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Volumes/GoogleDrive/Shared drives/HawkesLab/Projects/DOE LLNL/Data/NC Data/Sequencing - Illumina/"/>
    </mc:Choice>
  </mc:AlternateContent>
  <xr:revisionPtr revIDLastSave="0" documentId="13_ncr:1_{633EE8F5-92DA-6047-97EB-556A7042DBEC}" xr6:coauthVersionLast="45" xr6:coauthVersionMax="45" xr10:uidLastSave="{00000000-0000-0000-0000-000000000000}"/>
  <bookViews>
    <workbookView xWindow="4480" yWindow="460" windowWidth="23220" windowHeight="15540" firstSheet="4" activeTab="8" xr2:uid="{720D50D7-5018-A74F-B66D-7C57C45CB790}"/>
  </bookViews>
  <sheets>
    <sheet name="Metadata" sheetId="2" r:id="rId1"/>
    <sheet name="Prep calculations" sheetId="7" r:id="rId2"/>
    <sheet name="DNA samples" sheetId="1" r:id="rId3"/>
    <sheet name="Soil DNA extractions" sheetId="5" r:id="rId4"/>
    <sheet name="Plate maps_DNA" sheetId="4" r:id="rId5"/>
    <sheet name="PCR samples" sheetId="8" r:id="rId6"/>
    <sheet name="Plate maps_PCR1" sheetId="9" r:id="rId7"/>
    <sheet name="Plate maps_PCR2" sheetId="11" r:id="rId8"/>
    <sheet name="PCR normalization" sheetId="12" r:id="rId9"/>
  </sheets>
  <definedNames>
    <definedName name="_xlnm._FilterDatabase" localSheetId="2" hidden="1">'DNA samples'!$A$1:$AH$1</definedName>
    <definedName name="_xlnm._FilterDatabase" localSheetId="8" hidden="1">'PCR normalization'!$A$1:$T$1</definedName>
    <definedName name="_xlnm._FilterDatabase" localSheetId="5" hidden="1">'PCR samples'!$A$1:$AK$1</definedName>
    <definedName name="_xlnm._FilterDatabase" localSheetId="4" hidden="1">'Plate maps_DNA'!$A$2:$S$2</definedName>
    <definedName name="_xlnm._FilterDatabase" localSheetId="6" hidden="1">'Plate maps_PCR1'!#REF!</definedName>
    <definedName name="_xlnm._FilterDatabase" localSheetId="1" hidden="1">'Prep calculations'!#REF!</definedName>
    <definedName name="_xlnm._FilterDatabase" localSheetId="3" hidden="1">'Soil DNA extractions'!$A$1:$R$1</definedName>
    <definedName name="MethodPointer">15270376</definedName>
    <definedName name="_xlnm.Print_Area" localSheetId="4">'Plate maps_DNA'!$BW$3:$CI$24</definedName>
    <definedName name="_xlnm.Print_Area" localSheetId="6">'Plate maps_PCR1'!$AH$1:$BF$49</definedName>
    <definedName name="_xlnm.Print_Area" localSheetId="1">'Prep calculations'!$A$2:$T$56</definedName>
    <definedName name="_xlnm.Print_Titles" localSheetId="2">'DNA samples'!$1:$1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 i="8" l="1"/>
  <c r="J342" i="12" l="1"/>
  <c r="M342" i="12" s="1"/>
  <c r="O342" i="12" s="1"/>
  <c r="J341" i="12"/>
  <c r="M341" i="12" s="1"/>
  <c r="O341" i="12" s="1"/>
  <c r="J340" i="12"/>
  <c r="M340" i="12" s="1"/>
  <c r="N340" i="12" s="1"/>
  <c r="J339" i="12"/>
  <c r="M339" i="12" s="1"/>
  <c r="J338" i="12"/>
  <c r="M338" i="12" s="1"/>
  <c r="O338" i="12" s="1"/>
  <c r="J337" i="12"/>
  <c r="M337" i="12" s="1"/>
  <c r="J336" i="12"/>
  <c r="M336" i="12" s="1"/>
  <c r="N336" i="12" s="1"/>
  <c r="J335" i="12"/>
  <c r="M335" i="12" s="1"/>
  <c r="J334" i="12"/>
  <c r="M334" i="12" s="1"/>
  <c r="J333" i="12"/>
  <c r="M333" i="12" s="1"/>
  <c r="J332" i="12"/>
  <c r="M332" i="12" s="1"/>
  <c r="N332" i="12" s="1"/>
  <c r="J331" i="12"/>
  <c r="M331" i="12" s="1"/>
  <c r="J330" i="12"/>
  <c r="M330" i="12" s="1"/>
  <c r="O330" i="12" s="1"/>
  <c r="J329" i="12"/>
  <c r="M329" i="12" s="1"/>
  <c r="O329" i="12" s="1"/>
  <c r="J328" i="12"/>
  <c r="M328" i="12" s="1"/>
  <c r="N328" i="12" s="1"/>
  <c r="J327" i="12"/>
  <c r="M327" i="12" s="1"/>
  <c r="J326" i="12"/>
  <c r="M326" i="12" s="1"/>
  <c r="O326" i="12" s="1"/>
  <c r="J325" i="12"/>
  <c r="M325" i="12" s="1"/>
  <c r="J324" i="12"/>
  <c r="M324" i="12" s="1"/>
  <c r="N324" i="12" s="1"/>
  <c r="J323" i="12"/>
  <c r="M323" i="12" s="1"/>
  <c r="J322" i="12"/>
  <c r="M322" i="12" s="1"/>
  <c r="O322" i="12" s="1"/>
  <c r="J321" i="12"/>
  <c r="M321" i="12" s="1"/>
  <c r="O321" i="12" s="1"/>
  <c r="J320" i="12"/>
  <c r="M320" i="12" s="1"/>
  <c r="N320" i="12" s="1"/>
  <c r="J319" i="12"/>
  <c r="M319" i="12" s="1"/>
  <c r="J318" i="12"/>
  <c r="M318" i="12" s="1"/>
  <c r="J317" i="12"/>
  <c r="M317" i="12" s="1"/>
  <c r="J316" i="12"/>
  <c r="M316" i="12" s="1"/>
  <c r="N316" i="12" s="1"/>
  <c r="J315" i="12"/>
  <c r="M315" i="12" s="1"/>
  <c r="J314" i="12"/>
  <c r="M314" i="12" s="1"/>
  <c r="J313" i="12"/>
  <c r="M313" i="12" s="1"/>
  <c r="J312" i="12"/>
  <c r="M312" i="12" s="1"/>
  <c r="N312" i="12" s="1"/>
  <c r="J311" i="12"/>
  <c r="M311" i="12" s="1"/>
  <c r="J310" i="12"/>
  <c r="M310" i="12" s="1"/>
  <c r="O310" i="12" s="1"/>
  <c r="J309" i="12"/>
  <c r="M309" i="12" s="1"/>
  <c r="J308" i="12"/>
  <c r="M308" i="12" s="1"/>
  <c r="N308" i="12" s="1"/>
  <c r="J307" i="12"/>
  <c r="M307" i="12" s="1"/>
  <c r="J306" i="12"/>
  <c r="M306" i="12" s="1"/>
  <c r="O306" i="12" s="1"/>
  <c r="J305" i="12"/>
  <c r="M305" i="12" s="1"/>
  <c r="J304" i="12"/>
  <c r="M304" i="12" s="1"/>
  <c r="N304" i="12" s="1"/>
  <c r="J303" i="12"/>
  <c r="M303" i="12" s="1"/>
  <c r="J302" i="12"/>
  <c r="M302" i="12" s="1"/>
  <c r="O302" i="12" s="1"/>
  <c r="J301" i="12"/>
  <c r="M301" i="12" s="1"/>
  <c r="O301" i="12" s="1"/>
  <c r="J300" i="12"/>
  <c r="M300" i="12" s="1"/>
  <c r="N300" i="12" s="1"/>
  <c r="J299" i="12"/>
  <c r="M299" i="12" s="1"/>
  <c r="J298" i="12"/>
  <c r="M298" i="12" s="1"/>
  <c r="J297" i="12"/>
  <c r="M297" i="12" s="1"/>
  <c r="J296" i="12"/>
  <c r="M296" i="12" s="1"/>
  <c r="N296" i="12" s="1"/>
  <c r="J295" i="12"/>
  <c r="M295" i="12" s="1"/>
  <c r="J294" i="12"/>
  <c r="M294" i="12" s="1"/>
  <c r="O294" i="12" s="1"/>
  <c r="J293" i="12"/>
  <c r="M293" i="12" s="1"/>
  <c r="J292" i="12"/>
  <c r="M292" i="12" s="1"/>
  <c r="N292" i="12" s="1"/>
  <c r="J291" i="12"/>
  <c r="M291" i="12" s="1"/>
  <c r="J290" i="12"/>
  <c r="M290" i="12" s="1"/>
  <c r="O290" i="12" s="1"/>
  <c r="J289" i="12"/>
  <c r="M289" i="12" s="1"/>
  <c r="J288" i="12"/>
  <c r="M288" i="12" s="1"/>
  <c r="N288" i="12" s="1"/>
  <c r="J287" i="12"/>
  <c r="M287" i="12" s="1"/>
  <c r="J286" i="12"/>
  <c r="M286" i="12" s="1"/>
  <c r="J285" i="12"/>
  <c r="M285" i="12" s="1"/>
  <c r="J284" i="12"/>
  <c r="M284" i="12" s="1"/>
  <c r="N284" i="12" s="1"/>
  <c r="J283" i="12"/>
  <c r="M283" i="12" s="1"/>
  <c r="J282" i="12"/>
  <c r="M282" i="12" s="1"/>
  <c r="J281" i="12"/>
  <c r="M281" i="12" s="1"/>
  <c r="J280" i="12"/>
  <c r="M280" i="12" s="1"/>
  <c r="N280" i="12" s="1"/>
  <c r="J279" i="12"/>
  <c r="M279" i="12" s="1"/>
  <c r="J278" i="12"/>
  <c r="M278" i="12" s="1"/>
  <c r="J277" i="12"/>
  <c r="M277" i="12" s="1"/>
  <c r="J276" i="12"/>
  <c r="M276" i="12" s="1"/>
  <c r="N276" i="12" s="1"/>
  <c r="J275" i="12"/>
  <c r="M275" i="12" s="1"/>
  <c r="J274" i="12"/>
  <c r="M274" i="12" s="1"/>
  <c r="J273" i="12"/>
  <c r="M273" i="12" s="1"/>
  <c r="J272" i="12"/>
  <c r="M272" i="12" s="1"/>
  <c r="J271" i="12"/>
  <c r="M271" i="12" s="1"/>
  <c r="J270" i="12"/>
  <c r="M270" i="12" s="1"/>
  <c r="J269" i="12"/>
  <c r="M269" i="12" s="1"/>
  <c r="O269" i="12" s="1"/>
  <c r="J268" i="12"/>
  <c r="M268" i="12" s="1"/>
  <c r="J267" i="12"/>
  <c r="M267" i="12" s="1"/>
  <c r="J266" i="12"/>
  <c r="M266" i="12" s="1"/>
  <c r="J265" i="12"/>
  <c r="M265" i="12" s="1"/>
  <c r="O265" i="12" s="1"/>
  <c r="J264" i="12"/>
  <c r="M264" i="12" s="1"/>
  <c r="J263" i="12"/>
  <c r="M263" i="12" s="1"/>
  <c r="J262" i="12"/>
  <c r="M262" i="12" s="1"/>
  <c r="J261" i="12"/>
  <c r="M261" i="12" s="1"/>
  <c r="O261" i="12" s="1"/>
  <c r="J260" i="12"/>
  <c r="M260" i="12" s="1"/>
  <c r="J259" i="12"/>
  <c r="M259" i="12" s="1"/>
  <c r="J258" i="12"/>
  <c r="M258" i="12" s="1"/>
  <c r="O258" i="12" s="1"/>
  <c r="J257" i="12"/>
  <c r="M257" i="12" s="1"/>
  <c r="O257" i="12" s="1"/>
  <c r="J256" i="12"/>
  <c r="M256" i="12" s="1"/>
  <c r="N256" i="12" s="1"/>
  <c r="J255" i="12"/>
  <c r="M255" i="12" s="1"/>
  <c r="J254" i="12"/>
  <c r="M254" i="12" s="1"/>
  <c r="O254" i="12" s="1"/>
  <c r="J253" i="12"/>
  <c r="M253" i="12" s="1"/>
  <c r="O253" i="12" s="1"/>
  <c r="J252" i="12"/>
  <c r="M252" i="12" s="1"/>
  <c r="N252" i="12" s="1"/>
  <c r="J251" i="12"/>
  <c r="M251" i="12" s="1"/>
  <c r="J250" i="12"/>
  <c r="M250" i="12" s="1"/>
  <c r="O250" i="12" s="1"/>
  <c r="J249" i="12"/>
  <c r="M249" i="12" s="1"/>
  <c r="O249" i="12" s="1"/>
  <c r="J248" i="12"/>
  <c r="M248" i="12" s="1"/>
  <c r="N248" i="12" s="1"/>
  <c r="J247" i="12"/>
  <c r="M247" i="12" s="1"/>
  <c r="J246" i="12"/>
  <c r="M246" i="12" s="1"/>
  <c r="O246" i="12" s="1"/>
  <c r="J245" i="12"/>
  <c r="M245" i="12" s="1"/>
  <c r="O245" i="12" s="1"/>
  <c r="J244" i="12"/>
  <c r="M244" i="12" s="1"/>
  <c r="N244" i="12" s="1"/>
  <c r="J243" i="12"/>
  <c r="M243" i="12" s="1"/>
  <c r="J242" i="12"/>
  <c r="M242" i="12" s="1"/>
  <c r="O242" i="12" s="1"/>
  <c r="J241" i="12"/>
  <c r="M241" i="12" s="1"/>
  <c r="O241" i="12" s="1"/>
  <c r="J240" i="12"/>
  <c r="M240" i="12" s="1"/>
  <c r="N240" i="12" s="1"/>
  <c r="J239" i="12"/>
  <c r="M239" i="12" s="1"/>
  <c r="J238" i="12"/>
  <c r="M238" i="12" s="1"/>
  <c r="O238" i="12" s="1"/>
  <c r="J237" i="12"/>
  <c r="M237" i="12" s="1"/>
  <c r="O237" i="12" s="1"/>
  <c r="J236" i="12"/>
  <c r="M236" i="12" s="1"/>
  <c r="N236" i="12" s="1"/>
  <c r="J235" i="12"/>
  <c r="M235" i="12" s="1"/>
  <c r="J234" i="12"/>
  <c r="M234" i="12" s="1"/>
  <c r="O234" i="12" s="1"/>
  <c r="J233" i="12"/>
  <c r="M233" i="12" s="1"/>
  <c r="O233" i="12" s="1"/>
  <c r="J232" i="12"/>
  <c r="M232" i="12" s="1"/>
  <c r="N232" i="12" s="1"/>
  <c r="J231" i="12"/>
  <c r="M231" i="12" s="1"/>
  <c r="J230" i="12"/>
  <c r="M230" i="12" s="1"/>
  <c r="O230" i="12" s="1"/>
  <c r="J229" i="12"/>
  <c r="M229" i="12" s="1"/>
  <c r="O229" i="12" s="1"/>
  <c r="J228" i="12"/>
  <c r="M228" i="12" s="1"/>
  <c r="N228" i="12" s="1"/>
  <c r="J227" i="12"/>
  <c r="M227" i="12" s="1"/>
  <c r="J226" i="12"/>
  <c r="M226" i="12" s="1"/>
  <c r="O226" i="12" s="1"/>
  <c r="J225" i="12"/>
  <c r="M225" i="12" s="1"/>
  <c r="O225" i="12" s="1"/>
  <c r="J224" i="12"/>
  <c r="M224" i="12" s="1"/>
  <c r="N224" i="12" s="1"/>
  <c r="J223" i="12"/>
  <c r="M223" i="12" s="1"/>
  <c r="J222" i="12"/>
  <c r="M222" i="12" s="1"/>
  <c r="O222" i="12" s="1"/>
  <c r="J221" i="12"/>
  <c r="M221" i="12" s="1"/>
  <c r="O221" i="12" s="1"/>
  <c r="J220" i="12"/>
  <c r="M220" i="12" s="1"/>
  <c r="N220" i="12" s="1"/>
  <c r="J219" i="12"/>
  <c r="M219" i="12" s="1"/>
  <c r="J218" i="12"/>
  <c r="M218" i="12" s="1"/>
  <c r="O218" i="12" s="1"/>
  <c r="J217" i="12"/>
  <c r="M217" i="12" s="1"/>
  <c r="O217" i="12" s="1"/>
  <c r="J216" i="12"/>
  <c r="M216" i="12" s="1"/>
  <c r="N216" i="12" s="1"/>
  <c r="J215" i="12"/>
  <c r="M215" i="12" s="1"/>
  <c r="J214" i="12"/>
  <c r="M214" i="12" s="1"/>
  <c r="O214" i="12" s="1"/>
  <c r="J213" i="12"/>
  <c r="M213" i="12" s="1"/>
  <c r="O213" i="12" s="1"/>
  <c r="J212" i="12"/>
  <c r="M212" i="12" s="1"/>
  <c r="N212" i="12" s="1"/>
  <c r="J211" i="12"/>
  <c r="M211" i="12" s="1"/>
  <c r="J210" i="12"/>
  <c r="M210" i="12" s="1"/>
  <c r="O210" i="12" s="1"/>
  <c r="J209" i="12"/>
  <c r="M209" i="12" s="1"/>
  <c r="O209" i="12" s="1"/>
  <c r="J208" i="12"/>
  <c r="M208" i="12" s="1"/>
  <c r="N208" i="12" s="1"/>
  <c r="J207" i="12"/>
  <c r="M207" i="12" s="1"/>
  <c r="J206" i="12"/>
  <c r="M206" i="12" s="1"/>
  <c r="O206" i="12" s="1"/>
  <c r="J205" i="12"/>
  <c r="M205" i="12" s="1"/>
  <c r="O205" i="12" s="1"/>
  <c r="J204" i="12"/>
  <c r="M204" i="12" s="1"/>
  <c r="N204" i="12" s="1"/>
  <c r="J203" i="12"/>
  <c r="M203" i="12" s="1"/>
  <c r="J202" i="12"/>
  <c r="M202" i="12" s="1"/>
  <c r="O202" i="12" s="1"/>
  <c r="J201" i="12"/>
  <c r="M201" i="12" s="1"/>
  <c r="J200" i="12"/>
  <c r="M200" i="12" s="1"/>
  <c r="J199" i="12"/>
  <c r="M199" i="12" s="1"/>
  <c r="J198" i="12"/>
  <c r="M198" i="12" s="1"/>
  <c r="O198" i="12" s="1"/>
  <c r="J197" i="12"/>
  <c r="M197" i="12" s="1"/>
  <c r="O197" i="12" s="1"/>
  <c r="J196" i="12"/>
  <c r="M196" i="12" s="1"/>
  <c r="J195" i="12"/>
  <c r="M195" i="12" s="1"/>
  <c r="J194" i="12"/>
  <c r="M194" i="12" s="1"/>
  <c r="O194" i="12" s="1"/>
  <c r="J193" i="12"/>
  <c r="M193" i="12" s="1"/>
  <c r="J192" i="12"/>
  <c r="M192" i="12" s="1"/>
  <c r="J191" i="12"/>
  <c r="M191" i="12" s="1"/>
  <c r="J190" i="12"/>
  <c r="M190" i="12" s="1"/>
  <c r="O190" i="12" s="1"/>
  <c r="J189" i="12"/>
  <c r="M189" i="12" s="1"/>
  <c r="J188" i="12"/>
  <c r="M188" i="12" s="1"/>
  <c r="J187" i="12"/>
  <c r="M187" i="12" s="1"/>
  <c r="J186" i="12"/>
  <c r="M186" i="12" s="1"/>
  <c r="O186" i="12" s="1"/>
  <c r="J185" i="12"/>
  <c r="M185" i="12" s="1"/>
  <c r="O185" i="12" s="1"/>
  <c r="J184" i="12"/>
  <c r="M184" i="12" s="1"/>
  <c r="J183" i="12"/>
  <c r="M183" i="12" s="1"/>
  <c r="J182" i="12"/>
  <c r="M182" i="12" s="1"/>
  <c r="O182" i="12" s="1"/>
  <c r="J181" i="12"/>
  <c r="M181" i="12" s="1"/>
  <c r="O181" i="12" s="1"/>
  <c r="J180" i="12"/>
  <c r="M180" i="12" s="1"/>
  <c r="J179" i="12"/>
  <c r="M179" i="12" s="1"/>
  <c r="J178" i="12"/>
  <c r="M178" i="12" s="1"/>
  <c r="O178" i="12" s="1"/>
  <c r="J177" i="12"/>
  <c r="M177" i="12" s="1"/>
  <c r="J176" i="12"/>
  <c r="M176" i="12" s="1"/>
  <c r="J175" i="12"/>
  <c r="M175" i="12" s="1"/>
  <c r="J174" i="12"/>
  <c r="M174" i="12" s="1"/>
  <c r="O174" i="12" s="1"/>
  <c r="J173" i="12"/>
  <c r="M173" i="12" s="1"/>
  <c r="J172" i="12"/>
  <c r="M172" i="12" s="1"/>
  <c r="J171" i="12"/>
  <c r="M171" i="12" s="1"/>
  <c r="J170" i="12"/>
  <c r="M170" i="12" s="1"/>
  <c r="O170" i="12" s="1"/>
  <c r="J169" i="12"/>
  <c r="M169" i="12" s="1"/>
  <c r="J168" i="12"/>
  <c r="M168" i="12" s="1"/>
  <c r="J167" i="12"/>
  <c r="M167" i="12" s="1"/>
  <c r="J166" i="12"/>
  <c r="M166" i="12" s="1"/>
  <c r="O166" i="12" s="1"/>
  <c r="J165" i="12"/>
  <c r="M165" i="12" s="1"/>
  <c r="O165" i="12" s="1"/>
  <c r="J164" i="12"/>
  <c r="M164" i="12" s="1"/>
  <c r="J163" i="12"/>
  <c r="M163" i="12" s="1"/>
  <c r="J162" i="12"/>
  <c r="M162" i="12" s="1"/>
  <c r="O162" i="12" s="1"/>
  <c r="J161" i="12"/>
  <c r="M161" i="12" s="1"/>
  <c r="J160" i="12"/>
  <c r="M160" i="12" s="1"/>
  <c r="J159" i="12"/>
  <c r="M159" i="12" s="1"/>
  <c r="J158" i="12"/>
  <c r="M158" i="12" s="1"/>
  <c r="O158" i="12" s="1"/>
  <c r="J157" i="12"/>
  <c r="M157" i="12" s="1"/>
  <c r="J156" i="12"/>
  <c r="M156" i="12" s="1"/>
  <c r="J155" i="12"/>
  <c r="M155" i="12" s="1"/>
  <c r="J154" i="12"/>
  <c r="M154" i="12" s="1"/>
  <c r="O154" i="12" s="1"/>
  <c r="J153" i="12"/>
  <c r="M153" i="12" s="1"/>
  <c r="J152" i="12"/>
  <c r="M152" i="12" s="1"/>
  <c r="J151" i="12"/>
  <c r="M151" i="12" s="1"/>
  <c r="J150" i="12"/>
  <c r="M150" i="12" s="1"/>
  <c r="O150" i="12" s="1"/>
  <c r="J149" i="12"/>
  <c r="M149" i="12" s="1"/>
  <c r="O149" i="12" s="1"/>
  <c r="J148" i="12"/>
  <c r="M148" i="12" s="1"/>
  <c r="J147" i="12"/>
  <c r="M147" i="12" s="1"/>
  <c r="J146" i="12"/>
  <c r="M146" i="12" s="1"/>
  <c r="O146" i="12" s="1"/>
  <c r="J145" i="12"/>
  <c r="M145" i="12" s="1"/>
  <c r="J144" i="12"/>
  <c r="M144" i="12" s="1"/>
  <c r="J143" i="12"/>
  <c r="M143" i="12" s="1"/>
  <c r="J142" i="12"/>
  <c r="M142" i="12" s="1"/>
  <c r="J141" i="12"/>
  <c r="M141" i="12" s="1"/>
  <c r="J140" i="12"/>
  <c r="M140" i="12" s="1"/>
  <c r="N140" i="12" s="1"/>
  <c r="J139" i="12"/>
  <c r="M139" i="12" s="1"/>
  <c r="J138" i="12"/>
  <c r="M138" i="12" s="1"/>
  <c r="J137" i="12"/>
  <c r="M137" i="12" s="1"/>
  <c r="J136" i="12"/>
  <c r="M136" i="12" s="1"/>
  <c r="N136" i="12" s="1"/>
  <c r="J135" i="12"/>
  <c r="M135" i="12" s="1"/>
  <c r="J134" i="12"/>
  <c r="M134" i="12" s="1"/>
  <c r="J133" i="12"/>
  <c r="M133" i="12" s="1"/>
  <c r="O133" i="12" s="1"/>
  <c r="J132" i="12"/>
  <c r="M132" i="12" s="1"/>
  <c r="N132" i="12" s="1"/>
  <c r="J131" i="12"/>
  <c r="M131" i="12" s="1"/>
  <c r="J130" i="12"/>
  <c r="M130" i="12" s="1"/>
  <c r="J129" i="12"/>
  <c r="M129" i="12" s="1"/>
  <c r="J128" i="12"/>
  <c r="M128" i="12" s="1"/>
  <c r="N128" i="12" s="1"/>
  <c r="J127" i="12"/>
  <c r="M127" i="12" s="1"/>
  <c r="J126" i="12"/>
  <c r="M126" i="12" s="1"/>
  <c r="J125" i="12"/>
  <c r="M125" i="12" s="1"/>
  <c r="O125" i="12" s="1"/>
  <c r="J124" i="12"/>
  <c r="M124" i="12" s="1"/>
  <c r="N124" i="12" s="1"/>
  <c r="J123" i="12"/>
  <c r="M123" i="12" s="1"/>
  <c r="J122" i="12"/>
  <c r="M122" i="12" s="1"/>
  <c r="J121" i="12"/>
  <c r="M121" i="12" s="1"/>
  <c r="J120" i="12"/>
  <c r="M120" i="12" s="1"/>
  <c r="N120" i="12" s="1"/>
  <c r="J119" i="12"/>
  <c r="M119" i="12" s="1"/>
  <c r="J118" i="12"/>
  <c r="M118" i="12" s="1"/>
  <c r="J117" i="12"/>
  <c r="M117" i="12" s="1"/>
  <c r="O117" i="12" s="1"/>
  <c r="J116" i="12"/>
  <c r="M116" i="12" s="1"/>
  <c r="N116" i="12" s="1"/>
  <c r="J115" i="12"/>
  <c r="M115" i="12" s="1"/>
  <c r="N115" i="12" s="1"/>
  <c r="J114" i="12"/>
  <c r="M114" i="12" s="1"/>
  <c r="J113" i="12"/>
  <c r="M113" i="12" s="1"/>
  <c r="O113" i="12" s="1"/>
  <c r="J112" i="12"/>
  <c r="M112" i="12" s="1"/>
  <c r="O112" i="12" s="1"/>
  <c r="J111" i="12"/>
  <c r="M111" i="12" s="1"/>
  <c r="N111" i="12" s="1"/>
  <c r="J110" i="12"/>
  <c r="M110" i="12" s="1"/>
  <c r="J109" i="12"/>
  <c r="M109" i="12" s="1"/>
  <c r="O109" i="12" s="1"/>
  <c r="J108" i="12"/>
  <c r="M108" i="12" s="1"/>
  <c r="O108" i="12" s="1"/>
  <c r="J107" i="12"/>
  <c r="M107" i="12" s="1"/>
  <c r="N107" i="12" s="1"/>
  <c r="J106" i="12"/>
  <c r="M106" i="12" s="1"/>
  <c r="J105" i="12"/>
  <c r="M105" i="12" s="1"/>
  <c r="O105" i="12" s="1"/>
  <c r="J104" i="12"/>
  <c r="M104" i="12" s="1"/>
  <c r="O104" i="12" s="1"/>
  <c r="J103" i="12"/>
  <c r="M103" i="12" s="1"/>
  <c r="N103" i="12" s="1"/>
  <c r="J102" i="12"/>
  <c r="M102" i="12" s="1"/>
  <c r="J101" i="12"/>
  <c r="M101" i="12" s="1"/>
  <c r="O101" i="12" s="1"/>
  <c r="J100" i="12"/>
  <c r="M100" i="12" s="1"/>
  <c r="O100" i="12" s="1"/>
  <c r="J99" i="12"/>
  <c r="M99" i="12" s="1"/>
  <c r="N99" i="12" s="1"/>
  <c r="J98" i="12"/>
  <c r="M98" i="12" s="1"/>
  <c r="J97" i="12"/>
  <c r="M97" i="12" s="1"/>
  <c r="O97" i="12" s="1"/>
  <c r="J96" i="12"/>
  <c r="M96" i="12" s="1"/>
  <c r="O96" i="12" s="1"/>
  <c r="J95" i="12"/>
  <c r="M95" i="12" s="1"/>
  <c r="N95" i="12" s="1"/>
  <c r="J94" i="12"/>
  <c r="M94" i="12" s="1"/>
  <c r="J93" i="12"/>
  <c r="M93" i="12" s="1"/>
  <c r="O93" i="12" s="1"/>
  <c r="J92" i="12"/>
  <c r="M92" i="12" s="1"/>
  <c r="O92" i="12" s="1"/>
  <c r="J91" i="12"/>
  <c r="M91" i="12" s="1"/>
  <c r="N91" i="12" s="1"/>
  <c r="J90" i="12"/>
  <c r="M90" i="12" s="1"/>
  <c r="J89" i="12"/>
  <c r="M89" i="12" s="1"/>
  <c r="O89" i="12" s="1"/>
  <c r="J88" i="12"/>
  <c r="M88" i="12" s="1"/>
  <c r="O88" i="12" s="1"/>
  <c r="J87" i="12"/>
  <c r="M87" i="12" s="1"/>
  <c r="N87" i="12" s="1"/>
  <c r="J86" i="12"/>
  <c r="M86" i="12" s="1"/>
  <c r="J85" i="12"/>
  <c r="M85" i="12" s="1"/>
  <c r="O85" i="12" s="1"/>
  <c r="J84" i="12"/>
  <c r="M84" i="12" s="1"/>
  <c r="O84" i="12" s="1"/>
  <c r="J83" i="12"/>
  <c r="M83" i="12" s="1"/>
  <c r="N83" i="12" s="1"/>
  <c r="J82" i="12"/>
  <c r="M82" i="12" s="1"/>
  <c r="J81" i="12"/>
  <c r="M81" i="12" s="1"/>
  <c r="O81" i="12" s="1"/>
  <c r="J80" i="12"/>
  <c r="M80" i="12" s="1"/>
  <c r="O80" i="12" s="1"/>
  <c r="J79" i="12"/>
  <c r="M79" i="12" s="1"/>
  <c r="N79" i="12" s="1"/>
  <c r="J78" i="12"/>
  <c r="M78" i="12" s="1"/>
  <c r="J77" i="12"/>
  <c r="M77" i="12" s="1"/>
  <c r="O77" i="12" s="1"/>
  <c r="J76" i="12"/>
  <c r="M76" i="12" s="1"/>
  <c r="O76" i="12" s="1"/>
  <c r="J75" i="12"/>
  <c r="M75" i="12" s="1"/>
  <c r="N75" i="12" s="1"/>
  <c r="J74" i="12"/>
  <c r="M74" i="12" s="1"/>
  <c r="J73" i="12"/>
  <c r="M73" i="12" s="1"/>
  <c r="O73" i="12" s="1"/>
  <c r="J72" i="12"/>
  <c r="M72" i="12" s="1"/>
  <c r="O72" i="12" s="1"/>
  <c r="J71" i="12"/>
  <c r="M71" i="12" s="1"/>
  <c r="N71" i="12" s="1"/>
  <c r="J70" i="12"/>
  <c r="M70" i="12" s="1"/>
  <c r="J69" i="12"/>
  <c r="M69" i="12" s="1"/>
  <c r="O69" i="12" s="1"/>
  <c r="J68" i="12"/>
  <c r="M68" i="12" s="1"/>
  <c r="O68" i="12" s="1"/>
  <c r="J67" i="12"/>
  <c r="M67" i="12" s="1"/>
  <c r="J66" i="12"/>
  <c r="M66" i="12" s="1"/>
  <c r="O66" i="12" s="1"/>
  <c r="J65" i="12"/>
  <c r="M65" i="12" s="1"/>
  <c r="J64" i="12"/>
  <c r="M64" i="12" s="1"/>
  <c r="J63" i="12"/>
  <c r="M63" i="12" s="1"/>
  <c r="J62" i="12"/>
  <c r="M62" i="12" s="1"/>
  <c r="O62" i="12" s="1"/>
  <c r="J61" i="12"/>
  <c r="M61" i="12" s="1"/>
  <c r="O61" i="12" s="1"/>
  <c r="J60" i="12"/>
  <c r="M60" i="12" s="1"/>
  <c r="J59" i="12"/>
  <c r="M59" i="12" s="1"/>
  <c r="J58" i="12"/>
  <c r="M58" i="12" s="1"/>
  <c r="O58" i="12" s="1"/>
  <c r="J57" i="12"/>
  <c r="M57" i="12" s="1"/>
  <c r="J56" i="12"/>
  <c r="M56" i="12" s="1"/>
  <c r="J55" i="12"/>
  <c r="M55" i="12" s="1"/>
  <c r="J54" i="12"/>
  <c r="M54" i="12" s="1"/>
  <c r="J53" i="12"/>
  <c r="M53" i="12" s="1"/>
  <c r="O53" i="12" s="1"/>
  <c r="J52" i="12"/>
  <c r="M52" i="12" s="1"/>
  <c r="J51" i="12"/>
  <c r="M51" i="12" s="1"/>
  <c r="J50" i="12"/>
  <c r="M50" i="12" s="1"/>
  <c r="J49" i="12"/>
  <c r="M49" i="12" s="1"/>
  <c r="N49" i="12" s="1"/>
  <c r="J48" i="12"/>
  <c r="M48" i="12" s="1"/>
  <c r="J47" i="12"/>
  <c r="M47" i="12" s="1"/>
  <c r="J46" i="12"/>
  <c r="M46" i="12" s="1"/>
  <c r="J45" i="12"/>
  <c r="M45" i="12" s="1"/>
  <c r="O45" i="12" s="1"/>
  <c r="J44" i="12"/>
  <c r="M44" i="12" s="1"/>
  <c r="J43" i="12"/>
  <c r="M43" i="12" s="1"/>
  <c r="J42" i="12"/>
  <c r="M42" i="12" s="1"/>
  <c r="J41" i="12"/>
  <c r="M41" i="12" s="1"/>
  <c r="O41" i="12" s="1"/>
  <c r="J40" i="12"/>
  <c r="M40" i="12" s="1"/>
  <c r="J39" i="12"/>
  <c r="M39" i="12" s="1"/>
  <c r="J38" i="12"/>
  <c r="M38" i="12" s="1"/>
  <c r="J37" i="12"/>
  <c r="M37" i="12" s="1"/>
  <c r="O37" i="12" s="1"/>
  <c r="J36" i="12"/>
  <c r="M36" i="12" s="1"/>
  <c r="J35" i="12"/>
  <c r="M35" i="12" s="1"/>
  <c r="J34" i="12"/>
  <c r="M34" i="12" s="1"/>
  <c r="J33" i="12"/>
  <c r="M33" i="12" s="1"/>
  <c r="N33" i="12" s="1"/>
  <c r="J32" i="12"/>
  <c r="M32" i="12" s="1"/>
  <c r="J31" i="12"/>
  <c r="M31" i="12" s="1"/>
  <c r="J30" i="12"/>
  <c r="M30" i="12" s="1"/>
  <c r="J29" i="12"/>
  <c r="M29" i="12" s="1"/>
  <c r="N29" i="12" s="1"/>
  <c r="J28" i="12"/>
  <c r="M28" i="12" s="1"/>
  <c r="J27" i="12"/>
  <c r="M27" i="12" s="1"/>
  <c r="J26" i="12"/>
  <c r="M26" i="12" s="1"/>
  <c r="J25" i="12"/>
  <c r="M25" i="12" s="1"/>
  <c r="N25" i="12" s="1"/>
  <c r="J24" i="12"/>
  <c r="M24" i="12" s="1"/>
  <c r="J23" i="12"/>
  <c r="M23" i="12" s="1"/>
  <c r="J22" i="12"/>
  <c r="M22" i="12" s="1"/>
  <c r="J21" i="12"/>
  <c r="M21" i="12" s="1"/>
  <c r="N21" i="12" s="1"/>
  <c r="J20" i="12"/>
  <c r="M20" i="12" s="1"/>
  <c r="J19" i="12"/>
  <c r="M19" i="12" s="1"/>
  <c r="J18" i="12"/>
  <c r="M18" i="12" s="1"/>
  <c r="J17" i="12"/>
  <c r="M17" i="12" s="1"/>
  <c r="O17" i="12" s="1"/>
  <c r="J16" i="12"/>
  <c r="M16" i="12" s="1"/>
  <c r="J15" i="12"/>
  <c r="M15" i="12" s="1"/>
  <c r="J14" i="12"/>
  <c r="M14" i="12" s="1"/>
  <c r="J13" i="12"/>
  <c r="M13" i="12" s="1"/>
  <c r="O13" i="12" s="1"/>
  <c r="J12" i="12"/>
  <c r="M12" i="12" s="1"/>
  <c r="J11" i="12"/>
  <c r="M11" i="12" s="1"/>
  <c r="J10" i="12"/>
  <c r="M10" i="12" s="1"/>
  <c r="J9" i="12"/>
  <c r="M9" i="12" s="1"/>
  <c r="N9" i="12" s="1"/>
  <c r="J8" i="12"/>
  <c r="M8" i="12" s="1"/>
  <c r="J7" i="12"/>
  <c r="M7" i="12" s="1"/>
  <c r="J6" i="12"/>
  <c r="M6" i="12" s="1"/>
  <c r="J5" i="12"/>
  <c r="M5" i="12" s="1"/>
  <c r="O5" i="12" s="1"/>
  <c r="J4" i="12"/>
  <c r="M4" i="12" s="1"/>
  <c r="J3" i="12"/>
  <c r="M3" i="12" s="1"/>
  <c r="J2" i="12"/>
  <c r="M2" i="12" s="1"/>
  <c r="O2" i="12" s="1"/>
  <c r="O121" i="12" l="1"/>
  <c r="R121" i="12" s="1"/>
  <c r="N121" i="12"/>
  <c r="O153" i="12"/>
  <c r="N153" i="12"/>
  <c r="O169" i="12"/>
  <c r="R169" i="12" s="1"/>
  <c r="N169" i="12"/>
  <c r="O129" i="12"/>
  <c r="N129" i="12"/>
  <c r="O201" i="12"/>
  <c r="R201" i="12" s="1"/>
  <c r="N201" i="12"/>
  <c r="N125" i="12"/>
  <c r="N133" i="12"/>
  <c r="O140" i="12"/>
  <c r="P140" i="12" s="1"/>
  <c r="N185" i="12"/>
  <c r="N265" i="12"/>
  <c r="O280" i="12"/>
  <c r="R280" i="12" s="1"/>
  <c r="O332" i="12"/>
  <c r="P332" i="12" s="1"/>
  <c r="P158" i="12"/>
  <c r="R158" i="12"/>
  <c r="O177" i="12"/>
  <c r="N177" i="12"/>
  <c r="O282" i="12"/>
  <c r="N282" i="12"/>
  <c r="O286" i="12"/>
  <c r="N286" i="12"/>
  <c r="P290" i="12"/>
  <c r="R290" i="12"/>
  <c r="O293" i="12"/>
  <c r="N293" i="12"/>
  <c r="N297" i="12"/>
  <c r="O297" i="12"/>
  <c r="O314" i="12"/>
  <c r="N314" i="12"/>
  <c r="O318" i="12"/>
  <c r="N318" i="12"/>
  <c r="P321" i="12"/>
  <c r="R321" i="12"/>
  <c r="N333" i="12"/>
  <c r="O333" i="12"/>
  <c r="O337" i="12"/>
  <c r="N337" i="12"/>
  <c r="P294" i="12"/>
  <c r="R294" i="12"/>
  <c r="P341" i="12"/>
  <c r="R341" i="12"/>
  <c r="P154" i="12"/>
  <c r="R154" i="12"/>
  <c r="R2" i="12"/>
  <c r="P2" i="12"/>
  <c r="P41" i="12"/>
  <c r="R41" i="12"/>
  <c r="N64" i="12"/>
  <c r="O64" i="12"/>
  <c r="P174" i="12"/>
  <c r="R174" i="12"/>
  <c r="O189" i="12"/>
  <c r="N189" i="12"/>
  <c r="P210" i="12"/>
  <c r="R210" i="12"/>
  <c r="P242" i="12"/>
  <c r="R242" i="12"/>
  <c r="O262" i="12"/>
  <c r="N262" i="12"/>
  <c r="P301" i="12"/>
  <c r="R301" i="12"/>
  <c r="O325" i="12"/>
  <c r="N325" i="12"/>
  <c r="P338" i="12"/>
  <c r="R338" i="12"/>
  <c r="O65" i="12"/>
  <c r="N65" i="12"/>
  <c r="P68" i="12"/>
  <c r="R68" i="12"/>
  <c r="O141" i="12"/>
  <c r="N141" i="12"/>
  <c r="O145" i="12"/>
  <c r="N145" i="12"/>
  <c r="P186" i="12"/>
  <c r="R186" i="12"/>
  <c r="P190" i="12"/>
  <c r="R190" i="12"/>
  <c r="O266" i="12"/>
  <c r="N266" i="12"/>
  <c r="O270" i="12"/>
  <c r="N270" i="12"/>
  <c r="O277" i="12"/>
  <c r="N277" i="12"/>
  <c r="O305" i="12"/>
  <c r="N305" i="12"/>
  <c r="N309" i="12"/>
  <c r="O309" i="12"/>
  <c r="P326" i="12"/>
  <c r="R326" i="12"/>
  <c r="P329" i="12"/>
  <c r="R329" i="12"/>
  <c r="O173" i="12"/>
  <c r="N173" i="12"/>
  <c r="P13" i="12"/>
  <c r="R13" i="12"/>
  <c r="P45" i="12"/>
  <c r="R45" i="12"/>
  <c r="O137" i="12"/>
  <c r="N137" i="12"/>
  <c r="P170" i="12"/>
  <c r="R170" i="12"/>
  <c r="O193" i="12"/>
  <c r="N193" i="12"/>
  <c r="P226" i="12"/>
  <c r="R226" i="12"/>
  <c r="P258" i="12"/>
  <c r="R258" i="12"/>
  <c r="N273" i="12"/>
  <c r="O273" i="12"/>
  <c r="O298" i="12"/>
  <c r="N298" i="12"/>
  <c r="O334" i="12"/>
  <c r="N334" i="12"/>
  <c r="O57" i="12"/>
  <c r="N57" i="12"/>
  <c r="P66" i="12"/>
  <c r="R66" i="12"/>
  <c r="O157" i="12"/>
  <c r="N157" i="12"/>
  <c r="O161" i="12"/>
  <c r="N161" i="12"/>
  <c r="P202" i="12"/>
  <c r="R202" i="12"/>
  <c r="P218" i="12"/>
  <c r="R218" i="12"/>
  <c r="P234" i="12"/>
  <c r="R234" i="12"/>
  <c r="P250" i="12"/>
  <c r="R250" i="12"/>
  <c r="O278" i="12"/>
  <c r="N278" i="12"/>
  <c r="O281" i="12"/>
  <c r="N281" i="12"/>
  <c r="O285" i="12"/>
  <c r="N285" i="12"/>
  <c r="N289" i="12"/>
  <c r="O289" i="12"/>
  <c r="P306" i="12"/>
  <c r="R306" i="12"/>
  <c r="P310" i="12"/>
  <c r="R310" i="12"/>
  <c r="O313" i="12"/>
  <c r="N313" i="12"/>
  <c r="O317" i="12"/>
  <c r="N317" i="12"/>
  <c r="P61" i="12"/>
  <c r="R61" i="12"/>
  <c r="P77" i="12"/>
  <c r="R77" i="12"/>
  <c r="P81" i="12"/>
  <c r="R81" i="12"/>
  <c r="P85" i="12"/>
  <c r="R85" i="12"/>
  <c r="P89" i="12"/>
  <c r="R89" i="12"/>
  <c r="P93" i="12"/>
  <c r="R93" i="12"/>
  <c r="P97" i="12"/>
  <c r="R97" i="12"/>
  <c r="P101" i="12"/>
  <c r="R101" i="12"/>
  <c r="P105" i="12"/>
  <c r="R105" i="12"/>
  <c r="P109" i="12"/>
  <c r="R109" i="12"/>
  <c r="P113" i="12"/>
  <c r="R113" i="12"/>
  <c r="P117" i="12"/>
  <c r="R117" i="12"/>
  <c r="P146" i="12"/>
  <c r="R146" i="12"/>
  <c r="P149" i="12"/>
  <c r="R149" i="12"/>
  <c r="P162" i="12"/>
  <c r="R162" i="12"/>
  <c r="P165" i="12"/>
  <c r="R165" i="12"/>
  <c r="P178" i="12"/>
  <c r="R178" i="12"/>
  <c r="P181" i="12"/>
  <c r="R181" i="12"/>
  <c r="P194" i="12"/>
  <c r="R194" i="12"/>
  <c r="P197" i="12"/>
  <c r="R197" i="12"/>
  <c r="P206" i="12"/>
  <c r="R206" i="12"/>
  <c r="P209" i="12"/>
  <c r="R209" i="12"/>
  <c r="P214" i="12"/>
  <c r="R214" i="12"/>
  <c r="P217" i="12"/>
  <c r="R217" i="12"/>
  <c r="P222" i="12"/>
  <c r="R222" i="12"/>
  <c r="P225" i="12"/>
  <c r="R225" i="12"/>
  <c r="P230" i="12"/>
  <c r="R230" i="12"/>
  <c r="P233" i="12"/>
  <c r="R233" i="12"/>
  <c r="P238" i="12"/>
  <c r="R238" i="12"/>
  <c r="P241" i="12"/>
  <c r="R241" i="12"/>
  <c r="P246" i="12"/>
  <c r="R246" i="12"/>
  <c r="P249" i="12"/>
  <c r="R249" i="12"/>
  <c r="P254" i="12"/>
  <c r="R254" i="12"/>
  <c r="P257" i="12"/>
  <c r="R257" i="12"/>
  <c r="P302" i="12"/>
  <c r="R302" i="12"/>
  <c r="P322" i="12"/>
  <c r="R322" i="12"/>
  <c r="P330" i="12"/>
  <c r="R330" i="12"/>
  <c r="P342" i="12"/>
  <c r="R342" i="12"/>
  <c r="P37" i="12"/>
  <c r="R37" i="12"/>
  <c r="P58" i="12"/>
  <c r="R58" i="12"/>
  <c r="P73" i="12"/>
  <c r="R73" i="12"/>
  <c r="N61" i="12"/>
  <c r="N68" i="12"/>
  <c r="N69" i="12"/>
  <c r="N73" i="12"/>
  <c r="P76" i="12"/>
  <c r="R76" i="12"/>
  <c r="N77" i="12"/>
  <c r="N81" i="12"/>
  <c r="P84" i="12"/>
  <c r="R84" i="12"/>
  <c r="N85" i="12"/>
  <c r="P88" i="12"/>
  <c r="R88" i="12"/>
  <c r="N89" i="12"/>
  <c r="P92" i="12"/>
  <c r="R92" i="12"/>
  <c r="N93" i="12"/>
  <c r="P96" i="12"/>
  <c r="R96" i="12"/>
  <c r="N97" i="12"/>
  <c r="P100" i="12"/>
  <c r="R100" i="12"/>
  <c r="N101" i="12"/>
  <c r="P104" i="12"/>
  <c r="R104" i="12"/>
  <c r="N105" i="12"/>
  <c r="P108" i="12"/>
  <c r="R108" i="12"/>
  <c r="N109" i="12"/>
  <c r="P112" i="12"/>
  <c r="R112" i="12"/>
  <c r="N113" i="12"/>
  <c r="N117" i="12"/>
  <c r="O124" i="12"/>
  <c r="O128" i="12"/>
  <c r="O132" i="12"/>
  <c r="N149" i="12"/>
  <c r="N165" i="12"/>
  <c r="N181" i="12"/>
  <c r="N197" i="12"/>
  <c r="P261" i="12"/>
  <c r="R261" i="12"/>
  <c r="N301" i="12"/>
  <c r="N302" i="12"/>
  <c r="O316" i="12"/>
  <c r="N321" i="12"/>
  <c r="O328" i="12"/>
  <c r="N329" i="12"/>
  <c r="N330" i="12"/>
  <c r="N341" i="12"/>
  <c r="P5" i="12"/>
  <c r="R5" i="12"/>
  <c r="P53" i="12"/>
  <c r="R53" i="12"/>
  <c r="P69" i="12"/>
  <c r="R69" i="12"/>
  <c r="P72" i="12"/>
  <c r="R72" i="12"/>
  <c r="P80" i="12"/>
  <c r="R80" i="12"/>
  <c r="N72" i="12"/>
  <c r="N76" i="12"/>
  <c r="N80" i="12"/>
  <c r="N84" i="12"/>
  <c r="N88" i="12"/>
  <c r="N92" i="12"/>
  <c r="N96" i="12"/>
  <c r="N100" i="12"/>
  <c r="N104" i="12"/>
  <c r="N108" i="12"/>
  <c r="N112" i="12"/>
  <c r="O116" i="12"/>
  <c r="P205" i="12"/>
  <c r="R205" i="12"/>
  <c r="P213" i="12"/>
  <c r="R213" i="12"/>
  <c r="P221" i="12"/>
  <c r="R221" i="12"/>
  <c r="P229" i="12"/>
  <c r="R229" i="12"/>
  <c r="P237" i="12"/>
  <c r="R237" i="12"/>
  <c r="P245" i="12"/>
  <c r="R245" i="12"/>
  <c r="P253" i="12"/>
  <c r="R253" i="12"/>
  <c r="P269" i="12"/>
  <c r="R269" i="12"/>
  <c r="O300" i="12"/>
  <c r="O312" i="12"/>
  <c r="P17" i="12"/>
  <c r="R17" i="12"/>
  <c r="P62" i="12"/>
  <c r="R62" i="12"/>
  <c r="P125" i="12"/>
  <c r="R125" i="12"/>
  <c r="P129" i="12"/>
  <c r="R129" i="12"/>
  <c r="P133" i="12"/>
  <c r="R133" i="12"/>
  <c r="P150" i="12"/>
  <c r="R150" i="12"/>
  <c r="P153" i="12"/>
  <c r="R153" i="12"/>
  <c r="P166" i="12"/>
  <c r="R166" i="12"/>
  <c r="P169" i="12"/>
  <c r="P182" i="12"/>
  <c r="R182" i="12"/>
  <c r="P185" i="12"/>
  <c r="R185" i="12"/>
  <c r="P198" i="12"/>
  <c r="R198" i="12"/>
  <c r="P201" i="12"/>
  <c r="P265" i="12"/>
  <c r="R265" i="12"/>
  <c r="N269" i="12"/>
  <c r="O284" i="12"/>
  <c r="O296" i="12"/>
  <c r="N3" i="12"/>
  <c r="O3" i="12"/>
  <c r="N19" i="12"/>
  <c r="O19" i="12"/>
  <c r="O32" i="12"/>
  <c r="N32" i="12"/>
  <c r="O54" i="12"/>
  <c r="N54" i="12"/>
  <c r="O6" i="12"/>
  <c r="N6" i="12"/>
  <c r="O22" i="12"/>
  <c r="N22" i="12"/>
  <c r="N35" i="12"/>
  <c r="O35" i="12"/>
  <c r="N51" i="12"/>
  <c r="O51" i="12"/>
  <c r="N39" i="12"/>
  <c r="O39" i="12"/>
  <c r="N16" i="12"/>
  <c r="O16" i="12"/>
  <c r="O48" i="12"/>
  <c r="N48" i="12"/>
  <c r="N59" i="12"/>
  <c r="O59" i="12"/>
  <c r="O4" i="12"/>
  <c r="N4" i="12"/>
  <c r="N7" i="12"/>
  <c r="O7" i="12"/>
  <c r="O10" i="12"/>
  <c r="N10" i="12"/>
  <c r="O20" i="12"/>
  <c r="N20" i="12"/>
  <c r="O26" i="12"/>
  <c r="N26" i="12"/>
  <c r="O36" i="12"/>
  <c r="N36" i="12"/>
  <c r="O42" i="12"/>
  <c r="N42" i="12"/>
  <c r="O52" i="12"/>
  <c r="N52" i="12"/>
  <c r="N67" i="12"/>
  <c r="O67" i="12"/>
  <c r="O8" i="12"/>
  <c r="N8" i="12"/>
  <c r="N11" i="12"/>
  <c r="O11" i="12"/>
  <c r="O14" i="12"/>
  <c r="N14" i="12"/>
  <c r="O24" i="12"/>
  <c r="N24" i="12"/>
  <c r="N27" i="12"/>
  <c r="O27" i="12"/>
  <c r="O30" i="12"/>
  <c r="N30" i="12"/>
  <c r="O40" i="12"/>
  <c r="N40" i="12"/>
  <c r="N43" i="12"/>
  <c r="O43" i="12"/>
  <c r="O46" i="12"/>
  <c r="N46" i="12"/>
  <c r="O56" i="12"/>
  <c r="N56" i="12"/>
  <c r="O38" i="12"/>
  <c r="N38" i="12"/>
  <c r="N23" i="12"/>
  <c r="O23" i="12"/>
  <c r="N55" i="12"/>
  <c r="O55" i="12"/>
  <c r="O60" i="12"/>
  <c r="N60" i="12"/>
  <c r="N2" i="12"/>
  <c r="O12" i="12"/>
  <c r="N12" i="12"/>
  <c r="N15" i="12"/>
  <c r="O15" i="12"/>
  <c r="O18" i="12"/>
  <c r="N18" i="12"/>
  <c r="O28" i="12"/>
  <c r="N28" i="12"/>
  <c r="N31" i="12"/>
  <c r="O31" i="12"/>
  <c r="O34" i="12"/>
  <c r="N34" i="12"/>
  <c r="O44" i="12"/>
  <c r="N44" i="12"/>
  <c r="N47" i="12"/>
  <c r="O47" i="12"/>
  <c r="O50" i="12"/>
  <c r="N50" i="12"/>
  <c r="N63" i="12"/>
  <c r="O63" i="12"/>
  <c r="N123" i="12"/>
  <c r="O123" i="12"/>
  <c r="O126" i="12"/>
  <c r="N126" i="12"/>
  <c r="N139" i="12"/>
  <c r="O139" i="12"/>
  <c r="O142" i="12"/>
  <c r="N142" i="12"/>
  <c r="N147" i="12"/>
  <c r="O147" i="12"/>
  <c r="O152" i="12"/>
  <c r="N152" i="12"/>
  <c r="N163" i="12"/>
  <c r="O163" i="12"/>
  <c r="O168" i="12"/>
  <c r="N168" i="12"/>
  <c r="N179" i="12"/>
  <c r="O179" i="12"/>
  <c r="O184" i="12"/>
  <c r="N184" i="12"/>
  <c r="N195" i="12"/>
  <c r="O195" i="12"/>
  <c r="O200" i="12"/>
  <c r="N200" i="12"/>
  <c r="N37" i="12"/>
  <c r="N41" i="12"/>
  <c r="N45" i="12"/>
  <c r="N53" i="12"/>
  <c r="N127" i="12"/>
  <c r="O127" i="12"/>
  <c r="O130" i="12"/>
  <c r="N130" i="12"/>
  <c r="N143" i="12"/>
  <c r="O143" i="12"/>
  <c r="O148" i="12"/>
  <c r="N148" i="12"/>
  <c r="N159" i="12"/>
  <c r="O159" i="12"/>
  <c r="O164" i="12"/>
  <c r="N164" i="12"/>
  <c r="N175" i="12"/>
  <c r="O175" i="12"/>
  <c r="O180" i="12"/>
  <c r="N180" i="12"/>
  <c r="N191" i="12"/>
  <c r="O191" i="12"/>
  <c r="O196" i="12"/>
  <c r="N196" i="12"/>
  <c r="N5" i="12"/>
  <c r="N13" i="12"/>
  <c r="N17" i="12"/>
  <c r="O9" i="12"/>
  <c r="O21" i="12"/>
  <c r="O25" i="12"/>
  <c r="O29" i="12"/>
  <c r="O33" i="12"/>
  <c r="O49" i="12"/>
  <c r="N58" i="12"/>
  <c r="N62" i="12"/>
  <c r="N66" i="12"/>
  <c r="O71" i="12"/>
  <c r="O75" i="12"/>
  <c r="O79" i="12"/>
  <c r="O83" i="12"/>
  <c r="O87" i="12"/>
  <c r="O91" i="12"/>
  <c r="O95" i="12"/>
  <c r="O99" i="12"/>
  <c r="O103" i="12"/>
  <c r="O107" i="12"/>
  <c r="O111" i="12"/>
  <c r="O115" i="12"/>
  <c r="O118" i="12"/>
  <c r="N118" i="12"/>
  <c r="O120" i="12"/>
  <c r="N131" i="12"/>
  <c r="O131" i="12"/>
  <c r="O134" i="12"/>
  <c r="N134" i="12"/>
  <c r="O136" i="12"/>
  <c r="O144" i="12"/>
  <c r="N144" i="12"/>
  <c r="N155" i="12"/>
  <c r="O155" i="12"/>
  <c r="O160" i="12"/>
  <c r="N160" i="12"/>
  <c r="N171" i="12"/>
  <c r="O171" i="12"/>
  <c r="O176" i="12"/>
  <c r="N176" i="12"/>
  <c r="N187" i="12"/>
  <c r="O187" i="12"/>
  <c r="O192" i="12"/>
  <c r="N192" i="12"/>
  <c r="O70" i="12"/>
  <c r="N70" i="12"/>
  <c r="O74" i="12"/>
  <c r="N74" i="12"/>
  <c r="O78" i="12"/>
  <c r="N78" i="12"/>
  <c r="O82" i="12"/>
  <c r="N82" i="12"/>
  <c r="O86" i="12"/>
  <c r="N86" i="12"/>
  <c r="O90" i="12"/>
  <c r="N90" i="12"/>
  <c r="O94" i="12"/>
  <c r="N94" i="12"/>
  <c r="O98" i="12"/>
  <c r="N98" i="12"/>
  <c r="O102" i="12"/>
  <c r="N102" i="12"/>
  <c r="O106" i="12"/>
  <c r="N106" i="12"/>
  <c r="O110" i="12"/>
  <c r="N110" i="12"/>
  <c r="O114" i="12"/>
  <c r="N114" i="12"/>
  <c r="N119" i="12"/>
  <c r="O119" i="12"/>
  <c r="O122" i="12"/>
  <c r="N122" i="12"/>
  <c r="N135" i="12"/>
  <c r="O135" i="12"/>
  <c r="O138" i="12"/>
  <c r="N138" i="12"/>
  <c r="N151" i="12"/>
  <c r="O151" i="12"/>
  <c r="O156" i="12"/>
  <c r="N156" i="12"/>
  <c r="N167" i="12"/>
  <c r="O167" i="12"/>
  <c r="O172" i="12"/>
  <c r="N172" i="12"/>
  <c r="N183" i="12"/>
  <c r="O183" i="12"/>
  <c r="O188" i="12"/>
  <c r="N188" i="12"/>
  <c r="N199" i="12"/>
  <c r="O199" i="12"/>
  <c r="O203" i="12"/>
  <c r="N203" i="12"/>
  <c r="O207" i="12"/>
  <c r="N207" i="12"/>
  <c r="O211" i="12"/>
  <c r="N211" i="12"/>
  <c r="O215" i="12"/>
  <c r="N215" i="12"/>
  <c r="O219" i="12"/>
  <c r="N219" i="12"/>
  <c r="O223" i="12"/>
  <c r="N223" i="12"/>
  <c r="O227" i="12"/>
  <c r="N227" i="12"/>
  <c r="O231" i="12"/>
  <c r="N231" i="12"/>
  <c r="O235" i="12"/>
  <c r="N235" i="12"/>
  <c r="O239" i="12"/>
  <c r="N239" i="12"/>
  <c r="O243" i="12"/>
  <c r="N243" i="12"/>
  <c r="O247" i="12"/>
  <c r="N247" i="12"/>
  <c r="O251" i="12"/>
  <c r="N251" i="12"/>
  <c r="O255" i="12"/>
  <c r="N255" i="12"/>
  <c r="N264" i="12"/>
  <c r="O264" i="12"/>
  <c r="O274" i="12"/>
  <c r="N274" i="12"/>
  <c r="O283" i="12"/>
  <c r="N283" i="12"/>
  <c r="O319" i="12"/>
  <c r="N319" i="12"/>
  <c r="N260" i="12"/>
  <c r="O260" i="12"/>
  <c r="O271" i="12"/>
  <c r="N271" i="12"/>
  <c r="O279" i="12"/>
  <c r="N279" i="12"/>
  <c r="O303" i="12"/>
  <c r="N303" i="12"/>
  <c r="O331" i="12"/>
  <c r="N331" i="12"/>
  <c r="N146" i="12"/>
  <c r="N150" i="12"/>
  <c r="N154" i="12"/>
  <c r="N158" i="12"/>
  <c r="N162" i="12"/>
  <c r="N166" i="12"/>
  <c r="N170" i="12"/>
  <c r="N174" i="12"/>
  <c r="N178" i="12"/>
  <c r="N182" i="12"/>
  <c r="N186" i="12"/>
  <c r="N190" i="12"/>
  <c r="N194" i="12"/>
  <c r="N198" i="12"/>
  <c r="N202" i="12"/>
  <c r="N205" i="12"/>
  <c r="N206" i="12"/>
  <c r="N209" i="12"/>
  <c r="N210" i="12"/>
  <c r="N213" i="12"/>
  <c r="N214" i="12"/>
  <c r="N217" i="12"/>
  <c r="N218" i="12"/>
  <c r="N221" i="12"/>
  <c r="N222" i="12"/>
  <c r="N225" i="12"/>
  <c r="N226" i="12"/>
  <c r="N229" i="12"/>
  <c r="N230" i="12"/>
  <c r="N233" i="12"/>
  <c r="N234" i="12"/>
  <c r="N237" i="12"/>
  <c r="N238" i="12"/>
  <c r="N241" i="12"/>
  <c r="N242" i="12"/>
  <c r="N245" i="12"/>
  <c r="N246" i="12"/>
  <c r="N249" i="12"/>
  <c r="N250" i="12"/>
  <c r="N253" i="12"/>
  <c r="N254" i="12"/>
  <c r="N257" i="12"/>
  <c r="N258" i="12"/>
  <c r="O267" i="12"/>
  <c r="N267" i="12"/>
  <c r="N272" i="12"/>
  <c r="O272" i="12"/>
  <c r="O287" i="12"/>
  <c r="N287" i="12"/>
  <c r="O315" i="12"/>
  <c r="N315" i="12"/>
  <c r="O204" i="12"/>
  <c r="O208" i="12"/>
  <c r="O212" i="12"/>
  <c r="O216" i="12"/>
  <c r="O220" i="12"/>
  <c r="O224" i="12"/>
  <c r="O228" i="12"/>
  <c r="O232" i="12"/>
  <c r="O236" i="12"/>
  <c r="O240" i="12"/>
  <c r="O244" i="12"/>
  <c r="O248" i="12"/>
  <c r="O252" i="12"/>
  <c r="O256" i="12"/>
  <c r="O259" i="12"/>
  <c r="N259" i="12"/>
  <c r="N261" i="12"/>
  <c r="O263" i="12"/>
  <c r="N263" i="12"/>
  <c r="N268" i="12"/>
  <c r="O268" i="12"/>
  <c r="O299" i="12"/>
  <c r="N299" i="12"/>
  <c r="O335" i="12"/>
  <c r="N335" i="12"/>
  <c r="O275" i="12"/>
  <c r="N275" i="12"/>
  <c r="O291" i="12"/>
  <c r="N291" i="12"/>
  <c r="O307" i="12"/>
  <c r="N307" i="12"/>
  <c r="O323" i="12"/>
  <c r="N323" i="12"/>
  <c r="O339" i="12"/>
  <c r="N339" i="12"/>
  <c r="O295" i="12"/>
  <c r="N295" i="12"/>
  <c r="O311" i="12"/>
  <c r="N311" i="12"/>
  <c r="O327" i="12"/>
  <c r="N327" i="12"/>
  <c r="O288" i="12"/>
  <c r="N290" i="12"/>
  <c r="O304" i="12"/>
  <c r="N306" i="12"/>
  <c r="O320" i="12"/>
  <c r="N322" i="12"/>
  <c r="O336" i="12"/>
  <c r="N338" i="12"/>
  <c r="O276" i="12"/>
  <c r="O292" i="12"/>
  <c r="N294" i="12"/>
  <c r="O308" i="12"/>
  <c r="N310" i="12"/>
  <c r="O324" i="12"/>
  <c r="N326" i="12"/>
  <c r="O340" i="12"/>
  <c r="N342" i="12"/>
  <c r="P121" i="12" l="1"/>
  <c r="R332" i="12"/>
  <c r="R140" i="12"/>
  <c r="P280" i="12"/>
  <c r="P320" i="12"/>
  <c r="R320" i="12"/>
  <c r="P275" i="12"/>
  <c r="R275" i="12"/>
  <c r="P240" i="12"/>
  <c r="R240" i="12"/>
  <c r="P208" i="12"/>
  <c r="R208" i="12"/>
  <c r="P303" i="12"/>
  <c r="R303" i="12"/>
  <c r="P271" i="12"/>
  <c r="R271" i="12"/>
  <c r="P319" i="12"/>
  <c r="R319" i="12"/>
  <c r="P274" i="12"/>
  <c r="R274" i="12"/>
  <c r="P255" i="12"/>
  <c r="R255" i="12"/>
  <c r="P247" i="12"/>
  <c r="R247" i="12"/>
  <c r="P239" i="12"/>
  <c r="R239" i="12"/>
  <c r="P231" i="12"/>
  <c r="R231" i="12"/>
  <c r="P223" i="12"/>
  <c r="R223" i="12"/>
  <c r="P215" i="12"/>
  <c r="R215" i="12"/>
  <c r="P207" i="12"/>
  <c r="R207" i="12"/>
  <c r="P110" i="12"/>
  <c r="R110" i="12"/>
  <c r="P102" i="12"/>
  <c r="R102" i="12"/>
  <c r="P94" i="12"/>
  <c r="R94" i="12"/>
  <c r="P86" i="12"/>
  <c r="R86" i="12"/>
  <c r="P78" i="12"/>
  <c r="R78" i="12"/>
  <c r="P70" i="12"/>
  <c r="R70" i="12"/>
  <c r="P120" i="12"/>
  <c r="R120" i="12"/>
  <c r="P111" i="12"/>
  <c r="R111" i="12"/>
  <c r="P95" i="12"/>
  <c r="R95" i="12"/>
  <c r="P79" i="12"/>
  <c r="R79" i="12"/>
  <c r="P29" i="12"/>
  <c r="R29" i="12"/>
  <c r="P196" i="12"/>
  <c r="R196" i="12"/>
  <c r="P180" i="12"/>
  <c r="R180" i="12"/>
  <c r="P164" i="12"/>
  <c r="R164" i="12"/>
  <c r="P148" i="12"/>
  <c r="R148" i="12"/>
  <c r="P130" i="12"/>
  <c r="R130" i="12"/>
  <c r="P200" i="12"/>
  <c r="R200" i="12"/>
  <c r="P184" i="12"/>
  <c r="R184" i="12"/>
  <c r="P168" i="12"/>
  <c r="R168" i="12"/>
  <c r="P152" i="12"/>
  <c r="R152" i="12"/>
  <c r="P142" i="12"/>
  <c r="R142" i="12"/>
  <c r="P126" i="12"/>
  <c r="R126" i="12"/>
  <c r="P34" i="12"/>
  <c r="R34" i="12"/>
  <c r="P28" i="12"/>
  <c r="R28" i="12"/>
  <c r="P23" i="12"/>
  <c r="R23" i="12"/>
  <c r="P43" i="12"/>
  <c r="R43" i="12"/>
  <c r="P11" i="12"/>
  <c r="R11" i="12"/>
  <c r="P67" i="12"/>
  <c r="R67" i="12"/>
  <c r="P39" i="12"/>
  <c r="R39" i="12"/>
  <c r="P35" i="12"/>
  <c r="R35" i="12"/>
  <c r="P3" i="12"/>
  <c r="R3" i="12"/>
  <c r="P300" i="12"/>
  <c r="R300" i="12"/>
  <c r="P316" i="12"/>
  <c r="R316" i="12"/>
  <c r="P124" i="12"/>
  <c r="R124" i="12"/>
  <c r="P289" i="12"/>
  <c r="R289" i="12"/>
  <c r="P273" i="12"/>
  <c r="R273" i="12"/>
  <c r="P64" i="12"/>
  <c r="R64" i="12"/>
  <c r="P339" i="12"/>
  <c r="R339" i="12"/>
  <c r="P263" i="12"/>
  <c r="R263" i="12"/>
  <c r="P220" i="12"/>
  <c r="R220" i="12"/>
  <c r="P260" i="12"/>
  <c r="R260" i="12"/>
  <c r="P264" i="12"/>
  <c r="R264" i="12"/>
  <c r="P134" i="12"/>
  <c r="R134" i="12"/>
  <c r="P107" i="12"/>
  <c r="R107" i="12"/>
  <c r="P91" i="12"/>
  <c r="R91" i="12"/>
  <c r="P75" i="12"/>
  <c r="R75" i="12"/>
  <c r="P25" i="12"/>
  <c r="R25" i="12"/>
  <c r="P191" i="12"/>
  <c r="R191" i="12"/>
  <c r="P175" i="12"/>
  <c r="R175" i="12"/>
  <c r="P159" i="12"/>
  <c r="R159" i="12"/>
  <c r="P143" i="12"/>
  <c r="R143" i="12"/>
  <c r="P127" i="12"/>
  <c r="R127" i="12"/>
  <c r="P195" i="12"/>
  <c r="R195" i="12"/>
  <c r="P179" i="12"/>
  <c r="R179" i="12"/>
  <c r="P163" i="12"/>
  <c r="R163" i="12"/>
  <c r="P147" i="12"/>
  <c r="R147" i="12"/>
  <c r="P139" i="12"/>
  <c r="R139" i="12"/>
  <c r="P123" i="12"/>
  <c r="R123" i="12"/>
  <c r="P31" i="12"/>
  <c r="R31" i="12"/>
  <c r="P60" i="12"/>
  <c r="R60" i="12"/>
  <c r="P56" i="12"/>
  <c r="R56" i="12"/>
  <c r="P30" i="12"/>
  <c r="R30" i="12"/>
  <c r="P24" i="12"/>
  <c r="R24" i="12"/>
  <c r="P42" i="12"/>
  <c r="R42" i="12"/>
  <c r="P26" i="12"/>
  <c r="R26" i="12"/>
  <c r="P10" i="12"/>
  <c r="R10" i="12"/>
  <c r="P4" i="12"/>
  <c r="R4" i="12"/>
  <c r="P48" i="12"/>
  <c r="R48" i="12"/>
  <c r="P6" i="12"/>
  <c r="R6" i="12"/>
  <c r="P32" i="12"/>
  <c r="R32" i="12"/>
  <c r="P116" i="12"/>
  <c r="R116" i="12"/>
  <c r="P317" i="12"/>
  <c r="R317" i="12"/>
  <c r="P281" i="12"/>
  <c r="R281" i="12"/>
  <c r="P161" i="12"/>
  <c r="R161" i="12"/>
  <c r="P334" i="12"/>
  <c r="R334" i="12"/>
  <c r="P173" i="12"/>
  <c r="R173" i="12"/>
  <c r="P305" i="12"/>
  <c r="R305" i="12"/>
  <c r="P270" i="12"/>
  <c r="R270" i="12"/>
  <c r="P145" i="12"/>
  <c r="R145" i="12"/>
  <c r="P189" i="12"/>
  <c r="R189" i="12"/>
  <c r="P337" i="12"/>
  <c r="R337" i="12"/>
  <c r="P314" i="12"/>
  <c r="R314" i="12"/>
  <c r="P293" i="12"/>
  <c r="R293" i="12"/>
  <c r="P286" i="12"/>
  <c r="R286" i="12"/>
  <c r="P177" i="12"/>
  <c r="R177" i="12"/>
  <c r="P276" i="12"/>
  <c r="R276" i="12"/>
  <c r="P311" i="12"/>
  <c r="R311" i="12"/>
  <c r="P299" i="12"/>
  <c r="R299" i="12"/>
  <c r="P224" i="12"/>
  <c r="R224" i="12"/>
  <c r="P308" i="12"/>
  <c r="R308" i="12"/>
  <c r="P268" i="12"/>
  <c r="R268" i="12"/>
  <c r="P252" i="12"/>
  <c r="R252" i="12"/>
  <c r="P204" i="12"/>
  <c r="R204" i="12"/>
  <c r="P267" i="12"/>
  <c r="R267" i="12"/>
  <c r="P336" i="12"/>
  <c r="R336" i="12"/>
  <c r="P304" i="12"/>
  <c r="R304" i="12"/>
  <c r="P327" i="12"/>
  <c r="R327" i="12"/>
  <c r="P295" i="12"/>
  <c r="R295" i="12"/>
  <c r="P323" i="12"/>
  <c r="R323" i="12"/>
  <c r="P291" i="12"/>
  <c r="R291" i="12"/>
  <c r="P335" i="12"/>
  <c r="R335" i="12"/>
  <c r="P248" i="12"/>
  <c r="R248" i="12"/>
  <c r="P232" i="12"/>
  <c r="R232" i="12"/>
  <c r="P216" i="12"/>
  <c r="R216" i="12"/>
  <c r="P272" i="12"/>
  <c r="R272" i="12"/>
  <c r="P331" i="12"/>
  <c r="R331" i="12"/>
  <c r="P279" i="12"/>
  <c r="R279" i="12"/>
  <c r="P283" i="12"/>
  <c r="R283" i="12"/>
  <c r="P251" i="12"/>
  <c r="R251" i="12"/>
  <c r="P243" i="12"/>
  <c r="R243" i="12"/>
  <c r="P235" i="12"/>
  <c r="R235" i="12"/>
  <c r="P227" i="12"/>
  <c r="R227" i="12"/>
  <c r="P219" i="12"/>
  <c r="R219" i="12"/>
  <c r="P211" i="12"/>
  <c r="R211" i="12"/>
  <c r="P203" i="12"/>
  <c r="R203" i="12"/>
  <c r="P188" i="12"/>
  <c r="R188" i="12"/>
  <c r="P172" i="12"/>
  <c r="R172" i="12"/>
  <c r="P156" i="12"/>
  <c r="R156" i="12"/>
  <c r="P138" i="12"/>
  <c r="R138" i="12"/>
  <c r="P122" i="12"/>
  <c r="R122" i="12"/>
  <c r="P114" i="12"/>
  <c r="R114" i="12"/>
  <c r="P106" i="12"/>
  <c r="R106" i="12"/>
  <c r="P98" i="12"/>
  <c r="R98" i="12"/>
  <c r="P90" i="12"/>
  <c r="R90" i="12"/>
  <c r="P82" i="12"/>
  <c r="R82" i="12"/>
  <c r="P74" i="12"/>
  <c r="R74" i="12"/>
  <c r="P192" i="12"/>
  <c r="R192" i="12"/>
  <c r="P176" i="12"/>
  <c r="R176" i="12"/>
  <c r="P160" i="12"/>
  <c r="R160" i="12"/>
  <c r="P144" i="12"/>
  <c r="R144" i="12"/>
  <c r="P131" i="12"/>
  <c r="R131" i="12"/>
  <c r="P118" i="12"/>
  <c r="R118" i="12"/>
  <c r="P103" i="12"/>
  <c r="R103" i="12"/>
  <c r="P87" i="12"/>
  <c r="R87" i="12"/>
  <c r="P71" i="12"/>
  <c r="R71" i="12"/>
  <c r="P49" i="12"/>
  <c r="R49" i="12"/>
  <c r="P21" i="12"/>
  <c r="R21" i="12"/>
  <c r="P50" i="12"/>
  <c r="R50" i="12"/>
  <c r="P44" i="12"/>
  <c r="R44" i="12"/>
  <c r="P18" i="12"/>
  <c r="R18" i="12"/>
  <c r="P12" i="12"/>
  <c r="R12" i="12"/>
  <c r="P55" i="12"/>
  <c r="R55" i="12"/>
  <c r="P27" i="12"/>
  <c r="R27" i="12"/>
  <c r="P7" i="12"/>
  <c r="R7" i="12"/>
  <c r="P59" i="12"/>
  <c r="R59" i="12"/>
  <c r="P16" i="12"/>
  <c r="R16" i="12"/>
  <c r="P51" i="12"/>
  <c r="R51" i="12"/>
  <c r="P19" i="12"/>
  <c r="R19" i="12"/>
  <c r="R296" i="12"/>
  <c r="P296" i="12"/>
  <c r="R328" i="12"/>
  <c r="P328" i="12"/>
  <c r="P132" i="12"/>
  <c r="R132" i="12"/>
  <c r="P309" i="12"/>
  <c r="R309" i="12"/>
  <c r="P333" i="12"/>
  <c r="R333" i="12"/>
  <c r="P297" i="12"/>
  <c r="R297" i="12"/>
  <c r="P288" i="12"/>
  <c r="R288" i="12"/>
  <c r="P307" i="12"/>
  <c r="R307" i="12"/>
  <c r="P256" i="12"/>
  <c r="R256" i="12"/>
  <c r="P340" i="12"/>
  <c r="R340" i="12"/>
  <c r="P236" i="12"/>
  <c r="R236" i="12"/>
  <c r="P287" i="12"/>
  <c r="R287" i="12"/>
  <c r="P324" i="12"/>
  <c r="R324" i="12"/>
  <c r="P292" i="12"/>
  <c r="R292" i="12"/>
  <c r="P259" i="12"/>
  <c r="R259" i="12"/>
  <c r="P244" i="12"/>
  <c r="R244" i="12"/>
  <c r="P228" i="12"/>
  <c r="R228" i="12"/>
  <c r="P212" i="12"/>
  <c r="R212" i="12"/>
  <c r="P315" i="12"/>
  <c r="R315" i="12"/>
  <c r="P199" i="12"/>
  <c r="R199" i="12"/>
  <c r="P183" i="12"/>
  <c r="R183" i="12"/>
  <c r="P167" i="12"/>
  <c r="R167" i="12"/>
  <c r="P151" i="12"/>
  <c r="R151" i="12"/>
  <c r="P135" i="12"/>
  <c r="R135" i="12"/>
  <c r="P119" i="12"/>
  <c r="R119" i="12"/>
  <c r="P187" i="12"/>
  <c r="R187" i="12"/>
  <c r="P171" i="12"/>
  <c r="R171" i="12"/>
  <c r="P155" i="12"/>
  <c r="R155" i="12"/>
  <c r="P136" i="12"/>
  <c r="R136" i="12"/>
  <c r="P115" i="12"/>
  <c r="R115" i="12"/>
  <c r="P99" i="12"/>
  <c r="R99" i="12"/>
  <c r="P83" i="12"/>
  <c r="R83" i="12"/>
  <c r="P33" i="12"/>
  <c r="R33" i="12"/>
  <c r="P9" i="12"/>
  <c r="R9" i="12"/>
  <c r="P63" i="12"/>
  <c r="R63" i="12"/>
  <c r="P47" i="12"/>
  <c r="R47" i="12"/>
  <c r="P15" i="12"/>
  <c r="R15" i="12"/>
  <c r="P38" i="12"/>
  <c r="R38" i="12"/>
  <c r="P46" i="12"/>
  <c r="R46" i="12"/>
  <c r="P40" i="12"/>
  <c r="R40" i="12"/>
  <c r="P14" i="12"/>
  <c r="R14" i="12"/>
  <c r="P8" i="12"/>
  <c r="R8" i="12"/>
  <c r="P52" i="12"/>
  <c r="R52" i="12"/>
  <c r="P36" i="12"/>
  <c r="R36" i="12"/>
  <c r="P20" i="12"/>
  <c r="R20" i="12"/>
  <c r="P22" i="12"/>
  <c r="R22" i="12"/>
  <c r="P54" i="12"/>
  <c r="R54" i="12"/>
  <c r="P284" i="12"/>
  <c r="R284" i="12"/>
  <c r="R312" i="12"/>
  <c r="P312" i="12"/>
  <c r="P128" i="12"/>
  <c r="R128" i="12"/>
  <c r="P313" i="12"/>
  <c r="R313" i="12"/>
  <c r="P285" i="12"/>
  <c r="R285" i="12"/>
  <c r="P278" i="12"/>
  <c r="R278" i="12"/>
  <c r="P157" i="12"/>
  <c r="R157" i="12"/>
  <c r="P57" i="12"/>
  <c r="R57" i="12"/>
  <c r="P298" i="12"/>
  <c r="R298" i="12"/>
  <c r="P193" i="12"/>
  <c r="R193" i="12"/>
  <c r="P137" i="12"/>
  <c r="R137" i="12"/>
  <c r="P277" i="12"/>
  <c r="R277" i="12"/>
  <c r="P266" i="12"/>
  <c r="R266" i="12"/>
  <c r="P141" i="12"/>
  <c r="R141" i="12"/>
  <c r="P65" i="12"/>
  <c r="R65" i="12"/>
  <c r="P325" i="12"/>
  <c r="R325" i="12"/>
  <c r="P262" i="12"/>
  <c r="R262" i="12"/>
  <c r="P318" i="12"/>
  <c r="R318" i="12"/>
  <c r="P282" i="12"/>
  <c r="R282" i="12"/>
  <c r="H81" i="7"/>
  <c r="C70" i="7" l="1"/>
  <c r="D36" i="7" l="1"/>
  <c r="D82" i="7" l="1"/>
  <c r="C82" i="7"/>
  <c r="C81" i="7"/>
  <c r="D81" i="7" s="1"/>
  <c r="H80" i="7"/>
  <c r="E80" i="7"/>
  <c r="H79" i="7"/>
  <c r="G81" i="7"/>
  <c r="G79" i="7"/>
  <c r="F81" i="7"/>
  <c r="F80" i="7"/>
  <c r="G80" i="7" s="1"/>
  <c r="F79" i="7"/>
  <c r="D79" i="7"/>
  <c r="C80" i="7"/>
  <c r="C79" i="7"/>
  <c r="D80" i="7" l="1"/>
  <c r="U31" i="7" l="1"/>
  <c r="S31" i="7"/>
  <c r="U29" i="7"/>
  <c r="S29" i="7"/>
  <c r="U28" i="7"/>
  <c r="S28" i="7"/>
  <c r="U27" i="7"/>
  <c r="S27" i="7"/>
  <c r="K25" i="7"/>
  <c r="Q27" i="7"/>
  <c r="G53" i="7" l="1"/>
  <c r="C54" i="7"/>
  <c r="C53" i="7"/>
  <c r="I53" i="7"/>
  <c r="H53" i="7"/>
  <c r="AD24" i="8" l="1"/>
  <c r="AC24" i="8" s="1"/>
  <c r="AA2" i="8" l="1"/>
  <c r="AD8" i="8" l="1"/>
  <c r="AD305" i="8" l="1"/>
  <c r="AC305" i="8" s="1"/>
  <c r="AD313" i="8"/>
  <c r="AC313" i="8" s="1"/>
  <c r="AD321" i="8"/>
  <c r="AC321" i="8" s="1"/>
  <c r="AD282" i="8"/>
  <c r="AC282" i="8" s="1"/>
  <c r="AD274" i="8"/>
  <c r="AC274" i="8" s="1"/>
  <c r="AD290" i="8"/>
  <c r="AC290" i="8" s="1"/>
  <c r="AD306" i="8"/>
  <c r="AC306" i="8" s="1"/>
  <c r="AD314" i="8"/>
  <c r="AC314" i="8" s="1"/>
  <c r="AD322" i="8"/>
  <c r="AC322" i="8" s="1"/>
  <c r="AD283" i="8"/>
  <c r="AC283" i="8" s="1"/>
  <c r="AD291" i="8"/>
  <c r="AC291" i="8" s="1"/>
  <c r="AD299" i="8"/>
  <c r="AC299" i="8" s="1"/>
  <c r="AD292" i="8"/>
  <c r="AC292" i="8" s="1"/>
  <c r="AD300" i="8"/>
  <c r="AC300" i="8" s="1"/>
  <c r="AD308" i="8"/>
  <c r="AC308" i="8" s="1"/>
  <c r="AD316" i="8"/>
  <c r="AC316" i="8" s="1"/>
  <c r="AD285" i="8"/>
  <c r="AC285" i="8" s="1"/>
  <c r="AD293" i="8"/>
  <c r="AC293" i="8" s="1"/>
  <c r="AD301" i="8"/>
  <c r="AC301" i="8" s="1"/>
  <c r="AD243" i="8"/>
  <c r="AC243" i="8" s="1"/>
  <c r="AD286" i="8"/>
  <c r="AC286" i="8" s="1"/>
  <c r="AD294" i="8"/>
  <c r="AC294" i="8" s="1"/>
  <c r="AD310" i="8"/>
  <c r="AC310" i="8" s="1"/>
  <c r="AD287" i="8"/>
  <c r="AC287" i="8" s="1"/>
  <c r="AD295" i="8"/>
  <c r="AC295" i="8" s="1"/>
  <c r="AD304" i="8"/>
  <c r="AC304" i="8" s="1"/>
  <c r="AD312" i="8"/>
  <c r="AC312" i="8" s="1"/>
  <c r="AD259" i="8"/>
  <c r="AC259" i="8" s="1"/>
  <c r="AD332" i="8"/>
  <c r="AC332" i="8" s="1"/>
  <c r="AD323" i="8"/>
  <c r="AC323" i="8" s="1"/>
  <c r="AD336" i="8"/>
  <c r="AC336" i="8" s="1"/>
  <c r="AD315" i="8"/>
  <c r="AC315" i="8" s="1"/>
  <c r="AD275" i="8"/>
  <c r="AC275" i="8" s="1"/>
  <c r="AD236" i="8"/>
  <c r="AC236" i="8" s="1"/>
  <c r="AD252" i="8"/>
  <c r="AC252" i="8" s="1"/>
  <c r="AD242" i="8"/>
  <c r="AC242" i="8" s="1"/>
  <c r="AD260" i="8"/>
  <c r="AC260" i="8" s="1"/>
  <c r="AD277" i="8"/>
  <c r="AC277" i="8" s="1"/>
  <c r="AD238" i="8"/>
  <c r="AC238" i="8" s="1"/>
  <c r="AD250" i="8"/>
  <c r="AC250" i="8" s="1"/>
  <c r="AD246" i="8"/>
  <c r="AC246" i="8" s="1"/>
  <c r="AD254" i="8"/>
  <c r="AC254" i="8" s="1"/>
  <c r="AD262" i="8"/>
  <c r="AC262" i="8" s="1"/>
  <c r="AD278" i="8"/>
  <c r="AC278" i="8" s="1"/>
  <c r="AD248" i="8"/>
  <c r="AC248" i="8" s="1"/>
  <c r="AD256" i="8"/>
  <c r="AC256" i="8" s="1"/>
  <c r="AD264" i="8"/>
  <c r="AC264" i="8" s="1"/>
  <c r="AD272" i="8"/>
  <c r="AC272" i="8" s="1"/>
  <c r="AD279" i="8"/>
  <c r="AC279" i="8" s="1"/>
  <c r="AD241" i="8"/>
  <c r="AC241" i="8" s="1"/>
  <c r="AD266" i="8"/>
  <c r="AC266" i="8" s="1"/>
  <c r="AD281" i="8"/>
  <c r="AC281" i="8" s="1"/>
  <c r="AD289" i="8"/>
  <c r="AC289" i="8" s="1"/>
  <c r="AD334" i="8"/>
  <c r="AC334" i="8" s="1"/>
  <c r="AD335" i="8"/>
  <c r="AC335" i="8" s="1"/>
  <c r="AD330" i="8"/>
  <c r="AC330" i="8" s="1"/>
  <c r="AD257" i="8"/>
  <c r="AC257" i="8" s="1"/>
  <c r="AD265" i="8"/>
  <c r="AC265" i="8" s="1"/>
  <c r="AD268" i="8"/>
  <c r="AC268" i="8" s="1"/>
  <c r="AD269" i="8"/>
  <c r="AC269" i="8" s="1"/>
  <c r="AD232" i="8"/>
  <c r="AC232" i="8" s="1"/>
  <c r="AD233" i="8"/>
  <c r="AC233" i="8" s="1"/>
  <c r="AD239" i="8"/>
  <c r="AC239" i="8" s="1"/>
  <c r="AD247" i="8"/>
  <c r="AC247" i="8" s="1"/>
  <c r="AD249" i="8"/>
  <c r="AC249" i="8" s="1"/>
  <c r="AD161" i="8"/>
  <c r="AC161" i="8" s="1"/>
  <c r="AD176" i="8"/>
  <c r="AC176" i="8" s="1"/>
  <c r="AD192" i="8"/>
  <c r="AC192" i="8" s="1"/>
  <c r="AD210" i="8"/>
  <c r="AC210" i="8" s="1"/>
  <c r="AD217" i="8"/>
  <c r="AC217" i="8" s="1"/>
  <c r="AD230" i="8"/>
  <c r="AC230" i="8" s="1"/>
  <c r="AD231" i="8"/>
  <c r="AC231" i="8" s="1"/>
  <c r="AD234" i="8"/>
  <c r="AC234" i="8" s="1"/>
  <c r="AD125" i="8"/>
  <c r="AC125" i="8" s="1"/>
  <c r="AD170" i="8"/>
  <c r="AC170" i="8" s="1"/>
  <c r="AD141" i="8"/>
  <c r="AC141" i="8" s="1"/>
  <c r="AD199" i="8"/>
  <c r="AC199" i="8" s="1"/>
  <c r="AD131" i="8"/>
  <c r="AC131" i="8" s="1"/>
  <c r="AD184" i="8"/>
  <c r="AC184" i="8" s="1"/>
  <c r="AD203" i="8"/>
  <c r="AC203" i="8" s="1"/>
  <c r="AD122" i="8"/>
  <c r="AC122" i="8" s="1"/>
  <c r="AD124" i="8"/>
  <c r="AC124" i="8" s="1"/>
  <c r="AD186" i="8"/>
  <c r="AC186" i="8" s="1"/>
  <c r="AD166" i="8"/>
  <c r="AC166" i="8" s="1"/>
  <c r="AD204" i="8"/>
  <c r="AC204" i="8" s="1"/>
  <c r="AD129" i="8"/>
  <c r="AC129" i="8" s="1"/>
  <c r="AD159" i="8"/>
  <c r="AC159" i="8" s="1"/>
  <c r="AD229" i="8"/>
  <c r="AC229" i="8" s="1"/>
  <c r="AD160" i="8"/>
  <c r="AC160" i="8" s="1"/>
  <c r="AD139" i="8"/>
  <c r="AC139" i="8" s="1"/>
  <c r="AD169" i="8"/>
  <c r="AC169" i="8" s="1"/>
  <c r="AD216" i="8"/>
  <c r="AC216" i="8" s="1"/>
  <c r="AD132" i="8"/>
  <c r="AC132" i="8" s="1"/>
  <c r="AD228" i="8"/>
  <c r="AC228" i="8" s="1"/>
  <c r="AD219" i="8"/>
  <c r="AC219" i="8" s="1"/>
  <c r="AD167" i="8"/>
  <c r="AC167" i="8" s="1"/>
  <c r="AD149" i="8"/>
  <c r="AC149" i="8" s="1"/>
  <c r="AD118" i="8"/>
  <c r="AC118" i="8" s="1"/>
  <c r="AD201" i="8"/>
  <c r="AC201" i="8" s="1"/>
  <c r="AD156" i="8"/>
  <c r="AC156" i="8" s="1"/>
  <c r="AD190" i="8"/>
  <c r="AC190" i="8" s="1"/>
  <c r="AD135" i="8"/>
  <c r="AC135" i="8" s="1"/>
  <c r="AD158" i="8"/>
  <c r="AC158" i="8" s="1"/>
  <c r="AD177" i="8"/>
  <c r="AC177" i="8" s="1"/>
  <c r="AD181" i="8"/>
  <c r="AC181" i="8" s="1"/>
  <c r="AD227" i="8"/>
  <c r="AC227" i="8" s="1"/>
  <c r="AD185" i="8"/>
  <c r="AC185" i="8" s="1"/>
  <c r="AD224" i="8"/>
  <c r="AC224" i="8" s="1"/>
  <c r="AD133" i="8"/>
  <c r="AC133" i="8" s="1"/>
  <c r="AD153" i="8"/>
  <c r="AC153" i="8" s="1"/>
  <c r="AD114" i="8"/>
  <c r="AC114" i="8" s="1"/>
  <c r="AD164" i="8"/>
  <c r="AC164" i="8" s="1"/>
  <c r="AD195" i="8"/>
  <c r="AC195" i="8" s="1"/>
  <c r="AD147" i="8"/>
  <c r="AC147" i="8" s="1"/>
  <c r="AD126" i="8"/>
  <c r="AC126" i="8" s="1"/>
  <c r="AD175" i="8"/>
  <c r="AC175" i="8" s="1"/>
  <c r="AD213" i="8"/>
  <c r="AC213" i="8" s="1"/>
  <c r="AD205" i="8"/>
  <c r="AC205" i="8" s="1"/>
  <c r="AD187" i="8"/>
  <c r="AC187" i="8" s="1"/>
  <c r="AD214" i="8"/>
  <c r="AC214" i="8" s="1"/>
  <c r="AD128" i="8"/>
  <c r="AC128" i="8" s="1"/>
  <c r="AD178" i="8"/>
  <c r="AC178" i="8" s="1"/>
  <c r="AD146" i="8"/>
  <c r="AC146" i="8" s="1"/>
  <c r="AD226" i="8"/>
  <c r="AC226" i="8" s="1"/>
  <c r="AD198" i="8"/>
  <c r="AC198" i="8" s="1"/>
  <c r="AD130" i="8"/>
  <c r="AC130" i="8" s="1"/>
  <c r="AD194" i="8"/>
  <c r="AC194" i="8" s="1"/>
  <c r="AD179" i="8"/>
  <c r="AC179" i="8" s="1"/>
  <c r="AD183" i="8"/>
  <c r="AC183" i="8" s="1"/>
  <c r="AD137" i="8"/>
  <c r="AC137" i="8" s="1"/>
  <c r="AD202" i="8"/>
  <c r="AC202" i="8" s="1"/>
  <c r="AD180" i="8"/>
  <c r="AC180" i="8" s="1"/>
  <c r="AD120" i="8"/>
  <c r="AC120" i="8" s="1"/>
  <c r="AD121" i="8"/>
  <c r="AC121" i="8" s="1"/>
  <c r="AD215" i="8"/>
  <c r="AC215" i="8" s="1"/>
  <c r="AD148" i="8"/>
  <c r="AC148" i="8" s="1"/>
  <c r="AD134" i="8"/>
  <c r="AC134" i="8" s="1"/>
  <c r="AD208" i="8"/>
  <c r="AC208" i="8" s="1"/>
  <c r="AD116" i="8"/>
  <c r="AC116" i="8" s="1"/>
  <c r="AD142" i="8"/>
  <c r="AC142" i="8" s="1"/>
  <c r="AD225" i="8"/>
  <c r="AC225" i="8" s="1"/>
  <c r="AD200" i="8"/>
  <c r="AC200" i="8" s="1"/>
  <c r="AD189" i="8"/>
  <c r="AC189" i="8" s="1"/>
  <c r="AD174" i="8"/>
  <c r="AC174" i="8" s="1"/>
  <c r="AD197" i="8"/>
  <c r="AC197" i="8" s="1"/>
  <c r="AD222" i="8"/>
  <c r="AC222" i="8" s="1"/>
  <c r="AD145" i="8"/>
  <c r="AC145" i="8" s="1"/>
  <c r="AD206" i="8"/>
  <c r="AC206" i="8" s="1"/>
  <c r="AD140" i="8"/>
  <c r="AC140" i="8" s="1"/>
  <c r="AD154" i="8"/>
  <c r="AC154" i="8" s="1"/>
  <c r="AD207" i="8"/>
  <c r="AC207" i="8" s="1"/>
  <c r="AD123" i="8"/>
  <c r="AC123" i="8" s="1"/>
  <c r="AD209" i="8"/>
  <c r="AC209" i="8" s="1"/>
  <c r="AD117" i="8"/>
  <c r="AC117" i="8" s="1"/>
  <c r="AD143" i="8"/>
  <c r="AC143" i="8" s="1"/>
  <c r="AD157" i="8"/>
  <c r="AC157" i="8" s="1"/>
  <c r="AD191" i="8"/>
  <c r="AC191" i="8" s="1"/>
  <c r="AD172" i="8"/>
  <c r="AC172" i="8" s="1"/>
  <c r="AD221" i="8"/>
  <c r="AC221" i="8" s="1"/>
  <c r="AD113" i="8"/>
  <c r="AC113" i="8" s="1"/>
  <c r="AD110" i="8"/>
  <c r="AC110" i="8" s="1"/>
  <c r="AD29" i="8"/>
  <c r="AC29" i="8" s="1"/>
  <c r="AD77" i="8"/>
  <c r="AC77" i="8" s="1"/>
  <c r="AD10" i="8"/>
  <c r="AC10" i="8" s="1"/>
  <c r="AD101" i="8"/>
  <c r="AC101" i="8" s="1"/>
  <c r="AD90" i="8"/>
  <c r="AC90" i="8" s="1"/>
  <c r="AD105" i="8"/>
  <c r="AC105" i="8" s="1"/>
  <c r="AD18" i="8"/>
  <c r="AC18" i="8" s="1"/>
  <c r="AD108" i="8"/>
  <c r="AC108" i="8" s="1"/>
  <c r="AD100" i="8"/>
  <c r="AC100" i="8" s="1"/>
  <c r="AD75" i="8"/>
  <c r="AC75" i="8" s="1"/>
  <c r="AD54" i="8"/>
  <c r="AC54" i="8" s="1"/>
  <c r="AD16" i="8"/>
  <c r="AC16" i="8" s="1"/>
  <c r="AD82" i="8"/>
  <c r="AC82" i="8" s="1"/>
  <c r="AD28" i="8"/>
  <c r="AC28" i="8" s="1"/>
  <c r="AD80" i="8"/>
  <c r="AC80" i="8" s="1"/>
  <c r="AD56" i="8"/>
  <c r="AC56" i="8" s="1"/>
  <c r="AD45" i="8"/>
  <c r="AC45" i="8" s="1"/>
  <c r="AD71" i="8"/>
  <c r="AC71" i="8" s="1"/>
  <c r="AD44" i="8"/>
  <c r="AC44" i="8" s="1"/>
  <c r="AD33" i="8"/>
  <c r="AC33" i="8" s="1"/>
  <c r="AD39" i="8"/>
  <c r="AC39" i="8" s="1"/>
  <c r="AD57" i="8"/>
  <c r="AC57" i="8" s="1"/>
  <c r="AD59" i="8"/>
  <c r="AC59" i="8" s="1"/>
  <c r="AD50" i="8"/>
  <c r="AC50" i="8" s="1"/>
  <c r="AD68" i="8"/>
  <c r="AC68" i="8" s="1"/>
  <c r="AD109" i="8"/>
  <c r="AC109" i="8" s="1"/>
  <c r="AD70" i="8"/>
  <c r="AC70" i="8" s="1"/>
  <c r="AD88" i="8"/>
  <c r="AC88" i="8" s="1"/>
  <c r="AD76" i="8"/>
  <c r="AC76" i="8" s="1"/>
  <c r="AD91" i="8"/>
  <c r="AC91" i="8" s="1"/>
  <c r="AD92" i="8"/>
  <c r="AC92" i="8" s="1"/>
  <c r="AD26" i="8"/>
  <c r="AC26" i="8" s="1"/>
  <c r="AD51" i="8"/>
  <c r="AC51" i="8" s="1"/>
  <c r="AD25" i="8"/>
  <c r="AC25" i="8" s="1"/>
  <c r="AD98" i="8"/>
  <c r="AC98" i="8" s="1"/>
  <c r="AD13" i="8"/>
  <c r="AC13" i="8" s="1"/>
  <c r="AD58" i="8"/>
  <c r="AC58" i="8" s="1"/>
  <c r="AD55" i="8"/>
  <c r="AC55" i="8" s="1"/>
  <c r="AD69" i="8"/>
  <c r="AC69" i="8" s="1"/>
  <c r="AD48" i="8"/>
  <c r="AC48" i="8" s="1"/>
  <c r="AD102" i="8"/>
  <c r="AC102" i="8" s="1"/>
  <c r="AD53" i="8"/>
  <c r="AC53" i="8" s="1"/>
  <c r="AD15" i="8"/>
  <c r="AC15" i="8" s="1"/>
  <c r="AD97" i="8"/>
  <c r="AC97" i="8" s="1"/>
  <c r="AD23" i="8"/>
  <c r="AC23" i="8" s="1"/>
  <c r="AD67" i="8"/>
  <c r="AC67" i="8" s="1"/>
  <c r="AD43" i="8"/>
  <c r="AC43" i="8" s="1"/>
  <c r="AD3" i="8"/>
  <c r="AC3" i="8" s="1"/>
  <c r="AD41" i="8"/>
  <c r="AC41" i="8" s="1"/>
  <c r="AD111" i="8"/>
  <c r="AC111" i="8" s="1"/>
  <c r="AD12" i="8"/>
  <c r="AC12" i="8" s="1"/>
  <c r="AD78" i="8"/>
  <c r="AC78" i="8" s="1"/>
  <c r="AD66" i="8"/>
  <c r="AC66" i="8" s="1"/>
  <c r="AD81" i="8"/>
  <c r="AC81" i="8" s="1"/>
  <c r="AD182" i="8"/>
  <c r="AC182" i="8" s="1"/>
  <c r="AD127" i="8"/>
  <c r="AC127" i="8" s="1"/>
  <c r="AD218" i="8"/>
  <c r="AC218" i="8" s="1"/>
  <c r="AD136" i="8"/>
  <c r="AC136" i="8" s="1"/>
  <c r="AD150" i="8"/>
  <c r="AC150" i="8" s="1"/>
  <c r="AD115" i="8"/>
  <c r="AC115" i="8" s="1"/>
  <c r="AD168" i="8"/>
  <c r="AC168" i="8" s="1"/>
  <c r="AD220" i="8"/>
  <c r="AC220" i="8" s="1"/>
  <c r="AD193" i="8"/>
  <c r="AC193" i="8" s="1"/>
  <c r="AD138" i="8"/>
  <c r="AC138" i="8" s="1"/>
  <c r="AD38" i="8"/>
  <c r="AC38" i="8" s="1"/>
  <c r="AD107" i="8"/>
  <c r="AC107" i="8" s="1"/>
  <c r="AD11" i="8"/>
  <c r="AC11" i="8" s="1"/>
  <c r="AD20" i="8"/>
  <c r="AC20" i="8" s="1"/>
  <c r="AD40" i="8"/>
  <c r="AC40" i="8" s="1"/>
  <c r="AD7" i="8"/>
  <c r="AC7" i="8" s="1"/>
  <c r="AD87" i="8"/>
  <c r="AC87" i="8" s="1"/>
  <c r="AD95" i="8"/>
  <c r="AC95" i="8" s="1"/>
  <c r="AD93" i="8"/>
  <c r="AC93" i="8" s="1"/>
  <c r="AD30" i="8"/>
  <c r="AC30" i="8" s="1"/>
  <c r="AD84" i="8"/>
  <c r="AC84" i="8" s="1"/>
  <c r="AD5" i="8"/>
  <c r="AC5" i="8" s="1"/>
  <c r="AD17" i="8"/>
  <c r="AC17" i="8" s="1"/>
  <c r="AD62" i="8"/>
  <c r="AC62" i="8" s="1"/>
  <c r="AD73" i="8"/>
  <c r="AC73" i="8" s="1"/>
  <c r="AD83" i="8"/>
  <c r="AC83" i="8" s="1"/>
  <c r="AD2" i="8"/>
  <c r="AC2" i="8" s="1"/>
  <c r="AD112" i="8"/>
  <c r="AC112" i="8" s="1"/>
  <c r="AD35" i="8"/>
  <c r="AC35" i="8" s="1"/>
  <c r="AD52" i="8"/>
  <c r="AC52" i="8" s="1"/>
  <c r="AD14" i="8"/>
  <c r="AC14" i="8" s="1"/>
  <c r="AD37" i="8"/>
  <c r="AC37" i="8" s="1"/>
  <c r="AD63" i="8"/>
  <c r="AC63" i="8" s="1"/>
  <c r="AD94" i="8"/>
  <c r="AC94" i="8" s="1"/>
  <c r="AD47" i="8"/>
  <c r="AC47" i="8" s="1"/>
  <c r="AD106" i="8"/>
  <c r="AC106" i="8" s="1"/>
  <c r="AD96" i="8"/>
  <c r="AC96" i="8" s="1"/>
  <c r="AD104" i="8"/>
  <c r="AC104" i="8" s="1"/>
  <c r="AD103" i="8"/>
  <c r="AC103" i="8" s="1"/>
  <c r="AD4" i="8"/>
  <c r="AC4" i="8" s="1"/>
  <c r="AD72" i="8"/>
  <c r="AC72" i="8" s="1"/>
  <c r="AD21" i="8"/>
  <c r="AC21" i="8" s="1"/>
  <c r="AD86" i="8"/>
  <c r="AC86" i="8" s="1"/>
  <c r="AD85" i="8"/>
  <c r="AC85" i="8" s="1"/>
  <c r="AD34" i="8"/>
  <c r="AC34" i="8" s="1"/>
  <c r="AD99" i="8"/>
  <c r="AC99" i="8" s="1"/>
  <c r="AD79" i="8"/>
  <c r="AC79" i="8" s="1"/>
  <c r="AD60" i="8"/>
  <c r="AC60" i="8" s="1"/>
  <c r="AD64" i="8"/>
  <c r="AC64" i="8" s="1"/>
  <c r="AD31" i="8"/>
  <c r="AC31" i="8" s="1"/>
  <c r="AD6" i="8"/>
  <c r="AC6" i="8" s="1"/>
  <c r="AD36" i="8"/>
  <c r="AC36" i="8" s="1"/>
  <c r="AD19" i="8"/>
  <c r="AC19" i="8" s="1"/>
  <c r="AD46" i="8"/>
  <c r="AC46" i="8" s="1"/>
  <c r="AD89" i="8"/>
  <c r="AC89" i="8" s="1"/>
  <c r="AD65" i="8"/>
  <c r="AC65" i="8" s="1"/>
  <c r="AD9" i="8"/>
  <c r="AC9" i="8" s="1"/>
  <c r="AD32" i="8"/>
  <c r="AC32" i="8" s="1"/>
  <c r="AD61" i="8"/>
  <c r="AC61" i="8" s="1"/>
  <c r="AD27" i="8"/>
  <c r="AC27" i="8" s="1"/>
  <c r="AD22" i="8"/>
  <c r="AC22" i="8" s="1"/>
  <c r="AD74" i="8"/>
  <c r="AC74" i="8" s="1"/>
  <c r="AC8" i="8"/>
  <c r="T22" i="7"/>
  <c r="S22" i="7"/>
  <c r="K28" i="11" l="1"/>
  <c r="E54" i="7" l="1"/>
  <c r="F54" i="7"/>
  <c r="G54" i="7"/>
  <c r="G55" i="7" s="1"/>
  <c r="H54" i="7"/>
  <c r="I54" i="7"/>
  <c r="I55" i="7" s="1"/>
  <c r="D54" i="7"/>
  <c r="C55" i="7"/>
  <c r="F53" i="7"/>
  <c r="E53" i="7"/>
  <c r="E55" i="7" s="1"/>
  <c r="D53" i="7"/>
  <c r="H55" i="7" l="1"/>
  <c r="F55" i="7"/>
  <c r="D55" i="7"/>
  <c r="Z171" i="8" l="1"/>
  <c r="Z298" i="8"/>
  <c r="Z307" i="8"/>
  <c r="Z235" i="8"/>
  <c r="Z324" i="8"/>
  <c r="Z309" i="8"/>
  <c r="Z317" i="8"/>
  <c r="Z325" i="8"/>
  <c r="Z302" i="8"/>
  <c r="Z318" i="8"/>
  <c r="Z326" i="8"/>
  <c r="Z251" i="8"/>
  <c r="Z303" i="8"/>
  <c r="Z311" i="8"/>
  <c r="Z319" i="8"/>
  <c r="Z327" i="8"/>
  <c r="Z288" i="8"/>
  <c r="Z320" i="8"/>
  <c r="Z329" i="8"/>
  <c r="Z328" i="8"/>
  <c r="Z284" i="8"/>
  <c r="Z267" i="8"/>
  <c r="Z296" i="8"/>
  <c r="Z331" i="8"/>
  <c r="Z333" i="8"/>
  <c r="Z270" i="8"/>
  <c r="Z244" i="8"/>
  <c r="Z276" i="8"/>
  <c r="Z237" i="8"/>
  <c r="Z245" i="8"/>
  <c r="Z253" i="8"/>
  <c r="Z261" i="8"/>
  <c r="Z255" i="8"/>
  <c r="Z263" i="8"/>
  <c r="Z271" i="8"/>
  <c r="Z258" i="8"/>
  <c r="Z240" i="8"/>
  <c r="Z273" i="8"/>
  <c r="Z280" i="8"/>
  <c r="Z297" i="8"/>
  <c r="Z163" i="8"/>
  <c r="Z165" i="8"/>
  <c r="Z152" i="8"/>
  <c r="Z211" i="8"/>
  <c r="Z162" i="8"/>
  <c r="Z155" i="8"/>
  <c r="Z119" i="8"/>
  <c r="Z188" i="8"/>
  <c r="Z144" i="8"/>
  <c r="Z151" i="8"/>
  <c r="Z196" i="8"/>
  <c r="Z223" i="8"/>
  <c r="Z173" i="8"/>
  <c r="Z212" i="8"/>
  <c r="Z42" i="8"/>
  <c r="AA171" i="8"/>
  <c r="AA298" i="8"/>
  <c r="AA307" i="8"/>
  <c r="AA235" i="8"/>
  <c r="AA324" i="8"/>
  <c r="AA309" i="8"/>
  <c r="AA317" i="8"/>
  <c r="AA325" i="8"/>
  <c r="AA302" i="8"/>
  <c r="AA318" i="8"/>
  <c r="AA326" i="8"/>
  <c r="AA251" i="8"/>
  <c r="AA303" i="8"/>
  <c r="AA311" i="8"/>
  <c r="AA319" i="8"/>
  <c r="AA327" i="8"/>
  <c r="AA288" i="8"/>
  <c r="AA320" i="8"/>
  <c r="AA329" i="8"/>
  <c r="AA328" i="8"/>
  <c r="AA284" i="8"/>
  <c r="AA267" i="8"/>
  <c r="AA296" i="8"/>
  <c r="AA331" i="8"/>
  <c r="AA333" i="8"/>
  <c r="AA270" i="8"/>
  <c r="AA244" i="8"/>
  <c r="AA276" i="8"/>
  <c r="AA237" i="8"/>
  <c r="AA245" i="8"/>
  <c r="AA253" i="8"/>
  <c r="AA261" i="8"/>
  <c r="AA255" i="8"/>
  <c r="AA263" i="8"/>
  <c r="AA271" i="8"/>
  <c r="AA258" i="8"/>
  <c r="AA240" i="8"/>
  <c r="AA273" i="8"/>
  <c r="AA280" i="8"/>
  <c r="AA297" i="8"/>
  <c r="AA163" i="8"/>
  <c r="AA165" i="8"/>
  <c r="AA152" i="8"/>
  <c r="AA211" i="8"/>
  <c r="AA162" i="8"/>
  <c r="AA155" i="8"/>
  <c r="AA119" i="8"/>
  <c r="AA188" i="8"/>
  <c r="AA144" i="8"/>
  <c r="AA151" i="8"/>
  <c r="AA196" i="8"/>
  <c r="AA223" i="8"/>
  <c r="AA173" i="8"/>
  <c r="AA212" i="8"/>
  <c r="AA42" i="8"/>
  <c r="AA8" i="8"/>
  <c r="AA107" i="8"/>
  <c r="AA11" i="8"/>
  <c r="AA20" i="8"/>
  <c r="AA40" i="8"/>
  <c r="AA7" i="8"/>
  <c r="AA87" i="8"/>
  <c r="AA95" i="8"/>
  <c r="AA93" i="8"/>
  <c r="AA30" i="8"/>
  <c r="AA84" i="8"/>
  <c r="AA5" i="8"/>
  <c r="AA24" i="8"/>
  <c r="AA17" i="8"/>
  <c r="AA62" i="8"/>
  <c r="AA73" i="8"/>
  <c r="AA83" i="8"/>
  <c r="AA112" i="8"/>
  <c r="AA35" i="8"/>
  <c r="AA52" i="8"/>
  <c r="AA14" i="8"/>
  <c r="AA37" i="8"/>
  <c r="AA63" i="8"/>
  <c r="AA94" i="8"/>
  <c r="AA47" i="8"/>
  <c r="AA106" i="8"/>
  <c r="AA96" i="8"/>
  <c r="AA104" i="8"/>
  <c r="AA103" i="8"/>
  <c r="AA4" i="8"/>
  <c r="AA72" i="8"/>
  <c r="AA21" i="8"/>
  <c r="AA86" i="8"/>
  <c r="AA85" i="8"/>
  <c r="AA34" i="8"/>
  <c r="AA99" i="8"/>
  <c r="AA79" i="8"/>
  <c r="AA60" i="8"/>
  <c r="AA64" i="8"/>
  <c r="AA31" i="8"/>
  <c r="AA6" i="8"/>
  <c r="AA36" i="8"/>
  <c r="AA19" i="8"/>
  <c r="AA46" i="8"/>
  <c r="AA89" i="8"/>
  <c r="AA65" i="8"/>
  <c r="AA9" i="8"/>
  <c r="AA32" i="8"/>
  <c r="AA61" i="8"/>
  <c r="AA27" i="8"/>
  <c r="AA22" i="8"/>
  <c r="AA74" i="8"/>
  <c r="AA38" i="8"/>
  <c r="AA110" i="8"/>
  <c r="AA29" i="8"/>
  <c r="AA77" i="8"/>
  <c r="AA10" i="8"/>
  <c r="AA101" i="8"/>
  <c r="AA90" i="8"/>
  <c r="AA105" i="8"/>
  <c r="AA18" i="8"/>
  <c r="AA108" i="8"/>
  <c r="AA100" i="8"/>
  <c r="AA75" i="8"/>
  <c r="AA54" i="8"/>
  <c r="AA16" i="8"/>
  <c r="AA82" i="8"/>
  <c r="AA28" i="8"/>
  <c r="AA80" i="8"/>
  <c r="AA56" i="8"/>
  <c r="AA45" i="8"/>
  <c r="AA71" i="8"/>
  <c r="AA44" i="8"/>
  <c r="AA33" i="8"/>
  <c r="AA39" i="8"/>
  <c r="AA57" i="8"/>
  <c r="AA59" i="8"/>
  <c r="AA50" i="8"/>
  <c r="AA68" i="8"/>
  <c r="AA109" i="8"/>
  <c r="AA70" i="8"/>
  <c r="AA88" i="8"/>
  <c r="AA76" i="8"/>
  <c r="AA91" i="8"/>
  <c r="AA92" i="8"/>
  <c r="AA26" i="8"/>
  <c r="AA51" i="8"/>
  <c r="AA25" i="8"/>
  <c r="AA98" i="8"/>
  <c r="AA13" i="8"/>
  <c r="AA58" i="8"/>
  <c r="AA55" i="8"/>
  <c r="AA69" i="8"/>
  <c r="AA48" i="8"/>
  <c r="AA102" i="8"/>
  <c r="AA53" i="8"/>
  <c r="AA15" i="8"/>
  <c r="AA97" i="8"/>
  <c r="AA23" i="8"/>
  <c r="AA67" i="8"/>
  <c r="AA43" i="8"/>
  <c r="AA3" i="8"/>
  <c r="AA41" i="8"/>
  <c r="AA111" i="8"/>
  <c r="AA12" i="8"/>
  <c r="AA78" i="8"/>
  <c r="AA66" i="8"/>
  <c r="AA81" i="8"/>
  <c r="AA338" i="8"/>
  <c r="AA339" i="8"/>
  <c r="AA340" i="8"/>
  <c r="AA341" i="8"/>
  <c r="AA182" i="8"/>
  <c r="AA127" i="8"/>
  <c r="AA218" i="8"/>
  <c r="AA136" i="8"/>
  <c r="AA150" i="8"/>
  <c r="AA115" i="8"/>
  <c r="AA168" i="8"/>
  <c r="AA220" i="8"/>
  <c r="AA193" i="8"/>
  <c r="AA138" i="8"/>
  <c r="AA113" i="8"/>
  <c r="AA157" i="8"/>
  <c r="AA191" i="8"/>
  <c r="AA172" i="8"/>
  <c r="AA221" i="8"/>
  <c r="AA143" i="8"/>
  <c r="AA117" i="8"/>
  <c r="AA209" i="8"/>
  <c r="AA140" i="8"/>
  <c r="AA154" i="8"/>
  <c r="AA207" i="8"/>
  <c r="AA123" i="8"/>
  <c r="AA206" i="8"/>
  <c r="AA145" i="8"/>
  <c r="AA222" i="8"/>
  <c r="AA197" i="8"/>
  <c r="AA200" i="8"/>
  <c r="AA189" i="8"/>
  <c r="AA174" i="8"/>
  <c r="AA225" i="8"/>
  <c r="AA116" i="8"/>
  <c r="AA142" i="8"/>
  <c r="AA208" i="8"/>
  <c r="AA128" i="8"/>
  <c r="AA178" i="8"/>
  <c r="AA146" i="8"/>
  <c r="AA226" i="8"/>
  <c r="AA198" i="8"/>
  <c r="AA130" i="8"/>
  <c r="AA194" i="8"/>
  <c r="AA179" i="8"/>
  <c r="AA183" i="8"/>
  <c r="AA137" i="8"/>
  <c r="AA202" i="8"/>
  <c r="AA180" i="8"/>
  <c r="AA120" i="8"/>
  <c r="AA121" i="8"/>
  <c r="AA215" i="8"/>
  <c r="AA148" i="8"/>
  <c r="AA134" i="8"/>
  <c r="AA214" i="8"/>
  <c r="AA153" i="8"/>
  <c r="AA114" i="8"/>
  <c r="AA164" i="8"/>
  <c r="AA195" i="8"/>
  <c r="AA147" i="8"/>
  <c r="AA126" i="8"/>
  <c r="AA175" i="8"/>
  <c r="AA213" i="8"/>
  <c r="AA205" i="8"/>
  <c r="AA187" i="8"/>
  <c r="AA133" i="8"/>
  <c r="AA185" i="8"/>
  <c r="AA224" i="8"/>
  <c r="AA227" i="8"/>
  <c r="AA181" i="8"/>
  <c r="AA177" i="8"/>
  <c r="AA158" i="8"/>
  <c r="AA135" i="8"/>
  <c r="AA190" i="8"/>
  <c r="AA156" i="8"/>
  <c r="AA201" i="8"/>
  <c r="AA118" i="8"/>
  <c r="AA149" i="8"/>
  <c r="AA167" i="8"/>
  <c r="AA219" i="8"/>
  <c r="AA228" i="8"/>
  <c r="AA132" i="8"/>
  <c r="AA216" i="8"/>
  <c r="AA169" i="8"/>
  <c r="AA139" i="8"/>
  <c r="AA160" i="8"/>
  <c r="AA229" i="8"/>
  <c r="AA159" i="8"/>
  <c r="AA129" i="8"/>
  <c r="AA204" i="8"/>
  <c r="AA166" i="8"/>
  <c r="AA186" i="8"/>
  <c r="AA124" i="8"/>
  <c r="AA122" i="8"/>
  <c r="AA203" i="8"/>
  <c r="AA184" i="8"/>
  <c r="AA131" i="8"/>
  <c r="AA199" i="8"/>
  <c r="AA141" i="8"/>
  <c r="AA170" i="8"/>
  <c r="AA125" i="8"/>
  <c r="AA334" i="8"/>
  <c r="AA335" i="8"/>
  <c r="AA330" i="8"/>
  <c r="AA257" i="8"/>
  <c r="AA265" i="8"/>
  <c r="AA268" i="8"/>
  <c r="AA269" i="8"/>
  <c r="AA232" i="8"/>
  <c r="AA233" i="8"/>
  <c r="AA239" i="8"/>
  <c r="AA247" i="8"/>
  <c r="AA249" i="8"/>
  <c r="AA161" i="8"/>
  <c r="AA176" i="8"/>
  <c r="AA192" i="8"/>
  <c r="AA210" i="8"/>
  <c r="AA217" i="8"/>
  <c r="AA230" i="8"/>
  <c r="AA231" i="8"/>
  <c r="AA234" i="8"/>
  <c r="AA305" i="8"/>
  <c r="AA313" i="8"/>
  <c r="AA321" i="8"/>
  <c r="AA282" i="8"/>
  <c r="AA274" i="8"/>
  <c r="AA290" i="8"/>
  <c r="AA306" i="8"/>
  <c r="AA314" i="8"/>
  <c r="AA322" i="8"/>
  <c r="AA283" i="8"/>
  <c r="AA291" i="8"/>
  <c r="AA299" i="8"/>
  <c r="AA292" i="8"/>
  <c r="AA300" i="8"/>
  <c r="AA308" i="8"/>
  <c r="AA316" i="8"/>
  <c r="AA285" i="8"/>
  <c r="AA293" i="8"/>
  <c r="AA301" i="8"/>
  <c r="AA243" i="8"/>
  <c r="AA286" i="8"/>
  <c r="AA294" i="8"/>
  <c r="AA310" i="8"/>
  <c r="AA287" i="8"/>
  <c r="AA295" i="8"/>
  <c r="AA304" i="8"/>
  <c r="AA312" i="8"/>
  <c r="AA259" i="8"/>
  <c r="AA332" i="8"/>
  <c r="AA323" i="8"/>
  <c r="AA336" i="8"/>
  <c r="AA315" i="8"/>
  <c r="AA275" i="8"/>
  <c r="AA236" i="8"/>
  <c r="AA252" i="8"/>
  <c r="AA242" i="8"/>
  <c r="AA260" i="8"/>
  <c r="AA277" i="8"/>
  <c r="AA238" i="8"/>
  <c r="AA250" i="8"/>
  <c r="AA246" i="8"/>
  <c r="AA254" i="8"/>
  <c r="AA262" i="8"/>
  <c r="AA278" i="8"/>
  <c r="AA248" i="8"/>
  <c r="AA256" i="8"/>
  <c r="AA264" i="8"/>
  <c r="AA272" i="8"/>
  <c r="AA279" i="8"/>
  <c r="AA241" i="8"/>
  <c r="AA266" i="8"/>
  <c r="AA281" i="8"/>
  <c r="AA289" i="8"/>
  <c r="AA49" i="8"/>
  <c r="K31" i="7" l="1"/>
  <c r="K22" i="7" l="1"/>
  <c r="K23" i="7"/>
  <c r="K24" i="7"/>
  <c r="K21" i="7"/>
  <c r="D33" i="7" l="1"/>
  <c r="D31" i="7"/>
  <c r="D32" i="7"/>
  <c r="D21" i="7"/>
  <c r="B6" i="7"/>
  <c r="Q231" i="8"/>
  <c r="Q230" i="8"/>
  <c r="Q217" i="8"/>
  <c r="Q210" i="8"/>
  <c r="Q192" i="8"/>
  <c r="Q176" i="8"/>
  <c r="Q161" i="8"/>
  <c r="Q249" i="8"/>
  <c r="Q247" i="8"/>
  <c r="Q239" i="8"/>
  <c r="Q233" i="8"/>
  <c r="Q232" i="8"/>
  <c r="Q269" i="8"/>
  <c r="Q268" i="8"/>
  <c r="Q265" i="8"/>
  <c r="Q257" i="8"/>
  <c r="Q330" i="8"/>
  <c r="Q335" i="8"/>
  <c r="Q334" i="8"/>
  <c r="Q170" i="8"/>
  <c r="N170" i="8"/>
  <c r="Q141" i="8"/>
  <c r="N141" i="8"/>
  <c r="Q199" i="8"/>
  <c r="N199" i="8"/>
  <c r="Q131" i="8"/>
  <c r="N131" i="8"/>
  <c r="Q184" i="8"/>
  <c r="N184" i="8"/>
  <c r="Q203" i="8"/>
  <c r="N203" i="8"/>
  <c r="Q122" i="8"/>
  <c r="N122" i="8"/>
  <c r="Q124" i="8"/>
  <c r="N124" i="8"/>
  <c r="Q186" i="8"/>
  <c r="N186" i="8"/>
  <c r="Q166" i="8"/>
  <c r="N166" i="8"/>
  <c r="Q204" i="8"/>
  <c r="N204" i="8"/>
  <c r="Q129" i="8"/>
  <c r="N129" i="8"/>
  <c r="Q159" i="8"/>
  <c r="N159" i="8"/>
  <c r="Q229" i="8"/>
  <c r="N229" i="8"/>
  <c r="Q160" i="8"/>
  <c r="N160" i="8"/>
  <c r="Q139" i="8"/>
  <c r="N139" i="8"/>
  <c r="Q169" i="8"/>
  <c r="N169" i="8"/>
  <c r="Q216" i="8"/>
  <c r="N216" i="8"/>
  <c r="Q132" i="8"/>
  <c r="N132" i="8"/>
  <c r="Q228" i="8"/>
  <c r="N228" i="8"/>
  <c r="Q219" i="8"/>
  <c r="N219" i="8"/>
  <c r="Q167" i="8"/>
  <c r="N167" i="8"/>
  <c r="Q149" i="8"/>
  <c r="N149" i="8"/>
  <c r="Q173" i="8"/>
  <c r="N173" i="8"/>
  <c r="Q118" i="8"/>
  <c r="N118" i="8"/>
  <c r="Q201" i="8"/>
  <c r="N201" i="8"/>
  <c r="Q156" i="8"/>
  <c r="N156" i="8"/>
  <c r="Q190" i="8"/>
  <c r="N190" i="8"/>
  <c r="Q135" i="8"/>
  <c r="N135" i="8"/>
  <c r="Q158" i="8"/>
  <c r="N158" i="8"/>
  <c r="Q177" i="8"/>
  <c r="N177" i="8"/>
  <c r="Q181" i="8"/>
  <c r="N181" i="8"/>
  <c r="Q227" i="8"/>
  <c r="N227" i="8"/>
  <c r="Q223" i="8"/>
  <c r="N223" i="8"/>
  <c r="Q224" i="8"/>
  <c r="N224" i="8"/>
  <c r="Q185" i="8"/>
  <c r="N185" i="8"/>
  <c r="Q133" i="8"/>
  <c r="N133" i="8"/>
  <c r="Q196" i="8"/>
  <c r="N196" i="8"/>
  <c r="Q151" i="8"/>
  <c r="N151" i="8"/>
  <c r="Q144" i="8"/>
  <c r="N144" i="8"/>
  <c r="Q187" i="8"/>
  <c r="N187" i="8"/>
  <c r="Q205" i="8"/>
  <c r="N205" i="8"/>
  <c r="Q213" i="8"/>
  <c r="N213" i="8"/>
  <c r="N125" i="8"/>
  <c r="Q175" i="8"/>
  <c r="N175" i="8"/>
  <c r="Q126" i="8"/>
  <c r="N126" i="8"/>
  <c r="Q147" i="8"/>
  <c r="N147" i="8"/>
  <c r="Q195" i="8"/>
  <c r="N195" i="8"/>
  <c r="Q164" i="8"/>
  <c r="N164" i="8"/>
  <c r="Q114" i="8"/>
  <c r="N114" i="8"/>
  <c r="Q153" i="8"/>
  <c r="N153" i="8"/>
  <c r="Q214" i="8"/>
  <c r="N214" i="8"/>
  <c r="Q188" i="8"/>
  <c r="N188" i="8"/>
  <c r="Q134" i="8"/>
  <c r="N134" i="8"/>
  <c r="Q148" i="8"/>
  <c r="N148" i="8"/>
  <c r="Q215" i="8"/>
  <c r="N215" i="8"/>
  <c r="Q121" i="8"/>
  <c r="N121" i="8"/>
  <c r="Q120" i="8"/>
  <c r="N120" i="8"/>
  <c r="Q180" i="8"/>
  <c r="N180" i="8"/>
  <c r="Q202" i="8"/>
  <c r="N202" i="8"/>
  <c r="Q137" i="8"/>
  <c r="N137" i="8"/>
  <c r="Q183" i="8"/>
  <c r="N183" i="8"/>
  <c r="Q179" i="8"/>
  <c r="N179" i="8"/>
  <c r="Q194" i="8"/>
  <c r="N194" i="8"/>
  <c r="Q130" i="8"/>
  <c r="N130" i="8"/>
  <c r="Q198" i="8"/>
  <c r="N198" i="8"/>
  <c r="Q226" i="8"/>
  <c r="N226" i="8"/>
  <c r="Q146" i="8"/>
  <c r="N146" i="8"/>
  <c r="Q178" i="8"/>
  <c r="N178" i="8"/>
  <c r="Q128" i="8"/>
  <c r="N128" i="8"/>
  <c r="Q208" i="8"/>
  <c r="N208" i="8"/>
  <c r="Q119" i="8"/>
  <c r="N119" i="8"/>
  <c r="Q142" i="8"/>
  <c r="N142" i="8"/>
  <c r="Q116" i="8"/>
  <c r="N116" i="8"/>
  <c r="Q225" i="8"/>
  <c r="N225" i="8"/>
  <c r="Q155" i="8"/>
  <c r="N155" i="8"/>
  <c r="Q162" i="8"/>
  <c r="N162" i="8"/>
  <c r="Q174" i="8"/>
  <c r="N174" i="8"/>
  <c r="Q189" i="8"/>
  <c r="N189" i="8"/>
  <c r="Q200" i="8"/>
  <c r="N200" i="8"/>
  <c r="Q197" i="8"/>
  <c r="N197" i="8"/>
  <c r="Q171" i="8"/>
  <c r="N171" i="8"/>
  <c r="Q222" i="8"/>
  <c r="N222" i="8"/>
  <c r="Q145" i="8"/>
  <c r="N145" i="8"/>
  <c r="Q211" i="8"/>
  <c r="N211" i="8"/>
  <c r="Q206" i="8"/>
  <c r="N206" i="8"/>
  <c r="Q152" i="8"/>
  <c r="N152" i="8"/>
  <c r="Q123" i="8"/>
  <c r="N123" i="8"/>
  <c r="Q207" i="8"/>
  <c r="N207" i="8"/>
  <c r="Q154" i="8"/>
  <c r="N154" i="8"/>
  <c r="Q140" i="8"/>
  <c r="N140" i="8"/>
  <c r="Q209" i="8"/>
  <c r="N209" i="8"/>
  <c r="Q165" i="8"/>
  <c r="N165" i="8"/>
  <c r="Q117" i="8"/>
  <c r="N117" i="8"/>
  <c r="Q143" i="8"/>
  <c r="N143" i="8"/>
  <c r="Q163" i="8"/>
  <c r="N163" i="8"/>
  <c r="Q221" i="8"/>
  <c r="N221" i="8"/>
  <c r="Q172" i="8"/>
  <c r="N172" i="8"/>
  <c r="Q191" i="8"/>
  <c r="N191" i="8"/>
  <c r="Q157" i="8"/>
  <c r="N157" i="8"/>
  <c r="Q113" i="8"/>
  <c r="N113" i="8"/>
  <c r="Q212" i="8"/>
  <c r="N212" i="8"/>
  <c r="Q138" i="8"/>
  <c r="N138" i="8"/>
  <c r="Q193" i="8"/>
  <c r="N193" i="8"/>
  <c r="Q220" i="8"/>
  <c r="N220" i="8"/>
  <c r="Q168" i="8"/>
  <c r="N168" i="8"/>
  <c r="Q115" i="8"/>
  <c r="N115" i="8"/>
  <c r="Q150" i="8"/>
  <c r="N150" i="8"/>
  <c r="Q136" i="8"/>
  <c r="N136" i="8"/>
  <c r="Q218" i="8"/>
  <c r="N218" i="8"/>
  <c r="Q127" i="8"/>
  <c r="N127" i="8"/>
  <c r="Q182" i="8"/>
  <c r="N182" i="8"/>
  <c r="Q49" i="8"/>
  <c r="Q81" i="8"/>
  <c r="N81" i="8"/>
  <c r="Q66" i="8"/>
  <c r="N66" i="8"/>
  <c r="Q78" i="8"/>
  <c r="N78" i="8"/>
  <c r="Q12" i="8"/>
  <c r="N12" i="8"/>
  <c r="Q111" i="8"/>
  <c r="N111" i="8"/>
  <c r="Q41" i="8"/>
  <c r="N41" i="8"/>
  <c r="Q3" i="8"/>
  <c r="N3" i="8"/>
  <c r="Q43" i="8"/>
  <c r="N43" i="8"/>
  <c r="Q67" i="8"/>
  <c r="N67" i="8"/>
  <c r="Q23" i="8"/>
  <c r="N23" i="8"/>
  <c r="Q97" i="8"/>
  <c r="N97" i="8"/>
  <c r="Q15" i="8"/>
  <c r="N15" i="8"/>
  <c r="Q53" i="8"/>
  <c r="N53" i="8"/>
  <c r="Q102" i="8"/>
  <c r="N102" i="8"/>
  <c r="Q48" i="8"/>
  <c r="N48" i="8"/>
  <c r="Q69" i="8"/>
  <c r="N69" i="8"/>
  <c r="Q55" i="8"/>
  <c r="N55" i="8"/>
  <c r="Q58" i="8"/>
  <c r="N58" i="8"/>
  <c r="Q13" i="8"/>
  <c r="N13" i="8"/>
  <c r="Q98" i="8"/>
  <c r="N98" i="8"/>
  <c r="Q25" i="8"/>
  <c r="N25" i="8"/>
  <c r="Q51" i="8"/>
  <c r="N51" i="8"/>
  <c r="Q26" i="8"/>
  <c r="N26" i="8"/>
  <c r="Q92" i="8"/>
  <c r="N92" i="8"/>
  <c r="Q91" i="8"/>
  <c r="N91" i="8"/>
  <c r="Q76" i="8"/>
  <c r="N76" i="8"/>
  <c r="Q88" i="8"/>
  <c r="N88" i="8"/>
  <c r="Q70" i="8"/>
  <c r="N70" i="8"/>
  <c r="Q109" i="8"/>
  <c r="N109" i="8"/>
  <c r="Q68" i="8"/>
  <c r="N68" i="8"/>
  <c r="Q50" i="8"/>
  <c r="N50" i="8"/>
  <c r="Q59" i="8"/>
  <c r="N59" i="8"/>
  <c r="Q57" i="8"/>
  <c r="N57" i="8"/>
  <c r="Q39" i="8"/>
  <c r="N39" i="8"/>
  <c r="Q33" i="8"/>
  <c r="N33" i="8"/>
  <c r="Q44" i="8"/>
  <c r="N44" i="8"/>
  <c r="Q71" i="8"/>
  <c r="N71" i="8"/>
  <c r="Q45" i="8"/>
  <c r="N45" i="8"/>
  <c r="Q56" i="8"/>
  <c r="N56" i="8"/>
  <c r="Q80" i="8"/>
  <c r="N80" i="8"/>
  <c r="Q28" i="8"/>
  <c r="N28" i="8"/>
  <c r="Q82" i="8"/>
  <c r="N82" i="8"/>
  <c r="Q16" i="8"/>
  <c r="N16" i="8"/>
  <c r="Q54" i="8"/>
  <c r="N54" i="8"/>
  <c r="Q75" i="8"/>
  <c r="N75" i="8"/>
  <c r="Q100" i="8"/>
  <c r="N100" i="8"/>
  <c r="Q108" i="8"/>
  <c r="N108" i="8"/>
  <c r="Q18" i="8"/>
  <c r="N18" i="8"/>
  <c r="Q105" i="8"/>
  <c r="N105" i="8"/>
  <c r="Q90" i="8"/>
  <c r="N90" i="8"/>
  <c r="Q101" i="8"/>
  <c r="N101" i="8"/>
  <c r="Q10" i="8"/>
  <c r="N10" i="8"/>
  <c r="Q77" i="8"/>
  <c r="N77" i="8"/>
  <c r="Q29" i="8"/>
  <c r="N29" i="8"/>
  <c r="Q110" i="8"/>
  <c r="N110" i="8"/>
  <c r="Q38" i="8"/>
  <c r="N38" i="8"/>
  <c r="Q42" i="8"/>
  <c r="N42" i="8"/>
  <c r="Q74" i="8"/>
  <c r="N74" i="8"/>
  <c r="Q22" i="8"/>
  <c r="N22" i="8"/>
  <c r="Q27" i="8"/>
  <c r="N27" i="8"/>
  <c r="Q61" i="8"/>
  <c r="N61" i="8"/>
  <c r="Q32" i="8"/>
  <c r="N32" i="8"/>
  <c r="Q9" i="8"/>
  <c r="N9" i="8"/>
  <c r="Q65" i="8"/>
  <c r="N65" i="8"/>
  <c r="Q89" i="8"/>
  <c r="N89" i="8"/>
  <c r="Q46" i="8"/>
  <c r="N46" i="8"/>
  <c r="Q19" i="8"/>
  <c r="N19" i="8"/>
  <c r="Q36" i="8"/>
  <c r="N36" i="8"/>
  <c r="Q6" i="8"/>
  <c r="N6" i="8"/>
  <c r="Q31" i="8"/>
  <c r="N31" i="8"/>
  <c r="Q64" i="8"/>
  <c r="N64" i="8"/>
  <c r="Q60" i="8"/>
  <c r="N60" i="8"/>
  <c r="Q79" i="8"/>
  <c r="N79" i="8"/>
  <c r="Q99" i="8"/>
  <c r="N99" i="8"/>
  <c r="Q34" i="8"/>
  <c r="N34" i="8"/>
  <c r="Q85" i="8"/>
  <c r="N85" i="8"/>
  <c r="Q86" i="8"/>
  <c r="N86" i="8"/>
  <c r="Q21" i="8"/>
  <c r="N21" i="8"/>
  <c r="Q72" i="8"/>
  <c r="N72" i="8"/>
  <c r="Q4" i="8"/>
  <c r="N4" i="8"/>
  <c r="Q103" i="8"/>
  <c r="N103" i="8"/>
  <c r="Q104" i="8"/>
  <c r="N104" i="8"/>
  <c r="Q96" i="8"/>
  <c r="N96" i="8"/>
  <c r="Q106" i="8"/>
  <c r="N106" i="8"/>
  <c r="Q47" i="8"/>
  <c r="N47" i="8"/>
  <c r="Q94" i="8"/>
  <c r="N94" i="8"/>
  <c r="Q63" i="8"/>
  <c r="N63" i="8"/>
  <c r="Q37" i="8"/>
  <c r="N37" i="8"/>
  <c r="Q14" i="8"/>
  <c r="N14" i="8"/>
  <c r="Q52" i="8"/>
  <c r="N52" i="8"/>
  <c r="Q35" i="8"/>
  <c r="N35" i="8"/>
  <c r="Q112" i="8"/>
  <c r="N112" i="8"/>
  <c r="N2" i="8"/>
  <c r="Q83" i="8"/>
  <c r="N83" i="8"/>
  <c r="Q73" i="8"/>
  <c r="N73" i="8"/>
  <c r="Q62" i="8"/>
  <c r="N62" i="8"/>
  <c r="Q17" i="8"/>
  <c r="N17" i="8"/>
  <c r="Q24" i="8"/>
  <c r="N24" i="8"/>
  <c r="Q5" i="8"/>
  <c r="N5" i="8"/>
  <c r="Q84" i="8"/>
  <c r="N84" i="8"/>
  <c r="Q30" i="8"/>
  <c r="N30" i="8"/>
  <c r="Q93" i="8"/>
  <c r="N93" i="8"/>
  <c r="Q95" i="8"/>
  <c r="N95" i="8"/>
  <c r="Q87" i="8"/>
  <c r="N87" i="8"/>
  <c r="Q7" i="8"/>
  <c r="N7" i="8"/>
  <c r="Q40" i="8"/>
  <c r="N40" i="8"/>
  <c r="Q20" i="8"/>
  <c r="N20" i="8"/>
  <c r="Q11" i="8"/>
  <c r="N11" i="8"/>
  <c r="Q107" i="8"/>
  <c r="N107" i="8"/>
  <c r="Q8" i="8"/>
  <c r="N8" i="8"/>
  <c r="B12" i="7"/>
  <c r="B14" i="7" s="1"/>
  <c r="J191" i="1"/>
  <c r="G191" i="1"/>
  <c r="J75" i="1"/>
  <c r="G75" i="1"/>
  <c r="J187" i="1"/>
  <c r="G187" i="1"/>
  <c r="D187" i="1"/>
  <c r="J145" i="1"/>
  <c r="G145" i="1"/>
  <c r="D145" i="1"/>
  <c r="J285" i="1"/>
  <c r="G285" i="1"/>
  <c r="J283" i="1"/>
  <c r="G283" i="1"/>
  <c r="J281" i="1"/>
  <c r="G281" i="1"/>
  <c r="J268" i="1"/>
  <c r="G268" i="1"/>
  <c r="J266" i="1"/>
  <c r="G266" i="1"/>
  <c r="J264" i="1"/>
  <c r="G264" i="1"/>
  <c r="J262" i="1"/>
  <c r="G262" i="1"/>
  <c r="J255" i="1"/>
  <c r="G255" i="1"/>
  <c r="J248" i="1"/>
  <c r="G248" i="1"/>
  <c r="J365" i="1"/>
  <c r="G365" i="1"/>
  <c r="J362" i="1"/>
  <c r="G362" i="1"/>
  <c r="J359" i="1"/>
  <c r="G359" i="1"/>
  <c r="J352" i="1"/>
  <c r="G352" i="1"/>
  <c r="J349" i="1"/>
  <c r="G349" i="1"/>
  <c r="J346" i="1"/>
  <c r="G346" i="1"/>
  <c r="J343" i="1"/>
  <c r="G343" i="1"/>
  <c r="J341" i="1"/>
  <c r="G341" i="1"/>
  <c r="J338" i="1"/>
  <c r="G338" i="1"/>
  <c r="J333" i="1"/>
  <c r="G333" i="1"/>
  <c r="C62" i="7"/>
  <c r="C61" i="7"/>
  <c r="B5" i="7" l="1"/>
  <c r="B3" i="7"/>
  <c r="B15" i="7"/>
  <c r="B16" i="7" s="1"/>
  <c r="B20" i="7" l="1"/>
  <c r="B30" i="7" s="1"/>
  <c r="D30" i="7" s="1"/>
  <c r="D34" i="7" s="1"/>
  <c r="D37" i="7" s="1"/>
  <c r="B7" i="7"/>
  <c r="D27" i="7" l="1"/>
  <c r="D20" i="7"/>
  <c r="D22" i="7" s="1"/>
  <c r="D23" i="7" s="1"/>
  <c r="D25" i="7" s="1"/>
  <c r="D26" i="7" s="1"/>
  <c r="N31" i="7" l="1"/>
  <c r="N36" i="7" s="1"/>
  <c r="D35" i="7"/>
  <c r="N23" i="7"/>
  <c r="N25" i="7"/>
  <c r="N21" i="7"/>
  <c r="N22" i="7"/>
  <c r="N24" i="7"/>
  <c r="CK5" i="4"/>
  <c r="CK4" i="4"/>
  <c r="G115" i="1" l="1"/>
  <c r="P291" i="1" l="1"/>
  <c r="P292" i="1"/>
  <c r="P293" i="1"/>
  <c r="P294" i="1"/>
  <c r="P295" i="1"/>
  <c r="P237" i="1"/>
  <c r="P296" i="1"/>
  <c r="P297" i="1"/>
  <c r="P298" i="1"/>
  <c r="P299" i="1"/>
  <c r="P300" i="1"/>
  <c r="P301" i="1"/>
  <c r="P302" i="1"/>
  <c r="P303" i="1"/>
  <c r="P304" i="1"/>
  <c r="P305" i="1"/>
  <c r="P238" i="1"/>
  <c r="P306" i="1"/>
  <c r="P307" i="1"/>
  <c r="P308" i="1"/>
  <c r="P309" i="1"/>
  <c r="P310" i="1"/>
  <c r="P311" i="1"/>
  <c r="P312" i="1"/>
  <c r="P313" i="1"/>
  <c r="P314" i="1"/>
  <c r="P315" i="1"/>
  <c r="P239" i="1"/>
  <c r="P317" i="1"/>
  <c r="P318" i="1"/>
  <c r="P319" i="1"/>
  <c r="P320" i="1"/>
  <c r="P321" i="1"/>
  <c r="P322" i="1"/>
  <c r="P323" i="1"/>
  <c r="P324" i="1"/>
  <c r="P325" i="1"/>
  <c r="P326" i="1"/>
  <c r="P240" i="1"/>
  <c r="P327" i="1"/>
  <c r="P328" i="1"/>
  <c r="P329" i="1"/>
  <c r="P330" i="1"/>
  <c r="P331" i="1"/>
  <c r="P332" i="1"/>
  <c r="P334" i="1"/>
  <c r="P335" i="1"/>
  <c r="P336" i="1"/>
  <c r="P337" i="1"/>
  <c r="P241" i="1"/>
  <c r="P339" i="1"/>
  <c r="P340" i="1"/>
  <c r="P342" i="1"/>
  <c r="P344" i="1"/>
  <c r="P345" i="1"/>
  <c r="P347" i="1"/>
  <c r="P348" i="1"/>
  <c r="P350" i="1"/>
  <c r="P351" i="1"/>
  <c r="P353" i="1"/>
  <c r="P242" i="1"/>
  <c r="P354" i="1"/>
  <c r="P355" i="1"/>
  <c r="P356" i="1"/>
  <c r="P357" i="1"/>
  <c r="P358" i="1"/>
  <c r="P360" i="1"/>
  <c r="P361" i="1"/>
  <c r="P363" i="1"/>
  <c r="P364" i="1"/>
  <c r="P366" i="1"/>
  <c r="P243" i="1"/>
  <c r="P244" i="1"/>
  <c r="P245" i="1"/>
  <c r="P246" i="1"/>
  <c r="P233" i="1"/>
  <c r="P247" i="1"/>
  <c r="P249" i="1"/>
  <c r="P250" i="1"/>
  <c r="P251" i="1"/>
  <c r="P252" i="1"/>
  <c r="P253" i="1"/>
  <c r="P254" i="1"/>
  <c r="P256" i="1"/>
  <c r="P257" i="1"/>
  <c r="P258" i="1"/>
  <c r="P234" i="1"/>
  <c r="P259" i="1"/>
  <c r="P260" i="1"/>
  <c r="P261" i="1"/>
  <c r="P263" i="1"/>
  <c r="P265" i="1"/>
  <c r="P267" i="1"/>
  <c r="P269" i="1"/>
  <c r="P270" i="1"/>
  <c r="P271" i="1"/>
  <c r="P272" i="1"/>
  <c r="P235" i="1"/>
  <c r="P273" i="1"/>
  <c r="P274" i="1"/>
  <c r="P275" i="1"/>
  <c r="P276" i="1"/>
  <c r="P277" i="1"/>
  <c r="P278" i="1"/>
  <c r="P279" i="1"/>
  <c r="P280" i="1"/>
  <c r="P282" i="1"/>
  <c r="P284" i="1"/>
  <c r="P236" i="1"/>
  <c r="P286" i="1"/>
  <c r="P287" i="1"/>
  <c r="P288" i="1"/>
  <c r="P289" i="1"/>
  <c r="P290" i="1"/>
  <c r="P316" i="1"/>
  <c r="P232" i="1"/>
  <c r="O291" i="1"/>
  <c r="O292" i="1"/>
  <c r="O293" i="1"/>
  <c r="O294" i="1"/>
  <c r="O295" i="1"/>
  <c r="O237" i="1"/>
  <c r="O296" i="1"/>
  <c r="O297" i="1"/>
  <c r="O298" i="1"/>
  <c r="O299" i="1"/>
  <c r="O300" i="1"/>
  <c r="O301" i="1"/>
  <c r="O302" i="1"/>
  <c r="O303" i="1"/>
  <c r="O304" i="1"/>
  <c r="O305" i="1"/>
  <c r="O238" i="1"/>
  <c r="O306" i="1"/>
  <c r="O307" i="1"/>
  <c r="O308" i="1"/>
  <c r="O309" i="1"/>
  <c r="O310" i="1"/>
  <c r="O311" i="1"/>
  <c r="O312" i="1"/>
  <c r="O313" i="1"/>
  <c r="O314" i="1"/>
  <c r="O315" i="1"/>
  <c r="O239" i="1"/>
  <c r="O317" i="1"/>
  <c r="O318" i="1"/>
  <c r="O319" i="1"/>
  <c r="O320" i="1"/>
  <c r="O321" i="1"/>
  <c r="O322" i="1"/>
  <c r="O323" i="1"/>
  <c r="O324" i="1"/>
  <c r="O325" i="1"/>
  <c r="O326" i="1"/>
  <c r="O240" i="1"/>
  <c r="O327" i="1"/>
  <c r="O328" i="1"/>
  <c r="O329" i="1"/>
  <c r="O330" i="1"/>
  <c r="O331" i="1"/>
  <c r="O332" i="1"/>
  <c r="O334" i="1"/>
  <c r="O335" i="1"/>
  <c r="O336" i="1"/>
  <c r="O337" i="1"/>
  <c r="O241" i="1"/>
  <c r="O339" i="1"/>
  <c r="O340" i="1"/>
  <c r="O342" i="1"/>
  <c r="O344" i="1"/>
  <c r="O345" i="1"/>
  <c r="O347" i="1"/>
  <c r="O348" i="1"/>
  <c r="O350" i="1"/>
  <c r="O351" i="1"/>
  <c r="O353" i="1"/>
  <c r="O242" i="1"/>
  <c r="O354" i="1"/>
  <c r="O355" i="1"/>
  <c r="O356" i="1"/>
  <c r="O357" i="1"/>
  <c r="O358" i="1"/>
  <c r="O360" i="1"/>
  <c r="O361" i="1"/>
  <c r="O363" i="1"/>
  <c r="O364" i="1"/>
  <c r="O366" i="1"/>
  <c r="O243" i="1"/>
  <c r="O244" i="1"/>
  <c r="O245" i="1"/>
  <c r="O246" i="1"/>
  <c r="O233" i="1"/>
  <c r="O247" i="1"/>
  <c r="O249" i="1"/>
  <c r="O250" i="1"/>
  <c r="O251" i="1"/>
  <c r="O252" i="1"/>
  <c r="O253" i="1"/>
  <c r="O254" i="1"/>
  <c r="O256" i="1"/>
  <c r="O257" i="1"/>
  <c r="O258" i="1"/>
  <c r="O234" i="1"/>
  <c r="O259" i="1"/>
  <c r="O260" i="1"/>
  <c r="O261" i="1"/>
  <c r="O263" i="1"/>
  <c r="O265" i="1"/>
  <c r="O267" i="1"/>
  <c r="O269" i="1"/>
  <c r="O270" i="1"/>
  <c r="O271" i="1"/>
  <c r="O272" i="1"/>
  <c r="O235" i="1"/>
  <c r="O273" i="1"/>
  <c r="O274" i="1"/>
  <c r="O275" i="1"/>
  <c r="O276" i="1"/>
  <c r="O277" i="1"/>
  <c r="O278" i="1"/>
  <c r="O279" i="1"/>
  <c r="O280" i="1"/>
  <c r="O282" i="1"/>
  <c r="O284" i="1"/>
  <c r="O236" i="1"/>
  <c r="O286" i="1"/>
  <c r="O287" i="1"/>
  <c r="O288" i="1"/>
  <c r="O289" i="1"/>
  <c r="O290" i="1"/>
  <c r="O316" i="1"/>
  <c r="O232" i="1"/>
  <c r="N291" i="1"/>
  <c r="N292" i="1"/>
  <c r="N293" i="1"/>
  <c r="N294" i="1"/>
  <c r="N295" i="1"/>
  <c r="N237" i="1"/>
  <c r="N296" i="1"/>
  <c r="N297" i="1"/>
  <c r="N298" i="1"/>
  <c r="N299" i="1"/>
  <c r="N300" i="1"/>
  <c r="N301" i="1"/>
  <c r="N302" i="1"/>
  <c r="N303" i="1"/>
  <c r="N304" i="1"/>
  <c r="N305" i="1"/>
  <c r="N238" i="1"/>
  <c r="N306" i="1"/>
  <c r="N307" i="1"/>
  <c r="N308" i="1"/>
  <c r="N309" i="1"/>
  <c r="N310" i="1"/>
  <c r="N311" i="1"/>
  <c r="N312" i="1"/>
  <c r="N313" i="1"/>
  <c r="N314" i="1"/>
  <c r="N315" i="1"/>
  <c r="N239" i="1"/>
  <c r="N317" i="1"/>
  <c r="N318" i="1"/>
  <c r="N319" i="1"/>
  <c r="N320" i="1"/>
  <c r="N321" i="1"/>
  <c r="N322" i="1"/>
  <c r="N323" i="1"/>
  <c r="N324" i="1"/>
  <c r="N325" i="1"/>
  <c r="N326" i="1"/>
  <c r="N240" i="1"/>
  <c r="N327" i="1"/>
  <c r="N328" i="1"/>
  <c r="N329" i="1"/>
  <c r="N330" i="1"/>
  <c r="N331" i="1"/>
  <c r="N332" i="1"/>
  <c r="N334" i="1"/>
  <c r="N335" i="1"/>
  <c r="N336" i="1"/>
  <c r="N337" i="1"/>
  <c r="N241" i="1"/>
  <c r="N339" i="1"/>
  <c r="N340" i="1"/>
  <c r="N342" i="1"/>
  <c r="N344" i="1"/>
  <c r="N345" i="1"/>
  <c r="N347" i="1"/>
  <c r="N348" i="1"/>
  <c r="N350" i="1"/>
  <c r="N351" i="1"/>
  <c r="N353" i="1"/>
  <c r="N242" i="1"/>
  <c r="N354" i="1"/>
  <c r="N355" i="1"/>
  <c r="N356" i="1"/>
  <c r="N357" i="1"/>
  <c r="N358" i="1"/>
  <c r="N360" i="1"/>
  <c r="N361" i="1"/>
  <c r="N363" i="1"/>
  <c r="N364" i="1"/>
  <c r="N366" i="1"/>
  <c r="N243" i="1"/>
  <c r="N244" i="1"/>
  <c r="N245" i="1"/>
  <c r="N246" i="1"/>
  <c r="N233" i="1"/>
  <c r="N247" i="1"/>
  <c r="N249" i="1"/>
  <c r="N250" i="1"/>
  <c r="N251" i="1"/>
  <c r="N252" i="1"/>
  <c r="N253" i="1"/>
  <c r="N254" i="1"/>
  <c r="N256" i="1"/>
  <c r="N257" i="1"/>
  <c r="N258" i="1"/>
  <c r="N234" i="1"/>
  <c r="N259" i="1"/>
  <c r="N260" i="1"/>
  <c r="N261" i="1"/>
  <c r="N263" i="1"/>
  <c r="N265" i="1"/>
  <c r="N267" i="1"/>
  <c r="N269" i="1"/>
  <c r="N270" i="1"/>
  <c r="N271" i="1"/>
  <c r="N272" i="1"/>
  <c r="N235" i="1"/>
  <c r="N273" i="1"/>
  <c r="N274" i="1"/>
  <c r="N275" i="1"/>
  <c r="N276" i="1"/>
  <c r="N277" i="1"/>
  <c r="N278" i="1"/>
  <c r="N279" i="1"/>
  <c r="N280" i="1"/>
  <c r="N282" i="1"/>
  <c r="N284" i="1"/>
  <c r="N236" i="1"/>
  <c r="N286" i="1"/>
  <c r="N287" i="1"/>
  <c r="N288" i="1"/>
  <c r="N289" i="1"/>
  <c r="N290" i="1"/>
  <c r="N316" i="1"/>
  <c r="N232" i="1"/>
  <c r="D112" i="2"/>
  <c r="D108" i="2"/>
  <c r="D2" i="1" l="1"/>
  <c r="D11" i="1"/>
  <c r="D102" i="1"/>
  <c r="D103" i="1"/>
  <c r="D104" i="1"/>
  <c r="D105" i="1"/>
  <c r="D106" i="1"/>
  <c r="D107" i="1"/>
  <c r="D108" i="1"/>
  <c r="D109" i="1"/>
  <c r="D110" i="1"/>
  <c r="D111" i="1"/>
  <c r="D12" i="1"/>
  <c r="D112" i="1"/>
  <c r="D113" i="1"/>
  <c r="D13" i="1"/>
  <c r="D14" i="1"/>
  <c r="D15" i="1"/>
  <c r="D16" i="1"/>
  <c r="D17" i="1"/>
  <c r="D18" i="1"/>
  <c r="D19" i="1"/>
  <c r="D20" i="1"/>
  <c r="D3" i="1"/>
  <c r="D21" i="1"/>
  <c r="D22" i="1"/>
  <c r="D23" i="1"/>
  <c r="D24" i="1"/>
  <c r="D25" i="1"/>
  <c r="D26" i="1"/>
  <c r="D27" i="1"/>
  <c r="D28" i="1"/>
  <c r="D29" i="1"/>
  <c r="D30" i="1"/>
  <c r="D4" i="1"/>
  <c r="D31" i="1"/>
  <c r="D32" i="1"/>
  <c r="D33" i="1"/>
  <c r="D34" i="1"/>
  <c r="D35" i="1"/>
  <c r="D36" i="1"/>
  <c r="D37" i="1"/>
  <c r="D38" i="1"/>
  <c r="D39" i="1"/>
  <c r="D40" i="1"/>
  <c r="D5" i="1"/>
  <c r="D41" i="1"/>
  <c r="D42" i="1"/>
  <c r="D43" i="1"/>
  <c r="D44" i="1"/>
  <c r="D45" i="1"/>
  <c r="D46" i="1"/>
  <c r="D47" i="1"/>
  <c r="D48" i="1"/>
  <c r="D49" i="1"/>
  <c r="D50" i="1"/>
  <c r="D6" i="1"/>
  <c r="D51" i="1"/>
  <c r="D52" i="1"/>
  <c r="D53" i="1"/>
  <c r="D54" i="1"/>
  <c r="D55" i="1"/>
  <c r="D56" i="1"/>
  <c r="D57" i="1"/>
  <c r="D58" i="1"/>
  <c r="D59" i="1"/>
  <c r="D60" i="1"/>
  <c r="D7" i="1"/>
  <c r="D61" i="1"/>
  <c r="D62" i="1"/>
  <c r="D63" i="1"/>
  <c r="D64" i="1"/>
  <c r="D65" i="1"/>
  <c r="D66" i="1"/>
  <c r="D67" i="1"/>
  <c r="D68" i="1"/>
  <c r="D69" i="1"/>
  <c r="D70" i="1"/>
  <c r="D8" i="1"/>
  <c r="D71" i="1"/>
  <c r="D72" i="1"/>
  <c r="D73" i="1"/>
  <c r="D74" i="1"/>
  <c r="D76" i="1"/>
  <c r="D77" i="1"/>
  <c r="D78" i="1"/>
  <c r="D79" i="1"/>
  <c r="D80" i="1"/>
  <c r="D81" i="1"/>
  <c r="D9" i="1"/>
  <c r="D82" i="1"/>
  <c r="D83" i="1"/>
  <c r="D84" i="1"/>
  <c r="D85" i="1"/>
  <c r="D86" i="1"/>
  <c r="D87" i="1"/>
  <c r="D88" i="1"/>
  <c r="D89" i="1"/>
  <c r="D90" i="1"/>
  <c r="D91" i="1"/>
  <c r="D10" i="1"/>
  <c r="D92" i="1"/>
  <c r="D93" i="1"/>
  <c r="D94" i="1"/>
  <c r="D95" i="1"/>
  <c r="D96" i="1"/>
  <c r="D97" i="1"/>
  <c r="D98" i="1"/>
  <c r="D99" i="1"/>
  <c r="D100" i="1"/>
  <c r="D101" i="1"/>
  <c r="D114" i="1"/>
  <c r="D123" i="1"/>
  <c r="D216" i="1"/>
  <c r="D217" i="1"/>
  <c r="D218" i="1"/>
  <c r="D219" i="1"/>
  <c r="D220" i="1"/>
  <c r="D221" i="1"/>
  <c r="D222" i="1"/>
  <c r="D223" i="1"/>
  <c r="D224" i="1"/>
  <c r="D225" i="1"/>
  <c r="D124" i="1"/>
  <c r="D226" i="1"/>
  <c r="D227" i="1"/>
  <c r="D228" i="1"/>
  <c r="D229" i="1"/>
  <c r="D230" i="1"/>
  <c r="D231" i="1"/>
  <c r="D125" i="1"/>
  <c r="D126" i="1"/>
  <c r="D127" i="1"/>
  <c r="D128" i="1"/>
  <c r="D129" i="1"/>
  <c r="D130" i="1"/>
  <c r="D131" i="1"/>
  <c r="D132" i="1"/>
  <c r="D115" i="1"/>
  <c r="D133" i="1"/>
  <c r="D134" i="1"/>
  <c r="D135" i="1"/>
  <c r="D136" i="1"/>
  <c r="D137" i="1"/>
  <c r="D138" i="1"/>
  <c r="D139" i="1"/>
  <c r="D140" i="1"/>
  <c r="D141" i="1"/>
  <c r="D142" i="1"/>
  <c r="D116" i="1"/>
  <c r="D143" i="1"/>
  <c r="D144" i="1"/>
  <c r="D146" i="1"/>
  <c r="D147" i="1"/>
  <c r="D148" i="1"/>
  <c r="D149" i="1"/>
  <c r="D150" i="1"/>
  <c r="D151" i="1"/>
  <c r="D152" i="1"/>
  <c r="D153" i="1"/>
  <c r="D117" i="1"/>
  <c r="D154" i="1"/>
  <c r="D155" i="1"/>
  <c r="D156" i="1"/>
  <c r="D157" i="1"/>
  <c r="D158" i="1"/>
  <c r="D159" i="1"/>
  <c r="D160" i="1"/>
  <c r="D161" i="1"/>
  <c r="D162" i="1"/>
  <c r="D163" i="1"/>
  <c r="D118" i="1"/>
  <c r="D164" i="1"/>
  <c r="D165" i="1"/>
  <c r="D166" i="1"/>
  <c r="D167" i="1"/>
  <c r="D168" i="1"/>
  <c r="D169" i="1"/>
  <c r="D170" i="1"/>
  <c r="D171" i="1"/>
  <c r="D172" i="1"/>
  <c r="D173" i="1"/>
  <c r="D119" i="1"/>
  <c r="D174" i="1"/>
  <c r="D175" i="1"/>
  <c r="D176" i="1"/>
  <c r="D177" i="1"/>
  <c r="D178" i="1"/>
  <c r="D179" i="1"/>
  <c r="D180" i="1"/>
  <c r="D181" i="1"/>
  <c r="D182" i="1"/>
  <c r="D183" i="1"/>
  <c r="D120" i="1"/>
  <c r="D184" i="1"/>
  <c r="D185" i="1"/>
  <c r="D186" i="1"/>
  <c r="D188" i="1"/>
  <c r="D189" i="1"/>
  <c r="D190" i="1"/>
  <c r="D192" i="1"/>
  <c r="D193" i="1"/>
  <c r="D194" i="1"/>
  <c r="D195" i="1"/>
  <c r="D121" i="1"/>
  <c r="D196" i="1"/>
  <c r="D197" i="1"/>
  <c r="D198" i="1"/>
  <c r="D199" i="1"/>
  <c r="D200" i="1"/>
  <c r="D201" i="1"/>
  <c r="D202" i="1"/>
  <c r="D203" i="1"/>
  <c r="D204" i="1"/>
  <c r="D205" i="1"/>
  <c r="D122" i="1"/>
  <c r="D206" i="1"/>
  <c r="D207" i="1"/>
  <c r="D208" i="1"/>
  <c r="D209" i="1"/>
  <c r="D210" i="1"/>
  <c r="D211" i="1"/>
  <c r="D212" i="1"/>
  <c r="D213" i="1"/>
  <c r="D214" i="1"/>
  <c r="D215" i="1"/>
  <c r="BT34" i="4" l="1"/>
  <c r="BR34" i="4"/>
  <c r="BP34" i="4"/>
  <c r="BN34" i="4"/>
  <c r="BL34" i="4"/>
  <c r="BJ34" i="4"/>
  <c r="BT33" i="4"/>
  <c r="BR33" i="4"/>
  <c r="BP33" i="4"/>
  <c r="BN33" i="4"/>
  <c r="BL33" i="4"/>
  <c r="BJ33" i="4"/>
  <c r="BT32" i="4"/>
  <c r="BR32" i="4"/>
  <c r="BP32" i="4"/>
  <c r="BN32" i="4"/>
  <c r="BL32" i="4"/>
  <c r="BJ32" i="4"/>
  <c r="BT31" i="4"/>
  <c r="BR31" i="4"/>
  <c r="BP31" i="4"/>
  <c r="BN31" i="4"/>
  <c r="BL31" i="4"/>
  <c r="BJ31" i="4"/>
  <c r="BT30" i="4"/>
  <c r="BR30" i="4"/>
  <c r="BP30" i="4"/>
  <c r="BN30" i="4"/>
  <c r="BL30" i="4"/>
  <c r="BJ30" i="4"/>
  <c r="BT29" i="4"/>
  <c r="BR29" i="4"/>
  <c r="BP29" i="4"/>
  <c r="BN29" i="4"/>
  <c r="BL29" i="4"/>
  <c r="BJ29" i="4"/>
  <c r="BT28" i="4"/>
  <c r="BR28" i="4"/>
  <c r="BP28" i="4"/>
  <c r="BN28" i="4"/>
  <c r="BL28" i="4"/>
  <c r="BJ28" i="4"/>
  <c r="BT27" i="4"/>
  <c r="BR27" i="4"/>
  <c r="BP27" i="4"/>
  <c r="BN27" i="4"/>
  <c r="BL27" i="4"/>
  <c r="BJ27" i="4"/>
  <c r="BT23" i="4"/>
  <c r="BR23" i="4"/>
  <c r="BP23" i="4"/>
  <c r="BN23" i="4"/>
  <c r="BL23" i="4"/>
  <c r="BJ23" i="4"/>
  <c r="BT22" i="4"/>
  <c r="BR22" i="4"/>
  <c r="BP22" i="4"/>
  <c r="BN22" i="4"/>
  <c r="BL22" i="4"/>
  <c r="BJ22" i="4"/>
  <c r="BT21" i="4"/>
  <c r="BR21" i="4"/>
  <c r="BP21" i="4"/>
  <c r="BN21" i="4"/>
  <c r="BL21" i="4"/>
  <c r="BJ21" i="4"/>
  <c r="BT20" i="4"/>
  <c r="BR20" i="4"/>
  <c r="BP20" i="4"/>
  <c r="BN20" i="4"/>
  <c r="BL20" i="4"/>
  <c r="BJ20" i="4"/>
  <c r="BT19" i="4"/>
  <c r="BR19" i="4"/>
  <c r="BP19" i="4"/>
  <c r="BN19" i="4"/>
  <c r="BL19" i="4"/>
  <c r="BJ19" i="4"/>
  <c r="BT18" i="4"/>
  <c r="BR18" i="4"/>
  <c r="BP18" i="4"/>
  <c r="BN18" i="4"/>
  <c r="BL18" i="4"/>
  <c r="BJ18" i="4"/>
  <c r="BT17" i="4"/>
  <c r="BR17" i="4"/>
  <c r="BP17" i="4"/>
  <c r="BN17" i="4"/>
  <c r="BL17" i="4"/>
  <c r="BJ17" i="4"/>
  <c r="BT16" i="4"/>
  <c r="BR16" i="4"/>
  <c r="BP16" i="4"/>
  <c r="BN16" i="4"/>
  <c r="BL16" i="4"/>
  <c r="BJ16" i="4"/>
  <c r="BT12" i="4"/>
  <c r="BT11" i="4"/>
  <c r="BT10" i="4"/>
  <c r="BT9" i="4"/>
  <c r="BT8" i="4"/>
  <c r="BT7" i="4"/>
  <c r="BT6" i="4"/>
  <c r="BT5" i="4"/>
  <c r="BR12" i="4"/>
  <c r="BR11" i="4"/>
  <c r="BR10" i="4"/>
  <c r="BR9" i="4"/>
  <c r="BR8" i="4"/>
  <c r="BR7" i="4"/>
  <c r="BR6" i="4"/>
  <c r="BR5" i="4"/>
  <c r="BP12" i="4"/>
  <c r="BP11" i="4"/>
  <c r="BP10" i="4"/>
  <c r="BP9" i="4"/>
  <c r="BP8" i="4"/>
  <c r="BP7" i="4"/>
  <c r="BP6" i="4"/>
  <c r="BP5" i="4"/>
  <c r="BN12" i="4"/>
  <c r="BN11" i="4"/>
  <c r="BN10" i="4"/>
  <c r="BN9" i="4"/>
  <c r="BN8" i="4"/>
  <c r="BN7" i="4"/>
  <c r="BN6" i="4"/>
  <c r="BN5" i="4"/>
  <c r="BL5" i="4"/>
  <c r="BL12" i="4"/>
  <c r="BL11" i="4"/>
  <c r="BL10" i="4"/>
  <c r="BL9" i="4"/>
  <c r="BL8" i="4"/>
  <c r="BL7" i="4"/>
  <c r="BL6" i="4"/>
  <c r="BJ6" i="4"/>
  <c r="BJ7" i="4"/>
  <c r="BJ8" i="4"/>
  <c r="BJ9" i="4"/>
  <c r="BJ10" i="4"/>
  <c r="BJ11" i="4"/>
  <c r="BJ12" i="4"/>
  <c r="BJ5" i="4"/>
  <c r="AP203" i="4"/>
  <c r="AP204" i="4"/>
  <c r="AP205" i="4"/>
  <c r="AP206" i="4"/>
  <c r="AP207" i="4"/>
  <c r="AP208" i="4"/>
  <c r="AP209" i="4"/>
  <c r="AP210" i="4"/>
  <c r="AP211" i="4"/>
  <c r="AP212" i="4"/>
  <c r="AP213" i="4"/>
  <c r="AP214" i="4"/>
  <c r="AP215" i="4"/>
  <c r="AP216" i="4"/>
  <c r="AP217" i="4"/>
  <c r="AP218" i="4"/>
  <c r="AP219" i="4"/>
  <c r="AP220" i="4"/>
  <c r="AP221" i="4"/>
  <c r="AP222" i="4"/>
  <c r="AP223" i="4"/>
  <c r="AP224" i="4"/>
  <c r="AP225" i="4"/>
  <c r="AP226" i="4"/>
  <c r="AP227" i="4"/>
  <c r="AP228" i="4"/>
  <c r="AP229" i="4"/>
  <c r="AP230" i="4"/>
  <c r="AP231" i="4"/>
  <c r="AP232" i="4"/>
  <c r="AP233" i="4"/>
  <c r="AP234" i="4"/>
  <c r="AP235" i="4"/>
  <c r="AP236" i="4"/>
  <c r="AP237" i="4"/>
  <c r="AP238" i="4"/>
  <c r="AP239" i="4"/>
  <c r="AP240" i="4"/>
  <c r="AP241" i="4"/>
  <c r="AP242" i="4"/>
  <c r="AP243" i="4"/>
  <c r="AP244" i="4"/>
  <c r="AP245" i="4"/>
  <c r="AP246" i="4"/>
  <c r="AP247" i="4"/>
  <c r="AP248" i="4"/>
  <c r="AP249" i="4"/>
  <c r="AP250" i="4"/>
  <c r="AP251" i="4"/>
  <c r="AP252" i="4"/>
  <c r="AP253" i="4"/>
  <c r="AP254" i="4"/>
  <c r="AP255" i="4"/>
  <c r="AP256" i="4"/>
  <c r="AP257" i="4"/>
  <c r="AP258" i="4"/>
  <c r="AP259" i="4"/>
  <c r="AP260" i="4"/>
  <c r="AP261" i="4"/>
  <c r="AP262" i="4"/>
  <c r="AP263" i="4"/>
  <c r="AP264" i="4"/>
  <c r="AP265" i="4"/>
  <c r="AP266" i="4"/>
  <c r="AP267" i="4"/>
  <c r="AP268" i="4"/>
  <c r="AP269" i="4"/>
  <c r="AP270" i="4"/>
  <c r="AP271" i="4"/>
  <c r="AP272" i="4"/>
  <c r="AP273" i="4"/>
  <c r="AP274" i="4"/>
  <c r="AP275" i="4"/>
  <c r="AP276" i="4"/>
  <c r="AP277" i="4"/>
  <c r="AP278" i="4"/>
  <c r="AP279" i="4"/>
  <c r="AP280" i="4"/>
  <c r="AP281" i="4"/>
  <c r="AP282" i="4"/>
  <c r="AP283" i="4"/>
  <c r="AP284" i="4"/>
  <c r="AP285" i="4"/>
  <c r="AP286" i="4"/>
  <c r="AP287" i="4"/>
  <c r="AP288" i="4"/>
  <c r="AP289" i="4"/>
  <c r="AP290" i="4"/>
  <c r="AS212" i="4"/>
  <c r="AS213" i="4"/>
  <c r="AS214" i="4"/>
  <c r="AS215" i="4"/>
  <c r="AS216" i="4"/>
  <c r="AS217" i="4"/>
  <c r="AS218" i="4"/>
  <c r="AS220" i="4"/>
  <c r="AS221" i="4"/>
  <c r="AS222" i="4"/>
  <c r="AS223" i="4"/>
  <c r="AS224" i="4"/>
  <c r="AS225" i="4"/>
  <c r="AS226" i="4"/>
  <c r="AS228" i="4"/>
  <c r="AS229" i="4"/>
  <c r="AS230" i="4"/>
  <c r="AS231" i="4"/>
  <c r="AS232" i="4"/>
  <c r="AS233" i="4"/>
  <c r="AS234" i="4"/>
  <c r="AS236" i="4"/>
  <c r="AS237" i="4"/>
  <c r="AS238" i="4"/>
  <c r="AS239" i="4"/>
  <c r="AS240" i="4"/>
  <c r="AS241" i="4"/>
  <c r="AS242" i="4"/>
  <c r="AS244" i="4"/>
  <c r="AS245" i="4"/>
  <c r="AS246" i="4"/>
  <c r="AS247" i="4"/>
  <c r="AS248" i="4"/>
  <c r="AS249" i="4"/>
  <c r="AS250" i="4"/>
  <c r="AS252" i="4"/>
  <c r="AS253" i="4"/>
  <c r="AS254" i="4"/>
  <c r="AS255" i="4"/>
  <c r="AS256" i="4"/>
  <c r="AS257" i="4"/>
  <c r="AS258" i="4"/>
  <c r="AS260" i="4"/>
  <c r="AS261" i="4"/>
  <c r="AS262" i="4"/>
  <c r="AS263" i="4"/>
  <c r="AS264" i="4"/>
  <c r="AS265" i="4"/>
  <c r="AS266" i="4"/>
  <c r="AS268" i="4"/>
  <c r="AS269" i="4"/>
  <c r="AS270" i="4"/>
  <c r="AS271" i="4"/>
  <c r="AS272" i="4"/>
  <c r="AS273" i="4"/>
  <c r="AS274" i="4"/>
  <c r="AS276" i="4"/>
  <c r="AS277" i="4"/>
  <c r="AS278" i="4"/>
  <c r="AS279" i="4"/>
  <c r="AS280" i="4"/>
  <c r="AS281" i="4"/>
  <c r="AS282" i="4"/>
  <c r="AS284" i="4"/>
  <c r="AS285" i="4"/>
  <c r="AS286" i="4"/>
  <c r="AS287" i="4"/>
  <c r="AS288" i="4"/>
  <c r="AS289" i="4"/>
  <c r="AS290" i="4"/>
  <c r="AS283" i="4"/>
  <c r="AS275" i="4"/>
  <c r="AS267" i="4"/>
  <c r="AS259" i="4"/>
  <c r="AS251" i="4"/>
  <c r="AS243" i="4"/>
  <c r="AS235" i="4"/>
  <c r="AS227" i="4"/>
  <c r="AS219" i="4"/>
  <c r="AS211" i="4"/>
  <c r="AS204" i="4"/>
  <c r="AS205" i="4"/>
  <c r="AS206" i="4"/>
  <c r="AS207" i="4"/>
  <c r="AS208" i="4"/>
  <c r="AS209" i="4"/>
  <c r="AS210" i="4"/>
  <c r="AQ290" i="4"/>
  <c r="AQ289" i="4"/>
  <c r="AQ288" i="4"/>
  <c r="AQ287" i="4"/>
  <c r="AQ286" i="4"/>
  <c r="AQ285" i="4"/>
  <c r="AQ284" i="4"/>
  <c r="AQ283" i="4"/>
  <c r="AQ282" i="4"/>
  <c r="AQ281" i="4"/>
  <c r="AQ280" i="4"/>
  <c r="AQ279" i="4"/>
  <c r="AQ278" i="4"/>
  <c r="AQ277" i="4"/>
  <c r="AQ276" i="4"/>
  <c r="AQ275" i="4"/>
  <c r="AQ274" i="4"/>
  <c r="AQ273" i="4"/>
  <c r="AQ272" i="4"/>
  <c r="AQ271" i="4"/>
  <c r="AQ270" i="4"/>
  <c r="AQ269" i="4"/>
  <c r="AQ268" i="4"/>
  <c r="AQ267" i="4"/>
  <c r="AQ266" i="4"/>
  <c r="AQ265" i="4"/>
  <c r="AQ264" i="4"/>
  <c r="AQ263" i="4"/>
  <c r="AQ262" i="4"/>
  <c r="AQ261" i="4"/>
  <c r="AQ260" i="4"/>
  <c r="AQ259" i="4"/>
  <c r="AQ258" i="4"/>
  <c r="AQ257" i="4"/>
  <c r="AQ256" i="4"/>
  <c r="AQ255" i="4"/>
  <c r="AQ254" i="4"/>
  <c r="AQ253" i="4"/>
  <c r="AQ252" i="4"/>
  <c r="AQ251" i="4"/>
  <c r="AQ250" i="4"/>
  <c r="AQ249" i="4"/>
  <c r="AQ248" i="4"/>
  <c r="AQ247" i="4"/>
  <c r="AQ246" i="4"/>
  <c r="AQ245" i="4"/>
  <c r="AQ244" i="4"/>
  <c r="AQ243" i="4"/>
  <c r="AQ242" i="4"/>
  <c r="AQ241" i="4"/>
  <c r="AQ240" i="4"/>
  <c r="AQ239" i="4"/>
  <c r="AQ238" i="4"/>
  <c r="AQ237" i="4"/>
  <c r="AQ236" i="4"/>
  <c r="AQ235" i="4"/>
  <c r="AQ234" i="4"/>
  <c r="AQ233" i="4"/>
  <c r="AQ232" i="4"/>
  <c r="AQ231" i="4"/>
  <c r="AQ230" i="4"/>
  <c r="AQ229" i="4"/>
  <c r="AQ228" i="4"/>
  <c r="AQ227" i="4"/>
  <c r="AQ226" i="4"/>
  <c r="AQ225" i="4"/>
  <c r="AQ224" i="4"/>
  <c r="AQ223" i="4"/>
  <c r="AQ222" i="4"/>
  <c r="AQ221" i="4"/>
  <c r="AQ220" i="4"/>
  <c r="AQ219" i="4"/>
  <c r="AQ218" i="4"/>
  <c r="AQ217" i="4"/>
  <c r="AQ216" i="4"/>
  <c r="AQ215" i="4"/>
  <c r="AQ214" i="4"/>
  <c r="AQ213" i="4"/>
  <c r="AQ212" i="4"/>
  <c r="AQ211" i="4"/>
  <c r="AQ210" i="4"/>
  <c r="AQ209" i="4"/>
  <c r="AQ208" i="4"/>
  <c r="AQ207" i="4"/>
  <c r="AQ206" i="4"/>
  <c r="AQ205" i="4"/>
  <c r="AQ204" i="4"/>
  <c r="AQ203" i="4"/>
  <c r="AS203" i="4"/>
  <c r="AS196" i="4"/>
  <c r="AS197" i="4"/>
  <c r="AS198" i="4"/>
  <c r="AS199" i="4"/>
  <c r="AS200" i="4"/>
  <c r="AS201" i="4"/>
  <c r="AS202" i="4"/>
  <c r="AS195" i="4"/>
  <c r="AP196" i="4"/>
  <c r="AP197" i="4"/>
  <c r="AP198" i="4"/>
  <c r="AP199" i="4"/>
  <c r="AP200" i="4"/>
  <c r="AP201" i="4"/>
  <c r="AP202" i="4"/>
  <c r="AQ202" i="4"/>
  <c r="AQ201" i="4"/>
  <c r="AQ200" i="4"/>
  <c r="AQ199" i="4"/>
  <c r="AQ198" i="4"/>
  <c r="AQ197" i="4"/>
  <c r="AQ196" i="4"/>
  <c r="AQ195" i="4"/>
  <c r="AP195" i="4"/>
  <c r="AS188" i="4"/>
  <c r="AS189" i="4"/>
  <c r="AS190" i="4"/>
  <c r="AS191" i="4"/>
  <c r="AS192" i="4"/>
  <c r="AS193" i="4"/>
  <c r="AS194" i="4"/>
  <c r="AS187" i="4"/>
  <c r="AS180" i="4"/>
  <c r="AS181" i="4"/>
  <c r="AS182" i="4"/>
  <c r="AS183" i="4"/>
  <c r="AS184" i="4"/>
  <c r="AS185" i="4"/>
  <c r="AS186" i="4"/>
  <c r="AS179" i="4"/>
  <c r="AS172" i="4"/>
  <c r="AS173" i="4"/>
  <c r="AS174" i="4"/>
  <c r="AS175" i="4"/>
  <c r="AS176" i="4"/>
  <c r="AS177" i="4"/>
  <c r="AS178" i="4"/>
  <c r="AS171" i="4"/>
  <c r="AS164" i="4"/>
  <c r="AS165" i="4"/>
  <c r="AS166" i="4"/>
  <c r="AS167" i="4"/>
  <c r="AS168" i="4"/>
  <c r="AS169" i="4"/>
  <c r="AS170" i="4"/>
  <c r="AS163" i="4"/>
  <c r="AS156" i="4"/>
  <c r="AS157" i="4"/>
  <c r="AS158" i="4"/>
  <c r="AS159" i="4"/>
  <c r="AS160" i="4"/>
  <c r="AS161" i="4"/>
  <c r="AS162" i="4"/>
  <c r="AS155" i="4"/>
  <c r="AS148" i="4"/>
  <c r="AS149" i="4"/>
  <c r="AS150" i="4"/>
  <c r="AS151" i="4"/>
  <c r="AS152" i="4"/>
  <c r="AS153" i="4"/>
  <c r="AS154" i="4"/>
  <c r="AS147" i="4"/>
  <c r="AS140" i="4"/>
  <c r="AS141" i="4"/>
  <c r="AS142" i="4"/>
  <c r="AS143" i="4"/>
  <c r="AS144" i="4"/>
  <c r="AS145" i="4"/>
  <c r="AS146" i="4"/>
  <c r="AS139" i="4"/>
  <c r="AS132" i="4"/>
  <c r="AS133" i="4"/>
  <c r="AS134" i="4"/>
  <c r="AS135" i="4"/>
  <c r="AS136" i="4"/>
  <c r="AS137" i="4"/>
  <c r="AS138" i="4"/>
  <c r="AS131" i="4"/>
  <c r="AS124" i="4"/>
  <c r="AS125" i="4"/>
  <c r="AS126" i="4"/>
  <c r="AS127" i="4"/>
  <c r="AS128" i="4"/>
  <c r="AS129" i="4"/>
  <c r="AS130" i="4"/>
  <c r="AS123" i="4"/>
  <c r="AS116" i="4"/>
  <c r="AS117" i="4"/>
  <c r="AS118" i="4"/>
  <c r="AS119" i="4"/>
  <c r="AS120" i="4"/>
  <c r="AS121" i="4"/>
  <c r="AS122" i="4"/>
  <c r="AS115" i="4"/>
  <c r="AP120" i="4"/>
  <c r="AP121" i="4"/>
  <c r="AP122" i="4"/>
  <c r="AP123" i="4"/>
  <c r="AP124" i="4"/>
  <c r="AP125" i="4"/>
  <c r="AP126" i="4"/>
  <c r="AP127" i="4"/>
  <c r="AP128" i="4"/>
  <c r="AP129" i="4"/>
  <c r="AP130" i="4"/>
  <c r="AP131" i="4"/>
  <c r="AP132" i="4"/>
  <c r="AP133" i="4"/>
  <c r="AP134" i="4"/>
  <c r="AP135" i="4"/>
  <c r="AP136" i="4"/>
  <c r="AP137" i="4"/>
  <c r="AP138" i="4"/>
  <c r="AP139" i="4"/>
  <c r="AP140" i="4"/>
  <c r="AP141" i="4"/>
  <c r="AP142" i="4"/>
  <c r="AP143" i="4"/>
  <c r="AP144" i="4"/>
  <c r="AP145" i="4"/>
  <c r="AP146" i="4"/>
  <c r="AP147" i="4"/>
  <c r="AP148" i="4"/>
  <c r="AP149" i="4"/>
  <c r="AP150" i="4"/>
  <c r="AP151" i="4"/>
  <c r="AP152" i="4"/>
  <c r="AP153" i="4"/>
  <c r="AP154" i="4"/>
  <c r="AP155" i="4"/>
  <c r="AP156" i="4"/>
  <c r="AP157" i="4"/>
  <c r="AP158" i="4"/>
  <c r="AP159" i="4"/>
  <c r="AP160" i="4"/>
  <c r="AP161" i="4"/>
  <c r="AP162" i="4"/>
  <c r="AP163" i="4"/>
  <c r="AP164" i="4"/>
  <c r="AP165" i="4"/>
  <c r="AP166" i="4"/>
  <c r="AP167" i="4"/>
  <c r="AP168" i="4"/>
  <c r="AP169" i="4"/>
  <c r="AP170" i="4"/>
  <c r="AP171" i="4"/>
  <c r="AP172" i="4"/>
  <c r="AP173" i="4"/>
  <c r="AP174" i="4"/>
  <c r="AP175" i="4"/>
  <c r="AP176" i="4"/>
  <c r="AP177" i="4"/>
  <c r="AP178" i="4"/>
  <c r="AP179" i="4"/>
  <c r="AP180" i="4"/>
  <c r="AP181" i="4"/>
  <c r="AP182" i="4"/>
  <c r="AP183" i="4"/>
  <c r="AP184" i="4"/>
  <c r="AP185" i="4"/>
  <c r="AP186" i="4"/>
  <c r="AP187" i="4"/>
  <c r="AP188" i="4"/>
  <c r="AP189" i="4"/>
  <c r="AP190" i="4"/>
  <c r="AP191" i="4"/>
  <c r="AP192" i="4"/>
  <c r="AP193" i="4"/>
  <c r="AP194" i="4"/>
  <c r="AQ194" i="4"/>
  <c r="AQ193" i="4"/>
  <c r="AQ192" i="4"/>
  <c r="AQ191" i="4"/>
  <c r="AQ190" i="4"/>
  <c r="AQ189" i="4"/>
  <c r="AQ188" i="4"/>
  <c r="AQ187" i="4"/>
  <c r="AQ186" i="4"/>
  <c r="AQ185" i="4"/>
  <c r="AQ184" i="4"/>
  <c r="AQ183" i="4"/>
  <c r="AQ182" i="4"/>
  <c r="AQ181" i="4"/>
  <c r="AQ180" i="4"/>
  <c r="AQ179" i="4"/>
  <c r="AQ178" i="4"/>
  <c r="AQ177" i="4"/>
  <c r="AQ176" i="4"/>
  <c r="AQ175" i="4"/>
  <c r="AQ174" i="4"/>
  <c r="AQ173" i="4"/>
  <c r="AQ172" i="4"/>
  <c r="AQ171" i="4"/>
  <c r="AQ170" i="4"/>
  <c r="AQ169" i="4"/>
  <c r="AQ168" i="4"/>
  <c r="AQ167" i="4"/>
  <c r="AQ166" i="4"/>
  <c r="AQ165" i="4"/>
  <c r="AQ164" i="4"/>
  <c r="AQ163" i="4"/>
  <c r="AQ162" i="4"/>
  <c r="AQ161" i="4"/>
  <c r="AQ160" i="4"/>
  <c r="AQ159" i="4"/>
  <c r="AQ158" i="4"/>
  <c r="AQ157" i="4"/>
  <c r="AQ156" i="4"/>
  <c r="AQ155" i="4"/>
  <c r="AQ154" i="4"/>
  <c r="AQ153" i="4"/>
  <c r="AQ152" i="4"/>
  <c r="AQ151" i="4"/>
  <c r="AQ150" i="4"/>
  <c r="AQ149" i="4"/>
  <c r="AQ148" i="4"/>
  <c r="AQ147" i="4"/>
  <c r="AQ146" i="4"/>
  <c r="AQ145" i="4"/>
  <c r="AQ144" i="4"/>
  <c r="AQ143" i="4"/>
  <c r="AQ142" i="4"/>
  <c r="AQ141" i="4"/>
  <c r="AQ140" i="4"/>
  <c r="AQ139" i="4"/>
  <c r="AQ138" i="4"/>
  <c r="AQ137" i="4"/>
  <c r="AQ136" i="4"/>
  <c r="AQ135" i="4"/>
  <c r="AQ134" i="4"/>
  <c r="AQ133" i="4"/>
  <c r="AQ132" i="4"/>
  <c r="AQ131" i="4"/>
  <c r="AQ130" i="4"/>
  <c r="AQ129" i="4"/>
  <c r="AQ128" i="4"/>
  <c r="AQ127" i="4"/>
  <c r="AQ126" i="4"/>
  <c r="AQ125" i="4"/>
  <c r="AQ124" i="4"/>
  <c r="AQ123" i="4"/>
  <c r="AQ122" i="4"/>
  <c r="AQ121" i="4"/>
  <c r="AQ120" i="4"/>
  <c r="AQ119" i="4"/>
  <c r="AQ118" i="4"/>
  <c r="AQ117" i="4"/>
  <c r="AQ116" i="4"/>
  <c r="AQ115" i="4"/>
  <c r="AS108" i="4"/>
  <c r="AS109" i="4"/>
  <c r="AS110" i="4"/>
  <c r="AS111" i="4"/>
  <c r="AS112" i="4"/>
  <c r="AS113" i="4"/>
  <c r="AS114" i="4"/>
  <c r="AS107" i="4"/>
  <c r="AS100" i="4"/>
  <c r="AS101" i="4"/>
  <c r="AS102" i="4"/>
  <c r="AS103" i="4"/>
  <c r="AS104" i="4"/>
  <c r="AS105" i="4"/>
  <c r="AS106" i="4"/>
  <c r="AS99" i="4"/>
  <c r="AS4" i="4"/>
  <c r="AS3" i="4"/>
  <c r="K47" i="5" l="1"/>
  <c r="K48" i="5"/>
  <c r="K232" i="5"/>
  <c r="K231" i="5"/>
  <c r="G232" i="5"/>
  <c r="G231" i="5"/>
  <c r="D231" i="5"/>
  <c r="K230" i="5"/>
  <c r="G230" i="5"/>
  <c r="D230" i="5"/>
  <c r="K229" i="5"/>
  <c r="G229" i="5"/>
  <c r="D229" i="5"/>
  <c r="K228" i="5"/>
  <c r="G228" i="5"/>
  <c r="D228" i="5"/>
  <c r="K227" i="5"/>
  <c r="G227" i="5"/>
  <c r="D227" i="5"/>
  <c r="K226" i="5"/>
  <c r="G226" i="5"/>
  <c r="D226" i="5"/>
  <c r="K225" i="5"/>
  <c r="G225" i="5"/>
  <c r="D225" i="5"/>
  <c r="K224" i="5"/>
  <c r="G224" i="5"/>
  <c r="D224" i="5"/>
  <c r="K223" i="5"/>
  <c r="G223" i="5"/>
  <c r="D223" i="5"/>
  <c r="K222" i="5"/>
  <c r="G222" i="5"/>
  <c r="D222" i="5"/>
  <c r="K221" i="5"/>
  <c r="G221" i="5"/>
  <c r="D221" i="5"/>
  <c r="K220" i="5"/>
  <c r="G220" i="5"/>
  <c r="D220" i="5"/>
  <c r="K219" i="5"/>
  <c r="G219" i="5"/>
  <c r="D219" i="5"/>
  <c r="K218" i="5"/>
  <c r="G218" i="5"/>
  <c r="D218" i="5"/>
  <c r="K217" i="5"/>
  <c r="G217" i="5"/>
  <c r="D217" i="5"/>
  <c r="K216" i="5"/>
  <c r="G216" i="5"/>
  <c r="D216" i="5"/>
  <c r="K215" i="5"/>
  <c r="G215" i="5"/>
  <c r="D215" i="5"/>
  <c r="K214" i="5"/>
  <c r="G214" i="5"/>
  <c r="D214" i="5"/>
  <c r="K213" i="5"/>
  <c r="G213" i="5"/>
  <c r="D213" i="5"/>
  <c r="K212" i="5"/>
  <c r="G212" i="5"/>
  <c r="D212" i="5"/>
  <c r="K211" i="5"/>
  <c r="G211" i="5"/>
  <c r="D211" i="5"/>
  <c r="K210" i="5"/>
  <c r="G210" i="5"/>
  <c r="D210" i="5"/>
  <c r="K209" i="5"/>
  <c r="G209" i="5"/>
  <c r="D209" i="5"/>
  <c r="K208" i="5"/>
  <c r="G208" i="5"/>
  <c r="D208" i="5"/>
  <c r="K207" i="5"/>
  <c r="G207" i="5"/>
  <c r="D207" i="5"/>
  <c r="K206" i="5"/>
  <c r="G206" i="5"/>
  <c r="D206" i="5"/>
  <c r="K205" i="5"/>
  <c r="G205" i="5"/>
  <c r="D205" i="5"/>
  <c r="K204" i="5"/>
  <c r="G204" i="5"/>
  <c r="D204" i="5"/>
  <c r="K203" i="5"/>
  <c r="G203" i="5"/>
  <c r="D203" i="5"/>
  <c r="K202" i="5"/>
  <c r="G202" i="5"/>
  <c r="D202" i="5"/>
  <c r="K201" i="5"/>
  <c r="G201" i="5"/>
  <c r="D201" i="5"/>
  <c r="K200" i="5"/>
  <c r="G200" i="5"/>
  <c r="D200" i="5"/>
  <c r="K199" i="5"/>
  <c r="G199" i="5"/>
  <c r="D199" i="5"/>
  <c r="K198" i="5"/>
  <c r="G198" i="5"/>
  <c r="D198" i="5"/>
  <c r="K197" i="5"/>
  <c r="G197" i="5"/>
  <c r="D197" i="5"/>
  <c r="K196" i="5"/>
  <c r="G196" i="5"/>
  <c r="D196" i="5"/>
  <c r="K195" i="5"/>
  <c r="G195" i="5"/>
  <c r="D195" i="5"/>
  <c r="K194" i="5"/>
  <c r="G194" i="5"/>
  <c r="D194" i="5"/>
  <c r="K193" i="5"/>
  <c r="G193" i="5"/>
  <c r="D193" i="5"/>
  <c r="K192" i="5"/>
  <c r="G192" i="5"/>
  <c r="D192" i="5"/>
  <c r="K191" i="5"/>
  <c r="G191" i="5"/>
  <c r="D191" i="5"/>
  <c r="K190" i="5"/>
  <c r="G190" i="5"/>
  <c r="D190" i="5"/>
  <c r="K189" i="5"/>
  <c r="G189" i="5"/>
  <c r="D189" i="5"/>
  <c r="K188" i="5"/>
  <c r="G188" i="5"/>
  <c r="D188" i="5"/>
  <c r="K187" i="5"/>
  <c r="G187" i="5"/>
  <c r="D187" i="5"/>
  <c r="K186" i="5"/>
  <c r="G186" i="5"/>
  <c r="D186" i="5"/>
  <c r="K185" i="5"/>
  <c r="G185" i="5"/>
  <c r="D185" i="5"/>
  <c r="K184" i="5"/>
  <c r="G184" i="5"/>
  <c r="D184" i="5"/>
  <c r="K183" i="5"/>
  <c r="G183" i="5"/>
  <c r="D183" i="5"/>
  <c r="K182" i="5"/>
  <c r="G182" i="5"/>
  <c r="D182" i="5"/>
  <c r="K181" i="5"/>
  <c r="G181" i="5"/>
  <c r="D181" i="5"/>
  <c r="K180" i="5"/>
  <c r="G180" i="5"/>
  <c r="D180" i="5"/>
  <c r="K179" i="5"/>
  <c r="G179" i="5"/>
  <c r="D179" i="5"/>
  <c r="K178" i="5"/>
  <c r="G178" i="5"/>
  <c r="D178" i="5"/>
  <c r="K177" i="5"/>
  <c r="G177" i="5"/>
  <c r="D177" i="5"/>
  <c r="K176" i="5"/>
  <c r="G176" i="5"/>
  <c r="D176" i="5"/>
  <c r="K175" i="5"/>
  <c r="G175" i="5"/>
  <c r="D175" i="5"/>
  <c r="K174" i="5"/>
  <c r="G174" i="5"/>
  <c r="D174" i="5"/>
  <c r="K173" i="5"/>
  <c r="G173" i="5"/>
  <c r="D173" i="5"/>
  <c r="K172" i="5"/>
  <c r="G172" i="5"/>
  <c r="D172" i="5"/>
  <c r="K171" i="5"/>
  <c r="G171" i="5"/>
  <c r="D171" i="5"/>
  <c r="K170" i="5"/>
  <c r="G170" i="5"/>
  <c r="D170" i="5"/>
  <c r="K169" i="5"/>
  <c r="G169" i="5"/>
  <c r="D169" i="5"/>
  <c r="K168" i="5"/>
  <c r="G168" i="5"/>
  <c r="D168" i="5"/>
  <c r="K167" i="5"/>
  <c r="G167" i="5"/>
  <c r="D167" i="5"/>
  <c r="K166" i="5"/>
  <c r="G166" i="5"/>
  <c r="D166" i="5"/>
  <c r="K165" i="5"/>
  <c r="G165" i="5"/>
  <c r="D165" i="5"/>
  <c r="K164" i="5"/>
  <c r="G164" i="5"/>
  <c r="D164" i="5"/>
  <c r="K163" i="5"/>
  <c r="G163" i="5"/>
  <c r="D163" i="5"/>
  <c r="K162" i="5"/>
  <c r="G162" i="5"/>
  <c r="D162" i="5"/>
  <c r="K161" i="5"/>
  <c r="G161" i="5"/>
  <c r="D161" i="5"/>
  <c r="K160" i="5"/>
  <c r="G160" i="5"/>
  <c r="D160" i="5"/>
  <c r="K159" i="5"/>
  <c r="G159" i="5"/>
  <c r="D159" i="5"/>
  <c r="K158" i="5"/>
  <c r="G158" i="5"/>
  <c r="D158" i="5"/>
  <c r="K157" i="5"/>
  <c r="G157" i="5"/>
  <c r="D157" i="5"/>
  <c r="K156" i="5"/>
  <c r="G156" i="5"/>
  <c r="D156" i="5"/>
  <c r="K155" i="5"/>
  <c r="G155" i="5"/>
  <c r="D155" i="5"/>
  <c r="K154" i="5"/>
  <c r="G154" i="5"/>
  <c r="D154" i="5"/>
  <c r="K153" i="5"/>
  <c r="G153" i="5"/>
  <c r="D153" i="5"/>
  <c r="K152" i="5"/>
  <c r="G152" i="5"/>
  <c r="D152" i="5"/>
  <c r="K151" i="5"/>
  <c r="G151" i="5"/>
  <c r="D151" i="5"/>
  <c r="K150" i="5"/>
  <c r="G150" i="5"/>
  <c r="D150" i="5"/>
  <c r="K149" i="5"/>
  <c r="G149" i="5"/>
  <c r="D149" i="5"/>
  <c r="K148" i="5"/>
  <c r="G148" i="5"/>
  <c r="D148" i="5"/>
  <c r="K147" i="5"/>
  <c r="G147" i="5"/>
  <c r="D147" i="5"/>
  <c r="K146" i="5"/>
  <c r="G146" i="5"/>
  <c r="D146" i="5"/>
  <c r="K145" i="5"/>
  <c r="G145" i="5"/>
  <c r="D145" i="5"/>
  <c r="K144" i="5"/>
  <c r="G144" i="5"/>
  <c r="D144" i="5"/>
  <c r="K143" i="5"/>
  <c r="G143" i="5"/>
  <c r="D143" i="5"/>
  <c r="K142" i="5"/>
  <c r="G142" i="5"/>
  <c r="D142" i="5"/>
  <c r="K141" i="5"/>
  <c r="G141" i="5"/>
  <c r="D141" i="5"/>
  <c r="K140" i="5"/>
  <c r="G140" i="5"/>
  <c r="D140" i="5"/>
  <c r="K139" i="5"/>
  <c r="G139" i="5"/>
  <c r="D139" i="5"/>
  <c r="K138" i="5"/>
  <c r="G138" i="5"/>
  <c r="D138" i="5"/>
  <c r="K137" i="5"/>
  <c r="G137" i="5"/>
  <c r="D137" i="5"/>
  <c r="K136" i="5"/>
  <c r="G136" i="5"/>
  <c r="D136" i="5"/>
  <c r="K135" i="5"/>
  <c r="G135" i="5"/>
  <c r="D135" i="5"/>
  <c r="K134" i="5"/>
  <c r="G134" i="5"/>
  <c r="D134" i="5"/>
  <c r="K133" i="5"/>
  <c r="G133" i="5"/>
  <c r="D133" i="5"/>
  <c r="K132" i="5"/>
  <c r="G132" i="5"/>
  <c r="D132" i="5"/>
  <c r="K131" i="5"/>
  <c r="G131" i="5"/>
  <c r="D131" i="5"/>
  <c r="K130" i="5"/>
  <c r="G130" i="5"/>
  <c r="D130" i="5"/>
  <c r="K129" i="5"/>
  <c r="G129" i="5"/>
  <c r="D129" i="5"/>
  <c r="K128" i="5"/>
  <c r="G128" i="5"/>
  <c r="D128" i="5"/>
  <c r="K127" i="5"/>
  <c r="G127" i="5"/>
  <c r="D127" i="5"/>
  <c r="K126" i="5"/>
  <c r="G126" i="5"/>
  <c r="D126" i="5"/>
  <c r="K125" i="5"/>
  <c r="G125" i="5"/>
  <c r="D125" i="5"/>
  <c r="K124" i="5"/>
  <c r="G124" i="5"/>
  <c r="D124" i="5"/>
  <c r="K123" i="5"/>
  <c r="G123" i="5"/>
  <c r="D123" i="5"/>
  <c r="K122" i="5"/>
  <c r="G122" i="5"/>
  <c r="D122" i="5"/>
  <c r="K121" i="5"/>
  <c r="G121" i="5"/>
  <c r="D121" i="5"/>
  <c r="K120" i="5"/>
  <c r="G120" i="5"/>
  <c r="D120" i="5"/>
  <c r="K119" i="5"/>
  <c r="G119" i="5"/>
  <c r="D119" i="5"/>
  <c r="K118" i="5"/>
  <c r="G118" i="5"/>
  <c r="D118" i="5"/>
  <c r="K117" i="5"/>
  <c r="G117" i="5"/>
  <c r="D117" i="5"/>
  <c r="K116" i="5"/>
  <c r="G116" i="5"/>
  <c r="D116" i="5"/>
  <c r="K115" i="5"/>
  <c r="G115" i="5"/>
  <c r="D115" i="5"/>
  <c r="K114" i="5"/>
  <c r="G114" i="5"/>
  <c r="D114" i="5"/>
  <c r="K113" i="5"/>
  <c r="G113" i="5"/>
  <c r="D113" i="5"/>
  <c r="K112" i="5"/>
  <c r="G112" i="5"/>
  <c r="D112" i="5"/>
  <c r="K111" i="5"/>
  <c r="G111" i="5"/>
  <c r="D111" i="5"/>
  <c r="K110" i="5"/>
  <c r="G110" i="5"/>
  <c r="D110" i="5"/>
  <c r="K109" i="5"/>
  <c r="G109" i="5"/>
  <c r="D109" i="5"/>
  <c r="K108" i="5"/>
  <c r="G108" i="5"/>
  <c r="D108" i="5"/>
  <c r="K107" i="5"/>
  <c r="G107" i="5"/>
  <c r="D107" i="5"/>
  <c r="K106" i="5"/>
  <c r="G106" i="5"/>
  <c r="D106" i="5"/>
  <c r="K105" i="5"/>
  <c r="G105" i="5"/>
  <c r="D105" i="5"/>
  <c r="K104" i="5"/>
  <c r="G104" i="5"/>
  <c r="D104" i="5"/>
  <c r="K103" i="5"/>
  <c r="G103" i="5"/>
  <c r="D103" i="5"/>
  <c r="K102" i="5"/>
  <c r="G102" i="5"/>
  <c r="D102" i="5"/>
  <c r="K101" i="5"/>
  <c r="G101" i="5"/>
  <c r="D101" i="5"/>
  <c r="K100" i="5"/>
  <c r="G100" i="5"/>
  <c r="D100" i="5"/>
  <c r="K99" i="5"/>
  <c r="G99" i="5"/>
  <c r="D99" i="5"/>
  <c r="K98" i="5"/>
  <c r="G98" i="5"/>
  <c r="D98" i="5"/>
  <c r="K97" i="5"/>
  <c r="G97" i="5"/>
  <c r="D97" i="5"/>
  <c r="K96" i="5"/>
  <c r="G96" i="5"/>
  <c r="D96" i="5"/>
  <c r="K95" i="5"/>
  <c r="G95" i="5"/>
  <c r="D95" i="5"/>
  <c r="K94" i="5"/>
  <c r="G94" i="5"/>
  <c r="D94" i="5"/>
  <c r="K93" i="5"/>
  <c r="G93" i="5"/>
  <c r="D93" i="5"/>
  <c r="K92" i="5"/>
  <c r="G92" i="5"/>
  <c r="D92" i="5"/>
  <c r="K91" i="5"/>
  <c r="G91" i="5"/>
  <c r="D91" i="5"/>
  <c r="K90" i="5"/>
  <c r="G90" i="5"/>
  <c r="D90" i="5"/>
  <c r="K89" i="5"/>
  <c r="G89" i="5"/>
  <c r="D89" i="5"/>
  <c r="K88" i="5"/>
  <c r="G88" i="5"/>
  <c r="D88" i="5"/>
  <c r="K87" i="5"/>
  <c r="G87" i="5"/>
  <c r="D87" i="5"/>
  <c r="K86" i="5"/>
  <c r="G86" i="5"/>
  <c r="D86" i="5"/>
  <c r="K85" i="5"/>
  <c r="G85" i="5"/>
  <c r="D85" i="5"/>
  <c r="K84" i="5"/>
  <c r="G84" i="5"/>
  <c r="D84" i="5"/>
  <c r="K83" i="5"/>
  <c r="G83" i="5"/>
  <c r="D83" i="5"/>
  <c r="K82" i="5"/>
  <c r="G82" i="5"/>
  <c r="D82" i="5"/>
  <c r="K81" i="5"/>
  <c r="G81" i="5"/>
  <c r="D81" i="5"/>
  <c r="K80" i="5"/>
  <c r="G80" i="5"/>
  <c r="D80" i="5"/>
  <c r="K79" i="5"/>
  <c r="G79" i="5"/>
  <c r="D79" i="5"/>
  <c r="K78" i="5"/>
  <c r="G78" i="5"/>
  <c r="D78" i="5"/>
  <c r="K77" i="5"/>
  <c r="G77" i="5"/>
  <c r="D77" i="5"/>
  <c r="K76" i="5"/>
  <c r="G76" i="5"/>
  <c r="D76" i="5"/>
  <c r="K75" i="5"/>
  <c r="G75" i="5"/>
  <c r="D75" i="5"/>
  <c r="K74" i="5"/>
  <c r="G74" i="5"/>
  <c r="D74" i="5"/>
  <c r="K73" i="5"/>
  <c r="G73" i="5"/>
  <c r="D73" i="5"/>
  <c r="K72" i="5"/>
  <c r="G72" i="5"/>
  <c r="D72" i="5"/>
  <c r="K71" i="5"/>
  <c r="G71" i="5"/>
  <c r="D71" i="5"/>
  <c r="K70" i="5"/>
  <c r="G70" i="5"/>
  <c r="D70" i="5"/>
  <c r="K69" i="5"/>
  <c r="G69" i="5"/>
  <c r="D69" i="5"/>
  <c r="K68" i="5"/>
  <c r="G68" i="5"/>
  <c r="D68" i="5"/>
  <c r="K67" i="5"/>
  <c r="G67" i="5"/>
  <c r="D67" i="5"/>
  <c r="K66" i="5"/>
  <c r="G66" i="5"/>
  <c r="D66" i="5"/>
  <c r="K65" i="5"/>
  <c r="G65" i="5"/>
  <c r="D65" i="5"/>
  <c r="K64" i="5"/>
  <c r="G64" i="5"/>
  <c r="D64" i="5"/>
  <c r="K63" i="5"/>
  <c r="G63" i="5"/>
  <c r="D63" i="5"/>
  <c r="K62" i="5"/>
  <c r="G62" i="5"/>
  <c r="D62" i="5"/>
  <c r="K61" i="5"/>
  <c r="G61" i="5"/>
  <c r="D61" i="5"/>
  <c r="K60" i="5"/>
  <c r="G60" i="5"/>
  <c r="D60" i="5"/>
  <c r="K59" i="5"/>
  <c r="G59" i="5"/>
  <c r="D59" i="5"/>
  <c r="K58" i="5"/>
  <c r="G58" i="5"/>
  <c r="D58" i="5"/>
  <c r="K57" i="5"/>
  <c r="G57" i="5"/>
  <c r="D57" i="5"/>
  <c r="K56" i="5"/>
  <c r="G56" i="5"/>
  <c r="D56" i="5"/>
  <c r="K55" i="5"/>
  <c r="G55" i="5"/>
  <c r="D55" i="5"/>
  <c r="K54" i="5"/>
  <c r="G54" i="5"/>
  <c r="D54" i="5"/>
  <c r="K53" i="5"/>
  <c r="G53" i="5"/>
  <c r="D53" i="5"/>
  <c r="K52" i="5"/>
  <c r="G52" i="5"/>
  <c r="D52" i="5"/>
  <c r="K51" i="5"/>
  <c r="G51" i="5"/>
  <c r="D51" i="5"/>
  <c r="K50" i="5"/>
  <c r="G50" i="5"/>
  <c r="D50" i="5"/>
  <c r="K49" i="5"/>
  <c r="G49" i="5"/>
  <c r="D49" i="5"/>
  <c r="G48" i="5"/>
  <c r="D48" i="5"/>
  <c r="G47" i="5"/>
  <c r="D47" i="5"/>
  <c r="K46" i="5"/>
  <c r="G46" i="5"/>
  <c r="D46" i="5"/>
  <c r="K45" i="5"/>
  <c r="G45" i="5"/>
  <c r="D45" i="5"/>
  <c r="K44" i="5"/>
  <c r="G44" i="5"/>
  <c r="D44" i="5"/>
  <c r="K43" i="5"/>
  <c r="G43" i="5"/>
  <c r="D43" i="5"/>
  <c r="K42" i="5"/>
  <c r="G42" i="5"/>
  <c r="D42" i="5"/>
  <c r="K41" i="5"/>
  <c r="G41" i="5"/>
  <c r="D41" i="5"/>
  <c r="K40" i="5"/>
  <c r="G40" i="5"/>
  <c r="D40" i="5"/>
  <c r="K39" i="5"/>
  <c r="G39" i="5"/>
  <c r="D39" i="5"/>
  <c r="K38" i="5"/>
  <c r="G38" i="5"/>
  <c r="D38" i="5"/>
  <c r="K37" i="5"/>
  <c r="G37" i="5"/>
  <c r="D37" i="5"/>
  <c r="K36" i="5"/>
  <c r="G36" i="5"/>
  <c r="D36" i="5"/>
  <c r="K35" i="5"/>
  <c r="G35" i="5"/>
  <c r="D35" i="5"/>
  <c r="K34" i="5"/>
  <c r="G34" i="5"/>
  <c r="D34" i="5"/>
  <c r="K33" i="5"/>
  <c r="G33" i="5"/>
  <c r="D33" i="5"/>
  <c r="K32" i="5"/>
  <c r="G32" i="5"/>
  <c r="D32" i="5"/>
  <c r="K31" i="5"/>
  <c r="G31" i="5"/>
  <c r="D31" i="5"/>
  <c r="K30" i="5"/>
  <c r="G30" i="5"/>
  <c r="D30" i="5"/>
  <c r="K29" i="5"/>
  <c r="G29" i="5"/>
  <c r="D29" i="5"/>
  <c r="K28" i="5"/>
  <c r="G28" i="5"/>
  <c r="D28" i="5"/>
  <c r="K27" i="5"/>
  <c r="G27" i="5"/>
  <c r="D27" i="5"/>
  <c r="K26" i="5"/>
  <c r="G26" i="5"/>
  <c r="D26" i="5"/>
  <c r="K25" i="5"/>
  <c r="G25" i="5"/>
  <c r="D25" i="5"/>
  <c r="K24" i="5"/>
  <c r="G24" i="5"/>
  <c r="D24" i="5"/>
  <c r="K23" i="5"/>
  <c r="G23" i="5"/>
  <c r="D23" i="5"/>
  <c r="K22" i="5"/>
  <c r="G22" i="5"/>
  <c r="D22" i="5"/>
  <c r="K21" i="5"/>
  <c r="G21" i="5"/>
  <c r="D21" i="5"/>
  <c r="K20" i="5"/>
  <c r="G20" i="5"/>
  <c r="D20" i="5"/>
  <c r="K19" i="5"/>
  <c r="G19" i="5"/>
  <c r="D19" i="5"/>
  <c r="K18" i="5"/>
  <c r="G18" i="5"/>
  <c r="D18" i="5"/>
  <c r="K17" i="5"/>
  <c r="G17" i="5"/>
  <c r="D17" i="5"/>
  <c r="K16" i="5"/>
  <c r="G16" i="5"/>
  <c r="D16" i="5"/>
  <c r="K15" i="5"/>
  <c r="G15" i="5"/>
  <c r="D15" i="5"/>
  <c r="K14" i="5"/>
  <c r="G14" i="5"/>
  <c r="D14" i="5"/>
  <c r="K13" i="5"/>
  <c r="G13" i="5"/>
  <c r="D13" i="5"/>
  <c r="K12" i="5"/>
  <c r="G12" i="5"/>
  <c r="D12" i="5"/>
  <c r="K11" i="5"/>
  <c r="G11" i="5"/>
  <c r="D11" i="5"/>
  <c r="K10" i="5"/>
  <c r="G10" i="5"/>
  <c r="D10" i="5"/>
  <c r="K9" i="5"/>
  <c r="G9" i="5"/>
  <c r="D9" i="5"/>
  <c r="K8" i="5"/>
  <c r="G8" i="5"/>
  <c r="D8" i="5"/>
  <c r="K7" i="5"/>
  <c r="G7" i="5"/>
  <c r="D7" i="5"/>
  <c r="K6" i="5"/>
  <c r="G6" i="5"/>
  <c r="D6" i="5"/>
  <c r="K5" i="5"/>
  <c r="G5" i="5"/>
  <c r="D5" i="5"/>
  <c r="K4" i="5"/>
  <c r="G4" i="5"/>
  <c r="D4" i="5"/>
  <c r="K3" i="5"/>
  <c r="G3" i="5"/>
  <c r="D3" i="5"/>
  <c r="K2" i="5"/>
  <c r="G2" i="5"/>
  <c r="D2" i="5"/>
  <c r="AP100" i="4"/>
  <c r="AP101" i="4"/>
  <c r="AP102" i="4"/>
  <c r="AP103" i="4"/>
  <c r="AP104" i="4"/>
  <c r="AP105" i="4"/>
  <c r="AP106" i="4"/>
  <c r="AP107" i="4"/>
  <c r="AP108" i="4"/>
  <c r="AP109" i="4"/>
  <c r="AP110" i="4"/>
  <c r="AP111" i="4"/>
  <c r="AP112" i="4"/>
  <c r="AP113" i="4"/>
  <c r="AP114" i="4"/>
  <c r="AP115" i="4"/>
  <c r="AP116" i="4"/>
  <c r="AP117" i="4"/>
  <c r="AP118" i="4"/>
  <c r="AP119" i="4"/>
  <c r="AP99" i="4"/>
  <c r="AP4" i="4"/>
  <c r="AP5" i="4"/>
  <c r="AP6" i="4"/>
  <c r="AP7" i="4"/>
  <c r="AP8" i="4"/>
  <c r="AP9" i="4"/>
  <c r="AP10" i="4"/>
  <c r="AP11" i="4"/>
  <c r="AP12" i="4"/>
  <c r="AP13" i="4"/>
  <c r="AP14" i="4"/>
  <c r="AP15" i="4"/>
  <c r="AP16" i="4"/>
  <c r="AP17" i="4"/>
  <c r="AP18" i="4"/>
  <c r="AP19" i="4"/>
  <c r="AP20" i="4"/>
  <c r="AP21" i="4"/>
  <c r="AP22" i="4"/>
  <c r="AP23" i="4"/>
  <c r="AP24" i="4"/>
  <c r="AP25" i="4"/>
  <c r="AP26" i="4"/>
  <c r="AP27" i="4"/>
  <c r="AP28" i="4"/>
  <c r="AP29" i="4"/>
  <c r="AP30" i="4"/>
  <c r="AP31" i="4"/>
  <c r="AP32" i="4"/>
  <c r="AP33" i="4"/>
  <c r="AP34" i="4"/>
  <c r="AP35" i="4"/>
  <c r="AP36" i="4"/>
  <c r="AP37" i="4"/>
  <c r="AP38" i="4"/>
  <c r="AP39" i="4"/>
  <c r="AP40" i="4"/>
  <c r="AP41" i="4"/>
  <c r="AP42" i="4"/>
  <c r="AP43" i="4"/>
  <c r="AP44" i="4"/>
  <c r="AP45" i="4"/>
  <c r="AP46" i="4"/>
  <c r="AP47" i="4"/>
  <c r="AP48" i="4"/>
  <c r="AP49" i="4"/>
  <c r="AP50" i="4"/>
  <c r="AP51" i="4"/>
  <c r="AP52" i="4"/>
  <c r="AP53" i="4"/>
  <c r="AP54" i="4"/>
  <c r="AP55" i="4"/>
  <c r="AP56" i="4"/>
  <c r="AP57" i="4"/>
  <c r="AP58" i="4"/>
  <c r="AP59" i="4"/>
  <c r="AP60" i="4"/>
  <c r="AP61" i="4"/>
  <c r="AP62" i="4"/>
  <c r="AP63" i="4"/>
  <c r="AP64" i="4"/>
  <c r="AP65" i="4"/>
  <c r="AP66" i="4"/>
  <c r="AP67" i="4"/>
  <c r="AP68" i="4"/>
  <c r="AP69" i="4"/>
  <c r="AP70" i="4"/>
  <c r="AP71" i="4"/>
  <c r="AP72" i="4"/>
  <c r="AP73" i="4"/>
  <c r="AP74" i="4"/>
  <c r="AP75" i="4"/>
  <c r="AP76" i="4"/>
  <c r="AP77" i="4"/>
  <c r="AP78" i="4"/>
  <c r="AP79" i="4"/>
  <c r="AP80" i="4"/>
  <c r="AP81" i="4"/>
  <c r="AP82" i="4"/>
  <c r="AP83" i="4"/>
  <c r="AP84" i="4"/>
  <c r="AP85" i="4"/>
  <c r="AP86" i="4"/>
  <c r="AP87" i="4"/>
  <c r="AP88" i="4"/>
  <c r="AP89" i="4"/>
  <c r="AP90" i="4"/>
  <c r="AP91" i="4"/>
  <c r="AP92" i="4"/>
  <c r="AP93" i="4"/>
  <c r="AP94" i="4"/>
  <c r="AP95" i="4"/>
  <c r="AP96" i="4"/>
  <c r="AP97" i="4"/>
  <c r="AP98" i="4"/>
  <c r="AP3" i="4"/>
  <c r="AQ114" i="4"/>
  <c r="AQ113" i="4"/>
  <c r="AQ112" i="4"/>
  <c r="AQ111" i="4"/>
  <c r="AQ110" i="4"/>
  <c r="AQ109" i="4"/>
  <c r="AQ108" i="4"/>
  <c r="AQ107" i="4"/>
  <c r="AQ106" i="4"/>
  <c r="AQ105" i="4"/>
  <c r="AQ104" i="4"/>
  <c r="AQ103" i="4"/>
  <c r="AQ102" i="4"/>
  <c r="AQ101" i="4"/>
  <c r="AQ100" i="4"/>
  <c r="AQ99" i="4"/>
  <c r="AS98" i="4"/>
  <c r="AQ98" i="4"/>
  <c r="AS97" i="4"/>
  <c r="AQ97" i="4"/>
  <c r="AS96" i="4"/>
  <c r="AQ96" i="4"/>
  <c r="AS95" i="4"/>
  <c r="AQ95" i="4"/>
  <c r="AS94" i="4"/>
  <c r="AQ94" i="4"/>
  <c r="AS93" i="4"/>
  <c r="AQ93" i="4"/>
  <c r="AS92" i="4"/>
  <c r="AQ92" i="4"/>
  <c r="AS91" i="4"/>
  <c r="AQ91" i="4"/>
  <c r="AS90" i="4"/>
  <c r="AQ90" i="4"/>
  <c r="AS89" i="4"/>
  <c r="AQ89" i="4"/>
  <c r="AS88" i="4"/>
  <c r="AQ88" i="4"/>
  <c r="AS87" i="4"/>
  <c r="AQ87" i="4"/>
  <c r="AS86" i="4"/>
  <c r="AQ86" i="4"/>
  <c r="AS85" i="4"/>
  <c r="AQ85" i="4"/>
  <c r="AS84" i="4"/>
  <c r="AQ84" i="4"/>
  <c r="AS83" i="4"/>
  <c r="AQ83" i="4"/>
  <c r="AS82" i="4"/>
  <c r="AQ82" i="4"/>
  <c r="AS81" i="4"/>
  <c r="AQ81" i="4"/>
  <c r="AS80" i="4"/>
  <c r="AQ80" i="4"/>
  <c r="AS79" i="4"/>
  <c r="AQ79" i="4"/>
  <c r="AS78" i="4"/>
  <c r="AQ78" i="4"/>
  <c r="AS77" i="4"/>
  <c r="AQ77" i="4"/>
  <c r="AS76" i="4"/>
  <c r="AQ76" i="4"/>
  <c r="AS75" i="4"/>
  <c r="AQ75" i="4"/>
  <c r="AS74" i="4"/>
  <c r="AQ74" i="4"/>
  <c r="AS73" i="4"/>
  <c r="AQ73" i="4"/>
  <c r="AS72" i="4"/>
  <c r="AQ72" i="4"/>
  <c r="AS71" i="4"/>
  <c r="AQ71" i="4"/>
  <c r="AS70" i="4"/>
  <c r="AQ70" i="4"/>
  <c r="AS69" i="4"/>
  <c r="AQ69" i="4"/>
  <c r="AS68" i="4"/>
  <c r="AQ68" i="4"/>
  <c r="AS67" i="4"/>
  <c r="AQ67" i="4"/>
  <c r="AS66" i="4"/>
  <c r="AQ66" i="4"/>
  <c r="AS65" i="4"/>
  <c r="AQ65" i="4"/>
  <c r="AS64" i="4"/>
  <c r="AQ64" i="4"/>
  <c r="AS63" i="4"/>
  <c r="AQ63" i="4"/>
  <c r="AS62" i="4"/>
  <c r="AQ62" i="4"/>
  <c r="AS61" i="4"/>
  <c r="AQ61" i="4"/>
  <c r="AS60" i="4"/>
  <c r="AQ60" i="4"/>
  <c r="AS59" i="4"/>
  <c r="AQ59" i="4"/>
  <c r="AS58" i="4"/>
  <c r="AQ58" i="4"/>
  <c r="AS57" i="4"/>
  <c r="AQ57" i="4"/>
  <c r="AS56" i="4"/>
  <c r="AQ56" i="4"/>
  <c r="AS55" i="4"/>
  <c r="AQ55" i="4"/>
  <c r="AS54" i="4"/>
  <c r="AQ54" i="4"/>
  <c r="AS53" i="4"/>
  <c r="AQ53" i="4"/>
  <c r="AS52" i="4"/>
  <c r="AQ52" i="4"/>
  <c r="AS51" i="4"/>
  <c r="AQ51" i="4"/>
  <c r="AS50" i="4"/>
  <c r="AQ50" i="4"/>
  <c r="AS49" i="4"/>
  <c r="AQ49" i="4"/>
  <c r="AS48" i="4"/>
  <c r="AQ48" i="4"/>
  <c r="AS47" i="4"/>
  <c r="AQ47" i="4"/>
  <c r="AS46" i="4"/>
  <c r="AQ46" i="4"/>
  <c r="AS45" i="4"/>
  <c r="AQ45" i="4"/>
  <c r="AS44" i="4"/>
  <c r="AQ44" i="4"/>
  <c r="AS43" i="4"/>
  <c r="AQ43" i="4"/>
  <c r="AS42" i="4"/>
  <c r="AQ42" i="4"/>
  <c r="AS41" i="4"/>
  <c r="AQ41" i="4"/>
  <c r="AS40" i="4"/>
  <c r="AQ40" i="4"/>
  <c r="AS39" i="4"/>
  <c r="AQ39" i="4"/>
  <c r="AS38" i="4"/>
  <c r="AQ38" i="4"/>
  <c r="AS37" i="4"/>
  <c r="AQ37" i="4"/>
  <c r="AS36" i="4"/>
  <c r="AQ36" i="4"/>
  <c r="AS35" i="4"/>
  <c r="AQ35" i="4"/>
  <c r="AS34" i="4"/>
  <c r="AQ34" i="4"/>
  <c r="AS33" i="4"/>
  <c r="AQ33" i="4"/>
  <c r="AS32" i="4"/>
  <c r="AQ32" i="4"/>
  <c r="AS31" i="4"/>
  <c r="AQ31" i="4"/>
  <c r="AS30" i="4"/>
  <c r="AQ30" i="4"/>
  <c r="AS29" i="4"/>
  <c r="AQ29" i="4"/>
  <c r="AS28" i="4"/>
  <c r="AQ28" i="4"/>
  <c r="AS27" i="4"/>
  <c r="AQ27" i="4"/>
  <c r="AS26" i="4"/>
  <c r="AQ26" i="4"/>
  <c r="AS25" i="4"/>
  <c r="AQ25" i="4"/>
  <c r="AS24" i="4"/>
  <c r="AQ24" i="4"/>
  <c r="AS23" i="4"/>
  <c r="AQ23" i="4"/>
  <c r="AS22" i="4"/>
  <c r="AQ22" i="4"/>
  <c r="AS21" i="4"/>
  <c r="AQ21" i="4"/>
  <c r="AS20" i="4"/>
  <c r="AQ20" i="4"/>
  <c r="AS19" i="4"/>
  <c r="AQ19" i="4"/>
  <c r="AS18" i="4"/>
  <c r="AQ18" i="4"/>
  <c r="AS17" i="4"/>
  <c r="AQ17" i="4"/>
  <c r="AS16" i="4"/>
  <c r="AQ16" i="4"/>
  <c r="AS15" i="4"/>
  <c r="AQ15" i="4"/>
  <c r="AS14" i="4"/>
  <c r="AQ14" i="4"/>
  <c r="AS13" i="4"/>
  <c r="AQ13" i="4"/>
  <c r="AS12" i="4"/>
  <c r="AQ12" i="4"/>
  <c r="AS11" i="4"/>
  <c r="AQ11" i="4"/>
  <c r="AS10" i="4"/>
  <c r="AQ10" i="4"/>
  <c r="AS9" i="4"/>
  <c r="AQ9" i="4"/>
  <c r="AS8" i="4"/>
  <c r="AQ8" i="4"/>
  <c r="AS7" i="4"/>
  <c r="AQ7" i="4"/>
  <c r="AS6" i="4"/>
  <c r="AQ6" i="4"/>
  <c r="AS5" i="4"/>
  <c r="AQ5" i="4"/>
  <c r="AQ4" i="4"/>
  <c r="AQ3" i="4"/>
  <c r="W119" i="4"/>
  <c r="W118" i="4"/>
  <c r="W117" i="4"/>
  <c r="W116" i="4"/>
  <c r="W115" i="4"/>
  <c r="W114" i="4"/>
  <c r="W113" i="4"/>
  <c r="W112" i="4"/>
  <c r="W111" i="4"/>
  <c r="W110" i="4"/>
  <c r="W109" i="4"/>
  <c r="W108" i="4"/>
  <c r="W107" i="4"/>
  <c r="W106" i="4"/>
  <c r="W105" i="4"/>
  <c r="W104" i="4"/>
  <c r="W103" i="4"/>
  <c r="W102" i="4"/>
  <c r="W101" i="4"/>
  <c r="W100" i="4"/>
  <c r="W99" i="4"/>
  <c r="C113" i="4"/>
  <c r="V100" i="4"/>
  <c r="V101" i="4"/>
  <c r="V102" i="4"/>
  <c r="V103" i="4"/>
  <c r="V104" i="4"/>
  <c r="V105" i="4"/>
  <c r="V106" i="4"/>
  <c r="V107" i="4"/>
  <c r="V108" i="4"/>
  <c r="V109" i="4"/>
  <c r="V110" i="4"/>
  <c r="V111" i="4"/>
  <c r="V112" i="4"/>
  <c r="V113" i="4"/>
  <c r="V114" i="4"/>
  <c r="V115" i="4"/>
  <c r="V116" i="4"/>
  <c r="V117" i="4"/>
  <c r="V118" i="4"/>
  <c r="V119" i="4"/>
  <c r="V99" i="4"/>
  <c r="Y98" i="4"/>
  <c r="Y3" i="4"/>
  <c r="W98" i="4"/>
  <c r="W97" i="4"/>
  <c r="W96" i="4"/>
  <c r="W95" i="4"/>
  <c r="W94" i="4"/>
  <c r="W93" i="4"/>
  <c r="W92" i="4"/>
  <c r="W91" i="4"/>
  <c r="W90" i="4"/>
  <c r="W89" i="4"/>
  <c r="W88" i="4"/>
  <c r="W87" i="4"/>
  <c r="W86" i="4"/>
  <c r="W85" i="4"/>
  <c r="W84" i="4"/>
  <c r="W83" i="4"/>
  <c r="W82" i="4"/>
  <c r="W81" i="4"/>
  <c r="W80" i="4"/>
  <c r="W79" i="4"/>
  <c r="W78" i="4"/>
  <c r="W77" i="4"/>
  <c r="W76" i="4"/>
  <c r="W75" i="4"/>
  <c r="W74" i="4"/>
  <c r="W73" i="4"/>
  <c r="W72" i="4"/>
  <c r="W71" i="4"/>
  <c r="W70" i="4"/>
  <c r="W69" i="4"/>
  <c r="W68" i="4"/>
  <c r="W67" i="4"/>
  <c r="W66" i="4"/>
  <c r="W65" i="4"/>
  <c r="W64" i="4"/>
  <c r="W63" i="4"/>
  <c r="W62" i="4"/>
  <c r="W61" i="4"/>
  <c r="W60" i="4"/>
  <c r="W59" i="4"/>
  <c r="W58" i="4"/>
  <c r="W57" i="4"/>
  <c r="W56" i="4"/>
  <c r="W55" i="4"/>
  <c r="W54" i="4"/>
  <c r="W53" i="4"/>
  <c r="W52" i="4"/>
  <c r="W51" i="4"/>
  <c r="W50" i="4"/>
  <c r="W49" i="4"/>
  <c r="W48" i="4"/>
  <c r="W47" i="4"/>
  <c r="W46" i="4"/>
  <c r="W45" i="4"/>
  <c r="W44" i="4"/>
  <c r="W43" i="4"/>
  <c r="W42" i="4"/>
  <c r="W41" i="4"/>
  <c r="W40" i="4"/>
  <c r="W39" i="4"/>
  <c r="W38" i="4"/>
  <c r="W37" i="4"/>
  <c r="W36" i="4"/>
  <c r="W35" i="4"/>
  <c r="W34" i="4"/>
  <c r="W33" i="4"/>
  <c r="W32" i="4"/>
  <c r="W31" i="4"/>
  <c r="W30" i="4"/>
  <c r="W29" i="4"/>
  <c r="W28" i="4"/>
  <c r="W27" i="4"/>
  <c r="W26" i="4"/>
  <c r="W25" i="4"/>
  <c r="W24" i="4"/>
  <c r="W23" i="4"/>
  <c r="W22" i="4"/>
  <c r="W21" i="4"/>
  <c r="W20" i="4"/>
  <c r="W19" i="4"/>
  <c r="W18" i="4"/>
  <c r="W17" i="4"/>
  <c r="W16" i="4"/>
  <c r="W15" i="4"/>
  <c r="W14" i="4"/>
  <c r="W13" i="4"/>
  <c r="W12" i="4"/>
  <c r="W11" i="4"/>
  <c r="W10" i="4"/>
  <c r="W9" i="4"/>
  <c r="W8" i="4"/>
  <c r="W7" i="4"/>
  <c r="W6" i="4"/>
  <c r="W5" i="4"/>
  <c r="W4" i="4"/>
  <c r="W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3" i="4"/>
  <c r="C3" i="4"/>
  <c r="Y119" i="4" l="1"/>
  <c r="Y118" i="4"/>
  <c r="Y117" i="4"/>
  <c r="Y116" i="4"/>
  <c r="Y115" i="4"/>
  <c r="Y114" i="4"/>
  <c r="Y113" i="4"/>
  <c r="Y112" i="4"/>
  <c r="Y111" i="4"/>
  <c r="Y110" i="4"/>
  <c r="Y109" i="4"/>
  <c r="Y108" i="4"/>
  <c r="Y107" i="4"/>
  <c r="Y106" i="4"/>
  <c r="Y105" i="4"/>
  <c r="Y104" i="4"/>
  <c r="Y103" i="4"/>
  <c r="Y102" i="4"/>
  <c r="Y101" i="4"/>
  <c r="Y100" i="4"/>
  <c r="Y99" i="4"/>
  <c r="Y97" i="4"/>
  <c r="Y96" i="4"/>
  <c r="Y95" i="4"/>
  <c r="Y94" i="4"/>
  <c r="Y93" i="4"/>
  <c r="Y92" i="4"/>
  <c r="Y91" i="4"/>
  <c r="Y90" i="4"/>
  <c r="Y89" i="4"/>
  <c r="Y88" i="4"/>
  <c r="Y87" i="4"/>
  <c r="Y86" i="4"/>
  <c r="Y85" i="4"/>
  <c r="Y84" i="4"/>
  <c r="Y83" i="4"/>
  <c r="Y82" i="4"/>
  <c r="Y81" i="4"/>
  <c r="Y80" i="4"/>
  <c r="Y79" i="4"/>
  <c r="Y78" i="4"/>
  <c r="Y77" i="4"/>
  <c r="Y76" i="4"/>
  <c r="Y75" i="4"/>
  <c r="Y74" i="4"/>
  <c r="Y73" i="4"/>
  <c r="Y72" i="4"/>
  <c r="Y71" i="4"/>
  <c r="Y70" i="4"/>
  <c r="Y69" i="4"/>
  <c r="Y68" i="4"/>
  <c r="Y67" i="4"/>
  <c r="Y66" i="4"/>
  <c r="Y65" i="4"/>
  <c r="Y64" i="4"/>
  <c r="Y63" i="4"/>
  <c r="Y62" i="4"/>
  <c r="Y61" i="4"/>
  <c r="Y60" i="4"/>
  <c r="Y59" i="4"/>
  <c r="Y58" i="4"/>
  <c r="Y57" i="4"/>
  <c r="Y56" i="4"/>
  <c r="Y55" i="4"/>
  <c r="Y54" i="4"/>
  <c r="Y53" i="4"/>
  <c r="Y52" i="4"/>
  <c r="Y51" i="4"/>
  <c r="Y50" i="4"/>
  <c r="Y49" i="4"/>
  <c r="Y48" i="4"/>
  <c r="Y47" i="4"/>
  <c r="Y46" i="4"/>
  <c r="Y45" i="4"/>
  <c r="Y44" i="4"/>
  <c r="Y43" i="4"/>
  <c r="Y42" i="4"/>
  <c r="Y41" i="4"/>
  <c r="Y40" i="4"/>
  <c r="Y39" i="4"/>
  <c r="Y38" i="4"/>
  <c r="Y37" i="4"/>
  <c r="Y36" i="4"/>
  <c r="Y35" i="4"/>
  <c r="Y34" i="4"/>
  <c r="Y33" i="4"/>
  <c r="Y32" i="4"/>
  <c r="Y31" i="4"/>
  <c r="Y30" i="4"/>
  <c r="Y29" i="4"/>
  <c r="Y28" i="4"/>
  <c r="Y27" i="4"/>
  <c r="Y26" i="4"/>
  <c r="Y25" i="4"/>
  <c r="Y24" i="4"/>
  <c r="Y23" i="4"/>
  <c r="Y22" i="4"/>
  <c r="Y21" i="4"/>
  <c r="Y20" i="4"/>
  <c r="Y19" i="4"/>
  <c r="Y18" i="4"/>
  <c r="Y17" i="4"/>
  <c r="Y16" i="4"/>
  <c r="Y15" i="4"/>
  <c r="Y14" i="4"/>
  <c r="Y13" i="4"/>
  <c r="Y12" i="4"/>
  <c r="Y11" i="4"/>
  <c r="Y10" i="4"/>
  <c r="Y9" i="4"/>
  <c r="Y8" i="4"/>
  <c r="Y7" i="4"/>
  <c r="Y6" i="4"/>
  <c r="Y5" i="4"/>
  <c r="Y4" i="4"/>
  <c r="E79" i="2" l="1"/>
  <c r="E81" i="2" s="1"/>
  <c r="E87" i="2" s="1"/>
  <c r="E93" i="2" s="1"/>
  <c r="E99" i="2" s="1"/>
  <c r="E84" i="2" l="1"/>
  <c r="E90" i="2" s="1"/>
  <c r="E96" i="2" s="1"/>
  <c r="E102" i="2" s="1"/>
  <c r="E83" i="2"/>
  <c r="E89" i="2" s="1"/>
  <c r="E95" i="2" s="1"/>
  <c r="E101" i="2" s="1"/>
  <c r="E80" i="2"/>
  <c r="E86" i="2" s="1"/>
  <c r="E82" i="2"/>
  <c r="E88" i="2" s="1"/>
  <c r="E94" i="2" s="1"/>
  <c r="E100" i="2" s="1"/>
  <c r="E85" i="2"/>
  <c r="E91" i="2" s="1"/>
  <c r="E97" i="2" s="1"/>
  <c r="E103" i="2" s="1"/>
  <c r="E92" i="2" l="1"/>
  <c r="E98" i="2" s="1"/>
  <c r="E104" i="2" s="1"/>
  <c r="E105" i="2" s="1"/>
  <c r="E18" i="4"/>
  <c r="C114"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E108" i="4"/>
  <c r="E109" i="4"/>
  <c r="E110" i="4"/>
  <c r="E111" i="4"/>
  <c r="E112" i="4"/>
  <c r="E113" i="4"/>
  <c r="E114" i="4"/>
  <c r="E107" i="4"/>
  <c r="E100" i="4"/>
  <c r="E101" i="4"/>
  <c r="E102" i="4"/>
  <c r="E103" i="4"/>
  <c r="E104" i="4"/>
  <c r="E105" i="4"/>
  <c r="E106" i="4"/>
  <c r="E99" i="4"/>
  <c r="E92" i="4"/>
  <c r="E93" i="4"/>
  <c r="E94" i="4"/>
  <c r="E95" i="4"/>
  <c r="E96" i="4"/>
  <c r="E97" i="4"/>
  <c r="E98" i="4"/>
  <c r="E91" i="4"/>
  <c r="E84" i="4"/>
  <c r="E85" i="4"/>
  <c r="E86" i="4"/>
  <c r="E87" i="4"/>
  <c r="E88" i="4"/>
  <c r="E89" i="4"/>
  <c r="E90" i="4"/>
  <c r="E83" i="4"/>
  <c r="E76" i="4"/>
  <c r="E77" i="4"/>
  <c r="E78" i="4"/>
  <c r="E79" i="4"/>
  <c r="E80" i="4"/>
  <c r="E81" i="4"/>
  <c r="E82" i="4"/>
  <c r="E75" i="4"/>
  <c r="E68" i="4"/>
  <c r="E69" i="4"/>
  <c r="E70" i="4"/>
  <c r="E71" i="4"/>
  <c r="E72" i="4"/>
  <c r="E73" i="4"/>
  <c r="E74" i="4"/>
  <c r="E67" i="4"/>
  <c r="E60" i="4"/>
  <c r="E61" i="4"/>
  <c r="E62" i="4"/>
  <c r="E63" i="4"/>
  <c r="E64" i="4"/>
  <c r="E65" i="4"/>
  <c r="E66" i="4"/>
  <c r="E59" i="4"/>
  <c r="E52" i="4"/>
  <c r="E53" i="4"/>
  <c r="E54" i="4"/>
  <c r="E55" i="4"/>
  <c r="E56" i="4"/>
  <c r="E57" i="4"/>
  <c r="E58" i="4"/>
  <c r="E51" i="4"/>
  <c r="E44" i="4"/>
  <c r="E45" i="4"/>
  <c r="E46" i="4"/>
  <c r="E47" i="4"/>
  <c r="E48" i="4"/>
  <c r="E49" i="4"/>
  <c r="E50" i="4"/>
  <c r="E43" i="4"/>
  <c r="E36" i="4"/>
  <c r="E37" i="4"/>
  <c r="E38" i="4"/>
  <c r="E39" i="4"/>
  <c r="E40" i="4"/>
  <c r="E41" i="4"/>
  <c r="E42" i="4"/>
  <c r="E35" i="4"/>
  <c r="E28" i="4"/>
  <c r="E29" i="4"/>
  <c r="E30" i="4"/>
  <c r="E31" i="4"/>
  <c r="E32" i="4"/>
  <c r="E33" i="4"/>
  <c r="E34" i="4"/>
  <c r="E27" i="4"/>
  <c r="E20" i="4"/>
  <c r="E21" i="4"/>
  <c r="E22" i="4"/>
  <c r="E23" i="4"/>
  <c r="E24" i="4"/>
  <c r="E25" i="4"/>
  <c r="E26" i="4"/>
  <c r="E19" i="4"/>
  <c r="E12" i="4"/>
  <c r="E13" i="4"/>
  <c r="E14" i="4"/>
  <c r="E15" i="4"/>
  <c r="E16" i="4"/>
  <c r="E17" i="4"/>
  <c r="E11" i="4"/>
  <c r="E4" i="4"/>
  <c r="E5" i="4"/>
  <c r="E6" i="4"/>
  <c r="E7" i="4"/>
  <c r="E8" i="4"/>
  <c r="E9" i="4"/>
  <c r="E10" i="4"/>
  <c r="E3" i="4"/>
  <c r="G231" i="1" l="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0" i="1"/>
  <c r="G189" i="1"/>
  <c r="G188"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C65" i="2" l="1"/>
  <c r="C66" i="2"/>
  <c r="C67" i="2"/>
  <c r="C64" i="2"/>
</calcChain>
</file>

<file path=xl/sharedStrings.xml><?xml version="1.0" encoding="utf-8"?>
<sst xmlns="http://schemas.openxmlformats.org/spreadsheetml/2006/main" count="18054" uniqueCount="1865">
  <si>
    <t>MHC-ONE-NCD</t>
  </si>
  <si>
    <t>NA</t>
  </si>
  <si>
    <t>especially dry/senesed plant with many brown leaves</t>
  </si>
  <si>
    <t>SFA-ONE-PRO</t>
  </si>
  <si>
    <t>CGF-MON-PRO</t>
  </si>
  <si>
    <t>CGF-MXG-PRO</t>
  </si>
  <si>
    <t>OTO-MON-NCD</t>
  </si>
  <si>
    <t>OTO-MXT-NCD</t>
  </si>
  <si>
    <t>CCR-ONE-NCD</t>
  </si>
  <si>
    <t>CRE-MXG-NCD</t>
  </si>
  <si>
    <t>CRE-MXT-NCD</t>
  </si>
  <si>
    <t>UCP-MXG-NCD</t>
  </si>
  <si>
    <t>LCO-MXT-COM</t>
  </si>
  <si>
    <t>WBI-NRT-NCS</t>
  </si>
  <si>
    <t>no leaf samples were collected because plants in area were too brown</t>
  </si>
  <si>
    <t>only 4 leaves collected for sequencing</t>
  </si>
  <si>
    <t>only 4 leaves collected for sequencing; had to add 1m to Ycoord in order to find a plant with plenty of green leaves</t>
  </si>
  <si>
    <t>BRF-ONE-COM</t>
  </si>
  <si>
    <t>LWR-BHO-NCS</t>
  </si>
  <si>
    <t>MAF-ONE-PRO</t>
  </si>
  <si>
    <t>PROJECT NAME</t>
  </si>
  <si>
    <t>NC-DOE-FIELD Sept/Oct 2018</t>
  </si>
  <si>
    <t>Worksheets and Columns</t>
  </si>
  <si>
    <t>Repeated across worksheets</t>
  </si>
  <si>
    <t>Columns</t>
  </si>
  <si>
    <t>Initials</t>
  </si>
  <si>
    <t>Site</t>
  </si>
  <si>
    <t>Samp</t>
  </si>
  <si>
    <t>SiteSamp</t>
  </si>
  <si>
    <t>Column description</t>
  </si>
  <si>
    <t>9 letter code; first three letters represent the full site name, second three letters represent the contents of the site (e.g. MXT = mixed tree), third three letters represent the land owner</t>
  </si>
  <si>
    <t>Number of the plant sampled (1-8)</t>
  </si>
  <si>
    <t>Concatenated Site + Sample identifier</t>
  </si>
  <si>
    <t>NOTE: See Data/DOE-NC-FIELD_siteData_2018_01_21.xlsx for Site, Samp, and SiteSamp metadata</t>
  </si>
  <si>
    <t>Worksheet name</t>
  </si>
  <si>
    <t>Description</t>
  </si>
  <si>
    <t>Unit</t>
  </si>
  <si>
    <t>Protocol files</t>
  </si>
  <si>
    <t>Related files</t>
  </si>
  <si>
    <t>Tissue</t>
  </si>
  <si>
    <t>Notes</t>
  </si>
  <si>
    <t>Calculations are highlighted in gray; final numbers to report are in yellow</t>
  </si>
  <si>
    <t>Hard copies of datasheets have been stored in the project binder</t>
  </si>
  <si>
    <t>Names</t>
  </si>
  <si>
    <t>Marissa Lee</t>
  </si>
  <si>
    <t>Nathaniel Yang</t>
  </si>
  <si>
    <t>Isaiah McBryde</t>
  </si>
  <si>
    <t>ML</t>
  </si>
  <si>
    <t>NY</t>
  </si>
  <si>
    <t>IB</t>
  </si>
  <si>
    <t>All  tube weights include the cap, unless otherwise specified</t>
  </si>
  <si>
    <t>There is a maximum of  3 samples from site MAF-ONE-PRO because we only found 3 switchgrass individuals at this site</t>
  </si>
  <si>
    <t>L</t>
  </si>
  <si>
    <t>Missing Samples</t>
  </si>
  <si>
    <t>Contributors</t>
  </si>
  <si>
    <t>Briana Whitaker</t>
  </si>
  <si>
    <t>BW</t>
  </si>
  <si>
    <t>sample</t>
  </si>
  <si>
    <t>neg</t>
  </si>
  <si>
    <t>Tube num</t>
  </si>
  <si>
    <t>Tube wt (g)</t>
  </si>
  <si>
    <t>Frag wt (g)</t>
  </si>
  <si>
    <t>Descrip</t>
  </si>
  <si>
    <t>Tube and  frag wt (g)</t>
  </si>
  <si>
    <t>Description of what is in the tube; sample, negative control, etc</t>
  </si>
  <si>
    <t>Type of tissue from which DNA is extracted; e.g. L = leaf, R = root, S = soil</t>
  </si>
  <si>
    <t>1-111 (leaf tissue) with samples ordered by Samp (1-8) and Site (a-z)</t>
  </si>
  <si>
    <t>Concat Tissue " " Tube num</t>
  </si>
  <si>
    <t>Weight of tissue disruption tube with cap; also includes any initial beads and/or reagents</t>
  </si>
  <si>
    <t>Weight of tube with the tissue fragement inside</t>
  </si>
  <si>
    <t>g</t>
  </si>
  <si>
    <t>Calculated as Tube and frag minus Tube</t>
  </si>
  <si>
    <t>Notes that pertain to the sample tissue</t>
  </si>
  <si>
    <t>Date</t>
  </si>
  <si>
    <t>R</t>
  </si>
  <si>
    <t>Date that the tissue disruption  tube was loaded with biomass</t>
  </si>
  <si>
    <t>Initials of the person that loaded the t issue disruption  tube with biomass</t>
  </si>
  <si>
    <t>Month/Day/Year</t>
  </si>
  <si>
    <t>brown/yellow, black spots</t>
  </si>
  <si>
    <t>brown spots</t>
  </si>
  <si>
    <t>EH</t>
  </si>
  <si>
    <t>IM</t>
  </si>
  <si>
    <t>side of tube has #</t>
  </si>
  <si>
    <t>15 frags</t>
  </si>
  <si>
    <t>black dots</t>
  </si>
  <si>
    <t>some brown/yellow</t>
  </si>
  <si>
    <t>16 frag</t>
  </si>
  <si>
    <t>MPA</t>
  </si>
  <si>
    <t>Very few fine roots!!</t>
  </si>
  <si>
    <t>Not many fine roots</t>
  </si>
  <si>
    <t>Few fine roots!</t>
  </si>
  <si>
    <t>EJH</t>
  </si>
  <si>
    <t>very few fine roots, decayed</t>
  </si>
  <si>
    <t>Degraded roots</t>
  </si>
  <si>
    <t xml:space="preserve">Few roots </t>
  </si>
  <si>
    <t>Tube taken from Soil DNA Kit</t>
  </si>
  <si>
    <t>DNA negative control, kit used for soil</t>
  </si>
  <si>
    <t>S</t>
  </si>
  <si>
    <t>L 1</t>
  </si>
  <si>
    <t>L 2</t>
  </si>
  <si>
    <t>L 3</t>
  </si>
  <si>
    <t>L 4</t>
  </si>
  <si>
    <t>L 5</t>
  </si>
  <si>
    <t>L 6</t>
  </si>
  <si>
    <t>L 7</t>
  </si>
  <si>
    <t>L 8</t>
  </si>
  <si>
    <t>L 9</t>
  </si>
  <si>
    <t>L 10</t>
  </si>
  <si>
    <t>L 11</t>
  </si>
  <si>
    <t>L 12</t>
  </si>
  <si>
    <t>L 13</t>
  </si>
  <si>
    <t>L 14</t>
  </si>
  <si>
    <t>L 15</t>
  </si>
  <si>
    <t>L 16</t>
  </si>
  <si>
    <t>L 17</t>
  </si>
  <si>
    <t>L 18</t>
  </si>
  <si>
    <t>L 19</t>
  </si>
  <si>
    <t>L 20</t>
  </si>
  <si>
    <t>L 21</t>
  </si>
  <si>
    <t>L 22</t>
  </si>
  <si>
    <t>L 23</t>
  </si>
  <si>
    <t>L 24</t>
  </si>
  <si>
    <t>L 25</t>
  </si>
  <si>
    <t>L 26</t>
  </si>
  <si>
    <t>L 27</t>
  </si>
  <si>
    <t>L 28</t>
  </si>
  <si>
    <t>L 29</t>
  </si>
  <si>
    <t>L 30</t>
  </si>
  <si>
    <t>L 31</t>
  </si>
  <si>
    <t>L 32</t>
  </si>
  <si>
    <t>L 33</t>
  </si>
  <si>
    <t>L 34</t>
  </si>
  <si>
    <t>L 35</t>
  </si>
  <si>
    <t>L 36</t>
  </si>
  <si>
    <t>L 37</t>
  </si>
  <si>
    <t>L 38</t>
  </si>
  <si>
    <t>L 39</t>
  </si>
  <si>
    <t>L 40</t>
  </si>
  <si>
    <t>L 41</t>
  </si>
  <si>
    <t>L 42</t>
  </si>
  <si>
    <t>L 43</t>
  </si>
  <si>
    <t>L 44</t>
  </si>
  <si>
    <t>L 45</t>
  </si>
  <si>
    <t>L 46</t>
  </si>
  <si>
    <t>L 47</t>
  </si>
  <si>
    <t>L 48</t>
  </si>
  <si>
    <t>L 49</t>
  </si>
  <si>
    <t>L 50</t>
  </si>
  <si>
    <t>L 51</t>
  </si>
  <si>
    <t>L 52</t>
  </si>
  <si>
    <t>L 53</t>
  </si>
  <si>
    <t>L 54</t>
  </si>
  <si>
    <t>L 55</t>
  </si>
  <si>
    <t>L 56</t>
  </si>
  <si>
    <t>L 57</t>
  </si>
  <si>
    <t>L 58</t>
  </si>
  <si>
    <t>L 59</t>
  </si>
  <si>
    <t>L 60</t>
  </si>
  <si>
    <t>L 61</t>
  </si>
  <si>
    <t>L 63</t>
  </si>
  <si>
    <t>L 64</t>
  </si>
  <si>
    <t>L 66</t>
  </si>
  <si>
    <t>L 67</t>
  </si>
  <si>
    <t>L 68</t>
  </si>
  <si>
    <t>L 69</t>
  </si>
  <si>
    <t>L 70</t>
  </si>
  <si>
    <t>L 71</t>
  </si>
  <si>
    <t>L 72</t>
  </si>
  <si>
    <t>L 73</t>
  </si>
  <si>
    <t>L 74</t>
  </si>
  <si>
    <t>L 75</t>
  </si>
  <si>
    <t>L 76</t>
  </si>
  <si>
    <t>L 77</t>
  </si>
  <si>
    <t>L 78</t>
  </si>
  <si>
    <t>L 79</t>
  </si>
  <si>
    <t>L 80</t>
  </si>
  <si>
    <t>L 81</t>
  </si>
  <si>
    <t>L 82</t>
  </si>
  <si>
    <t>L 83</t>
  </si>
  <si>
    <t>L 84</t>
  </si>
  <si>
    <t>L 85</t>
  </si>
  <si>
    <t>L 86</t>
  </si>
  <si>
    <t>L 87</t>
  </si>
  <si>
    <t>L 88</t>
  </si>
  <si>
    <t>L 89</t>
  </si>
  <si>
    <t>L 90</t>
  </si>
  <si>
    <t>L 92</t>
  </si>
  <si>
    <t>L 93</t>
  </si>
  <si>
    <t>L 95</t>
  </si>
  <si>
    <t>L 96</t>
  </si>
  <si>
    <t>L 97</t>
  </si>
  <si>
    <t>L 98</t>
  </si>
  <si>
    <t>L 99</t>
  </si>
  <si>
    <t>L 100</t>
  </si>
  <si>
    <t>L 102</t>
  </si>
  <si>
    <t>L 103</t>
  </si>
  <si>
    <t>L 104</t>
  </si>
  <si>
    <t>L 105</t>
  </si>
  <si>
    <t>L 106</t>
  </si>
  <si>
    <t>L 107</t>
  </si>
  <si>
    <t>L 108</t>
  </si>
  <si>
    <t>L 109</t>
  </si>
  <si>
    <t>L 110</t>
  </si>
  <si>
    <t>L 111</t>
  </si>
  <si>
    <t>R 1</t>
  </si>
  <si>
    <t>R 2</t>
  </si>
  <si>
    <t>R 3</t>
  </si>
  <si>
    <t>R 4</t>
  </si>
  <si>
    <t>R 5</t>
  </si>
  <si>
    <t>R 6</t>
  </si>
  <si>
    <t>R 7</t>
  </si>
  <si>
    <t>R 8</t>
  </si>
  <si>
    <t>R 9</t>
  </si>
  <si>
    <t>R 10</t>
  </si>
  <si>
    <t>R 11</t>
  </si>
  <si>
    <t>R 13</t>
  </si>
  <si>
    <t>R 14</t>
  </si>
  <si>
    <t>R 15</t>
  </si>
  <si>
    <t>R 16</t>
  </si>
  <si>
    <t>R 17</t>
  </si>
  <si>
    <t>R 18</t>
  </si>
  <si>
    <t>R 19</t>
  </si>
  <si>
    <t>R 20</t>
  </si>
  <si>
    <t>R 21</t>
  </si>
  <si>
    <t>R 22</t>
  </si>
  <si>
    <t>R 23</t>
  </si>
  <si>
    <t>R 24</t>
  </si>
  <si>
    <t>R 25</t>
  </si>
  <si>
    <t>R 26</t>
  </si>
  <si>
    <t>R 27</t>
  </si>
  <si>
    <t>R 28</t>
  </si>
  <si>
    <t>R 29</t>
  </si>
  <si>
    <t>R 30</t>
  </si>
  <si>
    <t>R 31</t>
  </si>
  <si>
    <t>R 32</t>
  </si>
  <si>
    <t>R 33</t>
  </si>
  <si>
    <t>R 34</t>
  </si>
  <si>
    <t>R 35</t>
  </si>
  <si>
    <t>R 36</t>
  </si>
  <si>
    <t>R 37</t>
  </si>
  <si>
    <t>R 38</t>
  </si>
  <si>
    <t>R 39</t>
  </si>
  <si>
    <t>R 40</t>
  </si>
  <si>
    <t>R 41</t>
  </si>
  <si>
    <t>R 42</t>
  </si>
  <si>
    <t>R 43</t>
  </si>
  <si>
    <t>R 44</t>
  </si>
  <si>
    <t>R 45</t>
  </si>
  <si>
    <t>R 46</t>
  </si>
  <si>
    <t>R 47</t>
  </si>
  <si>
    <t>R 48</t>
  </si>
  <si>
    <t>R 49</t>
  </si>
  <si>
    <t>R 50</t>
  </si>
  <si>
    <t>R 51</t>
  </si>
  <si>
    <t>R 52</t>
  </si>
  <si>
    <t>R 53</t>
  </si>
  <si>
    <t>R 54</t>
  </si>
  <si>
    <t>R 55</t>
  </si>
  <si>
    <t>R 56</t>
  </si>
  <si>
    <t>R 57</t>
  </si>
  <si>
    <t>R 58</t>
  </si>
  <si>
    <t>R 59</t>
  </si>
  <si>
    <t>R 60</t>
  </si>
  <si>
    <t>R 61</t>
  </si>
  <si>
    <t>R 63</t>
  </si>
  <si>
    <t>R 64</t>
  </si>
  <si>
    <t>R 65</t>
  </si>
  <si>
    <t>R 66</t>
  </si>
  <si>
    <t>R 67</t>
  </si>
  <si>
    <t>R 68</t>
  </si>
  <si>
    <t>R 69</t>
  </si>
  <si>
    <t>R 70</t>
  </si>
  <si>
    <t>R 71</t>
  </si>
  <si>
    <t>R 72</t>
  </si>
  <si>
    <t>R 73</t>
  </si>
  <si>
    <t>R 74</t>
  </si>
  <si>
    <t>R 75</t>
  </si>
  <si>
    <t>R 76</t>
  </si>
  <si>
    <t>R 77</t>
  </si>
  <si>
    <t>R 78</t>
  </si>
  <si>
    <t>R 79</t>
  </si>
  <si>
    <t>R 80</t>
  </si>
  <si>
    <t>R 81</t>
  </si>
  <si>
    <t>R 82</t>
  </si>
  <si>
    <t>R 83</t>
  </si>
  <si>
    <t>R 84</t>
  </si>
  <si>
    <t>R 85</t>
  </si>
  <si>
    <t>R 86</t>
  </si>
  <si>
    <t>R 87</t>
  </si>
  <si>
    <t>R 88</t>
  </si>
  <si>
    <t>R 89</t>
  </si>
  <si>
    <t>R 90</t>
  </si>
  <si>
    <t>R 91</t>
  </si>
  <si>
    <t>R 92</t>
  </si>
  <si>
    <t>R 93</t>
  </si>
  <si>
    <t>R 94</t>
  </si>
  <si>
    <t>R 95</t>
  </si>
  <si>
    <t>R 96</t>
  </si>
  <si>
    <t>R 97</t>
  </si>
  <si>
    <t>R 98</t>
  </si>
  <si>
    <t>R 99</t>
  </si>
  <si>
    <t>R 100</t>
  </si>
  <si>
    <t>R 101</t>
  </si>
  <si>
    <t>R 102</t>
  </si>
  <si>
    <t>R 103</t>
  </si>
  <si>
    <t>R 104</t>
  </si>
  <si>
    <t>R 105</t>
  </si>
  <si>
    <t>R 106</t>
  </si>
  <si>
    <t>R 107</t>
  </si>
  <si>
    <t>R 108</t>
  </si>
  <si>
    <t>R 109</t>
  </si>
  <si>
    <t>R 110</t>
  </si>
  <si>
    <t>R 111</t>
  </si>
  <si>
    <t>R 112</t>
  </si>
  <si>
    <t>R 113</t>
  </si>
  <si>
    <t>R 114</t>
  </si>
  <si>
    <t>R 115</t>
  </si>
  <si>
    <t>A</t>
  </si>
  <si>
    <t>B</t>
  </si>
  <si>
    <t>C</t>
  </si>
  <si>
    <t>Row letter (A-H)</t>
  </si>
  <si>
    <t>Order on plates</t>
  </si>
  <si>
    <t>D</t>
  </si>
  <si>
    <t>E</t>
  </si>
  <si>
    <t>F</t>
  </si>
  <si>
    <t>G</t>
  </si>
  <si>
    <t>H</t>
  </si>
  <si>
    <t>Column num (1-12)</t>
  </si>
  <si>
    <t>Plate ID</t>
  </si>
  <si>
    <t>Leaves1</t>
  </si>
  <si>
    <t>Leaves2</t>
  </si>
  <si>
    <t>Roots1</t>
  </si>
  <si>
    <t>Roots2</t>
  </si>
  <si>
    <t>updated label from S 25 to S 33</t>
  </si>
  <si>
    <t>DNA Tube id</t>
  </si>
  <si>
    <t>NOTE: Only update the 96-well layout. Cells in tablular form to the left are linked.</t>
  </si>
  <si>
    <t>Order of samples within 96 well plate going by columns</t>
  </si>
  <si>
    <t>Name of the plate</t>
  </si>
  <si>
    <t>Plate row letter</t>
  </si>
  <si>
    <t>Plate column number</t>
  </si>
  <si>
    <t>DNA Tube id located in that plate position</t>
  </si>
  <si>
    <t>Notes from DNA extractions</t>
  </si>
  <si>
    <t>Notes about DNA quality</t>
  </si>
  <si>
    <t>260/280 below 1.7</t>
  </si>
  <si>
    <t>Samples used for PNA test</t>
  </si>
  <si>
    <t>y</t>
  </si>
  <si>
    <t>ul</t>
  </si>
  <si>
    <t>ng/ul</t>
  </si>
  <si>
    <t>R11</t>
  </si>
  <si>
    <t>R54</t>
  </si>
  <si>
    <t>L98</t>
  </si>
  <si>
    <t>L54</t>
  </si>
  <si>
    <t>L11</t>
  </si>
  <si>
    <t>Initials for sample prep</t>
  </si>
  <si>
    <t>Date of sample prep</t>
  </si>
  <si>
    <t>leaves collected were very young; no DNA extraction</t>
  </si>
  <si>
    <t>Archive amount (ul) at -20C</t>
  </si>
  <si>
    <t>Source</t>
  </si>
  <si>
    <t>Working solution at -20C</t>
  </si>
  <si>
    <t>Working solution in PCR plate at 4C</t>
  </si>
  <si>
    <t>After each DNA extraction</t>
  </si>
  <si>
    <t>Extraction</t>
  </si>
  <si>
    <t>L, R, S</t>
  </si>
  <si>
    <t>L, R</t>
  </si>
  <si>
    <t>Sample types</t>
  </si>
  <si>
    <t>Transferred 25ul from WS -20C to PCR plate format at 4C for Take3Trio measurements; all leaf and root samples</t>
  </si>
  <si>
    <t>Used 3ul from PCR plate at 4C for Take3Trio measurements; all leaf and root samples</t>
  </si>
  <si>
    <t>Split 100ul extraction into 50ul for Archive and 50ul for Working solution; all samples</t>
  </si>
  <si>
    <t>Used 1ul from WS -20C for Qubit measurements; PNAtest samples</t>
  </si>
  <si>
    <t>R100</t>
  </si>
  <si>
    <t>Used Xul to create diluted sample for PCR</t>
  </si>
  <si>
    <t>Used 1ul in PCR</t>
  </si>
  <si>
    <t>Amount remaining</t>
  </si>
  <si>
    <t>Amount taken (ul)</t>
  </si>
  <si>
    <t>UNK</t>
  </si>
  <si>
    <t>Take3Trio__ 260 Raw</t>
  </si>
  <si>
    <t>Take3Trio__280 Raw</t>
  </si>
  <si>
    <t>Take3Trio__320 Raw</t>
  </si>
  <si>
    <t>Take3Trio__260</t>
  </si>
  <si>
    <t>Take3Trio__280</t>
  </si>
  <si>
    <t>Take3Trio__260/280</t>
  </si>
  <si>
    <t>Take3Trio__ DNA ng/µL</t>
  </si>
  <si>
    <t>Qubit__ DNA ng/uL</t>
  </si>
  <si>
    <t>AccuClear__ DNA ng/ul</t>
  </si>
  <si>
    <t>DNA Extraction rep</t>
  </si>
  <si>
    <t>LEAVES</t>
  </si>
  <si>
    <t>ROOTS</t>
  </si>
  <si>
    <t>DNA Samples</t>
  </si>
  <si>
    <t>Two replicate DNA extractions were taken per soil sample; NA for root and leaf tissue</t>
  </si>
  <si>
    <t>[96-well plate layout]</t>
  </si>
  <si>
    <t>DNA Tube id identifies position in 96-well plate</t>
  </si>
  <si>
    <t>Location of  samples in 96 well plate format. Samples were randomly ordered on each plate with at least 1 DNA extraction negative control per plate. Tabular sample information is linked via cell referencing</t>
  </si>
  <si>
    <t>Eliza Hardy</t>
  </si>
  <si>
    <t>Sample use log</t>
  </si>
  <si>
    <t>Running talley of sample volume removed from each subsample stock (ie archive, working, etc)</t>
  </si>
  <si>
    <t>y/n</t>
  </si>
  <si>
    <t xml:space="preserve">Volume of DNA in this subsample; values are updated based on use, see "Sample use log" below for details </t>
  </si>
  <si>
    <t>Was this sample used for the PNAtest? Yes or no</t>
  </si>
  <si>
    <t>260 raw value from Take3Trio</t>
  </si>
  <si>
    <t>unknown</t>
  </si>
  <si>
    <t>280 raw value from Take3Trio</t>
  </si>
  <si>
    <t>320 raw value from Take3Trio</t>
  </si>
  <si>
    <t>260 from Take3Trio</t>
  </si>
  <si>
    <t>280 from Take3Trio</t>
  </si>
  <si>
    <t>260/280 from Take3Trio</t>
  </si>
  <si>
    <t>Estimated DNA concentration from Take3Trio</t>
  </si>
  <si>
    <t>Notes about DNA quality based on Take3Trio data</t>
  </si>
  <si>
    <t>Estimated DNA concentration based on Qubit measurement. These were only done for samples included in the PNAtest</t>
  </si>
  <si>
    <t>Estimated DNA concentration based on AccuClear measurement</t>
  </si>
  <si>
    <t>Plant DNA extraction - leaf, root</t>
  </si>
  <si>
    <t>Soil DNA extraction</t>
  </si>
  <si>
    <t>Take3Trio</t>
  </si>
  <si>
    <t>AccuClear</t>
  </si>
  <si>
    <t>AccuClear__ SD</t>
  </si>
  <si>
    <t>Standard deviation of estimated DNA concentration based on AccuClear measurement</t>
  </si>
  <si>
    <t>updated tube label from S 25 to S 1</t>
  </si>
  <si>
    <t>Soil1</t>
  </si>
  <si>
    <t>Soil2</t>
  </si>
  <si>
    <t>updated label from S 33 to S 25</t>
  </si>
  <si>
    <t>MoBio PowerBead tubes - PB141414</t>
  </si>
  <si>
    <t>Source of distruption tube</t>
  </si>
  <si>
    <t>Qiagen PowerBead 163021012</t>
  </si>
  <si>
    <t>Notes from DNA sample prep</t>
  </si>
  <si>
    <t>Date of DNA extraction</t>
  </si>
  <si>
    <t>Notes from DNA extraction</t>
  </si>
  <si>
    <t>DNA negative leaf</t>
  </si>
  <si>
    <t>DNA negative roots</t>
  </si>
  <si>
    <t>S neg</t>
  </si>
  <si>
    <t>BRF-ONE-COM-1</t>
  </si>
  <si>
    <t>S 1, S 2</t>
  </si>
  <si>
    <t>BRF-ONE-COM-2</t>
  </si>
  <si>
    <t>S 3, S 4</t>
  </si>
  <si>
    <t>BRF-ONE-COM-3</t>
  </si>
  <si>
    <t>S 5, S 6</t>
  </si>
  <si>
    <t>BRF-ONE-COM-4</t>
  </si>
  <si>
    <t>S 7, S 8</t>
  </si>
  <si>
    <t>BRF-ONE-COM-5</t>
  </si>
  <si>
    <t>S 9, S 10</t>
  </si>
  <si>
    <t>BRF-ONE-COM-6</t>
  </si>
  <si>
    <t>S 11, S 12</t>
  </si>
  <si>
    <t>BRF-ONE-COM-7</t>
  </si>
  <si>
    <t>S 13, S 14</t>
  </si>
  <si>
    <t>BRF-ONE-COM-8</t>
  </si>
  <si>
    <t>S 15, S 16</t>
  </si>
  <si>
    <t>CCR-ONE-NCD-1</t>
  </si>
  <si>
    <t>S 17, S 18</t>
  </si>
  <si>
    <t>CCR-ONE-NCD-2</t>
  </si>
  <si>
    <t>S 19, S 20</t>
  </si>
  <si>
    <t>CCR-ONE-NCD-3</t>
  </si>
  <si>
    <t>S 21, S 22</t>
  </si>
  <si>
    <t>CCR-ONE-NCD-4</t>
  </si>
  <si>
    <t>S 23, S 24</t>
  </si>
  <si>
    <t>CCR-ONE-NCD-5</t>
  </si>
  <si>
    <t>S 25, S 26</t>
  </si>
  <si>
    <t>CCR-ONE-NCD-6</t>
  </si>
  <si>
    <t>S 27, S 28</t>
  </si>
  <si>
    <t>CCR-ONE-NCD-7</t>
  </si>
  <si>
    <t>S 29, S 30</t>
  </si>
  <si>
    <t>CCR-ONE-NCD-8</t>
  </si>
  <si>
    <t>S 31, S 32</t>
  </si>
  <si>
    <t>CGF-MON-PRO-1</t>
  </si>
  <si>
    <t>S 33, S 34</t>
  </si>
  <si>
    <t>CGF-MON-PRO-2</t>
  </si>
  <si>
    <t>S 35, S 36</t>
  </si>
  <si>
    <t>CGF-MON-PRO-3</t>
  </si>
  <si>
    <t>S 37, S 38</t>
  </si>
  <si>
    <t>CGF-MON-PRO-4</t>
  </si>
  <si>
    <t>S 39, S 40</t>
  </si>
  <si>
    <t>CGF-MON-PRO-5</t>
  </si>
  <si>
    <t>S 41, S 42</t>
  </si>
  <si>
    <t>CGF-MON-PRO-6</t>
  </si>
  <si>
    <t>S 43, S 44</t>
  </si>
  <si>
    <t>CGF-MON-PRO-7</t>
  </si>
  <si>
    <t>S 45, S 46</t>
  </si>
  <si>
    <t>CGF-MON-PRO-8</t>
  </si>
  <si>
    <t>S 47, S 48</t>
  </si>
  <si>
    <t>CGF-MXG-PRO-1</t>
  </si>
  <si>
    <t>S 49, S 50</t>
  </si>
  <si>
    <t>CGF-MXG-PRO-2</t>
  </si>
  <si>
    <t>S 51, S 52</t>
  </si>
  <si>
    <t>CGF-MXG-PRO-3</t>
  </si>
  <si>
    <t>S 53, S 54</t>
  </si>
  <si>
    <t>CGF-MXG-PRO-4</t>
  </si>
  <si>
    <t>S 55, S 56</t>
  </si>
  <si>
    <t>CGF-MXG-PRO-5</t>
  </si>
  <si>
    <t>S 57, S 58</t>
  </si>
  <si>
    <t>CGF-MXG-PRO-6</t>
  </si>
  <si>
    <t>S 59, S 60</t>
  </si>
  <si>
    <t>CGF-MXG-PRO-7</t>
  </si>
  <si>
    <t>S 61, S 62</t>
  </si>
  <si>
    <t>CGF-MXG-PRO-8</t>
  </si>
  <si>
    <t>S 63, S 64</t>
  </si>
  <si>
    <t>CRE-MXG-NCD-1</t>
  </si>
  <si>
    <t>S 65, S 66</t>
  </si>
  <si>
    <t>CRE-MXG-NCD-2</t>
  </si>
  <si>
    <t>S 67, S 68</t>
  </si>
  <si>
    <t>CRE-MXG-NCD-3</t>
  </si>
  <si>
    <t>S 69, S 70</t>
  </si>
  <si>
    <t>CRE-MXG-NCD-4</t>
  </si>
  <si>
    <t>S 71, S 72</t>
  </si>
  <si>
    <t>CRE-MXG-NCD-5</t>
  </si>
  <si>
    <t>S 73, S 74</t>
  </si>
  <si>
    <t>CRE-MXG-NCD-6</t>
  </si>
  <si>
    <t>S 75, S 76</t>
  </si>
  <si>
    <t>CRE-MXG-NCD-7</t>
  </si>
  <si>
    <t>S 77, S 78</t>
  </si>
  <si>
    <t>CRE-MXG-NCD-8</t>
  </si>
  <si>
    <t>S 79, S 80</t>
  </si>
  <si>
    <t>CRE-MXT-NCD-1</t>
  </si>
  <si>
    <t>S 81, S 82</t>
  </si>
  <si>
    <t>CRE-MXT-NCD-2</t>
  </si>
  <si>
    <t>S 83, S 84</t>
  </si>
  <si>
    <t>CRE-MXT-NCD-3</t>
  </si>
  <si>
    <t>S 85, S 86</t>
  </si>
  <si>
    <t>CRE-MXT-NCD-4</t>
  </si>
  <si>
    <t>S 87, S 88</t>
  </si>
  <si>
    <t>CRE-MXT-NCD-5</t>
  </si>
  <si>
    <t>S 89, S 90</t>
  </si>
  <si>
    <t>CRE-MXT-NCD-6</t>
  </si>
  <si>
    <t>S 91, S 92</t>
  </si>
  <si>
    <t>CRE-MXT-NCD-7</t>
  </si>
  <si>
    <t>S 93, S 94</t>
  </si>
  <si>
    <t>CRE-MXT-NCD-8</t>
  </si>
  <si>
    <t>S 95, S 96</t>
  </si>
  <si>
    <t>LCO-MXT-COM-1</t>
  </si>
  <si>
    <t>S 97, S 98</t>
  </si>
  <si>
    <t>LCO-MXT-COM-2</t>
  </si>
  <si>
    <t>S 99, S 100</t>
  </si>
  <si>
    <t>LCO-MXT-COM-3</t>
  </si>
  <si>
    <t>S 101, S 102</t>
  </si>
  <si>
    <t>LCO-MXT-COM-4</t>
  </si>
  <si>
    <t>S 103, S 104</t>
  </si>
  <si>
    <t>LCO-MXT-COM-5</t>
  </si>
  <si>
    <t>S 105, S 106</t>
  </si>
  <si>
    <t>LCO-MXT-COM-6</t>
  </si>
  <si>
    <t>S 107, S 108</t>
  </si>
  <si>
    <t>LCO-MXT-COM-7</t>
  </si>
  <si>
    <t>S 109, S 110</t>
  </si>
  <si>
    <t>LCO-MXT-COM-8</t>
  </si>
  <si>
    <t>S 111, S 112</t>
  </si>
  <si>
    <t>LWR-BHO-NCS-1</t>
  </si>
  <si>
    <t>S 113, S 114</t>
  </si>
  <si>
    <t>LWR-BHO-NCS-2</t>
  </si>
  <si>
    <t>S 115, S 116</t>
  </si>
  <si>
    <t>LWR-BHO-NCS-3</t>
  </si>
  <si>
    <t>S 117, S 118</t>
  </si>
  <si>
    <t>LWR-BHO-NCS-4</t>
  </si>
  <si>
    <t>S 119, S 120</t>
  </si>
  <si>
    <t>LWR-BHO-NCS-5</t>
  </si>
  <si>
    <t>S 121, S 122</t>
  </si>
  <si>
    <t>LWR-BHO-NCS-6</t>
  </si>
  <si>
    <t>S 123, S 124</t>
  </si>
  <si>
    <t>LWR-BHO-NCS-7</t>
  </si>
  <si>
    <t>S 125, S 126</t>
  </si>
  <si>
    <t>LWR-BHO-NCS-8</t>
  </si>
  <si>
    <t>S 127, S 128</t>
  </si>
  <si>
    <t>MAF-ONE-PRO-1</t>
  </si>
  <si>
    <t>S 129, S 130</t>
  </si>
  <si>
    <t>MAF-ONE-PRO-2</t>
  </si>
  <si>
    <t>S 131, S 132</t>
  </si>
  <si>
    <t>MAF-ONE-PRO-3</t>
  </si>
  <si>
    <t>S 133, S 134</t>
  </si>
  <si>
    <t>MHC-ONE-NCD-1</t>
  </si>
  <si>
    <t>S 135, S 136</t>
  </si>
  <si>
    <t>MHC-ONE-NCD-2</t>
  </si>
  <si>
    <t>S 137, S 138</t>
  </si>
  <si>
    <t>MHC-ONE-NCD-3</t>
  </si>
  <si>
    <t>S 139, S 140</t>
  </si>
  <si>
    <t>MHC-ONE-NCD-4</t>
  </si>
  <si>
    <t>S 141, S 142</t>
  </si>
  <si>
    <t>MHC-ONE-NCD-5</t>
  </si>
  <si>
    <t>S 143, S 144</t>
  </si>
  <si>
    <t>MHC-ONE-NCD-6</t>
  </si>
  <si>
    <t>S 145, S 146</t>
  </si>
  <si>
    <t>MHC-ONE-NCD-7</t>
  </si>
  <si>
    <t>S 147, S 148</t>
  </si>
  <si>
    <t>MHC-ONE-NCD-8</t>
  </si>
  <si>
    <t>S 149, S 150</t>
  </si>
  <si>
    <t>OTO-MON-NCD-1</t>
  </si>
  <si>
    <t>S 151, S 152</t>
  </si>
  <si>
    <t>OTO-MON-NCD-2</t>
  </si>
  <si>
    <t>S 153, S 154</t>
  </si>
  <si>
    <t>OTO-MON-NCD-3</t>
  </si>
  <si>
    <t>S 155, S 156</t>
  </si>
  <si>
    <t>OTO-MON-NCD-4</t>
  </si>
  <si>
    <t>S 157, S 158</t>
  </si>
  <si>
    <t>OTO-MON-NCD-5</t>
  </si>
  <si>
    <t>S 159, S 160</t>
  </si>
  <si>
    <t>OTO-MON-NCD-6</t>
  </si>
  <si>
    <t>S 161, S 162</t>
  </si>
  <si>
    <t>OTO-MON-NCD-7</t>
  </si>
  <si>
    <t>S 163, S 164</t>
  </si>
  <si>
    <t>OTO-MON-NCD-8</t>
  </si>
  <si>
    <t>S 165, S 166</t>
  </si>
  <si>
    <t>OTO-MXT-NCD-1</t>
  </si>
  <si>
    <t>S 167, S 168</t>
  </si>
  <si>
    <t>OTO-MXT-NCD-2</t>
  </si>
  <si>
    <t>S 169, S 170</t>
  </si>
  <si>
    <t>OTO-MXT-NCD-3</t>
  </si>
  <si>
    <t>S 171, S 172</t>
  </si>
  <si>
    <t>OTO-MXT-NCD-4</t>
  </si>
  <si>
    <t>S 173, S 174</t>
  </si>
  <si>
    <t>OTO-MXT-NCD-5</t>
  </si>
  <si>
    <t>S 175, S 176</t>
  </si>
  <si>
    <t>OTO-MXT-NCD-6</t>
  </si>
  <si>
    <t>S 177, S 178</t>
  </si>
  <si>
    <t>OTO-MXT-NCD-7</t>
  </si>
  <si>
    <t>S 179, S 180</t>
  </si>
  <si>
    <t>OTO-MXT-NCD-8</t>
  </si>
  <si>
    <t>S 181, S 182</t>
  </si>
  <si>
    <t>SFA-ONE-PRO-1</t>
  </si>
  <si>
    <t>S 183, S 184</t>
  </si>
  <si>
    <t>SFA-ONE-PRO-2</t>
  </si>
  <si>
    <t>S 185, S 186</t>
  </si>
  <si>
    <t>SFA-ONE-PRO-3</t>
  </si>
  <si>
    <t>S 187, S 188</t>
  </si>
  <si>
    <t>SFA-ONE-PRO-4</t>
  </si>
  <si>
    <t>S 189, S 190</t>
  </si>
  <si>
    <t>SFA-ONE-PRO-5</t>
  </si>
  <si>
    <t>S 191, S 192</t>
  </si>
  <si>
    <t>SFA-ONE-PRO-6</t>
  </si>
  <si>
    <t>S 193, S 194</t>
  </si>
  <si>
    <t>SFA-ONE-PRO-7</t>
  </si>
  <si>
    <t>S 195, S 196</t>
  </si>
  <si>
    <t>SFA-ONE-PRO-8</t>
  </si>
  <si>
    <t>S 197, S 198</t>
  </si>
  <si>
    <t>UCP-MXG-NCD-1</t>
  </si>
  <si>
    <t>S 199, S 200</t>
  </si>
  <si>
    <t>UCP-MXG-NCD-2</t>
  </si>
  <si>
    <t>S 201, S 202</t>
  </si>
  <si>
    <t>UCP-MXG-NCD-3</t>
  </si>
  <si>
    <t>S 203, S 204</t>
  </si>
  <si>
    <t>UCP-MXG-NCD-4</t>
  </si>
  <si>
    <t>S 205, S 206</t>
  </si>
  <si>
    <t>UCP-MXG-NCD-5</t>
  </si>
  <si>
    <t>S 207, S 208</t>
  </si>
  <si>
    <t>UCP-MXG-NCD-6</t>
  </si>
  <si>
    <t>S 209, S 210</t>
  </si>
  <si>
    <t>UCP-MXG-NCD-7</t>
  </si>
  <si>
    <t>S 211, S 212</t>
  </si>
  <si>
    <t>UCP-MXG-NCD-8</t>
  </si>
  <si>
    <t>S 213, S 214</t>
  </si>
  <si>
    <t>WBI-NRT-NCS-1</t>
  </si>
  <si>
    <t>S 215, S 216</t>
  </si>
  <si>
    <t>WBI-NRT-NCS-2</t>
  </si>
  <si>
    <t>S 217, S 218</t>
  </si>
  <si>
    <t>WBI-NRT-NCS-3</t>
  </si>
  <si>
    <t>S 219, S 220</t>
  </si>
  <si>
    <t>WBI-NRT-NCS-4</t>
  </si>
  <si>
    <t>S 221, S 222</t>
  </si>
  <si>
    <t>WBI-NRT-NCS-5</t>
  </si>
  <si>
    <t>S 223, S 224</t>
  </si>
  <si>
    <t>WBI-NRT-NCS-6</t>
  </si>
  <si>
    <t>S 225, S 226</t>
  </si>
  <si>
    <t>WBI-NRT-NCS-7</t>
  </si>
  <si>
    <t>S 227, S 228</t>
  </si>
  <si>
    <t>WBI-NRT-NCS-8</t>
  </si>
  <si>
    <t>S 229, S 230</t>
  </si>
  <si>
    <t>1, 2</t>
  </si>
  <si>
    <t>3, 4</t>
  </si>
  <si>
    <t>5, 6</t>
  </si>
  <si>
    <t>7, 8</t>
  </si>
  <si>
    <t>9, 10</t>
  </si>
  <si>
    <t>11, 12</t>
  </si>
  <si>
    <t>13, 14</t>
  </si>
  <si>
    <t>15, 16</t>
  </si>
  <si>
    <t>17, 18</t>
  </si>
  <si>
    <t>19, 20</t>
  </si>
  <si>
    <t>21, 22</t>
  </si>
  <si>
    <t>23, 24</t>
  </si>
  <si>
    <t>25, 26</t>
  </si>
  <si>
    <t>27, 28</t>
  </si>
  <si>
    <t>29, 30</t>
  </si>
  <si>
    <t>31, 32</t>
  </si>
  <si>
    <t>33, 34</t>
  </si>
  <si>
    <t>35, 36</t>
  </si>
  <si>
    <t>37, 38</t>
  </si>
  <si>
    <t>39, 40</t>
  </si>
  <si>
    <t>41, 42</t>
  </si>
  <si>
    <t>43, 44</t>
  </si>
  <si>
    <t>45, 46</t>
  </si>
  <si>
    <t>47, 48</t>
  </si>
  <si>
    <t>49, 50</t>
  </si>
  <si>
    <t>51, 52</t>
  </si>
  <si>
    <t>53, 54</t>
  </si>
  <si>
    <t>55, 56</t>
  </si>
  <si>
    <t>57, 58</t>
  </si>
  <si>
    <t>59, 60</t>
  </si>
  <si>
    <t>61, 62</t>
  </si>
  <si>
    <t>63, 64</t>
  </si>
  <si>
    <t>65, 66</t>
  </si>
  <si>
    <t>67, 68</t>
  </si>
  <si>
    <t>69, 70</t>
  </si>
  <si>
    <t>71, 72</t>
  </si>
  <si>
    <t>73, 74</t>
  </si>
  <si>
    <t>75, 76</t>
  </si>
  <si>
    <t>77, 78</t>
  </si>
  <si>
    <t>79, 80</t>
  </si>
  <si>
    <t>81, 82</t>
  </si>
  <si>
    <t>83, 84</t>
  </si>
  <si>
    <t>85, 86</t>
  </si>
  <si>
    <t>87, 88</t>
  </si>
  <si>
    <t>89, 90</t>
  </si>
  <si>
    <t>91, 92</t>
  </si>
  <si>
    <t>93, 94</t>
  </si>
  <si>
    <t>95, 96</t>
  </si>
  <si>
    <t>97, 98</t>
  </si>
  <si>
    <t>99, 100</t>
  </si>
  <si>
    <t>101, 102</t>
  </si>
  <si>
    <t>103, 104</t>
  </si>
  <si>
    <t>105, 106</t>
  </si>
  <si>
    <t>107, 108</t>
  </si>
  <si>
    <t>109, 110</t>
  </si>
  <si>
    <t>111, 112</t>
  </si>
  <si>
    <t>113, 114</t>
  </si>
  <si>
    <t>115, 116</t>
  </si>
  <si>
    <t>117, 118</t>
  </si>
  <si>
    <t>119, 120</t>
  </si>
  <si>
    <t>121, 122</t>
  </si>
  <si>
    <t>123, 124</t>
  </si>
  <si>
    <t>125, 126</t>
  </si>
  <si>
    <t>127, 128</t>
  </si>
  <si>
    <t>129, 130</t>
  </si>
  <si>
    <t>131, 132</t>
  </si>
  <si>
    <t>133, 134</t>
  </si>
  <si>
    <t>135, 136</t>
  </si>
  <si>
    <t>137, 138</t>
  </si>
  <si>
    <t>139, 140</t>
  </si>
  <si>
    <t>141, 142</t>
  </si>
  <si>
    <t>143, 144</t>
  </si>
  <si>
    <t>145, 146</t>
  </si>
  <si>
    <t>147, 148</t>
  </si>
  <si>
    <t>149, 150</t>
  </si>
  <si>
    <t>151, 152</t>
  </si>
  <si>
    <t>153, 154</t>
  </si>
  <si>
    <t>155, 156</t>
  </si>
  <si>
    <t>157, 158</t>
  </si>
  <si>
    <t>159, 160</t>
  </si>
  <si>
    <t>161, 162</t>
  </si>
  <si>
    <t>163, 164</t>
  </si>
  <si>
    <t>165, 166</t>
  </si>
  <si>
    <t>167, 168</t>
  </si>
  <si>
    <t>169, 170</t>
  </si>
  <si>
    <t>171, 172</t>
  </si>
  <si>
    <t>173, 174</t>
  </si>
  <si>
    <t>175, 176</t>
  </si>
  <si>
    <t>177, 178</t>
  </si>
  <si>
    <t>179, 180</t>
  </si>
  <si>
    <t>181, 182</t>
  </si>
  <si>
    <t>183, 184</t>
  </si>
  <si>
    <t>185, 186</t>
  </si>
  <si>
    <t>187, 188</t>
  </si>
  <si>
    <t>189, 190</t>
  </si>
  <si>
    <t>191, 192</t>
  </si>
  <si>
    <t>193, 194</t>
  </si>
  <si>
    <t>195, 196</t>
  </si>
  <si>
    <t>197, 198</t>
  </si>
  <si>
    <t>199, 200</t>
  </si>
  <si>
    <t>201, 202</t>
  </si>
  <si>
    <t>203, 204</t>
  </si>
  <si>
    <t>205, 206</t>
  </si>
  <si>
    <t>207, 208</t>
  </si>
  <si>
    <t>209, 210</t>
  </si>
  <si>
    <t>211, 212</t>
  </si>
  <si>
    <t>213, 214</t>
  </si>
  <si>
    <t>215, 216</t>
  </si>
  <si>
    <t>217, 218</t>
  </si>
  <si>
    <t>219, 220</t>
  </si>
  <si>
    <t>221, 222</t>
  </si>
  <si>
    <t>223, 224</t>
  </si>
  <si>
    <t>225, 226</t>
  </si>
  <si>
    <t>227, 228</t>
  </si>
  <si>
    <t>229, 230</t>
  </si>
  <si>
    <t>DNA negative soils</t>
  </si>
  <si>
    <t>pooled two replicate DNA extractions; see sheet = `Soil DNA extractions`</t>
  </si>
  <si>
    <t>SOIL - separate extraction reps</t>
  </si>
  <si>
    <t>S 1</t>
  </si>
  <si>
    <t>S 12</t>
  </si>
  <si>
    <t>S 2</t>
  </si>
  <si>
    <t>S 3</t>
  </si>
  <si>
    <t>S 4</t>
  </si>
  <si>
    <t>S 5</t>
  </si>
  <si>
    <t>S 6</t>
  </si>
  <si>
    <t>S 7</t>
  </si>
  <si>
    <t>S 8</t>
  </si>
  <si>
    <t>S 9</t>
  </si>
  <si>
    <t>S 10</t>
  </si>
  <si>
    <t>S 11</t>
  </si>
  <si>
    <t>S 13</t>
  </si>
  <si>
    <t>S14</t>
  </si>
  <si>
    <t>S 15</t>
  </si>
  <si>
    <t>S 16</t>
  </si>
  <si>
    <t>S 17</t>
  </si>
  <si>
    <t>S 18</t>
  </si>
  <si>
    <t>S 19</t>
  </si>
  <si>
    <t>S 20</t>
  </si>
  <si>
    <t>S 21</t>
  </si>
  <si>
    <t>S 22</t>
  </si>
  <si>
    <t>S 23</t>
  </si>
  <si>
    <t>S 24</t>
  </si>
  <si>
    <t xml:space="preserve">S 25 </t>
  </si>
  <si>
    <t>S 26</t>
  </si>
  <si>
    <t>S 27</t>
  </si>
  <si>
    <t>S 28</t>
  </si>
  <si>
    <t>S 29</t>
  </si>
  <si>
    <t>S 30</t>
  </si>
  <si>
    <t>S 31</t>
  </si>
  <si>
    <t>S 32</t>
  </si>
  <si>
    <t>S 33</t>
  </si>
  <si>
    <t>S 34</t>
  </si>
  <si>
    <t>S 35</t>
  </si>
  <si>
    <t>S 36</t>
  </si>
  <si>
    <t>S 37</t>
  </si>
  <si>
    <t>S 38</t>
  </si>
  <si>
    <t>S 39</t>
  </si>
  <si>
    <t>S 40</t>
  </si>
  <si>
    <t>S 41</t>
  </si>
  <si>
    <t>S 42</t>
  </si>
  <si>
    <t>S 43</t>
  </si>
  <si>
    <t>S 44</t>
  </si>
  <si>
    <t>S 45</t>
  </si>
  <si>
    <t>S 46</t>
  </si>
  <si>
    <t>S 47</t>
  </si>
  <si>
    <t>S 48</t>
  </si>
  <si>
    <t>S 49</t>
  </si>
  <si>
    <t>S 50</t>
  </si>
  <si>
    <t>S 51</t>
  </si>
  <si>
    <t>S 52</t>
  </si>
  <si>
    <t>S 53</t>
  </si>
  <si>
    <t>S 54</t>
  </si>
  <si>
    <t>S 55</t>
  </si>
  <si>
    <t>S 56</t>
  </si>
  <si>
    <t>S 57</t>
  </si>
  <si>
    <t>S 58</t>
  </si>
  <si>
    <t>S 59</t>
  </si>
  <si>
    <t>S 60</t>
  </si>
  <si>
    <t>S 61</t>
  </si>
  <si>
    <t>S 62</t>
  </si>
  <si>
    <t>S 63</t>
  </si>
  <si>
    <t>S 64</t>
  </si>
  <si>
    <t>S 65</t>
  </si>
  <si>
    <t>S 66</t>
  </si>
  <si>
    <t>S 67</t>
  </si>
  <si>
    <t>S 68</t>
  </si>
  <si>
    <t>S 69</t>
  </si>
  <si>
    <t>S 70</t>
  </si>
  <si>
    <t>S 71</t>
  </si>
  <si>
    <t>S 72</t>
  </si>
  <si>
    <t>S 73</t>
  </si>
  <si>
    <t>S 74</t>
  </si>
  <si>
    <t>S 75</t>
  </si>
  <si>
    <t>S 76</t>
  </si>
  <si>
    <t>S 77</t>
  </si>
  <si>
    <t>S 78</t>
  </si>
  <si>
    <t>S 79</t>
  </si>
  <si>
    <t>S 80</t>
  </si>
  <si>
    <t>S 81</t>
  </si>
  <si>
    <t>S 82</t>
  </si>
  <si>
    <t>S 83</t>
  </si>
  <si>
    <t>S 84</t>
  </si>
  <si>
    <t>S 85</t>
  </si>
  <si>
    <t>S 86</t>
  </si>
  <si>
    <t>S 87</t>
  </si>
  <si>
    <t>S 88</t>
  </si>
  <si>
    <t>S 89</t>
  </si>
  <si>
    <t>S 90</t>
  </si>
  <si>
    <t>S 91</t>
  </si>
  <si>
    <t>S 92</t>
  </si>
  <si>
    <t>S 93</t>
  </si>
  <si>
    <t>S 94</t>
  </si>
  <si>
    <t>S 95</t>
  </si>
  <si>
    <t>S 96</t>
  </si>
  <si>
    <t>S 97</t>
  </si>
  <si>
    <t>S 98</t>
  </si>
  <si>
    <t>S 99</t>
  </si>
  <si>
    <t>S 100</t>
  </si>
  <si>
    <t>S 101</t>
  </si>
  <si>
    <t>S 102</t>
  </si>
  <si>
    <t>S 103</t>
  </si>
  <si>
    <t>S 104</t>
  </si>
  <si>
    <t>S 105</t>
  </si>
  <si>
    <t>S 106</t>
  </si>
  <si>
    <t>S 107</t>
  </si>
  <si>
    <t>S 108</t>
  </si>
  <si>
    <t>S 109</t>
  </si>
  <si>
    <t>S 110</t>
  </si>
  <si>
    <t>S 111</t>
  </si>
  <si>
    <t>S 112</t>
  </si>
  <si>
    <t>S 113</t>
  </si>
  <si>
    <t>S 114</t>
  </si>
  <si>
    <t>S 115</t>
  </si>
  <si>
    <t>S 116</t>
  </si>
  <si>
    <t>S 117</t>
  </si>
  <si>
    <t>S 118</t>
  </si>
  <si>
    <t>S 119</t>
  </si>
  <si>
    <t>S 120</t>
  </si>
  <si>
    <t>S 121</t>
  </si>
  <si>
    <t>S 122</t>
  </si>
  <si>
    <t>S 123</t>
  </si>
  <si>
    <t>S 124</t>
  </si>
  <si>
    <t>S 125</t>
  </si>
  <si>
    <t>S 126</t>
  </si>
  <si>
    <t>S 127</t>
  </si>
  <si>
    <t>S 128</t>
  </si>
  <si>
    <t>S 129</t>
  </si>
  <si>
    <t>S 130</t>
  </si>
  <si>
    <t>S 131</t>
  </si>
  <si>
    <t>S 132</t>
  </si>
  <si>
    <t>S 133</t>
  </si>
  <si>
    <t>S 134</t>
  </si>
  <si>
    <t>S 135</t>
  </si>
  <si>
    <t>S 136</t>
  </si>
  <si>
    <t>S 137</t>
  </si>
  <si>
    <t>S 138</t>
  </si>
  <si>
    <t>S 139</t>
  </si>
  <si>
    <t>S 140</t>
  </si>
  <si>
    <t>S 141</t>
  </si>
  <si>
    <t>S 142</t>
  </si>
  <si>
    <t>S 143</t>
  </si>
  <si>
    <t>S 144</t>
  </si>
  <si>
    <t>S 145</t>
  </si>
  <si>
    <t>S 146</t>
  </si>
  <si>
    <t>S 147</t>
  </si>
  <si>
    <t>S 148</t>
  </si>
  <si>
    <t>S 149</t>
  </si>
  <si>
    <t>S 150</t>
  </si>
  <si>
    <t>S 151</t>
  </si>
  <si>
    <t>S 152</t>
  </si>
  <si>
    <t>S 153</t>
  </si>
  <si>
    <t>S 154</t>
  </si>
  <si>
    <t>S 155</t>
  </si>
  <si>
    <t>S 156</t>
  </si>
  <si>
    <t>S 157</t>
  </si>
  <si>
    <t>S 158</t>
  </si>
  <si>
    <t>S 159</t>
  </si>
  <si>
    <t>S 160</t>
  </si>
  <si>
    <t>S 161</t>
  </si>
  <si>
    <t>S 162</t>
  </si>
  <si>
    <t>S 163</t>
  </si>
  <si>
    <t>S 164</t>
  </si>
  <si>
    <t>S 165</t>
  </si>
  <si>
    <t>S 166</t>
  </si>
  <si>
    <t>S 167</t>
  </si>
  <si>
    <t>S 168</t>
  </si>
  <si>
    <t>S 169</t>
  </si>
  <si>
    <t>S 170</t>
  </si>
  <si>
    <t>S 171</t>
  </si>
  <si>
    <t>S 172</t>
  </si>
  <si>
    <t>S 173</t>
  </si>
  <si>
    <t>S 174</t>
  </si>
  <si>
    <t>S 175</t>
  </si>
  <si>
    <t>S 176</t>
  </si>
  <si>
    <t>S 177</t>
  </si>
  <si>
    <t>S 178</t>
  </si>
  <si>
    <t>S 179</t>
  </si>
  <si>
    <t>S 180</t>
  </si>
  <si>
    <t>S 181</t>
  </si>
  <si>
    <t>S 182</t>
  </si>
  <si>
    <t>S 183</t>
  </si>
  <si>
    <t>S 184</t>
  </si>
  <si>
    <t>S 185</t>
  </si>
  <si>
    <t>S 186</t>
  </si>
  <si>
    <t>S 187</t>
  </si>
  <si>
    <t>S 188</t>
  </si>
  <si>
    <t>S 189</t>
  </si>
  <si>
    <t>S 190</t>
  </si>
  <si>
    <t>S 191</t>
  </si>
  <si>
    <t>S 192</t>
  </si>
  <si>
    <t>Soil3</t>
  </si>
  <si>
    <t>S 193</t>
  </si>
  <si>
    <t>S 194</t>
  </si>
  <si>
    <t>S 195</t>
  </si>
  <si>
    <t>S 196</t>
  </si>
  <si>
    <t>S 197</t>
  </si>
  <si>
    <t>S 198</t>
  </si>
  <si>
    <t>S 199</t>
  </si>
  <si>
    <t>S 200</t>
  </si>
  <si>
    <t>S 201</t>
  </si>
  <si>
    <t>S 202</t>
  </si>
  <si>
    <t>S 203</t>
  </si>
  <si>
    <t>S 204</t>
  </si>
  <si>
    <t>S 205</t>
  </si>
  <si>
    <t>S 206</t>
  </si>
  <si>
    <t>S 207</t>
  </si>
  <si>
    <t>S 208</t>
  </si>
  <si>
    <t>S 209</t>
  </si>
  <si>
    <t>S 210</t>
  </si>
  <si>
    <t>S 211</t>
  </si>
  <si>
    <t>S 212</t>
  </si>
  <si>
    <t>S 213</t>
  </si>
  <si>
    <t>S 214</t>
  </si>
  <si>
    <t>S 215</t>
  </si>
  <si>
    <t>S 216</t>
  </si>
  <si>
    <t>S 217</t>
  </si>
  <si>
    <t>S 218</t>
  </si>
  <si>
    <t>S 219</t>
  </si>
  <si>
    <t>S 220</t>
  </si>
  <si>
    <t>S 221</t>
  </si>
  <si>
    <t>S 222</t>
  </si>
  <si>
    <t>S 223</t>
  </si>
  <si>
    <t>S 224</t>
  </si>
  <si>
    <t>S 225</t>
  </si>
  <si>
    <t>S 226</t>
  </si>
  <si>
    <t>S 227</t>
  </si>
  <si>
    <t>S 228</t>
  </si>
  <si>
    <t>S 229</t>
  </si>
  <si>
    <t>S 230</t>
  </si>
  <si>
    <t>S NEG1</t>
  </si>
  <si>
    <t>S NEG2</t>
  </si>
  <si>
    <t>SOIL - pool extraction reps</t>
  </si>
  <si>
    <t>S 13, S14</t>
  </si>
  <si>
    <t>S 25 , S 26</t>
  </si>
  <si>
    <t>S NEG1, S NEG2</t>
  </si>
  <si>
    <t xml:space="preserve">, </t>
  </si>
  <si>
    <t>SOIL - consolidate pooled extraction reps</t>
  </si>
  <si>
    <t>1.1*</t>
  </si>
  <si>
    <t>1.3*</t>
  </si>
  <si>
    <t>1.5*</t>
  </si>
  <si>
    <t>1.7*</t>
  </si>
  <si>
    <t>1.9*</t>
  </si>
  <si>
    <t>1.11*</t>
  </si>
  <si>
    <t>2.1*</t>
  </si>
  <si>
    <t>2.3*</t>
  </si>
  <si>
    <t>2.5*</t>
  </si>
  <si>
    <t>2.7*</t>
  </si>
  <si>
    <t>2.9*</t>
  </si>
  <si>
    <t>3.1*</t>
  </si>
  <si>
    <t>3.3*</t>
  </si>
  <si>
    <t>3.5*</t>
  </si>
  <si>
    <t>3.7*</t>
  </si>
  <si>
    <t>3.9*</t>
  </si>
  <si>
    <t>3.11*</t>
  </si>
  <si>
    <t>* these numbers represent [plate].[column] from the "SOIL - pool extraction reps" map</t>
  </si>
  <si>
    <t>Working solution amount (ul) at -20C in main lab</t>
  </si>
  <si>
    <t>Working solution amount (ul) at -20C in molecular room</t>
  </si>
  <si>
    <t>no</t>
  </si>
  <si>
    <t>260/280 above 2, RNA contamination?</t>
  </si>
  <si>
    <t>*</t>
  </si>
  <si>
    <t>Working solution in PCR plate at -20C</t>
  </si>
  <si>
    <t>Used 2 ul from PCR plate for Accuclear measurements; select leaf and root samples</t>
  </si>
  <si>
    <t>Used 1 ul from PCR plate x 2 reps for Accuclear measurements; select leaf and root samples</t>
  </si>
  <si>
    <t>pLR1 x1 in Accuclear_output/worksheets/Accuclear_platemap_2019_09_19.xlsx</t>
  </si>
  <si>
    <t>pLR1 x2 in Accuclear_output/worksheets/Accuclear_platemap_2019_09_19.xlsx</t>
  </si>
  <si>
    <t>pLR2 x2 in Accuclear_output/worksheets/Accuclear_platemap_2019_09_19.xlsx</t>
  </si>
  <si>
    <t>pLR3 x2 in Accuclear_output/worksheets/Accuclear_platemap_2019_09_19.xlsx</t>
  </si>
  <si>
    <t>Pooled the working solution (50ul) of replicate soil DNA extractions to create 100ul working solution per sample in PCR plate</t>
  </si>
  <si>
    <t>Used 1 ul from PCR plate x 3 reps for Accuclear measurements; select soil samples</t>
  </si>
  <si>
    <t>AccuClear__ %CV</t>
  </si>
  <si>
    <t>0?</t>
  </si>
  <si>
    <t>L neg*</t>
  </si>
  <si>
    <t>L 91*</t>
  </si>
  <si>
    <t>* no sample found 10/18/19</t>
  </si>
  <si>
    <t>R 12*</t>
  </si>
  <si>
    <t>R neg*</t>
  </si>
  <si>
    <t>L 62</t>
  </si>
  <si>
    <t>R 62*</t>
  </si>
  <si>
    <t>yes, &lt;5 ng/ul</t>
  </si>
  <si>
    <t>L 101*</t>
  </si>
  <si>
    <t>* no sample found 10/18/19, 10/25/19</t>
  </si>
  <si>
    <t>L 94*</t>
  </si>
  <si>
    <t>eluted in 100ul</t>
  </si>
  <si>
    <t>eluted in 25ul</t>
  </si>
  <si>
    <t>eluted in 12.5ul</t>
  </si>
  <si>
    <t>Number of samples</t>
  </si>
  <si>
    <t>PhiX spike (%)</t>
  </si>
  <si>
    <t>PhiX spike reads</t>
  </si>
  <si>
    <t>Total sample reads</t>
  </si>
  <si>
    <t>Reads per sample</t>
  </si>
  <si>
    <t>Leaves</t>
  </si>
  <si>
    <t xml:space="preserve">Taylor et al 2016 </t>
  </si>
  <si>
    <t>5.8S-Fun + adapter</t>
  </si>
  <si>
    <t>ITS4-Fun + adapter</t>
  </si>
  <si>
    <t>Linker F</t>
  </si>
  <si>
    <t>Index i5</t>
  </si>
  <si>
    <t>Adapter P7</t>
  </si>
  <si>
    <t>Linker R</t>
  </si>
  <si>
    <t>Index i7</t>
  </si>
  <si>
    <t>DNA</t>
  </si>
  <si>
    <t>ITS2</t>
  </si>
  <si>
    <t>eluted in 12.5ul, very little solution after step 6 of extraction</t>
  </si>
  <si>
    <t>DNA extraction redo or addition week of 11/1/19</t>
  </si>
  <si>
    <t>0 as of 10/18/19</t>
  </si>
  <si>
    <t>Notes about DNA quantity</t>
  </si>
  <si>
    <t>NEG</t>
  </si>
  <si>
    <t>&lt;5 ng/ul</t>
  </si>
  <si>
    <t>&lt;10 ng/ul</t>
  </si>
  <si>
    <t>&gt;= 10 ng/ul</t>
  </si>
  <si>
    <t>Use in PCR1</t>
  </si>
  <si>
    <t>n</t>
  </si>
  <si>
    <t>y, combine</t>
  </si>
  <si>
    <t>Details - Use in PCR1</t>
  </si>
  <si>
    <t>combine R 31 and R 116</t>
  </si>
  <si>
    <t>combine R 72 and R 117</t>
  </si>
  <si>
    <t>new extraction has sufficient DNA</t>
  </si>
  <si>
    <t>Good</t>
  </si>
  <si>
    <t>17 frags</t>
  </si>
  <si>
    <t>Plate Maps_DNA</t>
  </si>
  <si>
    <t>Soil DNA extractions</t>
  </si>
  <si>
    <t>List of leaf, root, and soil DNA extraction samples. Purpose is to link sample information to short codes for labeling tubes, keep track of tube and tissue biomass, and keep track of when &amp; who processed each sample. This sheet also summarizes data pretaining to DNA quality and quantity, pulling from raw data in the folders "AccuClear_output" and "Take3Trio_output". Two replicate DNA extractions for each soil sample were collected; information from each of these extractions is located in sheet = "Soil DNA extractions" and collated here after the replicate extractions were pooled into 1 sample.</t>
  </si>
  <si>
    <t>Percent coefficient of variation based on AccuClear measurement</t>
  </si>
  <si>
    <t>no/yes with explaination</t>
  </si>
  <si>
    <t>Did this sample need more DNA or higher quality DNA from another extraction?</t>
  </si>
  <si>
    <t>Notes about DNA quantity based on Accuclear data</t>
  </si>
  <si>
    <t>&lt;5 ng/ul, &lt;10 ng/ul, or &gt;= 10ng/ul</t>
  </si>
  <si>
    <t>Whether to use this DNA extraction sample in PCR1</t>
  </si>
  <si>
    <t>Rationale for why/not DNA extraction sample is being included in PCR1 reactions</t>
  </si>
  <si>
    <t>Take3Trio_output/</t>
  </si>
  <si>
    <t>AccuClear_output/</t>
  </si>
  <si>
    <t xml:space="preserve">List of soil sample DNA extractions prior to pooling.. Purpose is to link sample information to short codes for labeling tubes, keep track of tube and tissue biomass, and keep track of when &amp; who processed each sample. </t>
  </si>
  <si>
    <t>Kit used for DNA extraction</t>
  </si>
  <si>
    <t>PCR Samples</t>
  </si>
  <si>
    <t>Number of reads in MiSeq v2 250 bp PE flow cell</t>
  </si>
  <si>
    <t>Roots</t>
  </si>
  <si>
    <t>Soil</t>
  </si>
  <si>
    <t>Mocks</t>
  </si>
  <si>
    <t>#</t>
  </si>
  <si>
    <t>TOTAL</t>
  </si>
  <si>
    <t>72, 117</t>
  </si>
  <si>
    <t>R 72,  R 117</t>
  </si>
  <si>
    <t>&gt;= 10 ng/ul; combined R 72 and R 117 for more DNA; Accuclear mean is an estimate</t>
  </si>
  <si>
    <t>&lt;10 ng/ul; combined R 31 and R 116 for more DNA; Accuclear mean is an estimate</t>
  </si>
  <si>
    <t>tube</t>
  </si>
  <si>
    <t>plate</t>
  </si>
  <si>
    <t>DNA negative</t>
  </si>
  <si>
    <t>leaf sample</t>
  </si>
  <si>
    <t>root sample</t>
  </si>
  <si>
    <t>soil sample</t>
  </si>
  <si>
    <t>Pool all three DNA negatives: L neg, R neg, and S neg</t>
  </si>
  <si>
    <t>mock</t>
  </si>
  <si>
    <t>mock1</t>
  </si>
  <si>
    <t>Mock1</t>
  </si>
  <si>
    <t>Mock2</t>
  </si>
  <si>
    <t>Mock3</t>
  </si>
  <si>
    <t>use a standard volume of liquid bacterial culture for PCR1</t>
  </si>
  <si>
    <t>n, do not include partially sampled site MAF-ONE-PRO</t>
  </si>
  <si>
    <t xml:space="preserve">Missing two samples from WBI-NRT-NCS because leaves in the area were too brown </t>
  </si>
  <si>
    <t>Adapter P5</t>
  </si>
  <si>
    <t>SUBTOTAL</t>
  </si>
  <si>
    <t>Type</t>
  </si>
  <si>
    <t>Name</t>
  </si>
  <si>
    <t>Length (bps)</t>
  </si>
  <si>
    <t>SE</t>
  </si>
  <si>
    <t>Reference</t>
  </si>
  <si>
    <t>Forward primer + overhang</t>
  </si>
  <si>
    <t>Reverse primer + overhang</t>
  </si>
  <si>
    <t>Primer target region</t>
  </si>
  <si>
    <t>5.8S-Fun to ITS4-Fun</t>
  </si>
  <si>
    <t>Forward adapter</t>
  </si>
  <si>
    <t>Forward linker</t>
  </si>
  <si>
    <t>Forward index</t>
  </si>
  <si>
    <t>Reverse adapter</t>
  </si>
  <si>
    <t>Reverse linker</t>
  </si>
  <si>
    <t>Reverse index</t>
  </si>
  <si>
    <t>5. Lengths of amplicon fragments</t>
  </si>
  <si>
    <t>1. Samples in final library</t>
  </si>
  <si>
    <t>Reps</t>
  </si>
  <si>
    <t># Reactions</t>
  </si>
  <si>
    <t>Sample</t>
  </si>
  <si>
    <t>Mock (1 per plate)</t>
  </si>
  <si>
    <t>PCR1 negatives (1 per plate)</t>
  </si>
  <si>
    <t>2. Approximate number of reads per sample</t>
  </si>
  <si>
    <t>Number of plates needed</t>
  </si>
  <si>
    <t>if there are 4 mock types and 8 plates, that will allow for 1 mock reaction per plate with 2 reps</t>
  </si>
  <si>
    <t>Total number of PCR1 reactions</t>
  </si>
  <si>
    <t>PCR1 negative (pooled)</t>
  </si>
  <si>
    <t>DNA negative (pooled)</t>
  </si>
  <si>
    <t>Total number of PCR2 reactions</t>
  </si>
  <si>
    <t>Reagent</t>
  </si>
  <si>
    <t>PNA</t>
  </si>
  <si>
    <t>BSA</t>
  </si>
  <si>
    <t>3a. Batches of PCR1</t>
  </si>
  <si>
    <t>3b. PCR1 reagents needed</t>
  </si>
  <si>
    <t>4a. Batches of PCR2</t>
  </si>
  <si>
    <t>Initial</t>
  </si>
  <si>
    <t>Final</t>
  </si>
  <si>
    <t>Conc.</t>
  </si>
  <si>
    <t>Units</t>
  </si>
  <si>
    <t>x</t>
  </si>
  <si>
    <t>Initial Vol. per rxn (uL)</t>
  </si>
  <si>
    <t>Total Initial vol needed (uL)</t>
  </si>
  <si>
    <t>final PCR1 volume (ul)</t>
  </si>
  <si>
    <t>mg/mL</t>
  </si>
  <si>
    <t>Forward Primer</t>
  </si>
  <si>
    <t>uM</t>
  </si>
  <si>
    <t>Reverse Primer</t>
  </si>
  <si>
    <t>KAPA [2x]</t>
  </si>
  <si>
    <t>4b. PCR2 reagents needed</t>
  </si>
  <si>
    <t>Nextera XT Index Primer 1 (N7xx)</t>
  </si>
  <si>
    <t>Nextera XT Index Primer 2 (S5xx)</t>
  </si>
  <si>
    <t>must be able to index up to 344</t>
  </si>
  <si>
    <t>KAPA total (ul)</t>
  </si>
  <si>
    <t>ideally ~20,000</t>
  </si>
  <si>
    <t>PCR1 program</t>
  </si>
  <si>
    <t>ITS2PNA</t>
  </si>
  <si>
    <t>Note -- PNA not needed for soil samples</t>
  </si>
  <si>
    <t>PCR1 reps</t>
  </si>
  <si>
    <t>PCR Tube id</t>
  </si>
  <si>
    <t>mock2</t>
  </si>
  <si>
    <t>mock3</t>
  </si>
  <si>
    <t>mock4</t>
  </si>
  <si>
    <t>NEG.dna</t>
  </si>
  <si>
    <t>Batch1</t>
  </si>
  <si>
    <t>L 91</t>
  </si>
  <si>
    <t>L 94</t>
  </si>
  <si>
    <t>L 101</t>
  </si>
  <si>
    <t>R 12</t>
  </si>
  <si>
    <t>R 62</t>
  </si>
  <si>
    <t>S 231</t>
  </si>
  <si>
    <t>S 232</t>
  </si>
  <si>
    <t>S 233</t>
  </si>
  <si>
    <t>S 234</t>
  </si>
  <si>
    <t>S 235</t>
  </si>
  <si>
    <t>S 236</t>
  </si>
  <si>
    <t>S 237</t>
  </si>
  <si>
    <t>S 238</t>
  </si>
  <si>
    <t>S 239</t>
  </si>
  <si>
    <t>S 240</t>
  </si>
  <si>
    <t>S 241</t>
  </si>
  <si>
    <t>S 242</t>
  </si>
  <si>
    <t>S 243</t>
  </si>
  <si>
    <t>S 244</t>
  </si>
  <si>
    <t>S 245</t>
  </si>
  <si>
    <t>S 246</t>
  </si>
  <si>
    <t>S 247</t>
  </si>
  <si>
    <t>S 248</t>
  </si>
  <si>
    <t>S 249</t>
  </si>
  <si>
    <t>DNA from plate</t>
  </si>
  <si>
    <t>DNA from tube</t>
  </si>
  <si>
    <t>No dilution</t>
  </si>
  <si>
    <t>Bold</t>
  </si>
  <si>
    <t>empty</t>
  </si>
  <si>
    <t>R 72, R 117</t>
  </si>
  <si>
    <t>Batch2</t>
  </si>
  <si>
    <t>Batch3</t>
  </si>
  <si>
    <t>PCR1 plate maps</t>
  </si>
  <si>
    <t>NEG.pcr1</t>
  </si>
  <si>
    <t>Batch4</t>
  </si>
  <si>
    <t>R 31, R 116</t>
  </si>
  <si>
    <t>Illumina library prep</t>
  </si>
  <si>
    <t>TapeStation</t>
  </si>
  <si>
    <t>Picogreen</t>
  </si>
  <si>
    <t>Dilute DNA</t>
  </si>
  <si>
    <t>Pool DNA</t>
  </si>
  <si>
    <t>Multiplier</t>
  </si>
  <si>
    <t>Number of tips</t>
  </si>
  <si>
    <t>Number of boxes (if 960 tips per package)</t>
  </si>
  <si>
    <t>Protocol</t>
  </si>
  <si>
    <t>Step</t>
  </si>
  <si>
    <t>10ul</t>
  </si>
  <si>
    <t>100ul</t>
  </si>
  <si>
    <t>200ul</t>
  </si>
  <si>
    <t>1000ul</t>
  </si>
  <si>
    <t>10ul multichannel</t>
  </si>
  <si>
    <t>100ul multichannel</t>
  </si>
  <si>
    <t>300ul multichannel</t>
  </si>
  <si>
    <t>5. Tips needed</t>
  </si>
  <si>
    <t>PCR1</t>
  </si>
  <si>
    <t>PCR1 clean-up</t>
  </si>
  <si>
    <t>PCR2</t>
  </si>
  <si>
    <t>Gel for PCR1</t>
  </si>
  <si>
    <t>Gel for PCR2</t>
  </si>
  <si>
    <t>PCR2 clean-up</t>
  </si>
  <si>
    <t>we have enough in the lab; 1 bottle = 6.25ml</t>
  </si>
  <si>
    <t>good</t>
  </si>
  <si>
    <t>PCR2 plate maps</t>
  </si>
  <si>
    <t>NEG.pcr1.pooled</t>
  </si>
  <si>
    <t>NEG.pcr2</t>
  </si>
  <si>
    <t>setA</t>
  </si>
  <si>
    <t>setB/D</t>
  </si>
  <si>
    <t>(orange)</t>
  </si>
  <si>
    <t>N711</t>
  </si>
  <si>
    <t>N712</t>
  </si>
  <si>
    <t>N714</t>
  </si>
  <si>
    <t>N715</t>
  </si>
  <si>
    <t>N701</t>
  </si>
  <si>
    <t>N702</t>
  </si>
  <si>
    <t>N703</t>
  </si>
  <si>
    <t>N704</t>
  </si>
  <si>
    <t>N705</t>
  </si>
  <si>
    <t>N706</t>
  </si>
  <si>
    <t>N710</t>
  </si>
  <si>
    <t>N716</t>
  </si>
  <si>
    <t>N718</t>
  </si>
  <si>
    <t>N719</t>
  </si>
  <si>
    <t>N720</t>
  </si>
  <si>
    <t>N721</t>
  </si>
  <si>
    <t>N722</t>
  </si>
  <si>
    <t>N723</t>
  </si>
  <si>
    <t>N724</t>
  </si>
  <si>
    <t>N726</t>
  </si>
  <si>
    <t>N727</t>
  </si>
  <si>
    <t>N728</t>
  </si>
  <si>
    <t>N729</t>
  </si>
  <si>
    <t>(white)</t>
  </si>
  <si>
    <t>setA/B</t>
  </si>
  <si>
    <t>S502</t>
  </si>
  <si>
    <t>S503</t>
  </si>
  <si>
    <t>S505</t>
  </si>
  <si>
    <t>S506</t>
  </si>
  <si>
    <t>S507</t>
  </si>
  <si>
    <t>S508</t>
  </si>
  <si>
    <t>S510</t>
  </si>
  <si>
    <t>S511</t>
  </si>
  <si>
    <t>setD</t>
  </si>
  <si>
    <t>S513</t>
  </si>
  <si>
    <t>S515</t>
  </si>
  <si>
    <t>S516</t>
  </si>
  <si>
    <t>S517</t>
  </si>
  <si>
    <t>S518</t>
  </si>
  <si>
    <t>S520</t>
  </si>
  <si>
    <t>S521</t>
  </si>
  <si>
    <t>S522</t>
  </si>
  <si>
    <t>there is a 50ml stock of this</t>
  </si>
  <si>
    <t>PNA, kmer 27</t>
  </si>
  <si>
    <t>vol needed (ul)</t>
  </si>
  <si>
    <t>conc needed (uM)</t>
  </si>
  <si>
    <t>initial conc</t>
  </si>
  <si>
    <t>initial vol</t>
  </si>
  <si>
    <t>H20 vol</t>
  </si>
  <si>
    <t>batch1</t>
  </si>
  <si>
    <t>batch2</t>
  </si>
  <si>
    <t>batch3</t>
  </si>
  <si>
    <t>batch4</t>
  </si>
  <si>
    <t>empty well in normalization plate</t>
  </si>
  <si>
    <t>only added volume from R 117</t>
  </si>
  <si>
    <t>R117</t>
  </si>
  <si>
    <t>R 116</t>
  </si>
  <si>
    <t>slightly less than 10.4ul available in the tube, added everything</t>
  </si>
  <si>
    <t>no volume remaining in tube</t>
  </si>
  <si>
    <t>final volume looks lower than others</t>
  </si>
  <si>
    <t>little to no volume remaining in WS tube and plate</t>
  </si>
  <si>
    <t>added slightly less than the full volume of DNA</t>
  </si>
  <si>
    <t>added only 6ul of DNA</t>
  </si>
  <si>
    <t>12ul of S17,S30 + 3.61ul H2O</t>
  </si>
  <si>
    <t>12ul of S29,S30 + 0ul H2O</t>
  </si>
  <si>
    <t>Do not need to put this sample through PCR</t>
  </si>
  <si>
    <t>Normalized DNA plate maps</t>
  </si>
  <si>
    <t>KEY for normalized DNA plates</t>
  </si>
  <si>
    <t>KEY for PCR1 plates</t>
  </si>
  <si>
    <t>Needs PCR1 re-do</t>
  </si>
  <si>
    <t>Careful! This order differs from Normalization Plate</t>
  </si>
  <si>
    <t>(R1)</t>
  </si>
  <si>
    <t>(R2)</t>
  </si>
  <si>
    <t>Successfully run</t>
  </si>
  <si>
    <t>Low volume?</t>
  </si>
  <si>
    <t>Full vol of stock DNA not added</t>
  </si>
  <si>
    <t>R 117</t>
  </si>
  <si>
    <t>only added volume from R 116</t>
  </si>
  <si>
    <t>R1,R2)</t>
  </si>
  <si>
    <t>contamination in rep1</t>
  </si>
  <si>
    <t>issue with rep1 only</t>
  </si>
  <si>
    <t>both reps failed</t>
  </si>
  <si>
    <t>contamination in rep2</t>
  </si>
  <si>
    <t>add 5ul instead of 2.5ul of normalized DNA</t>
  </si>
  <si>
    <t>B3S, R1 and R2 (11/18/19)</t>
  </si>
  <si>
    <t>Successful PCR1 redo</t>
  </si>
  <si>
    <t>B4, R2 (11/21/19)</t>
  </si>
  <si>
    <t>NOTE -- this does not include tips needed to do DNA normalization, accuclear, and take3trio</t>
  </si>
  <si>
    <t>3 cases of 300s</t>
  </si>
  <si>
    <t>3 cases of beveled 10ul</t>
  </si>
  <si>
    <t>root samples</t>
  </si>
  <si>
    <t>buffer for redos</t>
  </si>
  <si>
    <t>final conc</t>
  </si>
  <si>
    <t>vol per rxn</t>
  </si>
  <si>
    <t>total vol (ul) needed at initial conc.</t>
  </si>
  <si>
    <t>PNA conc</t>
  </si>
  <si>
    <t>FOR ROOTS</t>
  </si>
  <si>
    <t>X.PCR clean up supplies</t>
  </si>
  <si>
    <t>10mM Tris pH 8.5</t>
  </si>
  <si>
    <t>AMPure XP beads</t>
  </si>
  <si>
    <t>vol (ul) per sample</t>
  </si>
  <si>
    <t>80% EtOH</t>
  </si>
  <si>
    <t>number of samples</t>
  </si>
  <si>
    <t xml:space="preserve">PCR2 </t>
  </si>
  <si>
    <t>Number of clean ups (pool rep PCR1s)</t>
  </si>
  <si>
    <t>ml</t>
  </si>
  <si>
    <t>B2-3R, R1 (11/25/19)</t>
  </si>
  <si>
    <t>B2-3R, R2 (11/25/19)</t>
  </si>
  <si>
    <t>PCR1 clean up plate maps</t>
  </si>
  <si>
    <t>There should be ~40ul of PCR1 product per sample [ (25ul rxn - 5ul gel)*2 reps ]</t>
  </si>
  <si>
    <t>1. Pool the replicate PCR1 products (~40ul). Mix</t>
  </si>
  <si>
    <t>2. Remove 20ul for PCR cleanup</t>
  </si>
  <si>
    <t>B1</t>
  </si>
  <si>
    <t>KEY for PCR1 cleanup plates</t>
  </si>
  <si>
    <t>Careful! see Notes</t>
  </si>
  <si>
    <t>NOTES</t>
  </si>
  <si>
    <t>col1+4</t>
  </si>
  <si>
    <t>col2+5</t>
  </si>
  <si>
    <t>col3+6</t>
  </si>
  <si>
    <t>B2</t>
  </si>
  <si>
    <t>B3</t>
  </si>
  <si>
    <t>R 46*</t>
  </si>
  <si>
    <t>R 83*</t>
  </si>
  <si>
    <t>R 96*</t>
  </si>
  <si>
    <t>R 102*</t>
  </si>
  <si>
    <t>Rep1</t>
  </si>
  <si>
    <t>well</t>
  </si>
  <si>
    <t>Rep2</t>
  </si>
  <si>
    <t>C12</t>
  </si>
  <si>
    <t>S 243*</t>
  </si>
  <si>
    <t>S 244*</t>
  </si>
  <si>
    <t>7B</t>
  </si>
  <si>
    <t>7C</t>
  </si>
  <si>
    <t>Pooled</t>
  </si>
  <si>
    <t>G3</t>
  </si>
  <si>
    <t>C5</t>
  </si>
  <si>
    <t>D5</t>
  </si>
  <si>
    <t>F5</t>
  </si>
  <si>
    <t>A11</t>
  </si>
  <si>
    <t>H1</t>
  </si>
  <si>
    <t>D2</t>
  </si>
  <si>
    <t>G2</t>
  </si>
  <si>
    <t>A3</t>
  </si>
  <si>
    <t>B5</t>
  </si>
  <si>
    <t>H3</t>
  </si>
  <si>
    <t>H9</t>
  </si>
  <si>
    <t>G11</t>
  </si>
  <si>
    <t>A12</t>
  </si>
  <si>
    <t>col1+8</t>
  </si>
  <si>
    <t>col2+9</t>
  </si>
  <si>
    <t>col3+10</t>
  </si>
  <si>
    <t>col4+6</t>
  </si>
  <si>
    <t>S 248*</t>
  </si>
  <si>
    <t>S 249*</t>
  </si>
  <si>
    <t>S 238*</t>
  </si>
  <si>
    <t>S 239*</t>
  </si>
  <si>
    <t>see notes</t>
  </si>
  <si>
    <t>S 245*</t>
  </si>
  <si>
    <t>S 246*</t>
  </si>
  <si>
    <t>S 247*</t>
  </si>
  <si>
    <t>A5</t>
  </si>
  <si>
    <t>H5</t>
  </si>
  <si>
    <t>A7</t>
  </si>
  <si>
    <t>B7</t>
  </si>
  <si>
    <t>C7</t>
  </si>
  <si>
    <t>D7</t>
  </si>
  <si>
    <t>E7</t>
  </si>
  <si>
    <t>F7</t>
  </si>
  <si>
    <t>G7</t>
  </si>
  <si>
    <t>H7</t>
  </si>
  <si>
    <t>E8</t>
  </si>
  <si>
    <t>F8</t>
  </si>
  <si>
    <t>E9</t>
  </si>
  <si>
    <t>G10</t>
  </si>
  <si>
    <t>G5</t>
  </si>
  <si>
    <t>B4</t>
  </si>
  <si>
    <t>A10</t>
  </si>
  <si>
    <t>B10</t>
  </si>
  <si>
    <t>E3</t>
  </si>
  <si>
    <t>G4</t>
  </si>
  <si>
    <t>H6</t>
  </si>
  <si>
    <t>G9</t>
  </si>
  <si>
    <t>B4 R1 (11/18/19)</t>
  </si>
  <si>
    <t>B4 R2 (11/21/19)</t>
  </si>
  <si>
    <t>B3S R1+R2 (11/18/19)</t>
  </si>
  <si>
    <t>B3R R1+R2 (11/17/19)</t>
  </si>
  <si>
    <t>B2-3R R2 (11/25/19)</t>
  </si>
  <si>
    <t>B2-3R R1 (11/25/19)</t>
  </si>
  <si>
    <t>B2-3R R1 (11/25/19) cols 1-3</t>
  </si>
  <si>
    <t>B2-3R R2  (11/25/19) cols 1-3</t>
  </si>
  <si>
    <t>B1 R1 (11/14/19)</t>
  </si>
  <si>
    <t>B1 R2 (11/15/19)</t>
  </si>
  <si>
    <t>B2L R1+R2 (11/15/19)</t>
  </si>
  <si>
    <t>added</t>
  </si>
  <si>
    <t>B12</t>
  </si>
  <si>
    <t>Done. Careful! see Notes</t>
  </si>
  <si>
    <t>A2</t>
  </si>
  <si>
    <t>C2</t>
  </si>
  <si>
    <t>E2</t>
  </si>
  <si>
    <t>Leaf redos 1</t>
  </si>
  <si>
    <t>E1</t>
  </si>
  <si>
    <t>Leaf redos 2</t>
  </si>
  <si>
    <t>C1</t>
  </si>
  <si>
    <t>D1</t>
  </si>
  <si>
    <t>A1</t>
  </si>
  <si>
    <t>E12</t>
  </si>
  <si>
    <t>F12</t>
  </si>
  <si>
    <t>G12</t>
  </si>
  <si>
    <t>H12</t>
  </si>
  <si>
    <t>E5</t>
  </si>
  <si>
    <t>redo needed</t>
  </si>
  <si>
    <t>Soil redos 1</t>
  </si>
  <si>
    <t>Soil redos 2</t>
  </si>
  <si>
    <t>Soil redos 3</t>
  </si>
  <si>
    <t>PCR1 clean up</t>
  </si>
  <si>
    <t>PCR2 clean up</t>
  </si>
  <si>
    <t>N707</t>
  </si>
  <si>
    <t>B4 col 1 (again - accidently added)</t>
  </si>
  <si>
    <t>PCR1.plate</t>
  </si>
  <si>
    <t>PCR1.row</t>
  </si>
  <si>
    <t>PCR1.order</t>
  </si>
  <si>
    <t>Mock4</t>
  </si>
  <si>
    <t>DNA.AccuClear__ng/ul</t>
  </si>
  <si>
    <t>DNA.AccuClear__ SD</t>
  </si>
  <si>
    <t>DNA.AccuClear__ %CV</t>
  </si>
  <si>
    <t>DNA.notes</t>
  </si>
  <si>
    <t>DNA WS to use for PCR1</t>
  </si>
  <si>
    <t>DNA.Normalized_conc. (ng/ul)</t>
  </si>
  <si>
    <t>DNA.Normalized_Min. final vol. needed (ul)</t>
  </si>
  <si>
    <t>DNA.Normalized_Final vol. of dilution (ul)</t>
  </si>
  <si>
    <t>DNA_Vol H2O to add (ul) for Normalization</t>
  </si>
  <si>
    <t>DNA_Vol stock DNA to add (ul) for Normalization</t>
  </si>
  <si>
    <t>DNA.Normalization_Notes</t>
  </si>
  <si>
    <t>PCR1 redo notes</t>
  </si>
  <si>
    <t>PCR2 program</t>
  </si>
  <si>
    <t>PCR2 redo notes</t>
  </si>
  <si>
    <t>PCR2.AccuClear__ng/ul</t>
  </si>
  <si>
    <t>PCR2.AccuClear__ SD</t>
  </si>
  <si>
    <t>PCR2.AccuClear__ %CV</t>
  </si>
  <si>
    <t>PCR2.plate</t>
  </si>
  <si>
    <t>PCR1.col</t>
  </si>
  <si>
    <t>PCR2.col</t>
  </si>
  <si>
    <t>PCR2.row</t>
  </si>
  <si>
    <t>ITS2, ITS2PNA</t>
  </si>
  <si>
    <t>PCR2 negatives (1total)</t>
  </si>
  <si>
    <t>R 116, R 31</t>
  </si>
  <si>
    <t>PCR2 clean plate maps</t>
  </si>
  <si>
    <t>KEY for PCR2 cleanup plates</t>
  </si>
  <si>
    <t>Sample submited for TapeStation</t>
  </si>
  <si>
    <t>Library.Conc.nM</t>
  </si>
  <si>
    <t>Volume of Stock DNA (constant)</t>
  </si>
  <si>
    <t>Target normalized nM (constant)</t>
  </si>
  <si>
    <t>Total volume (ul) to get to Target nM</t>
  </si>
  <si>
    <t>Volume of Tris to add to DNA</t>
  </si>
  <si>
    <t>Normalized ng/ul</t>
  </si>
  <si>
    <t>Normalized nM (check calcs)</t>
  </si>
  <si>
    <t>Estimated.Library.Size</t>
  </si>
  <si>
    <t>Average.Library.Size based on TapeStation</t>
  </si>
  <si>
    <t>Normalized nM (account for avg lib size)</t>
  </si>
  <si>
    <t>Vol to add to pooled final library (ul)</t>
  </si>
  <si>
    <t>PCR2.order</t>
  </si>
  <si>
    <t>NEGdna</t>
  </si>
  <si>
    <t>S1</t>
  </si>
  <si>
    <t>S13</t>
  </si>
  <si>
    <t>S25</t>
  </si>
  <si>
    <t>S37</t>
  </si>
  <si>
    <t>S49</t>
  </si>
  <si>
    <t>S240</t>
  </si>
  <si>
    <t>S73</t>
  </si>
  <si>
    <t>S85</t>
  </si>
  <si>
    <t>S3</t>
  </si>
  <si>
    <t>S15</t>
  </si>
  <si>
    <t>S27</t>
  </si>
  <si>
    <t>S39</t>
  </si>
  <si>
    <t>S51</t>
  </si>
  <si>
    <t>S241</t>
  </si>
  <si>
    <t>S75</t>
  </si>
  <si>
    <t>S242</t>
  </si>
  <si>
    <t>S5</t>
  </si>
  <si>
    <t>S29</t>
  </si>
  <si>
    <t>Sequencing sample id</t>
  </si>
  <si>
    <t>L18</t>
  </si>
  <si>
    <t>L105</t>
  </si>
  <si>
    <t>L31</t>
  </si>
  <si>
    <t>L12</t>
  </si>
  <si>
    <t>L42</t>
  </si>
  <si>
    <t>L6</t>
  </si>
  <si>
    <t>L1</t>
  </si>
  <si>
    <t>L48</t>
  </si>
  <si>
    <t>L59</t>
  </si>
  <si>
    <t>L3</t>
  </si>
  <si>
    <t>L108</t>
  </si>
  <si>
    <t>L93</t>
  </si>
  <si>
    <t>L22</t>
  </si>
  <si>
    <t>L100</t>
  </si>
  <si>
    <t>L69</t>
  </si>
  <si>
    <t>L14</t>
  </si>
  <si>
    <t>L63</t>
  </si>
  <si>
    <t>L44</t>
  </si>
  <si>
    <t>L4</t>
  </si>
  <si>
    <t>L33</t>
  </si>
  <si>
    <t>L52</t>
  </si>
  <si>
    <t>L102</t>
  </si>
  <si>
    <t>L13</t>
  </si>
  <si>
    <t>L91</t>
  </si>
  <si>
    <t>L89</t>
  </si>
  <si>
    <t>L51</t>
  </si>
  <si>
    <t>L71</t>
  </si>
  <si>
    <t>L57</t>
  </si>
  <si>
    <t>L10</t>
  </si>
  <si>
    <t>L41</t>
  </si>
  <si>
    <t>L49</t>
  </si>
  <si>
    <t>L77</t>
  </si>
  <si>
    <t>L36</t>
  </si>
  <si>
    <t>L20</t>
  </si>
  <si>
    <t>L43</t>
  </si>
  <si>
    <t>L23</t>
  </si>
  <si>
    <t>L55</t>
  </si>
  <si>
    <t>L78</t>
  </si>
  <si>
    <t>L5</t>
  </si>
  <si>
    <t>L106</t>
  </si>
  <si>
    <t>L104</t>
  </si>
  <si>
    <t>L76</t>
  </si>
  <si>
    <t>L74</t>
  </si>
  <si>
    <t>L45</t>
  </si>
  <si>
    <t>L26</t>
  </si>
  <si>
    <t>L97</t>
  </si>
  <si>
    <t>L81</t>
  </si>
  <si>
    <t>L90</t>
  </si>
  <si>
    <t>L21</t>
  </si>
  <si>
    <t>L99</t>
  </si>
  <si>
    <t>L68</t>
  </si>
  <si>
    <t>L95</t>
  </si>
  <si>
    <t>L73</t>
  </si>
  <si>
    <t>L79</t>
  </si>
  <si>
    <t>L94</t>
  </si>
  <si>
    <t>L80</t>
  </si>
  <si>
    <t>L39</t>
  </si>
  <si>
    <t>L50</t>
  </si>
  <si>
    <t>L15</t>
  </si>
  <si>
    <t>L24</t>
  </si>
  <si>
    <t>L40</t>
  </si>
  <si>
    <t>L47</t>
  </si>
  <si>
    <t>L110</t>
  </si>
  <si>
    <t>L103</t>
  </si>
  <si>
    <t>L82</t>
  </si>
  <si>
    <t>L96</t>
  </si>
  <si>
    <t>L84</t>
  </si>
  <si>
    <t>L75</t>
  </si>
  <si>
    <t>L32</t>
  </si>
  <si>
    <t>L16</t>
  </si>
  <si>
    <t>L53</t>
  </si>
  <si>
    <t>L67</t>
  </si>
  <si>
    <t>L86</t>
  </si>
  <si>
    <t>L58</t>
  </si>
  <si>
    <t>L109</t>
  </si>
  <si>
    <t>L38</t>
  </si>
  <si>
    <t>L72</t>
  </si>
  <si>
    <t>L111</t>
  </si>
  <si>
    <t>L70</t>
  </si>
  <si>
    <t>L17</t>
  </si>
  <si>
    <t>L35</t>
  </si>
  <si>
    <t>L34</t>
  </si>
  <si>
    <t>L7</t>
  </si>
  <si>
    <t>L85</t>
  </si>
  <si>
    <t>L46</t>
  </si>
  <si>
    <t>L61</t>
  </si>
  <si>
    <t>L87</t>
  </si>
  <si>
    <t>L88</t>
  </si>
  <si>
    <t>L9</t>
  </si>
  <si>
    <t>L25</t>
  </si>
  <si>
    <t>L8</t>
  </si>
  <si>
    <t>L28</t>
  </si>
  <si>
    <t>L101</t>
  </si>
  <si>
    <t>L92</t>
  </si>
  <si>
    <t>L37</t>
  </si>
  <si>
    <t>L66</t>
  </si>
  <si>
    <t>L60</t>
  </si>
  <si>
    <t>L30</t>
  </si>
  <si>
    <t>L29</t>
  </si>
  <si>
    <t>L62</t>
  </si>
  <si>
    <t>L27</t>
  </si>
  <si>
    <t>L2</t>
  </si>
  <si>
    <t>L64</t>
  </si>
  <si>
    <t>L83</t>
  </si>
  <si>
    <t>L56</t>
  </si>
  <si>
    <t>L107</t>
  </si>
  <si>
    <t>L19</t>
  </si>
  <si>
    <t>R12</t>
  </si>
  <si>
    <t>R63</t>
  </si>
  <si>
    <t>R6</t>
  </si>
  <si>
    <t>R39</t>
  </si>
  <si>
    <t>R19</t>
  </si>
  <si>
    <t>R91</t>
  </si>
  <si>
    <t>R41</t>
  </si>
  <si>
    <t>R55</t>
  </si>
  <si>
    <t>R56</t>
  </si>
  <si>
    <t>R109</t>
  </si>
  <si>
    <t>R25</t>
  </si>
  <si>
    <t>R108</t>
  </si>
  <si>
    <t>R70</t>
  </si>
  <si>
    <t>R2</t>
  </si>
  <si>
    <t>R43</t>
  </si>
  <si>
    <t>R104</t>
  </si>
  <si>
    <t>R48</t>
  </si>
  <si>
    <t>R112</t>
  </si>
  <si>
    <t>R97</t>
  </si>
  <si>
    <t>R79</t>
  </si>
  <si>
    <t>R59</t>
  </si>
  <si>
    <t>R87</t>
  </si>
  <si>
    <t>R4</t>
  </si>
  <si>
    <t>R52</t>
  </si>
  <si>
    <t>R10</t>
  </si>
  <si>
    <t>R22</t>
  </si>
  <si>
    <t>R114</t>
  </si>
  <si>
    <t>R40</t>
  </si>
  <si>
    <t>R18</t>
  </si>
  <si>
    <t>R76</t>
  </si>
  <si>
    <t>R29</t>
  </si>
  <si>
    <t>R45</t>
  </si>
  <si>
    <t>R69</t>
  </si>
  <si>
    <t>R58</t>
  </si>
  <si>
    <t>R93</t>
  </si>
  <si>
    <t>R5</t>
  </si>
  <si>
    <t>R77</t>
  </si>
  <si>
    <t>R26</t>
  </si>
  <si>
    <t>R62</t>
  </si>
  <si>
    <t>R23</t>
  </si>
  <si>
    <t>R37</t>
  </si>
  <si>
    <t>R89</t>
  </si>
  <si>
    <t>R13</t>
  </si>
  <si>
    <t>R86</t>
  </si>
  <si>
    <t>R103</t>
  </si>
  <si>
    <t>R101</t>
  </si>
  <si>
    <t>S243</t>
  </si>
  <si>
    <t>R36</t>
  </si>
  <si>
    <t>R17</t>
  </si>
  <si>
    <t>R64</t>
  </si>
  <si>
    <t>R20</t>
  </si>
  <si>
    <t>R106</t>
  </si>
  <si>
    <t>R94</t>
  </si>
  <si>
    <t>R7</t>
  </si>
  <si>
    <t>R99</t>
  </si>
  <si>
    <t>R115</t>
  </si>
  <si>
    <t>R15</t>
  </si>
  <si>
    <t>R92</t>
  </si>
  <si>
    <t>R35</t>
  </si>
  <si>
    <t>R71</t>
  </si>
  <si>
    <t>S244</t>
  </si>
  <si>
    <t>R85</t>
  </si>
  <si>
    <t>R44</t>
  </si>
  <si>
    <t>R50</t>
  </si>
  <si>
    <t>R84</t>
  </si>
  <si>
    <t>R1</t>
  </si>
  <si>
    <t>R51</t>
  </si>
  <si>
    <t>R111</t>
  </si>
  <si>
    <t>R80</t>
  </si>
  <si>
    <t>R107</t>
  </si>
  <si>
    <t>R75</t>
  </si>
  <si>
    <t>R60</t>
  </si>
  <si>
    <t>R34</t>
  </si>
  <si>
    <t>R88</t>
  </si>
  <si>
    <t>R14</t>
  </si>
  <si>
    <t>S245</t>
  </si>
  <si>
    <t>R9</t>
  </si>
  <si>
    <t>R49</t>
  </si>
  <si>
    <t>R68</t>
  </si>
  <si>
    <t>R78</t>
  </si>
  <si>
    <t>R32</t>
  </si>
  <si>
    <t>R47</t>
  </si>
  <si>
    <t>R113</t>
  </si>
  <si>
    <t>R33</t>
  </si>
  <si>
    <t>R90</t>
  </si>
  <si>
    <t>R53</t>
  </si>
  <si>
    <t>R110</t>
  </si>
  <si>
    <t>R105</t>
  </si>
  <si>
    <t>R74</t>
  </si>
  <si>
    <t>R27</t>
  </si>
  <si>
    <t>R24</t>
  </si>
  <si>
    <t>R42</t>
  </si>
  <si>
    <t>R21</t>
  </si>
  <si>
    <t>S246</t>
  </si>
  <si>
    <t>R28</t>
  </si>
  <si>
    <t>R73</t>
  </si>
  <si>
    <t>R61</t>
  </si>
  <si>
    <t>R57</t>
  </si>
  <si>
    <t>R98</t>
  </si>
  <si>
    <t>S247</t>
  </si>
  <si>
    <t>R3</t>
  </si>
  <si>
    <t>R95</t>
  </si>
  <si>
    <t>R8</t>
  </si>
  <si>
    <t>R16</t>
  </si>
  <si>
    <t>R30</t>
  </si>
  <si>
    <t>R82</t>
  </si>
  <si>
    <t>R81</t>
  </si>
  <si>
    <t>R38</t>
  </si>
  <si>
    <t>R46</t>
  </si>
  <si>
    <t>R83</t>
  </si>
  <si>
    <t>R96</t>
  </si>
  <si>
    <t>R102</t>
  </si>
  <si>
    <t>S248</t>
  </si>
  <si>
    <t>S249</t>
  </si>
  <si>
    <t>S238</t>
  </si>
  <si>
    <t>S239</t>
  </si>
  <si>
    <t>S234</t>
  </si>
  <si>
    <t>S235</t>
  </si>
  <si>
    <t>S236</t>
  </si>
  <si>
    <t>S237</t>
  </si>
  <si>
    <t>S233</t>
  </si>
  <si>
    <t>S231</t>
  </si>
  <si>
    <t>S232</t>
  </si>
  <si>
    <t>R31</t>
  </si>
  <si>
    <t>S17</t>
  </si>
  <si>
    <t>S41</t>
  </si>
  <si>
    <t>S53</t>
  </si>
  <si>
    <t>S65</t>
  </si>
  <si>
    <t>S77</t>
  </si>
  <si>
    <t>S7</t>
  </si>
  <si>
    <t>S19</t>
  </si>
  <si>
    <t>S31</t>
  </si>
  <si>
    <t>S43</t>
  </si>
  <si>
    <t>S55</t>
  </si>
  <si>
    <t>S67</t>
  </si>
  <si>
    <t>S79</t>
  </si>
  <si>
    <t>S9</t>
  </si>
  <si>
    <t>S21</t>
  </si>
  <si>
    <t>S227</t>
  </si>
  <si>
    <t>S69</t>
  </si>
  <si>
    <t>S81</t>
  </si>
  <si>
    <t>S93</t>
  </si>
  <si>
    <t>S11</t>
  </si>
  <si>
    <t>S23</t>
  </si>
  <si>
    <t>S35</t>
  </si>
  <si>
    <t>S47</t>
  </si>
  <si>
    <t>S71</t>
  </si>
  <si>
    <t>S83</t>
  </si>
  <si>
    <t>S95</t>
  </si>
  <si>
    <t>S97</t>
  </si>
  <si>
    <t>S109</t>
  </si>
  <si>
    <t>S121</t>
  </si>
  <si>
    <t>S203</t>
  </si>
  <si>
    <t>S145</t>
  </si>
  <si>
    <t>S157</t>
  </si>
  <si>
    <t>S169</t>
  </si>
  <si>
    <t>S181</t>
  </si>
  <si>
    <t>S99</t>
  </si>
  <si>
    <t>S111</t>
  </si>
  <si>
    <t>S123</t>
  </si>
  <si>
    <t>S135</t>
  </si>
  <si>
    <t>S147</t>
  </si>
  <si>
    <t>S159</t>
  </si>
  <si>
    <t>S171</t>
  </si>
  <si>
    <t>S213</t>
  </si>
  <si>
    <t>S101</t>
  </si>
  <si>
    <t>S113</t>
  </si>
  <si>
    <t>S125</t>
  </si>
  <si>
    <t>S137</t>
  </si>
  <si>
    <t>S149</t>
  </si>
  <si>
    <t>S161</t>
  </si>
  <si>
    <t>S173</t>
  </si>
  <si>
    <t>S185</t>
  </si>
  <si>
    <t>S103</t>
  </si>
  <si>
    <t>S115</t>
  </si>
  <si>
    <t>S127</t>
  </si>
  <si>
    <t>S139</t>
  </si>
  <si>
    <t>S151</t>
  </si>
  <si>
    <t>S163</t>
  </si>
  <si>
    <t>S175</t>
  </si>
  <si>
    <t>S187</t>
  </si>
  <si>
    <t>S105</t>
  </si>
  <si>
    <t>S117</t>
  </si>
  <si>
    <t>S223</t>
  </si>
  <si>
    <t>S141</t>
  </si>
  <si>
    <t>S153</t>
  </si>
  <si>
    <t>S165</t>
  </si>
  <si>
    <t>S177</t>
  </si>
  <si>
    <t>S189</t>
  </si>
  <si>
    <t>S107</t>
  </si>
  <si>
    <t>S119</t>
  </si>
  <si>
    <t>S211</t>
  </si>
  <si>
    <t>S143</t>
  </si>
  <si>
    <t>S155</t>
  </si>
  <si>
    <t>S167</t>
  </si>
  <si>
    <t>S179</t>
  </si>
  <si>
    <t>S199</t>
  </si>
  <si>
    <t>S193</t>
  </si>
  <si>
    <t>S217</t>
  </si>
  <si>
    <t>S207</t>
  </si>
  <si>
    <t>S219</t>
  </si>
  <si>
    <t>S215</t>
  </si>
  <si>
    <t>NEGpcr2</t>
  </si>
  <si>
    <t>NEGpcr1</t>
  </si>
  <si>
    <t>CHECK!!!! ----PCR2.plate</t>
  </si>
  <si>
    <t>i7 Index</t>
  </si>
  <si>
    <t>i5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</si>
</sst>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0" x14ac:knownFonts="1">
    <font>
      <sz val="10"/>
      <color theme="1"/>
      <name val="Arial"/>
      <family val="2"/>
    </font>
    <font>
      <sz val="12"/>
      <color theme="1"/>
      <name val="Calibri"/>
      <family val="2"/>
      <scheme val="minor"/>
    </font>
    <font>
      <sz val="12"/>
      <color theme="1"/>
      <name val="Calibri"/>
      <family val="2"/>
      <scheme val="minor"/>
    </font>
    <font>
      <b/>
      <sz val="10"/>
      <color theme="1"/>
      <name val="Calibri"/>
      <family val="2"/>
    </font>
    <font>
      <sz val="10"/>
      <color theme="1"/>
      <name val="Calibri"/>
      <family val="2"/>
    </font>
    <font>
      <b/>
      <sz val="11"/>
      <color theme="1"/>
      <name val="Calibri"/>
      <family val="2"/>
    </font>
    <font>
      <sz val="11"/>
      <color theme="1"/>
      <name val="Calibri"/>
      <family val="2"/>
    </font>
    <font>
      <sz val="10"/>
      <name val="Arial"/>
      <family val="2"/>
    </font>
    <font>
      <b/>
      <sz val="11"/>
      <name val="Calibri"/>
      <family val="2"/>
    </font>
    <font>
      <sz val="11"/>
      <name val="Calibri"/>
      <family val="2"/>
    </font>
    <font>
      <sz val="11"/>
      <color rgb="FFFF0000"/>
      <name val="Calibri"/>
      <family val="2"/>
    </font>
    <font>
      <sz val="11"/>
      <color rgb="FF000000"/>
      <name val="Calibri"/>
      <family val="2"/>
    </font>
    <font>
      <sz val="10"/>
      <color theme="1"/>
      <name val="Arial"/>
      <family val="2"/>
    </font>
    <font>
      <b/>
      <sz val="11"/>
      <color rgb="FF000000"/>
      <name val="Calibri"/>
      <family val="2"/>
    </font>
    <font>
      <b/>
      <i/>
      <sz val="11"/>
      <color theme="1"/>
      <name val="Calibri"/>
      <family val="2"/>
    </font>
    <font>
      <sz val="8"/>
      <name val="Arial"/>
      <family val="2"/>
    </font>
    <font>
      <b/>
      <sz val="10"/>
      <name val="Calibri"/>
      <family val="2"/>
    </font>
    <font>
      <b/>
      <sz val="10"/>
      <color rgb="FF000000"/>
      <name val="Calibri"/>
      <family val="2"/>
    </font>
    <font>
      <sz val="10"/>
      <name val="Calibri"/>
      <family val="2"/>
    </font>
    <font>
      <sz val="10"/>
      <color rgb="FF000000"/>
      <name val="Calibri"/>
      <family val="2"/>
    </font>
    <font>
      <sz val="10"/>
      <color rgb="FFFF0000"/>
      <name val="Calibri"/>
      <family val="2"/>
    </font>
    <font>
      <sz val="15"/>
      <color rgb="FF000000"/>
      <name val="Arial"/>
      <family val="2"/>
    </font>
    <font>
      <sz val="10"/>
      <color theme="2" tint="-0.249977111117893"/>
      <name val="Calibri"/>
      <family val="2"/>
    </font>
    <font>
      <sz val="9"/>
      <name val="Calibri"/>
      <family val="2"/>
    </font>
    <font>
      <b/>
      <sz val="10"/>
      <color rgb="FFFF0000"/>
      <name val="Calibri"/>
      <family val="2"/>
    </font>
    <font>
      <sz val="12"/>
      <color theme="1"/>
      <name val="Calibri"/>
      <family val="2"/>
    </font>
    <font>
      <sz val="12"/>
      <name val="Calibri"/>
      <family val="2"/>
    </font>
    <font>
      <sz val="10"/>
      <color theme="2" tint="-9.9978637043366805E-2"/>
      <name val="Calibri"/>
      <family val="2"/>
    </font>
    <font>
      <sz val="8"/>
      <color theme="1"/>
      <name val="Arial"/>
      <family val="2"/>
    </font>
    <font>
      <i/>
      <sz val="10"/>
      <color theme="1"/>
      <name val="Calibri"/>
      <family val="2"/>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3" tint="0.79998168889431442"/>
        <bgColor indexed="64"/>
      </patternFill>
    </fill>
    <fill>
      <patternFill patternType="solid">
        <fgColor theme="5"/>
        <bgColor indexed="64"/>
      </patternFill>
    </fill>
    <fill>
      <patternFill patternType="solid">
        <fgColor theme="9"/>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7" fillId="0" borderId="0"/>
    <xf numFmtId="0" fontId="12" fillId="0" borderId="0"/>
    <xf numFmtId="43" fontId="12" fillId="0" borderId="0" applyFont="0" applyFill="0" applyBorder="0" applyAlignment="0" applyProtection="0"/>
    <xf numFmtId="0" fontId="1" fillId="0" borderId="0"/>
  </cellStyleXfs>
  <cellXfs count="375">
    <xf numFmtId="0" fontId="0" fillId="0" borderId="0" xfId="0"/>
    <xf numFmtId="0" fontId="4" fillId="0" borderId="0" xfId="0" applyFont="1"/>
    <xf numFmtId="0" fontId="4" fillId="4" borderId="1" xfId="0" applyFont="1" applyFill="1" applyBorder="1" applyAlignment="1">
      <alignment horizontal="center" vertical="center"/>
    </xf>
    <xf numFmtId="0" fontId="3" fillId="0" borderId="0" xfId="0" applyFont="1" applyBorder="1"/>
    <xf numFmtId="0" fontId="4" fillId="0" borderId="0" xfId="0" applyFont="1" applyBorder="1"/>
    <xf numFmtId="0" fontId="4" fillId="0" borderId="0" xfId="0" applyFont="1" applyFill="1" applyBorder="1"/>
    <xf numFmtId="0" fontId="4" fillId="4" borderId="1" xfId="0" applyFont="1" applyFill="1" applyBorder="1"/>
    <xf numFmtId="0" fontId="9" fillId="0" borderId="0" xfId="0" applyFont="1" applyFill="1" applyBorder="1" applyAlignment="1">
      <alignment horizontal="left" vertical="center"/>
    </xf>
    <xf numFmtId="0" fontId="6" fillId="0" borderId="0" xfId="0" applyFont="1" applyFill="1" applyBorder="1" applyAlignment="1">
      <alignment horizontal="left" vertical="center"/>
    </xf>
    <xf numFmtId="0" fontId="8" fillId="0" borderId="0" xfId="0" applyFont="1" applyFill="1" applyBorder="1" applyAlignment="1">
      <alignment horizontal="left" vertical="center" wrapText="1"/>
    </xf>
    <xf numFmtId="0" fontId="5" fillId="0" borderId="0" xfId="0" applyFont="1" applyFill="1" applyBorder="1" applyAlignment="1">
      <alignment horizontal="left" vertical="center" wrapText="1"/>
    </xf>
    <xf numFmtId="0" fontId="6" fillId="0" borderId="0" xfId="0" applyFont="1" applyFill="1" applyBorder="1" applyAlignment="1">
      <alignment horizontal="left" vertical="center" wrapText="1"/>
    </xf>
    <xf numFmtId="0" fontId="13" fillId="0" borderId="0" xfId="2" applyFont="1" applyFill="1" applyBorder="1" applyAlignment="1">
      <alignment horizontal="left" vertical="center" wrapText="1"/>
    </xf>
    <xf numFmtId="0" fontId="11" fillId="0" borderId="0" xfId="2" applyFont="1" applyAlignment="1">
      <alignment horizontal="left" vertical="center"/>
    </xf>
    <xf numFmtId="0" fontId="5" fillId="0" borderId="0" xfId="0" applyFont="1"/>
    <xf numFmtId="0" fontId="6" fillId="0" borderId="0" xfId="0" applyFont="1"/>
    <xf numFmtId="0" fontId="9" fillId="0" borderId="0" xfId="0" applyFont="1" applyAlignment="1">
      <alignment horizontal="left" vertical="top"/>
    </xf>
    <xf numFmtId="14" fontId="6" fillId="0" borderId="0" xfId="0" applyNumberFormat="1" applyFont="1"/>
    <xf numFmtId="0" fontId="6" fillId="0" borderId="0" xfId="0" applyFont="1" applyFill="1"/>
    <xf numFmtId="0" fontId="9" fillId="0" borderId="0" xfId="0" applyFont="1" applyFill="1" applyAlignment="1">
      <alignment horizontal="left" vertical="top"/>
    </xf>
    <xf numFmtId="0" fontId="5" fillId="0" borderId="0" xfId="0" applyFont="1" applyFill="1"/>
    <xf numFmtId="0" fontId="5" fillId="0" borderId="0" xfId="0" applyFont="1" applyBorder="1"/>
    <xf numFmtId="0" fontId="5" fillId="3" borderId="0" xfId="0" applyFont="1" applyFill="1"/>
    <xf numFmtId="0" fontId="6" fillId="3" borderId="0" xfId="0" applyFont="1" applyFill="1"/>
    <xf numFmtId="0" fontId="10" fillId="0" borderId="0" xfId="0" applyFont="1"/>
    <xf numFmtId="14" fontId="6" fillId="0" borderId="0" xfId="0" applyNumberFormat="1" applyFont="1" applyFill="1" applyBorder="1" applyAlignment="1">
      <alignment horizontal="left" vertical="center"/>
    </xf>
    <xf numFmtId="0" fontId="4" fillId="0" borderId="1" xfId="0" applyFont="1" applyFill="1" applyBorder="1"/>
    <xf numFmtId="0" fontId="0" fillId="0" borderId="0" xfId="0" applyFill="1"/>
    <xf numFmtId="0" fontId="4" fillId="0" borderId="1" xfId="0" applyFont="1" applyBorder="1"/>
    <xf numFmtId="0" fontId="4" fillId="0" borderId="0" xfId="0" applyFont="1" applyFill="1"/>
    <xf numFmtId="0" fontId="0" fillId="4" borderId="1" xfId="0" applyFill="1" applyBorder="1"/>
    <xf numFmtId="0" fontId="16"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8" fillId="0" borderId="0" xfId="0" applyFont="1" applyFill="1" applyBorder="1" applyAlignment="1">
      <alignment horizontal="left" vertical="center"/>
    </xf>
    <xf numFmtId="0" fontId="4" fillId="0" borderId="0" xfId="0" applyFont="1" applyFill="1" applyBorder="1" applyAlignment="1">
      <alignment horizontal="left" vertical="center"/>
    </xf>
    <xf numFmtId="0" fontId="18" fillId="0" borderId="0" xfId="0" applyFont="1" applyBorder="1" applyAlignment="1">
      <alignment horizontal="left" vertical="center"/>
    </xf>
    <xf numFmtId="0" fontId="20" fillId="0" borderId="0" xfId="0" applyFont="1" applyFill="1" applyBorder="1" applyAlignment="1">
      <alignment horizontal="left" vertical="center"/>
    </xf>
    <xf numFmtId="0" fontId="19" fillId="0" borderId="0" xfId="0" applyFont="1" applyFill="1" applyBorder="1" applyAlignment="1">
      <alignment horizontal="left" vertical="center"/>
    </xf>
    <xf numFmtId="0" fontId="4" fillId="0" borderId="0" xfId="0" applyFont="1" applyFill="1" applyBorder="1" applyAlignment="1">
      <alignment vertical="center"/>
    </xf>
    <xf numFmtId="0" fontId="18" fillId="5" borderId="0" xfId="0" applyFont="1" applyFill="1" applyBorder="1" applyAlignment="1">
      <alignment horizontal="left" vertical="center"/>
    </xf>
    <xf numFmtId="0" fontId="4" fillId="5" borderId="0" xfId="0" applyFont="1" applyFill="1" applyBorder="1" applyAlignment="1">
      <alignment horizontal="left" vertical="center"/>
    </xf>
    <xf numFmtId="0" fontId="4" fillId="6" borderId="0" xfId="0" applyFont="1" applyFill="1" applyBorder="1" applyAlignment="1">
      <alignment horizontal="left" vertical="center"/>
    </xf>
    <xf numFmtId="0" fontId="18" fillId="6" borderId="0" xfId="0" applyFont="1" applyFill="1" applyBorder="1" applyAlignment="1">
      <alignment horizontal="left" vertical="center"/>
    </xf>
    <xf numFmtId="0" fontId="4" fillId="4" borderId="0" xfId="0" applyFont="1" applyFill="1"/>
    <xf numFmtId="0" fontId="18" fillId="0" borderId="0" xfId="0" applyFont="1" applyAlignment="1">
      <alignment horizontal="left" vertical="center"/>
    </xf>
    <xf numFmtId="0" fontId="4" fillId="0" borderId="0" xfId="0" applyFont="1" applyAlignment="1">
      <alignment horizontal="left" vertical="center"/>
    </xf>
    <xf numFmtId="0" fontId="4" fillId="5" borderId="0" xfId="0" applyFont="1" applyFill="1" applyAlignment="1">
      <alignment horizontal="left" vertical="center"/>
    </xf>
    <xf numFmtId="0" fontId="19" fillId="0" borderId="0" xfId="0" applyFont="1" applyAlignment="1">
      <alignment horizontal="left" vertical="center"/>
    </xf>
    <xf numFmtId="0" fontId="18" fillId="6" borderId="0" xfId="0" applyFont="1" applyFill="1" applyAlignment="1">
      <alignment horizontal="left" vertical="center"/>
    </xf>
    <xf numFmtId="0" fontId="4" fillId="6" borderId="0" xfId="0" applyFont="1" applyFill="1" applyAlignment="1">
      <alignment horizontal="left" vertical="center"/>
    </xf>
    <xf numFmtId="0" fontId="4" fillId="4" borderId="0" xfId="0" applyFont="1" applyFill="1" applyAlignment="1">
      <alignment horizontal="left" vertical="center"/>
    </xf>
    <xf numFmtId="0" fontId="3" fillId="4" borderId="1" xfId="5" applyFont="1" applyFill="1" applyBorder="1"/>
    <xf numFmtId="0" fontId="4" fillId="4" borderId="1" xfId="5" applyFont="1" applyFill="1" applyBorder="1"/>
    <xf numFmtId="0" fontId="4" fillId="0" borderId="0" xfId="5" applyFont="1"/>
    <xf numFmtId="0" fontId="4" fillId="0" borderId="1" xfId="5" applyFont="1" applyBorder="1"/>
    <xf numFmtId="0" fontId="4" fillId="3" borderId="0" xfId="5" applyFont="1" applyFill="1"/>
    <xf numFmtId="14" fontId="3" fillId="0" borderId="0" xfId="0" applyNumberFormat="1" applyFont="1" applyFill="1" applyBorder="1" applyAlignment="1">
      <alignment vertical="center" wrapText="1"/>
    </xf>
    <xf numFmtId="14" fontId="18" fillId="0" borderId="0" xfId="0" applyNumberFormat="1" applyFont="1" applyFill="1" applyBorder="1" applyAlignment="1">
      <alignment vertical="center"/>
    </xf>
    <xf numFmtId="14" fontId="4" fillId="0" borderId="0" xfId="0" applyNumberFormat="1" applyFont="1" applyFill="1" applyBorder="1" applyAlignment="1">
      <alignment vertical="center"/>
    </xf>
    <xf numFmtId="14" fontId="4" fillId="0" borderId="0" xfId="0" applyNumberFormat="1" applyFont="1" applyAlignment="1"/>
    <xf numFmtId="0" fontId="3" fillId="0" borderId="0" xfId="0" applyFont="1" applyFill="1" applyBorder="1" applyAlignment="1">
      <alignment vertical="center" wrapText="1"/>
    </xf>
    <xf numFmtId="0" fontId="18" fillId="0" borderId="0" xfId="0" applyFont="1" applyFill="1" applyBorder="1" applyAlignment="1">
      <alignment vertical="center"/>
    </xf>
    <xf numFmtId="0" fontId="18" fillId="0" borderId="0" xfId="0" applyFont="1" applyFill="1" applyBorder="1" applyAlignment="1">
      <alignment vertical="center" wrapText="1"/>
    </xf>
    <xf numFmtId="0" fontId="4" fillId="0" borderId="0" xfId="0" applyFont="1" applyFill="1" applyBorder="1" applyAlignment="1">
      <alignment vertical="center" wrapText="1"/>
    </xf>
    <xf numFmtId="0" fontId="4" fillId="0" borderId="0" xfId="0" applyFont="1" applyAlignment="1">
      <alignment vertical="center"/>
    </xf>
    <xf numFmtId="0" fontId="4" fillId="0" borderId="0" xfId="0" applyFont="1" applyAlignment="1"/>
    <xf numFmtId="0" fontId="18" fillId="0" borderId="0" xfId="0" applyFont="1" applyAlignment="1">
      <alignment vertical="center"/>
    </xf>
    <xf numFmtId="0" fontId="3" fillId="0" borderId="0" xfId="0" applyNumberFormat="1" applyFont="1" applyFill="1" applyBorder="1" applyAlignment="1">
      <alignment vertical="center" wrapText="1"/>
    </xf>
    <xf numFmtId="0" fontId="18" fillId="0" borderId="0" xfId="0" applyNumberFormat="1" applyFont="1" applyFill="1" applyBorder="1" applyAlignment="1">
      <alignment vertical="center"/>
    </xf>
    <xf numFmtId="0" fontId="20" fillId="0" borderId="0" xfId="0" applyNumberFormat="1" applyFont="1" applyAlignment="1">
      <alignment vertical="center"/>
    </xf>
    <xf numFmtId="0" fontId="18" fillId="0" borderId="0" xfId="0" applyNumberFormat="1" applyFont="1" applyAlignment="1">
      <alignment vertical="center"/>
    </xf>
    <xf numFmtId="0" fontId="4" fillId="0" borderId="0" xfId="0" applyNumberFormat="1" applyFont="1" applyAlignment="1"/>
    <xf numFmtId="0" fontId="20" fillId="0" borderId="0" xfId="0" applyNumberFormat="1" applyFont="1" applyFill="1" applyBorder="1" applyAlignment="1">
      <alignment vertical="center"/>
    </xf>
    <xf numFmtId="0" fontId="4" fillId="0" borderId="0" xfId="0" applyNumberFormat="1" applyFont="1" applyFill="1" applyBorder="1" applyAlignment="1">
      <alignment vertical="center"/>
    </xf>
    <xf numFmtId="165" fontId="3" fillId="0" borderId="0" xfId="0" applyNumberFormat="1" applyFont="1" applyFill="1" applyBorder="1" applyAlignment="1">
      <alignment horizontal="right" vertical="center" wrapText="1"/>
    </xf>
    <xf numFmtId="165" fontId="4" fillId="0" borderId="0" xfId="0" applyNumberFormat="1" applyFont="1" applyFill="1" applyBorder="1" applyAlignment="1">
      <alignment horizontal="right" vertical="center"/>
    </xf>
    <xf numFmtId="165" fontId="18" fillId="0" borderId="0" xfId="0" applyNumberFormat="1" applyFont="1" applyFill="1" applyBorder="1" applyAlignment="1">
      <alignment horizontal="right" vertical="center"/>
    </xf>
    <xf numFmtId="165" fontId="4" fillId="0" borderId="0" xfId="0" applyNumberFormat="1" applyFont="1"/>
    <xf numFmtId="165" fontId="4" fillId="0" borderId="0" xfId="0" applyNumberFormat="1" applyFont="1" applyFill="1"/>
    <xf numFmtId="165" fontId="4" fillId="0" borderId="0" xfId="0" applyNumberFormat="1" applyFont="1" applyAlignment="1">
      <alignment horizontal="right"/>
    </xf>
    <xf numFmtId="166" fontId="17" fillId="0" borderId="0" xfId="2" applyNumberFormat="1" applyFont="1" applyFill="1" applyBorder="1" applyAlignment="1">
      <alignment horizontal="right" vertical="center" wrapText="1"/>
    </xf>
    <xf numFmtId="166" fontId="18" fillId="0" borderId="0" xfId="2" applyNumberFormat="1" applyFont="1" applyFill="1" applyBorder="1" applyAlignment="1">
      <alignment horizontal="right" vertical="center" wrapText="1"/>
    </xf>
    <xf numFmtId="166" fontId="19" fillId="0" borderId="0" xfId="2" applyNumberFormat="1" applyFont="1" applyFill="1" applyBorder="1" applyAlignment="1">
      <alignment horizontal="right" vertical="center" wrapText="1"/>
    </xf>
    <xf numFmtId="166" fontId="4" fillId="0" borderId="0" xfId="0" applyNumberFormat="1" applyFont="1" applyFill="1" applyBorder="1" applyAlignment="1">
      <alignment horizontal="right" vertical="center"/>
    </xf>
    <xf numFmtId="166" fontId="4" fillId="0" borderId="0" xfId="0" applyNumberFormat="1" applyFont="1" applyBorder="1"/>
    <xf numFmtId="165" fontId="17" fillId="0" borderId="0" xfId="2" applyNumberFormat="1" applyFont="1" applyFill="1" applyBorder="1" applyAlignment="1">
      <alignment vertical="center" wrapText="1"/>
    </xf>
    <xf numFmtId="165" fontId="18" fillId="0" borderId="0" xfId="2" applyNumberFormat="1" applyFont="1" applyFill="1" applyBorder="1" applyAlignment="1">
      <alignment vertical="center" wrapText="1"/>
    </xf>
    <xf numFmtId="165" fontId="19" fillId="0" borderId="0" xfId="2" applyNumberFormat="1" applyFont="1" applyFill="1" applyBorder="1" applyAlignment="1">
      <alignment vertical="center" wrapText="1"/>
    </xf>
    <xf numFmtId="165" fontId="4" fillId="0" borderId="0" xfId="0" applyNumberFormat="1" applyFont="1" applyFill="1" applyBorder="1" applyAlignment="1">
      <alignment vertical="center"/>
    </xf>
    <xf numFmtId="0" fontId="14" fillId="3" borderId="0" xfId="0" applyFont="1" applyFill="1"/>
    <xf numFmtId="0" fontId="14" fillId="4" borderId="0" xfId="0" applyFont="1" applyFill="1"/>
    <xf numFmtId="0" fontId="6" fillId="4" borderId="0" xfId="0" applyFont="1" applyFill="1"/>
    <xf numFmtId="0" fontId="9" fillId="4" borderId="0" xfId="0" applyFont="1" applyFill="1" applyAlignment="1">
      <alignment horizontal="left" vertical="top"/>
    </xf>
    <xf numFmtId="0" fontId="6" fillId="7" borderId="0" xfId="0" applyFont="1" applyFill="1"/>
    <xf numFmtId="0" fontId="19" fillId="0" borderId="0" xfId="0" applyFont="1"/>
    <xf numFmtId="0" fontId="18" fillId="0" borderId="0" xfId="0" applyFont="1"/>
    <xf numFmtId="0" fontId="22" fillId="0" borderId="0" xfId="0" applyFont="1" applyFill="1" applyBorder="1" applyAlignment="1">
      <alignment horizontal="left" vertical="center"/>
    </xf>
    <xf numFmtId="0" fontId="22" fillId="0" borderId="0" xfId="0" applyFont="1"/>
    <xf numFmtId="0" fontId="4" fillId="0" borderId="2" xfId="5" applyFont="1" applyBorder="1"/>
    <xf numFmtId="0" fontId="4" fillId="0" borderId="0" xfId="5" applyFont="1" applyBorder="1"/>
    <xf numFmtId="0" fontId="3" fillId="4" borderId="0" xfId="5" applyFont="1" applyFill="1" applyBorder="1"/>
    <xf numFmtId="0" fontId="18" fillId="0" borderId="0" xfId="5" applyFont="1" applyFill="1"/>
    <xf numFmtId="0" fontId="3" fillId="4" borderId="3" xfId="5" applyFont="1" applyFill="1" applyBorder="1"/>
    <xf numFmtId="0" fontId="19" fillId="0" borderId="1" xfId="3" applyFont="1" applyBorder="1"/>
    <xf numFmtId="0" fontId="21" fillId="0" borderId="1" xfId="3" applyFont="1" applyBorder="1"/>
    <xf numFmtId="0" fontId="4" fillId="0" borderId="0" xfId="5" applyFont="1" applyFill="1"/>
    <xf numFmtId="0" fontId="4" fillId="0" borderId="0" xfId="5" applyFont="1" applyFill="1" applyBorder="1"/>
    <xf numFmtId="0" fontId="4" fillId="0" borderId="1" xfId="5" applyFont="1" applyFill="1" applyBorder="1"/>
    <xf numFmtId="167" fontId="4" fillId="0" borderId="1" xfId="5" applyNumberFormat="1" applyFont="1" applyBorder="1"/>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horizontal="center" vertical="center" wrapText="1"/>
    </xf>
    <xf numFmtId="0" fontId="23" fillId="0" borderId="1" xfId="0" applyFont="1" applyBorder="1" applyAlignment="1">
      <alignment horizontal="left" vertical="center" wrapText="1"/>
    </xf>
    <xf numFmtId="0" fontId="23" fillId="0" borderId="1" xfId="3" applyFont="1" applyBorder="1" applyAlignment="1">
      <alignment horizontal="left" vertical="center"/>
    </xf>
    <xf numFmtId="0" fontId="23" fillId="0" borderId="1" xfId="0" applyFont="1" applyBorder="1" applyAlignment="1">
      <alignment horizontal="left" vertical="center"/>
    </xf>
    <xf numFmtId="0" fontId="23" fillId="0" borderId="1" xfId="3" applyFont="1" applyBorder="1" applyAlignment="1">
      <alignment horizontal="center"/>
    </xf>
    <xf numFmtId="0" fontId="3" fillId="0" borderId="0" xfId="5" applyFont="1" applyBorder="1" applyAlignment="1">
      <alignment horizontal="center" vertical="center"/>
    </xf>
    <xf numFmtId="0" fontId="23" fillId="0" borderId="0" xfId="0" applyFont="1" applyBorder="1" applyAlignment="1">
      <alignment horizontal="left" vertical="center"/>
    </xf>
    <xf numFmtId="0" fontId="23" fillId="0" borderId="0" xfId="3" applyFont="1" applyBorder="1" applyAlignment="1">
      <alignment horizontal="center"/>
    </xf>
    <xf numFmtId="1" fontId="4" fillId="0" borderId="0" xfId="0" applyNumberFormat="1" applyFont="1" applyFill="1" applyBorder="1" applyAlignment="1">
      <alignment vertical="center"/>
    </xf>
    <xf numFmtId="165" fontId="4" fillId="0" borderId="0" xfId="0" applyNumberFormat="1" applyFont="1" applyFill="1" applyAlignment="1">
      <alignment horizontal="right"/>
    </xf>
    <xf numFmtId="0" fontId="3" fillId="4" borderId="0" xfId="0" applyFont="1" applyFill="1" applyBorder="1"/>
    <xf numFmtId="0" fontId="4" fillId="4" borderId="0" xfId="0" applyFont="1" applyFill="1" applyBorder="1"/>
    <xf numFmtId="0" fontId="3" fillId="6" borderId="0" xfId="0" applyFont="1" applyFill="1" applyBorder="1"/>
    <xf numFmtId="0" fontId="4" fillId="6" borderId="0" xfId="0" applyFont="1" applyFill="1" applyBorder="1"/>
    <xf numFmtId="0" fontId="3" fillId="5" borderId="0" xfId="0" applyFont="1" applyFill="1" applyBorder="1"/>
    <xf numFmtId="0" fontId="4" fillId="5" borderId="0" xfId="0" applyFont="1" applyFill="1" applyBorder="1"/>
    <xf numFmtId="0" fontId="4" fillId="3" borderId="0" xfId="0" applyFont="1" applyFill="1" applyBorder="1"/>
    <xf numFmtId="0" fontId="4" fillId="3" borderId="1" xfId="0" applyFont="1" applyFill="1" applyBorder="1" applyAlignment="1">
      <alignment horizontal="center" vertical="center"/>
    </xf>
    <xf numFmtId="0" fontId="24" fillId="4" borderId="1" xfId="0" applyFont="1" applyFill="1" applyBorder="1" applyAlignment="1">
      <alignment horizontal="center" vertical="center"/>
    </xf>
    <xf numFmtId="0" fontId="24" fillId="0" borderId="0" xfId="0" applyFont="1" applyBorder="1"/>
    <xf numFmtId="0" fontId="24" fillId="3" borderId="1" xfId="0" applyFont="1" applyFill="1" applyBorder="1" applyAlignment="1">
      <alignment horizontal="center" vertical="center"/>
    </xf>
    <xf numFmtId="0" fontId="4" fillId="4" borderId="1" xfId="0" applyFont="1" applyFill="1" applyBorder="1" applyAlignment="1">
      <alignment horizontal="center"/>
    </xf>
    <xf numFmtId="0" fontId="24" fillId="4"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vertical="center"/>
    </xf>
    <xf numFmtId="0" fontId="18" fillId="4" borderId="1" xfId="0" applyFont="1" applyFill="1" applyBorder="1" applyAlignment="1">
      <alignment horizontal="center"/>
    </xf>
    <xf numFmtId="0" fontId="4" fillId="3" borderId="1" xfId="0" applyFont="1" applyFill="1" applyBorder="1" applyAlignment="1">
      <alignment horizontal="center"/>
    </xf>
    <xf numFmtId="0" fontId="19" fillId="0" borderId="0" xfId="0" applyFont="1" applyAlignment="1">
      <alignment horizontal="right"/>
    </xf>
    <xf numFmtId="0" fontId="19" fillId="2" borderId="0" xfId="0" applyFont="1" applyFill="1"/>
    <xf numFmtId="0" fontId="16" fillId="0" borderId="0" xfId="0" applyFont="1"/>
    <xf numFmtId="0" fontId="17" fillId="0" borderId="0" xfId="0" applyFont="1"/>
    <xf numFmtId="0" fontId="3" fillId="4" borderId="0" xfId="5" applyFont="1" applyFill="1"/>
    <xf numFmtId="167" fontId="19" fillId="2" borderId="0" xfId="0" applyNumberFormat="1" applyFont="1" applyFill="1"/>
    <xf numFmtId="0" fontId="3" fillId="0" borderId="1" xfId="5" applyFont="1" applyFill="1" applyBorder="1"/>
    <xf numFmtId="0" fontId="3" fillId="0" borderId="0" xfId="5" applyFont="1" applyFill="1"/>
    <xf numFmtId="0" fontId="23" fillId="3" borderId="1" xfId="0" applyFont="1" applyFill="1" applyBorder="1" applyAlignment="1">
      <alignment horizontal="center" vertical="center"/>
    </xf>
    <xf numFmtId="167" fontId="19" fillId="0" borderId="0" xfId="0" applyNumberFormat="1" applyFont="1" applyFill="1"/>
    <xf numFmtId="43" fontId="19" fillId="0" borderId="0" xfId="0" applyNumberFormat="1" applyFont="1" applyFill="1"/>
    <xf numFmtId="0" fontId="19" fillId="0" borderId="0" xfId="0" applyFont="1" applyFill="1"/>
    <xf numFmtId="0" fontId="18" fillId="0" borderId="0" xfId="0" applyFont="1" applyFill="1"/>
    <xf numFmtId="0" fontId="18" fillId="4" borderId="1" xfId="0" applyFont="1" applyFill="1" applyBorder="1" applyAlignment="1">
      <alignment horizontal="center" vertical="center"/>
    </xf>
    <xf numFmtId="0" fontId="18" fillId="4" borderId="4" xfId="0" applyFont="1" applyFill="1" applyBorder="1" applyAlignment="1">
      <alignment horizontal="center" vertical="center"/>
    </xf>
    <xf numFmtId="0" fontId="18" fillId="0" borderId="1" xfId="0" applyFont="1" applyBorder="1" applyAlignment="1">
      <alignment horizontal="center" vertical="center"/>
    </xf>
    <xf numFmtId="0" fontId="7" fillId="0" borderId="1" xfId="0" applyFont="1" applyBorder="1"/>
    <xf numFmtId="0" fontId="3" fillId="4" borderId="0" xfId="0" applyFont="1" applyFill="1"/>
    <xf numFmtId="0" fontId="0" fillId="4" borderId="0" xfId="0" applyFill="1"/>
    <xf numFmtId="0" fontId="3" fillId="0" borderId="0" xfId="0" applyFont="1"/>
    <xf numFmtId="0" fontId="18" fillId="0" borderId="1" xfId="0" applyFont="1" applyBorder="1"/>
    <xf numFmtId="0" fontId="0" fillId="0" borderId="1" xfId="0" applyBorder="1"/>
    <xf numFmtId="0" fontId="23" fillId="0" borderId="1" xfId="0" applyFont="1" applyFill="1" applyBorder="1" applyAlignment="1">
      <alignment horizontal="center" vertical="center"/>
    </xf>
    <xf numFmtId="0" fontId="3" fillId="2" borderId="1" xfId="5" applyFont="1" applyFill="1" applyBorder="1"/>
    <xf numFmtId="0" fontId="4" fillId="2" borderId="1" xfId="5" applyFont="1" applyFill="1" applyBorder="1"/>
    <xf numFmtId="0" fontId="4" fillId="2" borderId="0" xfId="5" applyFont="1" applyFill="1" applyBorder="1"/>
    <xf numFmtId="0" fontId="3" fillId="2" borderId="1" xfId="5" applyFont="1" applyFill="1" applyBorder="1" applyAlignment="1">
      <alignment wrapText="1"/>
    </xf>
    <xf numFmtId="167" fontId="3" fillId="2" borderId="1" xfId="4" applyNumberFormat="1" applyFont="1" applyFill="1" applyBorder="1"/>
    <xf numFmtId="0" fontId="19" fillId="2" borderId="1" xfId="0" applyFont="1" applyFill="1" applyBorder="1"/>
    <xf numFmtId="167" fontId="4" fillId="2" borderId="1" xfId="4" applyNumberFormat="1" applyFont="1" applyFill="1" applyBorder="1"/>
    <xf numFmtId="0" fontId="4" fillId="2" borderId="1" xfId="5" applyFont="1" applyFill="1" applyBorder="1" applyAlignment="1">
      <alignment wrapText="1"/>
    </xf>
    <xf numFmtId="167" fontId="18" fillId="2" borderId="1" xfId="4" applyNumberFormat="1" applyFont="1" applyFill="1" applyBorder="1"/>
    <xf numFmtId="2" fontId="4" fillId="0" borderId="0" xfId="0" applyNumberFormat="1" applyFont="1" applyFill="1" applyBorder="1" applyAlignment="1">
      <alignment vertical="center"/>
    </xf>
    <xf numFmtId="165" fontId="20" fillId="0" borderId="0" xfId="0" applyNumberFormat="1" applyFont="1" applyFill="1"/>
    <xf numFmtId="165" fontId="20" fillId="0" borderId="0" xfId="0" applyNumberFormat="1" applyFont="1"/>
    <xf numFmtId="0" fontId="18" fillId="0" borderId="1" xfId="0" applyFont="1" applyFill="1" applyBorder="1" applyAlignment="1">
      <alignment horizontal="left" vertical="center"/>
    </xf>
    <xf numFmtId="0" fontId="18" fillId="0" borderId="1" xfId="0" applyFont="1" applyFill="1" applyBorder="1" applyAlignment="1">
      <alignment vertical="center"/>
    </xf>
    <xf numFmtId="165" fontId="4" fillId="0" borderId="1" xfId="0" applyNumberFormat="1" applyFont="1" applyFill="1" applyBorder="1" applyAlignment="1">
      <alignment horizontal="right" vertical="center"/>
    </xf>
    <xf numFmtId="0" fontId="4" fillId="0" borderId="1" xfId="0" applyFont="1" applyFill="1" applyBorder="1" applyAlignment="1">
      <alignment horizontal="left" vertical="center"/>
    </xf>
    <xf numFmtId="1" fontId="18" fillId="0" borderId="1" xfId="0" applyNumberFormat="1" applyFont="1" applyFill="1" applyBorder="1" applyAlignment="1">
      <alignment vertical="center"/>
    </xf>
    <xf numFmtId="1" fontId="4" fillId="0" borderId="1" xfId="0" applyNumberFormat="1" applyFont="1" applyFill="1" applyBorder="1" applyAlignment="1">
      <alignment vertical="center"/>
    </xf>
    <xf numFmtId="2" fontId="18" fillId="0" borderId="1" xfId="0" applyNumberFormat="1" applyFont="1" applyFill="1" applyBorder="1" applyAlignment="1">
      <alignment vertical="center"/>
    </xf>
    <xf numFmtId="0" fontId="4" fillId="0" borderId="1" xfId="0" applyFont="1" applyFill="1" applyBorder="1" applyAlignment="1">
      <alignment vertical="center"/>
    </xf>
    <xf numFmtId="165" fontId="18" fillId="0" borderId="1" xfId="0" applyNumberFormat="1" applyFont="1" applyFill="1" applyBorder="1" applyAlignment="1">
      <alignment horizontal="right" vertical="center"/>
    </xf>
    <xf numFmtId="165" fontId="4" fillId="0" borderId="1" xfId="0" applyNumberFormat="1" applyFont="1" applyFill="1" applyBorder="1"/>
    <xf numFmtId="2" fontId="4" fillId="0" borderId="1" xfId="0" applyNumberFormat="1" applyFont="1" applyFill="1" applyBorder="1" applyAlignment="1">
      <alignment vertical="center"/>
    </xf>
    <xf numFmtId="0" fontId="4" fillId="0" borderId="1" xfId="0" applyNumberFormat="1" applyFont="1" applyFill="1" applyBorder="1" applyAlignment="1">
      <alignment vertical="center" wrapText="1"/>
    </xf>
    <xf numFmtId="1" fontId="4" fillId="0" borderId="1" xfId="0" applyNumberFormat="1" applyFont="1" applyFill="1" applyBorder="1" applyAlignment="1"/>
    <xf numFmtId="0" fontId="4" fillId="0" borderId="1" xfId="0" applyFont="1" applyFill="1" applyBorder="1" applyAlignment="1"/>
    <xf numFmtId="165" fontId="4" fillId="0" borderId="1" xfId="0" applyNumberFormat="1" applyFont="1" applyFill="1" applyBorder="1" applyAlignment="1">
      <alignment horizontal="right"/>
    </xf>
    <xf numFmtId="0" fontId="3" fillId="0" borderId="1" xfId="0" applyFont="1" applyBorder="1" applyAlignment="1">
      <alignment wrapText="1"/>
    </xf>
    <xf numFmtId="0" fontId="4" fillId="5" borderId="1" xfId="0" applyFont="1" applyFill="1" applyBorder="1"/>
    <xf numFmtId="0" fontId="4" fillId="8" borderId="1" xfId="0" applyFont="1" applyFill="1" applyBorder="1"/>
    <xf numFmtId="0" fontId="4" fillId="3" borderId="1" xfId="0" applyFont="1" applyFill="1" applyBorder="1"/>
    <xf numFmtId="0" fontId="4" fillId="2" borderId="1" xfId="0" applyFont="1" applyFill="1" applyBorder="1"/>
    <xf numFmtId="0" fontId="4" fillId="2" borderId="1" xfId="0" applyFont="1" applyFill="1" applyBorder="1" applyAlignment="1">
      <alignment horizontal="left" vertical="center"/>
    </xf>
    <xf numFmtId="0" fontId="18" fillId="2" borderId="1" xfId="0" applyFont="1" applyFill="1" applyBorder="1" applyAlignment="1">
      <alignment horizontal="left" vertical="center"/>
    </xf>
    <xf numFmtId="1" fontId="4" fillId="2" borderId="1" xfId="0" applyNumberFormat="1" applyFont="1" applyFill="1" applyBorder="1" applyAlignment="1">
      <alignment vertical="center"/>
    </xf>
    <xf numFmtId="2" fontId="18" fillId="2" borderId="1" xfId="0" applyNumberFormat="1" applyFont="1" applyFill="1" applyBorder="1" applyAlignment="1">
      <alignment vertical="center"/>
    </xf>
    <xf numFmtId="0" fontId="4" fillId="5" borderId="1" xfId="0" applyFont="1" applyFill="1" applyBorder="1" applyAlignment="1">
      <alignment horizontal="left" vertical="center"/>
    </xf>
    <xf numFmtId="0" fontId="18" fillId="5" borderId="1" xfId="0" applyFont="1" applyFill="1" applyBorder="1" applyAlignment="1">
      <alignment horizontal="left" vertical="center"/>
    </xf>
    <xf numFmtId="0" fontId="4" fillId="5" borderId="1" xfId="0" applyFont="1" applyFill="1" applyBorder="1" applyAlignment="1">
      <alignment vertical="center"/>
    </xf>
    <xf numFmtId="165" fontId="4" fillId="5" borderId="1" xfId="0" applyNumberFormat="1" applyFont="1" applyFill="1" applyBorder="1" applyAlignment="1">
      <alignment horizontal="right" vertical="center"/>
    </xf>
    <xf numFmtId="1" fontId="18" fillId="5" borderId="1" xfId="0" applyNumberFormat="1" applyFont="1" applyFill="1" applyBorder="1" applyAlignment="1">
      <alignment vertical="center"/>
    </xf>
    <xf numFmtId="1" fontId="4" fillId="5" borderId="1" xfId="0" applyNumberFormat="1" applyFont="1" applyFill="1" applyBorder="1" applyAlignment="1">
      <alignment vertical="center"/>
    </xf>
    <xf numFmtId="2" fontId="18" fillId="5" borderId="1" xfId="0" applyNumberFormat="1" applyFont="1" applyFill="1" applyBorder="1" applyAlignment="1">
      <alignment vertical="center"/>
    </xf>
    <xf numFmtId="165" fontId="18" fillId="5" borderId="1" xfId="0" applyNumberFormat="1" applyFont="1" applyFill="1" applyBorder="1" applyAlignment="1">
      <alignment horizontal="right" vertical="center"/>
    </xf>
    <xf numFmtId="0" fontId="18" fillId="5" borderId="1" xfId="0" applyFont="1" applyFill="1" applyBorder="1" applyAlignment="1">
      <alignment vertical="center"/>
    </xf>
    <xf numFmtId="2" fontId="4" fillId="5" borderId="1" xfId="0" applyNumberFormat="1" applyFont="1" applyFill="1" applyBorder="1" applyAlignment="1">
      <alignment vertical="center"/>
    </xf>
    <xf numFmtId="165" fontId="4" fillId="5" borderId="1" xfId="0" applyNumberFormat="1" applyFont="1" applyFill="1" applyBorder="1"/>
    <xf numFmtId="0" fontId="4" fillId="5" borderId="1" xfId="0" applyNumberFormat="1" applyFont="1" applyFill="1" applyBorder="1" applyAlignment="1">
      <alignment vertical="center" wrapText="1"/>
    </xf>
    <xf numFmtId="0" fontId="4" fillId="8" borderId="1" xfId="0" applyFont="1" applyFill="1" applyBorder="1" applyAlignment="1">
      <alignment horizontal="left" vertical="center"/>
    </xf>
    <xf numFmtId="0" fontId="18" fillId="8" borderId="1" xfId="0" applyFont="1" applyFill="1" applyBorder="1" applyAlignment="1">
      <alignment horizontal="left" vertical="center"/>
    </xf>
    <xf numFmtId="0" fontId="4" fillId="8" borderId="1" xfId="0" applyFont="1" applyFill="1" applyBorder="1" applyAlignment="1">
      <alignment vertical="center"/>
    </xf>
    <xf numFmtId="165" fontId="4" fillId="8" borderId="1" xfId="0" applyNumberFormat="1" applyFont="1" applyFill="1" applyBorder="1" applyAlignment="1">
      <alignment horizontal="right" vertical="center"/>
    </xf>
    <xf numFmtId="1" fontId="18" fillId="8" borderId="1" xfId="0" applyNumberFormat="1" applyFont="1" applyFill="1" applyBorder="1" applyAlignment="1">
      <alignment vertical="center"/>
    </xf>
    <xf numFmtId="1" fontId="4" fillId="8" borderId="1" xfId="0" applyNumberFormat="1" applyFont="1" applyFill="1" applyBorder="1" applyAlignment="1">
      <alignment vertical="center"/>
    </xf>
    <xf numFmtId="2" fontId="18" fillId="8" borderId="1" xfId="0" applyNumberFormat="1" applyFont="1" applyFill="1" applyBorder="1" applyAlignment="1">
      <alignment vertical="center"/>
    </xf>
    <xf numFmtId="165" fontId="4" fillId="8" borderId="1" xfId="0" applyNumberFormat="1" applyFont="1" applyFill="1" applyBorder="1"/>
    <xf numFmtId="1" fontId="4" fillId="8" borderId="1" xfId="0" applyNumberFormat="1" applyFont="1" applyFill="1" applyBorder="1" applyAlignment="1"/>
    <xf numFmtId="2" fontId="4" fillId="8" borderId="1" xfId="0" applyNumberFormat="1" applyFont="1" applyFill="1" applyBorder="1" applyAlignment="1">
      <alignment vertical="center"/>
    </xf>
    <xf numFmtId="0" fontId="18" fillId="8" borderId="1" xfId="0" applyFont="1" applyFill="1" applyBorder="1" applyAlignment="1">
      <alignment vertical="center"/>
    </xf>
    <xf numFmtId="0" fontId="4" fillId="8" borderId="1" xfId="0" applyNumberFormat="1" applyFont="1" applyFill="1" applyBorder="1" applyAlignment="1">
      <alignment vertical="center" wrapText="1"/>
    </xf>
    <xf numFmtId="0" fontId="4" fillId="3" borderId="1" xfId="0" applyFont="1" applyFill="1" applyBorder="1" applyAlignment="1">
      <alignment horizontal="left" vertical="center"/>
    </xf>
    <xf numFmtId="0" fontId="18" fillId="3" borderId="1" xfId="0" applyFont="1" applyFill="1" applyBorder="1" applyAlignment="1">
      <alignment horizontal="left" vertical="center"/>
    </xf>
    <xf numFmtId="0" fontId="4" fillId="3" borderId="1" xfId="0" applyFont="1" applyFill="1" applyBorder="1" applyAlignment="1">
      <alignment vertical="center"/>
    </xf>
    <xf numFmtId="165" fontId="4" fillId="3" borderId="1" xfId="0" applyNumberFormat="1" applyFont="1" applyFill="1" applyBorder="1"/>
    <xf numFmtId="1" fontId="4" fillId="3" borderId="1" xfId="0" applyNumberFormat="1" applyFont="1" applyFill="1" applyBorder="1" applyAlignment="1"/>
    <xf numFmtId="1" fontId="4" fillId="3" borderId="1" xfId="0" applyNumberFormat="1" applyFont="1" applyFill="1" applyBorder="1" applyAlignment="1">
      <alignment vertical="center"/>
    </xf>
    <xf numFmtId="2" fontId="18" fillId="3" borderId="1" xfId="0" applyNumberFormat="1" applyFont="1" applyFill="1" applyBorder="1" applyAlignment="1">
      <alignment vertical="center"/>
    </xf>
    <xf numFmtId="2" fontId="4" fillId="3" borderId="1" xfId="0" applyNumberFormat="1" applyFont="1" applyFill="1" applyBorder="1" applyAlignment="1">
      <alignment vertical="center"/>
    </xf>
    <xf numFmtId="0" fontId="4" fillId="3" borderId="1" xfId="0" applyFont="1" applyFill="1" applyBorder="1" applyAlignment="1"/>
    <xf numFmtId="0" fontId="4" fillId="3" borderId="1" xfId="0" applyNumberFormat="1" applyFont="1" applyFill="1" applyBorder="1" applyAlignment="1">
      <alignment vertical="center" wrapText="1"/>
    </xf>
    <xf numFmtId="165" fontId="4" fillId="3" borderId="1" xfId="0" applyNumberFormat="1" applyFont="1" applyFill="1" applyBorder="1" applyAlignment="1">
      <alignment horizontal="right" vertical="center"/>
    </xf>
    <xf numFmtId="0" fontId="18" fillId="3" borderId="1" xfId="0" applyFont="1" applyFill="1" applyBorder="1" applyAlignment="1">
      <alignment vertical="center"/>
    </xf>
    <xf numFmtId="165" fontId="4" fillId="3" borderId="1" xfId="0" applyNumberFormat="1" applyFont="1" applyFill="1" applyBorder="1" applyAlignment="1">
      <alignment horizontal="right"/>
    </xf>
    <xf numFmtId="0" fontId="4" fillId="2" borderId="1" xfId="0" applyFont="1" applyFill="1" applyBorder="1" applyAlignment="1"/>
    <xf numFmtId="165" fontId="4" fillId="2" borderId="1" xfId="0" applyNumberFormat="1" applyFont="1" applyFill="1" applyBorder="1" applyAlignment="1">
      <alignment horizontal="right"/>
    </xf>
    <xf numFmtId="165" fontId="4" fillId="2" borderId="1" xfId="0" applyNumberFormat="1" applyFont="1" applyFill="1" applyBorder="1"/>
    <xf numFmtId="2" fontId="4" fillId="2" borderId="1" xfId="0" applyNumberFormat="1" applyFont="1" applyFill="1" applyBorder="1" applyAlignment="1">
      <alignment vertical="center"/>
    </xf>
    <xf numFmtId="2" fontId="0" fillId="0" borderId="1" xfId="0" applyNumberFormat="1" applyBorder="1"/>
    <xf numFmtId="0" fontId="20" fillId="0" borderId="1" xfId="0" applyFont="1" applyFill="1" applyBorder="1" applyAlignment="1">
      <alignment horizontal="left" vertical="center"/>
    </xf>
    <xf numFmtId="0" fontId="0" fillId="0" borderId="1" xfId="0" applyFill="1" applyBorder="1"/>
    <xf numFmtId="0" fontId="4" fillId="9" borderId="0" xfId="0" applyFont="1" applyFill="1" applyBorder="1"/>
    <xf numFmtId="0" fontId="4" fillId="9" borderId="0" xfId="0" applyFont="1" applyFill="1"/>
    <xf numFmtId="0" fontId="4" fillId="0" borderId="1" xfId="0" applyFont="1" applyFill="1" applyBorder="1" applyAlignment="1">
      <alignment horizontal="center" vertical="center"/>
    </xf>
    <xf numFmtId="0" fontId="4" fillId="7" borderId="0" xfId="0" applyFont="1" applyFill="1" applyBorder="1"/>
    <xf numFmtId="0" fontId="24" fillId="4" borderId="0" xfId="0" applyFont="1" applyFill="1" applyBorder="1"/>
    <xf numFmtId="0" fontId="4" fillId="10" borderId="0" xfId="0" applyFont="1" applyFill="1"/>
    <xf numFmtId="0" fontId="4" fillId="10" borderId="1" xfId="0" applyFont="1" applyFill="1" applyBorder="1" applyAlignment="1">
      <alignment horizontal="center" vertical="center"/>
    </xf>
    <xf numFmtId="0" fontId="4" fillId="11" borderId="0" xfId="0" applyFont="1" applyFill="1"/>
    <xf numFmtId="0" fontId="4" fillId="11" borderId="1" xfId="0" applyFont="1" applyFill="1" applyBorder="1" applyAlignment="1">
      <alignment horizontal="center" vertical="center"/>
    </xf>
    <xf numFmtId="0" fontId="4" fillId="0" borderId="0" xfId="0" applyFont="1" applyBorder="1" applyAlignment="1">
      <alignment horizontal="center" vertical="center"/>
    </xf>
    <xf numFmtId="0" fontId="18" fillId="0" borderId="0" xfId="0" applyFont="1" applyFill="1" applyBorder="1" applyAlignment="1">
      <alignment horizontal="center" vertical="center"/>
    </xf>
    <xf numFmtId="0" fontId="27" fillId="0" borderId="1" xfId="0" applyFont="1" applyBorder="1" applyAlignment="1">
      <alignment horizontal="center" vertical="center"/>
    </xf>
    <xf numFmtId="0" fontId="28" fillId="12" borderId="0" xfId="0" applyFont="1" applyFill="1"/>
    <xf numFmtId="0" fontId="27" fillId="0" borderId="1" xfId="0" applyFont="1" applyBorder="1" applyAlignment="1">
      <alignment horizontal="center"/>
    </xf>
    <xf numFmtId="0" fontId="27" fillId="0" borderId="1" xfId="0" applyFont="1" applyFill="1" applyBorder="1" applyAlignment="1">
      <alignment horizontal="center"/>
    </xf>
    <xf numFmtId="0" fontId="27" fillId="0" borderId="1" xfId="0" applyFont="1" applyFill="1" applyBorder="1" applyAlignment="1">
      <alignment horizontal="center" vertical="center"/>
    </xf>
    <xf numFmtId="0" fontId="27" fillId="0" borderId="0" xfId="0" applyFont="1" applyFill="1"/>
    <xf numFmtId="0" fontId="4" fillId="13" borderId="0" xfId="0" applyFont="1" applyFill="1" applyBorder="1"/>
    <xf numFmtId="0" fontId="4" fillId="13" borderId="1" xfId="0" applyFont="1" applyFill="1" applyBorder="1" applyAlignment="1">
      <alignment horizontal="center"/>
    </xf>
    <xf numFmtId="0" fontId="4" fillId="13" borderId="1" xfId="0" applyFont="1" applyFill="1" applyBorder="1" applyAlignment="1">
      <alignment horizontal="center" vertical="center"/>
    </xf>
    <xf numFmtId="0" fontId="18" fillId="7" borderId="1" xfId="0" applyFont="1" applyFill="1" applyBorder="1" applyAlignment="1">
      <alignment horizontal="center" vertical="center"/>
    </xf>
    <xf numFmtId="0" fontId="20" fillId="0" borderId="0" xfId="0" applyFont="1" applyBorder="1"/>
    <xf numFmtId="0" fontId="18" fillId="13" borderId="1" xfId="0" applyFont="1" applyFill="1" applyBorder="1" applyAlignment="1">
      <alignment horizontal="center" vertical="center"/>
    </xf>
    <xf numFmtId="0" fontId="18" fillId="0" borderId="1" xfId="0" applyFont="1" applyFill="1" applyBorder="1" applyAlignment="1">
      <alignment horizontal="center" vertical="center"/>
    </xf>
    <xf numFmtId="0" fontId="4" fillId="9" borderId="1" xfId="0" applyFont="1" applyFill="1" applyBorder="1" applyAlignment="1">
      <alignment horizontal="center"/>
    </xf>
    <xf numFmtId="0" fontId="4" fillId="9" borderId="1" xfId="0" applyFont="1" applyFill="1" applyBorder="1" applyAlignment="1">
      <alignment horizontal="center" vertical="center"/>
    </xf>
    <xf numFmtId="0" fontId="27"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18" fillId="9" borderId="1" xfId="0" applyFont="1" applyFill="1" applyBorder="1" applyAlignment="1">
      <alignment horizontal="center" vertical="center"/>
    </xf>
    <xf numFmtId="0" fontId="4" fillId="4" borderId="3" xfId="0" applyFont="1" applyFill="1" applyBorder="1" applyAlignment="1">
      <alignment horizontal="center" vertical="center"/>
    </xf>
    <xf numFmtId="0" fontId="18" fillId="4" borderId="3" xfId="0" applyFont="1" applyFill="1" applyBorder="1" applyAlignment="1">
      <alignment horizontal="center" vertical="center"/>
    </xf>
    <xf numFmtId="0" fontId="4" fillId="9" borderId="3" xfId="0" applyFont="1" applyFill="1" applyBorder="1" applyAlignment="1">
      <alignment horizontal="center" vertical="center"/>
    </xf>
    <xf numFmtId="0" fontId="24" fillId="0" borderId="0" xfId="0" applyFont="1" applyFill="1" applyBorder="1" applyAlignment="1">
      <alignment horizontal="center" vertical="center"/>
    </xf>
    <xf numFmtId="0" fontId="18" fillId="9" borderId="3" xfId="0" applyFont="1" applyFill="1" applyBorder="1" applyAlignment="1">
      <alignment horizontal="center" vertical="center"/>
    </xf>
    <xf numFmtId="0" fontId="4" fillId="0" borderId="5" xfId="0" applyFont="1" applyFill="1" applyBorder="1"/>
    <xf numFmtId="0" fontId="4" fillId="0" borderId="6" xfId="0" applyFont="1" applyFill="1" applyBorder="1"/>
    <xf numFmtId="0" fontId="4" fillId="0" borderId="3" xfId="0" applyFont="1" applyFill="1" applyBorder="1"/>
    <xf numFmtId="0" fontId="4" fillId="0" borderId="8" xfId="0" applyFont="1" applyFill="1" applyBorder="1"/>
    <xf numFmtId="0" fontId="4" fillId="0" borderId="9" xfId="0" applyFont="1" applyFill="1" applyBorder="1"/>
    <xf numFmtId="0" fontId="4" fillId="0" borderId="13" xfId="0" applyFont="1" applyFill="1" applyBorder="1"/>
    <xf numFmtId="0" fontId="4" fillId="0" borderId="2" xfId="0" applyFont="1" applyFill="1" applyBorder="1"/>
    <xf numFmtId="0" fontId="4" fillId="0" borderId="11" xfId="0" applyFont="1" applyFill="1" applyBorder="1"/>
    <xf numFmtId="0" fontId="4" fillId="0" borderId="12" xfId="0" applyFont="1" applyFill="1" applyBorder="1"/>
    <xf numFmtId="0" fontId="4" fillId="0" borderId="7" xfId="0" applyFont="1" applyFill="1" applyBorder="1"/>
    <xf numFmtId="0" fontId="4" fillId="0" borderId="10" xfId="0" applyFont="1" applyFill="1" applyBorder="1"/>
    <xf numFmtId="0" fontId="29" fillId="0" borderId="11" xfId="0" applyFont="1" applyFill="1" applyBorder="1"/>
    <xf numFmtId="0" fontId="29" fillId="0" borderId="9" xfId="0" applyFont="1" applyFill="1" applyBorder="1"/>
    <xf numFmtId="0" fontId="18" fillId="0" borderId="6" xfId="0" applyFont="1" applyFill="1" applyBorder="1" applyAlignment="1">
      <alignment horizontal="center" vertical="center"/>
    </xf>
    <xf numFmtId="0" fontId="27"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1" xfId="0" applyFont="1" applyBorder="1" applyAlignment="1">
      <alignment horizontal="left" vertical="center"/>
    </xf>
    <xf numFmtId="0" fontId="4" fillId="14" borderId="1" xfId="0" applyFont="1" applyFill="1" applyBorder="1" applyAlignment="1">
      <alignment horizontal="center"/>
    </xf>
    <xf numFmtId="0" fontId="18" fillId="14" borderId="1" xfId="0" applyFont="1" applyFill="1" applyBorder="1" applyAlignment="1">
      <alignment horizontal="center" vertical="center"/>
    </xf>
    <xf numFmtId="0" fontId="4" fillId="14" borderId="1" xfId="0" applyFont="1" applyFill="1" applyBorder="1" applyAlignment="1">
      <alignment horizontal="center" vertical="center"/>
    </xf>
    <xf numFmtId="0" fontId="4" fillId="14" borderId="0" xfId="0" applyFont="1" applyFill="1" applyBorder="1"/>
    <xf numFmtId="0" fontId="16" fillId="0" borderId="1" xfId="0" applyFont="1" applyBorder="1" applyAlignment="1">
      <alignment horizontal="center"/>
    </xf>
    <xf numFmtId="0" fontId="18" fillId="0" borderId="1" xfId="0" applyFont="1" applyBorder="1" applyAlignment="1">
      <alignment horizontal="left"/>
    </xf>
    <xf numFmtId="0" fontId="18" fillId="0" borderId="8" xfId="0" applyFont="1" applyFill="1" applyBorder="1" applyAlignment="1">
      <alignment horizontal="left"/>
    </xf>
    <xf numFmtId="0" fontId="18" fillId="0" borderId="1" xfId="0" applyFont="1" applyFill="1" applyBorder="1" applyAlignment="1">
      <alignment horizontal="left"/>
    </xf>
    <xf numFmtId="0" fontId="18" fillId="0" borderId="11" xfId="0" applyFont="1" applyFill="1" applyBorder="1"/>
    <xf numFmtId="0" fontId="18" fillId="0" borderId="5" xfId="0" applyFont="1" applyFill="1" applyBorder="1"/>
    <xf numFmtId="0" fontId="18" fillId="0" borderId="8" xfId="0" applyFont="1" applyFill="1" applyBorder="1"/>
    <xf numFmtId="0" fontId="18" fillId="9" borderId="1" xfId="0" applyFont="1" applyFill="1" applyBorder="1" applyAlignment="1">
      <alignment horizontal="left"/>
    </xf>
    <xf numFmtId="0" fontId="18" fillId="15" borderId="1" xfId="0" applyFont="1" applyFill="1" applyBorder="1" applyAlignment="1">
      <alignment horizontal="left"/>
    </xf>
    <xf numFmtId="0" fontId="29" fillId="0" borderId="0" xfId="5" applyFont="1"/>
    <xf numFmtId="0" fontId="18" fillId="0" borderId="0" xfId="0" applyFont="1" applyAlignment="1">
      <alignment horizontal="center"/>
    </xf>
    <xf numFmtId="0" fontId="18" fillId="0" borderId="4" xfId="0" applyFont="1" applyFill="1" applyBorder="1" applyAlignment="1">
      <alignment horizontal="center" vertical="center"/>
    </xf>
    <xf numFmtId="0" fontId="18" fillId="16" borderId="1" xfId="0" applyFont="1" applyFill="1" applyBorder="1" applyAlignment="1">
      <alignment horizontal="center"/>
    </xf>
    <xf numFmtId="0" fontId="18" fillId="16" borderId="1" xfId="0" applyFont="1" applyFill="1" applyBorder="1" applyAlignment="1">
      <alignment horizontal="center" vertical="center"/>
    </xf>
    <xf numFmtId="0" fontId="3" fillId="0" borderId="1" xfId="0" applyFont="1" applyFill="1" applyBorder="1" applyAlignment="1">
      <alignment wrapText="1"/>
    </xf>
    <xf numFmtId="1" fontId="3" fillId="0" borderId="1" xfId="0" applyNumberFormat="1" applyFont="1" applyFill="1" applyBorder="1" applyAlignment="1">
      <alignment wrapText="1"/>
    </xf>
    <xf numFmtId="2" fontId="3" fillId="0" borderId="1" xfId="0" applyNumberFormat="1" applyFont="1" applyFill="1" applyBorder="1" applyAlignment="1">
      <alignment wrapText="1"/>
    </xf>
    <xf numFmtId="0" fontId="3" fillId="0" borderId="0" xfId="0" applyFont="1" applyFill="1" applyBorder="1" applyAlignment="1">
      <alignment wrapText="1"/>
    </xf>
    <xf numFmtId="0" fontId="16" fillId="0" borderId="1" xfId="0" applyFont="1" applyFill="1" applyBorder="1" applyAlignment="1">
      <alignment wrapText="1"/>
    </xf>
    <xf numFmtId="165" fontId="3" fillId="0" borderId="1" xfId="0" applyNumberFormat="1" applyFont="1" applyFill="1" applyBorder="1" applyAlignment="1">
      <alignment wrapText="1"/>
    </xf>
    <xf numFmtId="164" fontId="3" fillId="0" borderId="1" xfId="5" applyNumberFormat="1" applyFont="1" applyFill="1" applyBorder="1" applyAlignment="1">
      <alignment wrapText="1"/>
    </xf>
    <xf numFmtId="0" fontId="25" fillId="0" borderId="1" xfId="0" applyFont="1" applyBorder="1" applyAlignment="1">
      <alignment horizontal="left" vertical="center"/>
    </xf>
    <xf numFmtId="0" fontId="26" fillId="0" borderId="1" xfId="0" applyFont="1" applyBorder="1" applyAlignment="1">
      <alignment horizontal="left" vertical="center"/>
    </xf>
    <xf numFmtId="0" fontId="0" fillId="0" borderId="1" xfId="0" applyBorder="1" applyAlignment="1">
      <alignment horizontal="left"/>
    </xf>
    <xf numFmtId="0" fontId="3" fillId="0" borderId="12" xfId="0" applyFont="1" applyBorder="1" applyAlignment="1">
      <alignment wrapText="1"/>
    </xf>
    <xf numFmtId="0" fontId="4" fillId="5" borderId="12" xfId="0" applyFont="1" applyFill="1" applyBorder="1"/>
    <xf numFmtId="0" fontId="4" fillId="8" borderId="12" xfId="0" applyFont="1" applyFill="1" applyBorder="1"/>
    <xf numFmtId="0" fontId="4" fillId="3" borderId="12" xfId="0" applyFont="1" applyFill="1" applyBorder="1"/>
    <xf numFmtId="0" fontId="4" fillId="2" borderId="12" xfId="0" applyFont="1" applyFill="1" applyBorder="1"/>
    <xf numFmtId="0" fontId="3" fillId="0" borderId="1" xfId="0" applyFont="1" applyBorder="1" applyAlignment="1">
      <alignment horizontal="left" wrapText="1"/>
    </xf>
    <xf numFmtId="0" fontId="4" fillId="0" borderId="1" xfId="0" applyFont="1" applyBorder="1" applyAlignment="1">
      <alignment horizontal="left"/>
    </xf>
    <xf numFmtId="0" fontId="4" fillId="5" borderId="1" xfId="0" applyFont="1" applyFill="1" applyBorder="1" applyAlignment="1">
      <alignment horizontal="left"/>
    </xf>
    <xf numFmtId="0" fontId="4" fillId="0" borderId="12" xfId="0" applyFont="1" applyFill="1" applyBorder="1" applyAlignment="1">
      <alignment horizontal="left" vertical="center"/>
    </xf>
    <xf numFmtId="167" fontId="3" fillId="0" borderId="1" xfId="5" applyNumberFormat="1" applyFont="1" applyFill="1" applyBorder="1"/>
    <xf numFmtId="0" fontId="0" fillId="6" borderId="1" xfId="0" applyFill="1" applyBorder="1"/>
    <xf numFmtId="0" fontId="0" fillId="15" borderId="1" xfId="0" applyFill="1" applyBorder="1"/>
    <xf numFmtId="0" fontId="4" fillId="16" borderId="0" xfId="0" applyFont="1" applyFill="1" applyBorder="1"/>
    <xf numFmtId="165" fontId="3" fillId="0" borderId="2" xfId="0" applyNumberFormat="1" applyFont="1" applyBorder="1" applyAlignment="1">
      <alignment wrapText="1"/>
    </xf>
    <xf numFmtId="0" fontId="3" fillId="0" borderId="1" xfId="3" applyFont="1" applyBorder="1" applyAlignment="1">
      <alignment horizontal="center" vertical="center" wrapText="1"/>
    </xf>
    <xf numFmtId="0" fontId="3" fillId="0" borderId="0" xfId="0" applyFont="1" applyAlignment="1">
      <alignment wrapText="1"/>
    </xf>
    <xf numFmtId="0" fontId="4" fillId="0" borderId="1" xfId="0" applyFont="1" applyBorder="1" applyAlignment="1">
      <alignment horizontal="left" vertical="center"/>
    </xf>
    <xf numFmtId="0" fontId="0" fillId="0" borderId="2" xfId="0" applyBorder="1"/>
    <xf numFmtId="0" fontId="4" fillId="17" borderId="1" xfId="3" applyFont="1" applyFill="1" applyBorder="1" applyAlignment="1">
      <alignment horizontal="center"/>
    </xf>
    <xf numFmtId="164" fontId="18" fillId="0" borderId="1" xfId="3" applyNumberFormat="1" applyFont="1" applyBorder="1"/>
    <xf numFmtId="164" fontId="18" fillId="0" borderId="1" xfId="3" applyNumberFormat="1" applyFont="1" applyBorder="1" applyAlignment="1">
      <alignment horizontal="center"/>
    </xf>
    <xf numFmtId="164" fontId="18" fillId="6" borderId="1" xfId="3" applyNumberFormat="1" applyFont="1" applyFill="1" applyBorder="1" applyAlignment="1">
      <alignment horizontal="center"/>
    </xf>
    <xf numFmtId="2" fontId="18" fillId="0" borderId="1" xfId="3" applyNumberFormat="1" applyFont="1" applyBorder="1" applyAlignment="1">
      <alignment horizontal="center"/>
    </xf>
    <xf numFmtId="164" fontId="18" fillId="2" borderId="1" xfId="3" applyNumberFormat="1" applyFont="1" applyFill="1" applyBorder="1" applyAlignment="1">
      <alignment horizontal="center"/>
    </xf>
    <xf numFmtId="2" fontId="18" fillId="2" borderId="1" xfId="3" applyNumberFormat="1" applyFont="1" applyFill="1" applyBorder="1" applyAlignment="1">
      <alignment horizontal="center"/>
    </xf>
    <xf numFmtId="0" fontId="18" fillId="6" borderId="1" xfId="0" applyFont="1" applyFill="1" applyBorder="1" applyAlignment="1">
      <alignment horizontal="left" vertical="center"/>
    </xf>
    <xf numFmtId="0" fontId="4" fillId="6" borderId="1" xfId="0" applyFont="1" applyFill="1" applyBorder="1" applyAlignment="1">
      <alignment horizontal="left"/>
    </xf>
    <xf numFmtId="0" fontId="4" fillId="6" borderId="1" xfId="0" applyFont="1" applyFill="1" applyBorder="1" applyAlignment="1">
      <alignment horizontal="left" vertical="center"/>
    </xf>
    <xf numFmtId="0" fontId="0" fillId="6" borderId="2" xfId="0" applyFill="1" applyBorder="1"/>
    <xf numFmtId="0" fontId="4" fillId="6" borderId="1" xfId="3" applyFont="1" applyFill="1" applyBorder="1" applyAlignment="1">
      <alignment horizontal="center"/>
    </xf>
    <xf numFmtId="164" fontId="18" fillId="6" borderId="1" xfId="3" applyNumberFormat="1" applyFont="1" applyFill="1" applyBorder="1"/>
    <xf numFmtId="2" fontId="18" fillId="6" borderId="1" xfId="3" applyNumberFormat="1" applyFont="1" applyFill="1" applyBorder="1" applyAlignment="1">
      <alignment horizontal="center"/>
    </xf>
    <xf numFmtId="0" fontId="4" fillId="15" borderId="1" xfId="0" applyFont="1" applyFill="1" applyBorder="1" applyAlignment="1">
      <alignment horizontal="left" vertical="center"/>
    </xf>
    <xf numFmtId="0" fontId="4" fillId="15" borderId="1" xfId="0" applyFont="1" applyFill="1" applyBorder="1" applyAlignment="1">
      <alignment horizontal="left"/>
    </xf>
    <xf numFmtId="0" fontId="0" fillId="15" borderId="2" xfId="0" applyFill="1" applyBorder="1"/>
    <xf numFmtId="0" fontId="4" fillId="15" borderId="1" xfId="3" applyFont="1" applyFill="1" applyBorder="1" applyAlignment="1">
      <alignment horizontal="center"/>
    </xf>
    <xf numFmtId="164" fontId="18" fillId="15" borderId="1" xfId="3" applyNumberFormat="1" applyFont="1" applyFill="1" applyBorder="1"/>
    <xf numFmtId="164" fontId="18" fillId="15" borderId="1" xfId="3" applyNumberFormat="1" applyFont="1" applyFill="1" applyBorder="1" applyAlignment="1">
      <alignment horizontal="center"/>
    </xf>
    <xf numFmtId="2" fontId="18" fillId="15" borderId="1" xfId="3" applyNumberFormat="1" applyFont="1" applyFill="1" applyBorder="1" applyAlignment="1">
      <alignment horizontal="center"/>
    </xf>
    <xf numFmtId="0" fontId="20" fillId="0" borderId="0" xfId="0" applyFont="1" applyAlignment="1">
      <alignment horizontal="left" vertical="center"/>
    </xf>
    <xf numFmtId="0" fontId="6" fillId="0" borderId="0" xfId="0" applyFont="1" applyAlignment="1">
      <alignment horizontal="left" vertical="top" wrapText="1"/>
    </xf>
    <xf numFmtId="0" fontId="16" fillId="0" borderId="2"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2" xfId="0" applyFont="1" applyBorder="1" applyAlignment="1">
      <alignment wrapText="1"/>
    </xf>
    <xf numFmtId="0" fontId="18" fillId="0" borderId="2" xfId="0" applyFont="1" applyBorder="1"/>
    <xf numFmtId="0" fontId="3" fillId="18" borderId="1" xfId="0" applyFont="1" applyFill="1" applyBorder="1" applyAlignment="1">
      <alignment horizontal="left" wrapText="1"/>
    </xf>
    <xf numFmtId="0" fontId="18" fillId="18" borderId="1" xfId="0" applyFont="1" applyFill="1" applyBorder="1" applyAlignment="1">
      <alignment horizontal="left" vertical="center"/>
    </xf>
    <xf numFmtId="0" fontId="4" fillId="18" borderId="1" xfId="0" applyFont="1" applyFill="1" applyBorder="1" applyAlignment="1">
      <alignment horizontal="left"/>
    </xf>
    <xf numFmtId="0" fontId="4" fillId="18" borderId="1" xfId="0" applyFont="1" applyFill="1" applyBorder="1" applyAlignment="1">
      <alignment horizontal="left" vertical="center"/>
    </xf>
    <xf numFmtId="0" fontId="4" fillId="18" borderId="0" xfId="0" applyFont="1" applyFill="1" applyBorder="1" applyAlignment="1">
      <alignment horizontal="left" vertical="center"/>
    </xf>
    <xf numFmtId="0" fontId="4" fillId="18" borderId="0" xfId="0" applyFont="1" applyFill="1" applyBorder="1"/>
    <xf numFmtId="164" fontId="16" fillId="0" borderId="1" xfId="3" applyNumberFormat="1" applyFont="1" applyFill="1" applyBorder="1" applyAlignment="1">
      <alignment horizontal="center" vertical="center" wrapText="1"/>
    </xf>
    <xf numFmtId="0" fontId="16" fillId="0" borderId="1" xfId="3" applyFont="1" applyFill="1" applyBorder="1" applyAlignment="1">
      <alignment horizontal="center" vertical="center" wrapText="1"/>
    </xf>
    <xf numFmtId="0" fontId="0" fillId="0" borderId="0" xfId="0" applyBorder="1"/>
  </cellXfs>
  <cellStyles count="6">
    <cellStyle name="Comma" xfId="4" builtinId="3"/>
    <cellStyle name="Normal" xfId="0" builtinId="0"/>
    <cellStyle name="Normal 2" xfId="1" xr:uid="{732E063E-D157-CA49-9894-781FF06F1F1E}"/>
    <cellStyle name="Normal 2 2" xfId="2" xr:uid="{569BC54A-DC2D-4D4F-9547-5A2EBB0C4DB7}"/>
    <cellStyle name="Normal 2 3" xfId="5" xr:uid="{A10F9C6C-D4FE-7345-A67C-321802659C9E}"/>
    <cellStyle name="Normal 3" xfId="3" xr:uid="{7B31C6CC-E226-3849-AB78-B46984871B2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D75E3-69A6-B34C-8F61-AA5A0E13F7ED}">
  <dimension ref="A1:AH112"/>
  <sheetViews>
    <sheetView topLeftCell="A43" zoomScale="99" workbookViewId="0">
      <selection activeCell="A66" sqref="A66"/>
    </sheetView>
  </sheetViews>
  <sheetFormatPr baseColWidth="10" defaultRowHeight="15" x14ac:dyDescent="0.2"/>
  <cols>
    <col min="1" max="2" width="10.83203125" style="15"/>
    <col min="3" max="3" width="23.1640625" style="15" customWidth="1"/>
    <col min="4" max="5" width="10.83203125" style="15"/>
    <col min="6" max="6" width="30.83203125" style="15" customWidth="1"/>
    <col min="7" max="16384" width="10.83203125" style="15"/>
  </cols>
  <sheetData>
    <row r="1" spans="1:34" x14ac:dyDescent="0.2">
      <c r="A1" s="14" t="s">
        <v>20</v>
      </c>
      <c r="B1" s="15" t="s">
        <v>21</v>
      </c>
    </row>
    <row r="2" spans="1:34" x14ac:dyDescent="0.2">
      <c r="A2" s="14"/>
      <c r="B2" s="14"/>
      <c r="C2" s="14"/>
      <c r="D2" s="14"/>
      <c r="E2" s="14"/>
      <c r="F2" s="14"/>
      <c r="G2" s="14"/>
      <c r="H2" s="14"/>
      <c r="I2" s="14"/>
      <c r="J2" s="14"/>
      <c r="K2" s="14"/>
      <c r="L2" s="14"/>
    </row>
    <row r="3" spans="1:34" x14ac:dyDescent="0.2">
      <c r="A3" s="90" t="s">
        <v>22</v>
      </c>
      <c r="B3" s="14"/>
      <c r="C3" s="14"/>
      <c r="D3" s="14"/>
      <c r="E3" s="14"/>
      <c r="F3" s="14"/>
      <c r="G3" s="14"/>
      <c r="H3" s="14"/>
      <c r="I3" s="14"/>
      <c r="J3" s="14"/>
      <c r="K3" s="14"/>
      <c r="L3" s="14"/>
    </row>
    <row r="4" spans="1:34" x14ac:dyDescent="0.2">
      <c r="A4" s="14"/>
      <c r="B4" s="14"/>
      <c r="C4" s="14"/>
      <c r="D4" s="14"/>
      <c r="E4" s="14"/>
      <c r="F4" s="14"/>
      <c r="G4" s="14"/>
      <c r="H4" s="14"/>
      <c r="I4" s="14"/>
      <c r="J4" s="14"/>
      <c r="K4" s="14"/>
      <c r="L4" s="14"/>
    </row>
    <row r="5" spans="1:34" x14ac:dyDescent="0.2">
      <c r="A5" s="91" t="s">
        <v>23</v>
      </c>
      <c r="B5" s="14"/>
      <c r="C5" s="14"/>
      <c r="D5" s="14"/>
      <c r="E5" s="14"/>
      <c r="F5" s="14"/>
      <c r="G5" s="14"/>
      <c r="H5" s="14"/>
      <c r="I5" s="14"/>
      <c r="J5" s="14"/>
      <c r="K5" s="14"/>
      <c r="L5" s="14"/>
    </row>
    <row r="6" spans="1:34" x14ac:dyDescent="0.2">
      <c r="A6" s="91" t="s">
        <v>24</v>
      </c>
      <c r="B6" s="16" t="s">
        <v>26</v>
      </c>
      <c r="C6" s="16" t="s">
        <v>27</v>
      </c>
      <c r="D6" s="16" t="s">
        <v>28</v>
      </c>
      <c r="E6" s="16" t="s">
        <v>39</v>
      </c>
      <c r="F6" s="14"/>
      <c r="G6" s="14"/>
      <c r="H6" s="14"/>
      <c r="I6" s="14"/>
      <c r="J6" s="14"/>
      <c r="K6" s="14"/>
      <c r="L6" s="14"/>
    </row>
    <row r="7" spans="1:34" x14ac:dyDescent="0.2">
      <c r="A7" s="91" t="s">
        <v>29</v>
      </c>
      <c r="B7" s="15" t="s">
        <v>30</v>
      </c>
      <c r="C7" s="15" t="s">
        <v>31</v>
      </c>
      <c r="D7" s="15" t="s">
        <v>32</v>
      </c>
      <c r="E7" s="15" t="s">
        <v>65</v>
      </c>
      <c r="F7" s="14"/>
      <c r="G7" s="14"/>
      <c r="H7" s="14"/>
      <c r="I7" s="14"/>
      <c r="J7" s="14"/>
      <c r="K7" s="14"/>
      <c r="L7" s="14"/>
    </row>
    <row r="8" spans="1:34" x14ac:dyDescent="0.2">
      <c r="D8" s="15" t="s">
        <v>33</v>
      </c>
      <c r="F8" s="14"/>
      <c r="G8" s="14"/>
      <c r="H8" s="14"/>
      <c r="I8" s="17"/>
      <c r="J8" s="14"/>
      <c r="K8" s="14"/>
      <c r="L8" s="14"/>
    </row>
    <row r="9" spans="1:34" x14ac:dyDescent="0.2">
      <c r="A9" s="92" t="s">
        <v>34</v>
      </c>
      <c r="B9" s="93" t="s">
        <v>387</v>
      </c>
      <c r="F9" s="14"/>
      <c r="G9" s="14"/>
      <c r="H9" s="14"/>
    </row>
    <row r="10" spans="1:34" ht="36" customHeight="1" x14ac:dyDescent="0.2">
      <c r="A10" s="92" t="s">
        <v>35</v>
      </c>
      <c r="B10" s="360" t="s">
        <v>1098</v>
      </c>
      <c r="C10" s="360"/>
      <c r="D10" s="360"/>
      <c r="E10" s="360"/>
      <c r="F10" s="360"/>
      <c r="G10" s="360"/>
      <c r="H10" s="360"/>
      <c r="I10" s="360"/>
      <c r="J10" s="360"/>
      <c r="K10" s="360"/>
      <c r="L10" s="360"/>
      <c r="M10" s="360"/>
      <c r="N10" s="360"/>
    </row>
    <row r="11" spans="1:34" ht="90" x14ac:dyDescent="0.2">
      <c r="A11" s="91" t="s">
        <v>24</v>
      </c>
      <c r="B11" s="31" t="s">
        <v>62</v>
      </c>
      <c r="C11" s="32" t="s">
        <v>26</v>
      </c>
      <c r="D11" s="60" t="s">
        <v>27</v>
      </c>
      <c r="E11" s="32" t="s">
        <v>28</v>
      </c>
      <c r="F11" s="32" t="s">
        <v>39</v>
      </c>
      <c r="G11" s="32" t="s">
        <v>59</v>
      </c>
      <c r="H11" s="32" t="s">
        <v>334</v>
      </c>
      <c r="I11" s="60" t="s">
        <v>60</v>
      </c>
      <c r="J11" s="60" t="s">
        <v>63</v>
      </c>
      <c r="K11" s="60" t="s">
        <v>61</v>
      </c>
      <c r="L11" s="32" t="s">
        <v>353</v>
      </c>
      <c r="M11" s="56" t="s">
        <v>354</v>
      </c>
      <c r="N11" s="32" t="s">
        <v>341</v>
      </c>
      <c r="O11" s="67" t="s">
        <v>356</v>
      </c>
      <c r="P11" s="67" t="s">
        <v>1033</v>
      </c>
      <c r="Q11" s="67" t="s">
        <v>1034</v>
      </c>
      <c r="R11" s="32" t="s">
        <v>344</v>
      </c>
      <c r="S11" s="80" t="s">
        <v>375</v>
      </c>
      <c r="T11" s="80" t="s">
        <v>376</v>
      </c>
      <c r="U11" s="80" t="s">
        <v>377</v>
      </c>
      <c r="V11" s="80" t="s">
        <v>378</v>
      </c>
      <c r="W11" s="80" t="s">
        <v>379</v>
      </c>
      <c r="X11" s="80" t="s">
        <v>380</v>
      </c>
      <c r="Y11" s="80" t="s">
        <v>381</v>
      </c>
      <c r="Z11" s="32" t="s">
        <v>342</v>
      </c>
      <c r="AA11" s="85" t="s">
        <v>382</v>
      </c>
      <c r="AB11" s="74" t="s">
        <v>383</v>
      </c>
      <c r="AC11" s="74" t="s">
        <v>413</v>
      </c>
      <c r="AD11" s="74" t="s">
        <v>1047</v>
      </c>
      <c r="AE11" s="32" t="s">
        <v>1080</v>
      </c>
      <c r="AF11" s="32" t="s">
        <v>1082</v>
      </c>
      <c r="AG11" s="32" t="s">
        <v>1087</v>
      </c>
      <c r="AH11" s="32" t="s">
        <v>1090</v>
      </c>
    </row>
    <row r="12" spans="1:34" x14ac:dyDescent="0.2">
      <c r="A12" s="91" t="s">
        <v>29</v>
      </c>
      <c r="B12" s="15" t="s">
        <v>64</v>
      </c>
      <c r="C12" s="15" t="s">
        <v>30</v>
      </c>
      <c r="D12" s="15" t="s">
        <v>31</v>
      </c>
      <c r="E12" s="15" t="s">
        <v>32</v>
      </c>
      <c r="F12" s="15" t="s">
        <v>65</v>
      </c>
      <c r="G12" s="15" t="s">
        <v>66</v>
      </c>
      <c r="H12" s="15" t="s">
        <v>67</v>
      </c>
      <c r="I12" s="15" t="s">
        <v>68</v>
      </c>
      <c r="J12" s="15" t="s">
        <v>69</v>
      </c>
      <c r="K12" s="15" t="s">
        <v>71</v>
      </c>
      <c r="L12" s="15" t="s">
        <v>76</v>
      </c>
      <c r="M12" s="15" t="s">
        <v>75</v>
      </c>
      <c r="N12" s="15" t="s">
        <v>72</v>
      </c>
      <c r="O12" s="15" t="s">
        <v>396</v>
      </c>
      <c r="P12" s="15" t="s">
        <v>396</v>
      </c>
      <c r="Q12" s="15" t="s">
        <v>396</v>
      </c>
      <c r="R12" s="15" t="s">
        <v>397</v>
      </c>
      <c r="S12" s="15" t="s">
        <v>398</v>
      </c>
      <c r="T12" s="15" t="s">
        <v>400</v>
      </c>
      <c r="U12" s="15" t="s">
        <v>401</v>
      </c>
      <c r="V12" s="15" t="s">
        <v>402</v>
      </c>
      <c r="W12" s="15" t="s">
        <v>403</v>
      </c>
      <c r="X12" s="15" t="s">
        <v>404</v>
      </c>
      <c r="Y12" s="15" t="s">
        <v>405</v>
      </c>
      <c r="Z12" s="15" t="s">
        <v>406</v>
      </c>
      <c r="AA12" s="15" t="s">
        <v>407</v>
      </c>
      <c r="AB12" s="15" t="s">
        <v>408</v>
      </c>
      <c r="AC12" s="15" t="s">
        <v>414</v>
      </c>
      <c r="AD12" s="15" t="s">
        <v>1099</v>
      </c>
      <c r="AE12" s="15" t="s">
        <v>1101</v>
      </c>
      <c r="AF12" s="15" t="s">
        <v>1102</v>
      </c>
      <c r="AG12" s="15" t="s">
        <v>1104</v>
      </c>
      <c r="AH12" s="15" t="s">
        <v>1105</v>
      </c>
    </row>
    <row r="13" spans="1:34" x14ac:dyDescent="0.2">
      <c r="A13" s="91" t="s">
        <v>36</v>
      </c>
      <c r="B13" s="15" t="s">
        <v>1</v>
      </c>
      <c r="C13" s="15" t="s">
        <v>1</v>
      </c>
      <c r="D13" s="15" t="s">
        <v>1</v>
      </c>
      <c r="E13" s="15" t="s">
        <v>1</v>
      </c>
      <c r="F13" s="15" t="s">
        <v>1</v>
      </c>
      <c r="G13" s="15" t="s">
        <v>1</v>
      </c>
      <c r="H13" s="15" t="s">
        <v>1</v>
      </c>
      <c r="I13" s="15" t="s">
        <v>70</v>
      </c>
      <c r="J13" s="15" t="s">
        <v>70</v>
      </c>
      <c r="K13" s="15" t="s">
        <v>70</v>
      </c>
      <c r="L13" s="15" t="s">
        <v>1</v>
      </c>
      <c r="M13" s="15" t="s">
        <v>77</v>
      </c>
      <c r="N13" s="15" t="s">
        <v>1</v>
      </c>
      <c r="O13" s="15" t="s">
        <v>346</v>
      </c>
      <c r="P13" s="15" t="s">
        <v>346</v>
      </c>
      <c r="Q13" s="15" t="s">
        <v>346</v>
      </c>
      <c r="R13" s="15" t="s">
        <v>395</v>
      </c>
      <c r="S13" s="15" t="s">
        <v>399</v>
      </c>
      <c r="T13" s="15" t="s">
        <v>399</v>
      </c>
      <c r="U13" s="15" t="s">
        <v>399</v>
      </c>
      <c r="V13" s="15" t="s">
        <v>399</v>
      </c>
      <c r="W13" s="15" t="s">
        <v>399</v>
      </c>
      <c r="X13" s="15" t="s">
        <v>1</v>
      </c>
      <c r="Y13" s="15" t="s">
        <v>347</v>
      </c>
      <c r="Z13" s="15" t="s">
        <v>1</v>
      </c>
      <c r="AA13" s="15" t="s">
        <v>347</v>
      </c>
      <c r="AB13" s="15" t="s">
        <v>347</v>
      </c>
      <c r="AC13" s="15" t="s">
        <v>347</v>
      </c>
      <c r="AD13" s="15" t="s">
        <v>347</v>
      </c>
      <c r="AE13" s="15" t="s">
        <v>1100</v>
      </c>
      <c r="AF13" s="15" t="s">
        <v>1103</v>
      </c>
      <c r="AG13" s="15" t="s">
        <v>395</v>
      </c>
      <c r="AH13" s="15" t="s">
        <v>1</v>
      </c>
    </row>
    <row r="14" spans="1:34" x14ac:dyDescent="0.2">
      <c r="A14" s="92" t="s">
        <v>37</v>
      </c>
      <c r="B14" s="24" t="s">
        <v>409</v>
      </c>
      <c r="H14" s="14"/>
    </row>
    <row r="15" spans="1:34" x14ac:dyDescent="0.2">
      <c r="A15" s="92"/>
      <c r="B15" s="24" t="s">
        <v>410</v>
      </c>
      <c r="H15" s="14"/>
    </row>
    <row r="16" spans="1:34" x14ac:dyDescent="0.2">
      <c r="A16" s="92"/>
      <c r="B16" s="24" t="s">
        <v>411</v>
      </c>
      <c r="H16" s="14"/>
    </row>
    <row r="17" spans="1:30" x14ac:dyDescent="0.2">
      <c r="A17" s="92"/>
      <c r="B17" s="24" t="s">
        <v>412</v>
      </c>
      <c r="H17" s="14"/>
    </row>
    <row r="18" spans="1:30" x14ac:dyDescent="0.2">
      <c r="A18" s="92" t="s">
        <v>38</v>
      </c>
      <c r="B18" s="13" t="s">
        <v>1106</v>
      </c>
      <c r="H18" s="14"/>
    </row>
    <row r="19" spans="1:30" s="18" customFormat="1" x14ac:dyDescent="0.2">
      <c r="A19" s="19"/>
      <c r="B19" s="13" t="s">
        <v>1107</v>
      </c>
      <c r="H19" s="20"/>
    </row>
    <row r="20" spans="1:30" s="18" customFormat="1" x14ac:dyDescent="0.2">
      <c r="A20" s="19"/>
      <c r="B20" s="13"/>
      <c r="H20" s="20"/>
    </row>
    <row r="21" spans="1:30" s="18" customFormat="1" x14ac:dyDescent="0.2">
      <c r="A21" s="19"/>
      <c r="B21" s="13"/>
      <c r="H21" s="20"/>
    </row>
    <row r="22" spans="1:30" x14ac:dyDescent="0.2">
      <c r="A22" s="92" t="s">
        <v>34</v>
      </c>
      <c r="B22" s="93" t="s">
        <v>1097</v>
      </c>
      <c r="F22" s="14"/>
      <c r="G22" s="14"/>
      <c r="H22" s="14"/>
    </row>
    <row r="23" spans="1:30" ht="36" customHeight="1" x14ac:dyDescent="0.2">
      <c r="A23" s="92" t="s">
        <v>35</v>
      </c>
      <c r="B23" s="360" t="s">
        <v>1108</v>
      </c>
      <c r="C23" s="360"/>
      <c r="D23" s="360"/>
      <c r="E23" s="360"/>
      <c r="F23" s="360"/>
      <c r="G23" s="360"/>
      <c r="H23" s="360"/>
      <c r="I23" s="360"/>
      <c r="J23" s="360"/>
      <c r="K23" s="360"/>
      <c r="L23" s="360"/>
      <c r="M23" s="360"/>
      <c r="N23" s="360"/>
    </row>
    <row r="24" spans="1:30" ht="48" x14ac:dyDescent="0.2">
      <c r="A24" s="91" t="s">
        <v>24</v>
      </c>
      <c r="B24" s="9" t="s">
        <v>62</v>
      </c>
      <c r="C24" s="10" t="s">
        <v>26</v>
      </c>
      <c r="D24" s="10" t="s">
        <v>27</v>
      </c>
      <c r="E24" s="10" t="s">
        <v>28</v>
      </c>
      <c r="F24" s="10" t="s">
        <v>39</v>
      </c>
      <c r="G24" s="10" t="s">
        <v>59</v>
      </c>
      <c r="H24" s="10" t="s">
        <v>334</v>
      </c>
      <c r="I24" s="10" t="s">
        <v>384</v>
      </c>
      <c r="J24" s="10" t="s">
        <v>60</v>
      </c>
      <c r="K24" s="10" t="s">
        <v>63</v>
      </c>
      <c r="L24" s="10" t="s">
        <v>61</v>
      </c>
      <c r="M24" s="10" t="s">
        <v>353</v>
      </c>
      <c r="N24" s="10" t="s">
        <v>354</v>
      </c>
      <c r="O24" s="10" t="s">
        <v>422</v>
      </c>
      <c r="P24" s="10" t="s">
        <v>420</v>
      </c>
      <c r="Q24" s="10" t="s">
        <v>423</v>
      </c>
      <c r="R24" s="10" t="s">
        <v>424</v>
      </c>
      <c r="S24" s="10" t="s">
        <v>356</v>
      </c>
      <c r="T24" s="12"/>
      <c r="U24" s="12"/>
      <c r="V24" s="12"/>
      <c r="W24" s="12"/>
      <c r="X24" s="12"/>
      <c r="Y24" s="12"/>
      <c r="Z24" s="12"/>
      <c r="AA24" s="10"/>
      <c r="AB24" s="12"/>
      <c r="AC24" s="10"/>
      <c r="AD24" s="10"/>
    </row>
    <row r="25" spans="1:30" x14ac:dyDescent="0.2">
      <c r="A25" s="91" t="s">
        <v>29</v>
      </c>
      <c r="B25" s="15" t="s">
        <v>64</v>
      </c>
      <c r="C25" s="15" t="s">
        <v>30</v>
      </c>
      <c r="D25" s="15" t="s">
        <v>31</v>
      </c>
      <c r="E25" s="15" t="s">
        <v>32</v>
      </c>
      <c r="F25" s="15" t="s">
        <v>65</v>
      </c>
      <c r="G25" s="15" t="s">
        <v>66</v>
      </c>
      <c r="H25" s="15" t="s">
        <v>67</v>
      </c>
      <c r="I25" s="18" t="s">
        <v>388</v>
      </c>
      <c r="J25" s="15" t="s">
        <v>68</v>
      </c>
      <c r="K25" s="15" t="s">
        <v>69</v>
      </c>
      <c r="L25" s="15" t="s">
        <v>71</v>
      </c>
      <c r="M25" s="15" t="s">
        <v>76</v>
      </c>
      <c r="N25" s="15" t="s">
        <v>75</v>
      </c>
      <c r="O25" s="15" t="s">
        <v>72</v>
      </c>
      <c r="P25" s="15" t="s">
        <v>1109</v>
      </c>
      <c r="Q25" s="15" t="s">
        <v>423</v>
      </c>
      <c r="R25" s="15" t="s">
        <v>72</v>
      </c>
      <c r="S25" s="15" t="s">
        <v>396</v>
      </c>
    </row>
    <row r="26" spans="1:30" x14ac:dyDescent="0.2">
      <c r="A26" s="91" t="s">
        <v>36</v>
      </c>
      <c r="B26" s="15" t="s">
        <v>1</v>
      </c>
      <c r="C26" s="15" t="s">
        <v>1</v>
      </c>
      <c r="D26" s="15" t="s">
        <v>1</v>
      </c>
      <c r="E26" s="15" t="s">
        <v>1</v>
      </c>
      <c r="F26" s="15" t="s">
        <v>1</v>
      </c>
      <c r="G26" s="15" t="s">
        <v>1</v>
      </c>
      <c r="H26" s="15" t="s">
        <v>1</v>
      </c>
      <c r="I26" s="18" t="s">
        <v>1</v>
      </c>
      <c r="J26" s="15" t="s">
        <v>70</v>
      </c>
      <c r="K26" s="15" t="s">
        <v>70</v>
      </c>
      <c r="L26" s="15" t="s">
        <v>70</v>
      </c>
      <c r="M26" s="15" t="s">
        <v>1</v>
      </c>
      <c r="N26" s="15" t="s">
        <v>77</v>
      </c>
      <c r="O26" s="15" t="s">
        <v>1</v>
      </c>
      <c r="P26" s="15" t="s">
        <v>1</v>
      </c>
      <c r="Q26" s="15" t="s">
        <v>77</v>
      </c>
      <c r="R26" s="15" t="s">
        <v>1</v>
      </c>
      <c r="S26" s="15" t="s">
        <v>346</v>
      </c>
    </row>
    <row r="27" spans="1:30" x14ac:dyDescent="0.2">
      <c r="A27" s="92" t="s">
        <v>37</v>
      </c>
      <c r="B27" s="24" t="s">
        <v>410</v>
      </c>
      <c r="H27" s="14"/>
    </row>
    <row r="28" spans="1:30" s="18" customFormat="1" x14ac:dyDescent="0.2">
      <c r="A28" s="19"/>
      <c r="B28" s="13"/>
      <c r="H28" s="20"/>
    </row>
    <row r="29" spans="1:30" s="18" customFormat="1" x14ac:dyDescent="0.2">
      <c r="A29" s="19"/>
      <c r="H29" s="20"/>
    </row>
    <row r="30" spans="1:30" s="18" customFormat="1" x14ac:dyDescent="0.2">
      <c r="A30" s="92" t="s">
        <v>34</v>
      </c>
      <c r="B30" s="93" t="s">
        <v>1096</v>
      </c>
      <c r="H30" s="20"/>
    </row>
    <row r="31" spans="1:30" s="18" customFormat="1" x14ac:dyDescent="0.2">
      <c r="A31" s="92" t="s">
        <v>35</v>
      </c>
      <c r="B31" s="18" t="s">
        <v>391</v>
      </c>
      <c r="H31" s="20"/>
    </row>
    <row r="32" spans="1:30" s="18" customFormat="1" x14ac:dyDescent="0.2">
      <c r="A32" s="91" t="s">
        <v>24</v>
      </c>
      <c r="B32" s="21" t="s">
        <v>321</v>
      </c>
      <c r="C32" s="21" t="s">
        <v>328</v>
      </c>
      <c r="D32" s="21" t="s">
        <v>320</v>
      </c>
      <c r="E32" s="21" t="s">
        <v>327</v>
      </c>
      <c r="F32" s="21" t="s">
        <v>334</v>
      </c>
      <c r="G32" s="20" t="s">
        <v>389</v>
      </c>
      <c r="H32" s="20"/>
    </row>
    <row r="33" spans="1:8" s="18" customFormat="1" x14ac:dyDescent="0.2">
      <c r="A33" s="91" t="s">
        <v>29</v>
      </c>
      <c r="B33" s="18" t="s">
        <v>336</v>
      </c>
      <c r="C33" s="18" t="s">
        <v>337</v>
      </c>
      <c r="D33" s="18" t="s">
        <v>338</v>
      </c>
      <c r="E33" s="18" t="s">
        <v>339</v>
      </c>
      <c r="F33" s="18" t="s">
        <v>340</v>
      </c>
      <c r="G33" s="18" t="s">
        <v>390</v>
      </c>
      <c r="H33" s="20"/>
    </row>
    <row r="34" spans="1:8" s="18" customFormat="1" x14ac:dyDescent="0.2">
      <c r="A34" s="91" t="s">
        <v>36</v>
      </c>
      <c r="B34" s="18" t="s">
        <v>1</v>
      </c>
      <c r="C34" s="18" t="s">
        <v>1</v>
      </c>
      <c r="D34" s="18" t="s">
        <v>1</v>
      </c>
      <c r="E34" s="18" t="s">
        <v>1</v>
      </c>
      <c r="F34" s="18" t="s">
        <v>1</v>
      </c>
      <c r="H34" s="20"/>
    </row>
    <row r="35" spans="1:8" s="18" customFormat="1" x14ac:dyDescent="0.2">
      <c r="A35" s="19"/>
      <c r="H35" s="20"/>
    </row>
    <row r="36" spans="1:8" s="18" customFormat="1" x14ac:dyDescent="0.2">
      <c r="A36" s="19"/>
      <c r="H36" s="20"/>
    </row>
    <row r="37" spans="1:8" s="18" customFormat="1" x14ac:dyDescent="0.2">
      <c r="A37" s="92" t="s">
        <v>34</v>
      </c>
      <c r="B37" s="18" t="s">
        <v>1110</v>
      </c>
      <c r="H37" s="20"/>
    </row>
    <row r="38" spans="1:8" s="18" customFormat="1" x14ac:dyDescent="0.2">
      <c r="A38" s="92" t="s">
        <v>35</v>
      </c>
      <c r="H38" s="20"/>
    </row>
    <row r="39" spans="1:8" s="18" customFormat="1" x14ac:dyDescent="0.2">
      <c r="A39" s="91" t="s">
        <v>24</v>
      </c>
      <c r="H39" s="20"/>
    </row>
    <row r="40" spans="1:8" s="18" customFormat="1" x14ac:dyDescent="0.2">
      <c r="A40" s="91" t="s">
        <v>29</v>
      </c>
      <c r="H40" s="20"/>
    </row>
    <row r="41" spans="1:8" s="18" customFormat="1" x14ac:dyDescent="0.2">
      <c r="A41" s="91" t="s">
        <v>36</v>
      </c>
      <c r="H41" s="20"/>
    </row>
    <row r="42" spans="1:8" s="18" customFormat="1" x14ac:dyDescent="0.2">
      <c r="A42" s="92" t="s">
        <v>37</v>
      </c>
      <c r="H42" s="20"/>
    </row>
    <row r="43" spans="1:8" s="18" customFormat="1" x14ac:dyDescent="0.2">
      <c r="A43" s="92"/>
      <c r="H43" s="20"/>
    </row>
    <row r="44" spans="1:8" s="18" customFormat="1" x14ac:dyDescent="0.2">
      <c r="A44" s="92"/>
      <c r="H44" s="20"/>
    </row>
    <row r="45" spans="1:8" s="18" customFormat="1" x14ac:dyDescent="0.2">
      <c r="A45" s="92"/>
      <c r="H45" s="20"/>
    </row>
    <row r="46" spans="1:8" s="18" customFormat="1" x14ac:dyDescent="0.2">
      <c r="A46" s="92" t="s">
        <v>38</v>
      </c>
      <c r="H46" s="20"/>
    </row>
    <row r="47" spans="1:8" s="18" customFormat="1" x14ac:dyDescent="0.2">
      <c r="A47" s="19"/>
      <c r="H47" s="20"/>
    </row>
    <row r="48" spans="1:8" s="18" customFormat="1" x14ac:dyDescent="0.2">
      <c r="A48" s="19"/>
      <c r="H48" s="20"/>
    </row>
    <row r="49" spans="1:8" s="18" customFormat="1" x14ac:dyDescent="0.2">
      <c r="A49" s="19"/>
      <c r="H49" s="20"/>
    </row>
    <row r="50" spans="1:8" s="18" customFormat="1" x14ac:dyDescent="0.2">
      <c r="A50" s="19"/>
      <c r="H50" s="20"/>
    </row>
    <row r="51" spans="1:8" s="18" customFormat="1" x14ac:dyDescent="0.2">
      <c r="A51" s="19"/>
      <c r="H51" s="20"/>
    </row>
    <row r="52" spans="1:8" s="18" customFormat="1" x14ac:dyDescent="0.2">
      <c r="A52" s="19"/>
      <c r="H52" s="20"/>
    </row>
    <row r="53" spans="1:8" s="18" customFormat="1" x14ac:dyDescent="0.2">
      <c r="A53" s="19"/>
      <c r="H53" s="20"/>
    </row>
    <row r="54" spans="1:8" s="18" customFormat="1" x14ac:dyDescent="0.2">
      <c r="A54" s="19"/>
      <c r="H54" s="20"/>
    </row>
    <row r="55" spans="1:8" x14ac:dyDescent="0.2">
      <c r="A55" s="89" t="s">
        <v>40</v>
      </c>
      <c r="B55" s="19"/>
      <c r="C55" s="18"/>
      <c r="D55" s="18"/>
      <c r="E55" s="18"/>
    </row>
    <row r="56" spans="1:8" x14ac:dyDescent="0.2">
      <c r="A56" s="18" t="s">
        <v>50</v>
      </c>
      <c r="B56" s="18"/>
      <c r="C56" s="18"/>
      <c r="D56" s="18"/>
      <c r="E56" s="18"/>
    </row>
    <row r="57" spans="1:8" x14ac:dyDescent="0.2">
      <c r="A57" s="18" t="s">
        <v>41</v>
      </c>
      <c r="B57" s="18"/>
      <c r="C57" s="18"/>
      <c r="D57" s="18"/>
      <c r="E57" s="18"/>
    </row>
    <row r="58" spans="1:8" x14ac:dyDescent="0.2">
      <c r="A58" s="18" t="s">
        <v>42</v>
      </c>
      <c r="B58" s="18"/>
      <c r="C58" s="18"/>
      <c r="D58" s="18"/>
      <c r="E58" s="18"/>
    </row>
    <row r="59" spans="1:8" x14ac:dyDescent="0.2">
      <c r="A59" s="18" t="s">
        <v>51</v>
      </c>
      <c r="B59" s="18"/>
      <c r="C59" s="18"/>
      <c r="D59" s="18"/>
      <c r="E59" s="18"/>
    </row>
    <row r="60" spans="1:8" x14ac:dyDescent="0.2">
      <c r="A60" s="18"/>
      <c r="B60" s="18"/>
      <c r="C60" s="18"/>
      <c r="D60" s="18"/>
      <c r="E60" s="18"/>
    </row>
    <row r="61" spans="1:8" x14ac:dyDescent="0.2">
      <c r="A61" s="18"/>
      <c r="B61" s="18"/>
      <c r="C61" s="18"/>
      <c r="D61" s="18"/>
      <c r="E61" s="18"/>
    </row>
    <row r="62" spans="1:8" x14ac:dyDescent="0.2">
      <c r="A62" s="89" t="s">
        <v>53</v>
      </c>
      <c r="B62" s="23"/>
      <c r="C62" s="23"/>
      <c r="D62" s="23"/>
      <c r="E62" s="23"/>
    </row>
    <row r="63" spans="1:8" x14ac:dyDescent="0.2">
      <c r="A63" s="23" t="s">
        <v>26</v>
      </c>
      <c r="B63" s="23" t="s">
        <v>27</v>
      </c>
      <c r="C63" s="23" t="s">
        <v>28</v>
      </c>
      <c r="D63" s="23" t="s">
        <v>39</v>
      </c>
      <c r="E63" s="23" t="s">
        <v>40</v>
      </c>
    </row>
    <row r="64" spans="1:8" x14ac:dyDescent="0.2">
      <c r="A64" s="18" t="s">
        <v>19</v>
      </c>
      <c r="B64" s="18">
        <v>1</v>
      </c>
      <c r="C64" s="18" t="str">
        <f>_xlfn.CONCAT(A64,"-",B64)</f>
        <v>MAF-ONE-PRO-1</v>
      </c>
      <c r="D64" s="18" t="s">
        <v>52</v>
      </c>
      <c r="E64" s="18" t="s">
        <v>14</v>
      </c>
    </row>
    <row r="65" spans="1:6" x14ac:dyDescent="0.2">
      <c r="A65" s="18" t="s">
        <v>19</v>
      </c>
      <c r="B65" s="18">
        <v>2</v>
      </c>
      <c r="C65" s="18" t="str">
        <f t="shared" ref="C65:C67" si="0">_xlfn.CONCAT(A65,"-",B65)</f>
        <v>MAF-ONE-PRO-2</v>
      </c>
      <c r="D65" s="18" t="s">
        <v>52</v>
      </c>
      <c r="E65" s="18" t="s">
        <v>14</v>
      </c>
    </row>
    <row r="66" spans="1:6" x14ac:dyDescent="0.2">
      <c r="A66" s="18" t="s">
        <v>13</v>
      </c>
      <c r="B66" s="18">
        <v>1</v>
      </c>
      <c r="C66" s="18" t="str">
        <f t="shared" si="0"/>
        <v>WBI-NRT-NCS-1</v>
      </c>
      <c r="D66" s="18" t="s">
        <v>52</v>
      </c>
      <c r="E66" s="18" t="s">
        <v>14</v>
      </c>
    </row>
    <row r="67" spans="1:6" x14ac:dyDescent="0.2">
      <c r="A67" s="18" t="s">
        <v>13</v>
      </c>
      <c r="B67" s="18">
        <v>2</v>
      </c>
      <c r="C67" s="18" t="str">
        <f t="shared" si="0"/>
        <v>WBI-NRT-NCS-2</v>
      </c>
      <c r="D67" s="18" t="s">
        <v>52</v>
      </c>
      <c r="E67" s="18" t="s">
        <v>14</v>
      </c>
    </row>
    <row r="69" spans="1:6" x14ac:dyDescent="0.2">
      <c r="A69" s="22" t="s">
        <v>54</v>
      </c>
      <c r="B69" s="23"/>
      <c r="C69" s="23"/>
      <c r="D69" s="23"/>
      <c r="E69" s="23"/>
      <c r="F69" s="23"/>
    </row>
    <row r="70" spans="1:6" x14ac:dyDescent="0.2">
      <c r="A70" s="23" t="s">
        <v>43</v>
      </c>
      <c r="B70" s="23" t="s">
        <v>44</v>
      </c>
      <c r="C70" s="23" t="s">
        <v>45</v>
      </c>
      <c r="D70" s="23" t="s">
        <v>46</v>
      </c>
      <c r="E70" s="23" t="s">
        <v>55</v>
      </c>
      <c r="F70" s="23" t="s">
        <v>392</v>
      </c>
    </row>
    <row r="71" spans="1:6" x14ac:dyDescent="0.2">
      <c r="A71" s="23" t="s">
        <v>25</v>
      </c>
      <c r="B71" s="23" t="s">
        <v>47</v>
      </c>
      <c r="C71" s="23" t="s">
        <v>48</v>
      </c>
      <c r="D71" s="23" t="s">
        <v>49</v>
      </c>
      <c r="E71" s="23" t="s">
        <v>56</v>
      </c>
      <c r="F71" s="23" t="s">
        <v>80</v>
      </c>
    </row>
    <row r="74" spans="1:6" x14ac:dyDescent="0.2">
      <c r="A74" s="89" t="s">
        <v>393</v>
      </c>
      <c r="B74" s="23"/>
      <c r="C74" s="23"/>
      <c r="D74" s="23"/>
      <c r="E74" s="23"/>
      <c r="F74" s="23"/>
    </row>
    <row r="75" spans="1:6" x14ac:dyDescent="0.2">
      <c r="A75" s="23" t="s">
        <v>394</v>
      </c>
      <c r="B75" s="23"/>
      <c r="C75" s="23"/>
      <c r="D75" s="23"/>
      <c r="E75" s="23"/>
      <c r="F75" s="23"/>
    </row>
    <row r="76" spans="1:6" x14ac:dyDescent="0.2">
      <c r="A76" s="23" t="s">
        <v>73</v>
      </c>
      <c r="B76" s="23" t="s">
        <v>364</v>
      </c>
      <c r="C76" s="23" t="s">
        <v>357</v>
      </c>
      <c r="D76" s="23" t="s">
        <v>373</v>
      </c>
      <c r="E76" s="23" t="s">
        <v>372</v>
      </c>
      <c r="F76" s="23" t="s">
        <v>35</v>
      </c>
    </row>
    <row r="77" spans="1:6" x14ac:dyDescent="0.2">
      <c r="A77" s="15" t="s">
        <v>360</v>
      </c>
      <c r="B77" s="15" t="s">
        <v>362</v>
      </c>
      <c r="C77" s="15" t="s">
        <v>361</v>
      </c>
      <c r="D77" s="15">
        <v>50</v>
      </c>
      <c r="E77" s="15">
        <v>0</v>
      </c>
      <c r="F77" s="15" t="s">
        <v>367</v>
      </c>
    </row>
    <row r="78" spans="1:6" x14ac:dyDescent="0.2">
      <c r="A78" s="17">
        <v>43651</v>
      </c>
      <c r="B78" s="15" t="s">
        <v>363</v>
      </c>
      <c r="C78" s="15" t="s">
        <v>358</v>
      </c>
      <c r="D78" s="15">
        <v>25</v>
      </c>
      <c r="E78" s="15">
        <v>25</v>
      </c>
      <c r="F78" s="15" t="s">
        <v>365</v>
      </c>
    </row>
    <row r="79" spans="1:6" x14ac:dyDescent="0.2">
      <c r="A79" s="17">
        <v>43656</v>
      </c>
      <c r="B79" s="15" t="s">
        <v>363</v>
      </c>
      <c r="C79" s="15" t="s">
        <v>359</v>
      </c>
      <c r="D79" s="15">
        <v>3</v>
      </c>
      <c r="E79" s="15">
        <f>E78-D79</f>
        <v>22</v>
      </c>
      <c r="F79" s="15" t="s">
        <v>366</v>
      </c>
    </row>
    <row r="80" spans="1:6" x14ac:dyDescent="0.2">
      <c r="A80" s="17">
        <v>43662</v>
      </c>
      <c r="B80" s="15" t="s">
        <v>352</v>
      </c>
      <c r="C80" s="15" t="s">
        <v>358</v>
      </c>
      <c r="D80" s="15">
        <v>1</v>
      </c>
      <c r="E80" s="15">
        <f>$E$79-D80</f>
        <v>21</v>
      </c>
      <c r="F80" s="15" t="s">
        <v>368</v>
      </c>
    </row>
    <row r="81" spans="1:6" x14ac:dyDescent="0.2">
      <c r="A81" s="17">
        <v>43662</v>
      </c>
      <c r="B81" s="15" t="s">
        <v>351</v>
      </c>
      <c r="C81" s="15" t="s">
        <v>358</v>
      </c>
      <c r="D81" s="15">
        <v>1</v>
      </c>
      <c r="E81" s="15">
        <f t="shared" ref="E81:E85" si="1">$E$79-D81</f>
        <v>21</v>
      </c>
      <c r="F81" s="15" t="s">
        <v>368</v>
      </c>
    </row>
    <row r="82" spans="1:6" x14ac:dyDescent="0.2">
      <c r="A82" s="17">
        <v>43662</v>
      </c>
      <c r="B82" s="15" t="s">
        <v>350</v>
      </c>
      <c r="C82" s="15" t="s">
        <v>358</v>
      </c>
      <c r="D82" s="15">
        <v>1</v>
      </c>
      <c r="E82" s="15">
        <f t="shared" si="1"/>
        <v>21</v>
      </c>
      <c r="F82" s="15" t="s">
        <v>368</v>
      </c>
    </row>
    <row r="83" spans="1:6" x14ac:dyDescent="0.2">
      <c r="A83" s="17">
        <v>43662</v>
      </c>
      <c r="B83" s="15" t="s">
        <v>369</v>
      </c>
      <c r="C83" s="15" t="s">
        <v>358</v>
      </c>
      <c r="D83" s="15">
        <v>1</v>
      </c>
      <c r="E83" s="15">
        <f t="shared" si="1"/>
        <v>21</v>
      </c>
      <c r="F83" s="15" t="s">
        <v>368</v>
      </c>
    </row>
    <row r="84" spans="1:6" x14ac:dyDescent="0.2">
      <c r="A84" s="17">
        <v>43662</v>
      </c>
      <c r="B84" s="15" t="s">
        <v>348</v>
      </c>
      <c r="C84" s="15" t="s">
        <v>358</v>
      </c>
      <c r="D84" s="15">
        <v>1</v>
      </c>
      <c r="E84" s="15">
        <f t="shared" si="1"/>
        <v>21</v>
      </c>
      <c r="F84" s="15" t="s">
        <v>368</v>
      </c>
    </row>
    <row r="85" spans="1:6" x14ac:dyDescent="0.2">
      <c r="A85" s="17">
        <v>43662</v>
      </c>
      <c r="B85" s="15" t="s">
        <v>349</v>
      </c>
      <c r="C85" s="15" t="s">
        <v>358</v>
      </c>
      <c r="D85" s="15">
        <v>1</v>
      </c>
      <c r="E85" s="15">
        <f t="shared" si="1"/>
        <v>21</v>
      </c>
      <c r="F85" s="15" t="s">
        <v>368</v>
      </c>
    </row>
    <row r="86" spans="1:6" x14ac:dyDescent="0.2">
      <c r="A86" s="17">
        <v>43662</v>
      </c>
      <c r="B86" s="15" t="s">
        <v>352</v>
      </c>
      <c r="C86" s="15" t="s">
        <v>358</v>
      </c>
      <c r="D86" s="15">
        <v>1.05</v>
      </c>
      <c r="E86" s="15">
        <f>E80-D86</f>
        <v>19.95</v>
      </c>
      <c r="F86" s="15" t="s">
        <v>370</v>
      </c>
    </row>
    <row r="87" spans="1:6" x14ac:dyDescent="0.2">
      <c r="A87" s="17">
        <v>43662</v>
      </c>
      <c r="B87" s="15" t="s">
        <v>351</v>
      </c>
      <c r="C87" s="15" t="s">
        <v>358</v>
      </c>
      <c r="D87" s="15">
        <v>3.33</v>
      </c>
      <c r="E87" s="15">
        <f t="shared" ref="E87:E90" si="2">E81-D87</f>
        <v>17.670000000000002</v>
      </c>
      <c r="F87" s="15" t="s">
        <v>370</v>
      </c>
    </row>
    <row r="88" spans="1:6" x14ac:dyDescent="0.2">
      <c r="A88" s="17">
        <v>43662</v>
      </c>
      <c r="B88" s="15" t="s">
        <v>350</v>
      </c>
      <c r="C88" s="15" t="s">
        <v>358</v>
      </c>
      <c r="D88" s="15">
        <v>4.6500000000000004</v>
      </c>
      <c r="E88" s="15">
        <f t="shared" si="2"/>
        <v>16.350000000000001</v>
      </c>
      <c r="F88" s="15" t="s">
        <v>370</v>
      </c>
    </row>
    <row r="89" spans="1:6" x14ac:dyDescent="0.2">
      <c r="A89" s="17">
        <v>43662</v>
      </c>
      <c r="B89" s="15" t="s">
        <v>369</v>
      </c>
      <c r="C89" s="15" t="s">
        <v>358</v>
      </c>
      <c r="D89" s="15">
        <v>1.98</v>
      </c>
      <c r="E89" s="15">
        <f t="shared" si="2"/>
        <v>19.02</v>
      </c>
      <c r="F89" s="15" t="s">
        <v>370</v>
      </c>
    </row>
    <row r="90" spans="1:6" x14ac:dyDescent="0.2">
      <c r="A90" s="17">
        <v>43662</v>
      </c>
      <c r="B90" s="15" t="s">
        <v>348</v>
      </c>
      <c r="C90" s="15" t="s">
        <v>358</v>
      </c>
      <c r="D90" s="15">
        <v>1.26</v>
      </c>
      <c r="E90" s="15">
        <f t="shared" si="2"/>
        <v>19.739999999999998</v>
      </c>
      <c r="F90" s="15" t="s">
        <v>370</v>
      </c>
    </row>
    <row r="91" spans="1:6" x14ac:dyDescent="0.2">
      <c r="A91" s="17">
        <v>43662</v>
      </c>
      <c r="B91" s="15" t="s">
        <v>349</v>
      </c>
      <c r="C91" s="15" t="s">
        <v>358</v>
      </c>
      <c r="D91" s="15">
        <v>2.72</v>
      </c>
      <c r="E91" s="15">
        <f>E85-D91</f>
        <v>18.28</v>
      </c>
      <c r="F91" s="15" t="s">
        <v>370</v>
      </c>
    </row>
    <row r="92" spans="1:6" x14ac:dyDescent="0.2">
      <c r="A92" s="17">
        <v>43668</v>
      </c>
      <c r="B92" s="15" t="s">
        <v>352</v>
      </c>
      <c r="C92" s="15" t="s">
        <v>358</v>
      </c>
      <c r="D92" s="15">
        <v>1</v>
      </c>
      <c r="E92" s="15">
        <f>E86-1</f>
        <v>18.95</v>
      </c>
      <c r="F92" s="15" t="s">
        <v>371</v>
      </c>
    </row>
    <row r="93" spans="1:6" x14ac:dyDescent="0.2">
      <c r="A93" s="17">
        <v>43668</v>
      </c>
      <c r="B93" s="15" t="s">
        <v>351</v>
      </c>
      <c r="C93" s="15" t="s">
        <v>358</v>
      </c>
      <c r="D93" s="15">
        <v>1</v>
      </c>
      <c r="E93" s="15">
        <f>E87-1</f>
        <v>16.670000000000002</v>
      </c>
      <c r="F93" s="15" t="s">
        <v>371</v>
      </c>
    </row>
    <row r="94" spans="1:6" x14ac:dyDescent="0.2">
      <c r="A94" s="17">
        <v>43668</v>
      </c>
      <c r="B94" s="15" t="s">
        <v>350</v>
      </c>
      <c r="C94" s="15" t="s">
        <v>358</v>
      </c>
      <c r="D94" s="15">
        <v>1</v>
      </c>
      <c r="E94" s="15">
        <f t="shared" ref="E94:E97" si="3">E88-1</f>
        <v>15.350000000000001</v>
      </c>
      <c r="F94" s="15" t="s">
        <v>371</v>
      </c>
    </row>
    <row r="95" spans="1:6" x14ac:dyDescent="0.2">
      <c r="A95" s="17">
        <v>43668</v>
      </c>
      <c r="B95" s="15" t="s">
        <v>369</v>
      </c>
      <c r="C95" s="15" t="s">
        <v>358</v>
      </c>
      <c r="D95" s="15">
        <v>1</v>
      </c>
      <c r="E95" s="15">
        <f t="shared" si="3"/>
        <v>18.02</v>
      </c>
      <c r="F95" s="15" t="s">
        <v>371</v>
      </c>
    </row>
    <row r="96" spans="1:6" x14ac:dyDescent="0.2">
      <c r="A96" s="17">
        <v>43668</v>
      </c>
      <c r="B96" s="15" t="s">
        <v>348</v>
      </c>
      <c r="C96" s="15" t="s">
        <v>358</v>
      </c>
      <c r="D96" s="15">
        <v>1</v>
      </c>
      <c r="E96" s="15">
        <f>E90-1</f>
        <v>18.739999999999998</v>
      </c>
      <c r="F96" s="15" t="s">
        <v>371</v>
      </c>
    </row>
    <row r="97" spans="1:6" x14ac:dyDescent="0.2">
      <c r="A97" s="17">
        <v>43668</v>
      </c>
      <c r="B97" s="15" t="s">
        <v>349</v>
      </c>
      <c r="C97" s="15" t="s">
        <v>358</v>
      </c>
      <c r="D97" s="15">
        <v>1</v>
      </c>
      <c r="E97" s="15">
        <f t="shared" si="3"/>
        <v>17.28</v>
      </c>
      <c r="F97" s="15" t="s">
        <v>371</v>
      </c>
    </row>
    <row r="98" spans="1:6" x14ac:dyDescent="0.2">
      <c r="A98" s="17">
        <v>43670</v>
      </c>
      <c r="B98" s="15" t="s">
        <v>352</v>
      </c>
      <c r="C98" s="15" t="s">
        <v>358</v>
      </c>
      <c r="D98" s="15">
        <v>1.05</v>
      </c>
      <c r="E98" s="15">
        <f t="shared" ref="E98:E104" si="4">E92-D98</f>
        <v>17.899999999999999</v>
      </c>
      <c r="F98" s="15" t="s">
        <v>370</v>
      </c>
    </row>
    <row r="99" spans="1:6" x14ac:dyDescent="0.2">
      <c r="A99" s="17">
        <v>43670</v>
      </c>
      <c r="B99" s="15" t="s">
        <v>351</v>
      </c>
      <c r="C99" s="15" t="s">
        <v>358</v>
      </c>
      <c r="D99" s="15">
        <v>3.33</v>
      </c>
      <c r="E99" s="15">
        <f t="shared" si="4"/>
        <v>13.340000000000002</v>
      </c>
      <c r="F99" s="15" t="s">
        <v>370</v>
      </c>
    </row>
    <row r="100" spans="1:6" x14ac:dyDescent="0.2">
      <c r="A100" s="17">
        <v>43670</v>
      </c>
      <c r="B100" s="15" t="s">
        <v>350</v>
      </c>
      <c r="C100" s="15" t="s">
        <v>358</v>
      </c>
      <c r="D100" s="15">
        <v>4.6500000000000004</v>
      </c>
      <c r="E100" s="15">
        <f t="shared" si="4"/>
        <v>10.700000000000001</v>
      </c>
      <c r="F100" s="15" t="s">
        <v>370</v>
      </c>
    </row>
    <row r="101" spans="1:6" x14ac:dyDescent="0.2">
      <c r="A101" s="17">
        <v>43670</v>
      </c>
      <c r="B101" s="15" t="s">
        <v>369</v>
      </c>
      <c r="C101" s="15" t="s">
        <v>358</v>
      </c>
      <c r="D101" s="15">
        <v>1.98</v>
      </c>
      <c r="E101" s="15">
        <f t="shared" si="4"/>
        <v>16.04</v>
      </c>
      <c r="F101" s="15" t="s">
        <v>370</v>
      </c>
    </row>
    <row r="102" spans="1:6" x14ac:dyDescent="0.2">
      <c r="A102" s="17">
        <v>43670</v>
      </c>
      <c r="B102" s="15" t="s">
        <v>348</v>
      </c>
      <c r="C102" s="15" t="s">
        <v>358</v>
      </c>
      <c r="D102" s="15">
        <v>1.26</v>
      </c>
      <c r="E102" s="15">
        <f t="shared" si="4"/>
        <v>17.479999999999997</v>
      </c>
      <c r="F102" s="15" t="s">
        <v>370</v>
      </c>
    </row>
    <row r="103" spans="1:6" x14ac:dyDescent="0.2">
      <c r="A103" s="17">
        <v>43670</v>
      </c>
      <c r="B103" s="15" t="s">
        <v>349</v>
      </c>
      <c r="C103" s="15" t="s">
        <v>358</v>
      </c>
      <c r="D103" s="15">
        <v>2.72</v>
      </c>
      <c r="E103" s="15">
        <f t="shared" si="4"/>
        <v>14.56</v>
      </c>
      <c r="F103" s="15" t="s">
        <v>370</v>
      </c>
    </row>
    <row r="104" spans="1:6" x14ac:dyDescent="0.2">
      <c r="A104" s="17">
        <v>43675</v>
      </c>
      <c r="B104" s="15" t="s">
        <v>352</v>
      </c>
      <c r="C104" s="15" t="s">
        <v>358</v>
      </c>
      <c r="D104" s="15">
        <v>2.1</v>
      </c>
      <c r="E104" s="15">
        <f t="shared" si="4"/>
        <v>15.799999999999999</v>
      </c>
      <c r="F104" s="15" t="s">
        <v>370</v>
      </c>
    </row>
    <row r="105" spans="1:6" x14ac:dyDescent="0.2">
      <c r="A105" s="17">
        <v>43679</v>
      </c>
      <c r="B105" s="15" t="s">
        <v>352</v>
      </c>
      <c r="C105" s="15" t="s">
        <v>358</v>
      </c>
      <c r="D105" s="15">
        <v>2.1</v>
      </c>
      <c r="E105" s="15">
        <f>E104-D105</f>
        <v>13.7</v>
      </c>
      <c r="F105" s="15" t="s">
        <v>370</v>
      </c>
    </row>
    <row r="106" spans="1:6" x14ac:dyDescent="0.2">
      <c r="A106" s="17">
        <v>43682</v>
      </c>
      <c r="B106" s="15" t="s">
        <v>350</v>
      </c>
      <c r="C106" s="15" t="s">
        <v>358</v>
      </c>
      <c r="D106" s="15" t="s">
        <v>374</v>
      </c>
      <c r="E106" s="15">
        <v>0</v>
      </c>
      <c r="F106" s="15" t="s">
        <v>370</v>
      </c>
    </row>
    <row r="107" spans="1:6" x14ac:dyDescent="0.2">
      <c r="A107" s="17">
        <v>43727</v>
      </c>
      <c r="B107" s="15" t="s">
        <v>1041</v>
      </c>
      <c r="C107" s="15" t="s">
        <v>1038</v>
      </c>
      <c r="D107" s="15">
        <v>2</v>
      </c>
      <c r="E107" s="15" t="s">
        <v>1037</v>
      </c>
      <c r="F107" s="15" t="s">
        <v>1039</v>
      </c>
    </row>
    <row r="108" spans="1:6" x14ac:dyDescent="0.2">
      <c r="A108" s="17">
        <v>43728</v>
      </c>
      <c r="B108" s="15" t="s">
        <v>1042</v>
      </c>
      <c r="C108" s="15" t="s">
        <v>1038</v>
      </c>
      <c r="D108" s="15">
        <f>1*2</f>
        <v>2</v>
      </c>
      <c r="E108" s="15" t="s">
        <v>1037</v>
      </c>
      <c r="F108" s="15" t="s">
        <v>1040</v>
      </c>
    </row>
    <row r="109" spans="1:6" x14ac:dyDescent="0.2">
      <c r="A109" s="17">
        <v>43728</v>
      </c>
      <c r="B109" s="15" t="s">
        <v>1043</v>
      </c>
      <c r="C109" s="15" t="s">
        <v>1038</v>
      </c>
      <c r="D109" s="15">
        <v>2</v>
      </c>
      <c r="E109" s="15" t="s">
        <v>1037</v>
      </c>
      <c r="F109" s="15" t="s">
        <v>1040</v>
      </c>
    </row>
    <row r="110" spans="1:6" x14ac:dyDescent="0.2">
      <c r="A110" s="17">
        <v>43728</v>
      </c>
      <c r="B110" s="15" t="s">
        <v>1044</v>
      </c>
      <c r="C110" s="15" t="s">
        <v>1038</v>
      </c>
      <c r="D110" s="15">
        <v>2</v>
      </c>
      <c r="E110" s="15" t="s">
        <v>1037</v>
      </c>
      <c r="F110" s="15" t="s">
        <v>1040</v>
      </c>
    </row>
    <row r="111" spans="1:6" x14ac:dyDescent="0.2">
      <c r="A111" s="17">
        <v>43747</v>
      </c>
      <c r="B111" s="15" t="s">
        <v>97</v>
      </c>
      <c r="C111" s="15" t="s">
        <v>358</v>
      </c>
      <c r="D111" s="15">
        <v>50</v>
      </c>
      <c r="E111" s="15">
        <v>0</v>
      </c>
      <c r="F111" s="15" t="s">
        <v>1045</v>
      </c>
    </row>
    <row r="112" spans="1:6" x14ac:dyDescent="0.2">
      <c r="A112" s="17">
        <v>43748</v>
      </c>
      <c r="B112" s="15" t="s">
        <v>97</v>
      </c>
      <c r="C112" s="15" t="s">
        <v>1038</v>
      </c>
      <c r="D112" s="15">
        <f>1*3</f>
        <v>3</v>
      </c>
      <c r="E112" s="15" t="s">
        <v>1037</v>
      </c>
      <c r="F112" s="15" t="s">
        <v>1046</v>
      </c>
    </row>
  </sheetData>
  <mergeCells count="2">
    <mergeCell ref="B10:N10"/>
    <mergeCell ref="B23:N2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AAC5-A0CC-8248-9ED0-E2CEA442C81E}">
  <sheetPr>
    <pageSetUpPr fitToPage="1"/>
  </sheetPr>
  <dimension ref="A2:U85"/>
  <sheetViews>
    <sheetView zoomScale="108" workbookViewId="0">
      <selection activeCell="B12" sqref="B12"/>
    </sheetView>
  </sheetViews>
  <sheetFormatPr baseColWidth="10" defaultRowHeight="14" x14ac:dyDescent="0.2"/>
  <cols>
    <col min="1" max="1" width="33" style="53" customWidth="1"/>
    <col min="2" max="2" width="14.5" style="53" customWidth="1"/>
    <col min="3" max="3" width="11" style="53" customWidth="1"/>
    <col min="4" max="5" width="9.1640625" style="53" customWidth="1"/>
    <col min="6" max="6" width="14.33203125" style="53" customWidth="1"/>
    <col min="7" max="7" width="10.1640625" style="53" customWidth="1"/>
    <col min="8" max="8" width="16.6640625" style="53" customWidth="1"/>
    <col min="9" max="9" width="7.6640625" style="53" customWidth="1"/>
    <col min="10" max="16384" width="10.83203125" style="53"/>
  </cols>
  <sheetData>
    <row r="2" spans="1:3" x14ac:dyDescent="0.2">
      <c r="A2" s="161" t="s">
        <v>1154</v>
      </c>
      <c r="B2" s="162" t="s">
        <v>1115</v>
      </c>
      <c r="C2" s="99" t="s">
        <v>40</v>
      </c>
    </row>
    <row r="3" spans="1:3" x14ac:dyDescent="0.2">
      <c r="A3" s="162" t="s">
        <v>1068</v>
      </c>
      <c r="B3" s="162">
        <f>COUNTA('PCR samples'!Q3:Q112)</f>
        <v>110</v>
      </c>
      <c r="C3" s="99" t="s">
        <v>1135</v>
      </c>
    </row>
    <row r="4" spans="1:3" x14ac:dyDescent="0.2">
      <c r="A4" s="162" t="s">
        <v>1112</v>
      </c>
      <c r="B4" s="162">
        <v>112</v>
      </c>
      <c r="C4" s="99"/>
    </row>
    <row r="5" spans="1:3" x14ac:dyDescent="0.2">
      <c r="A5" s="162" t="s">
        <v>1113</v>
      </c>
      <c r="B5" s="162">
        <f>COUNTA('PCR samples'!Q229:Q340)</f>
        <v>111</v>
      </c>
      <c r="C5" s="99"/>
    </row>
    <row r="6" spans="1:3" x14ac:dyDescent="0.2">
      <c r="A6" s="162" t="s">
        <v>1114</v>
      </c>
      <c r="B6" s="162">
        <f>COUNTA('PCR samples'!O337:O340)</f>
        <v>3</v>
      </c>
      <c r="C6" s="99"/>
    </row>
    <row r="7" spans="1:3" x14ac:dyDescent="0.2">
      <c r="A7" s="162" t="s">
        <v>1116</v>
      </c>
      <c r="B7" s="162">
        <f>SUM(B3:B6)</f>
        <v>336</v>
      </c>
      <c r="C7" s="99"/>
    </row>
    <row r="8" spans="1:3" x14ac:dyDescent="0.2">
      <c r="C8" s="99"/>
    </row>
    <row r="9" spans="1:3" x14ac:dyDescent="0.2">
      <c r="C9" s="99"/>
    </row>
    <row r="10" spans="1:3" x14ac:dyDescent="0.2">
      <c r="A10" s="161" t="s">
        <v>1160</v>
      </c>
      <c r="B10" s="162" t="s">
        <v>1115</v>
      </c>
      <c r="C10" s="163" t="s">
        <v>40</v>
      </c>
    </row>
    <row r="11" spans="1:3" ht="15" x14ac:dyDescent="0.2">
      <c r="A11" s="164" t="s">
        <v>1063</v>
      </c>
      <c r="B11" s="165">
        <v>344</v>
      </c>
      <c r="C11" s="163"/>
    </row>
    <row r="12" spans="1:3" x14ac:dyDescent="0.2">
      <c r="A12" s="166" t="s">
        <v>1111</v>
      </c>
      <c r="B12" s="167">
        <f>12 * 10 ^6</f>
        <v>12000000</v>
      </c>
      <c r="C12" s="163"/>
    </row>
    <row r="13" spans="1:3" ht="15" x14ac:dyDescent="0.2">
      <c r="A13" s="168" t="s">
        <v>1064</v>
      </c>
      <c r="B13" s="167">
        <v>10</v>
      </c>
      <c r="C13" s="163"/>
    </row>
    <row r="14" spans="1:3" ht="15" x14ac:dyDescent="0.2">
      <c r="A14" s="168" t="s">
        <v>1065</v>
      </c>
      <c r="B14" s="167">
        <f>(B13/100)*B12</f>
        <v>1200000</v>
      </c>
      <c r="C14" s="163"/>
    </row>
    <row r="15" spans="1:3" ht="15" x14ac:dyDescent="0.2">
      <c r="A15" s="168" t="s">
        <v>1066</v>
      </c>
      <c r="B15" s="167">
        <f>B12-B14</f>
        <v>10800000</v>
      </c>
      <c r="C15" s="163"/>
    </row>
    <row r="16" spans="1:3" ht="15" x14ac:dyDescent="0.2">
      <c r="A16" s="168" t="s">
        <v>1067</v>
      </c>
      <c r="B16" s="169">
        <f>B15/B11</f>
        <v>31395.348837209302</v>
      </c>
      <c r="C16" s="163" t="s">
        <v>1191</v>
      </c>
    </row>
    <row r="17" spans="1:21" x14ac:dyDescent="0.2">
      <c r="C17" s="99"/>
    </row>
    <row r="18" spans="1:21" x14ac:dyDescent="0.2">
      <c r="C18" s="99"/>
    </row>
    <row r="19" spans="1:21" ht="26" x14ac:dyDescent="0.2">
      <c r="A19" s="51" t="s">
        <v>1170</v>
      </c>
      <c r="B19" s="52" t="s">
        <v>1115</v>
      </c>
      <c r="C19" s="52" t="s">
        <v>1155</v>
      </c>
      <c r="D19" s="52" t="s">
        <v>1156</v>
      </c>
      <c r="G19" s="100" t="s">
        <v>1171</v>
      </c>
      <c r="H19" s="99"/>
      <c r="I19" s="110" t="s">
        <v>1173</v>
      </c>
      <c r="J19" s="110" t="s">
        <v>1173</v>
      </c>
      <c r="K19" s="111" t="s">
        <v>1178</v>
      </c>
      <c r="L19" s="110" t="s">
        <v>1174</v>
      </c>
      <c r="M19" s="110" t="s">
        <v>1174</v>
      </c>
      <c r="N19" s="111" t="s">
        <v>1179</v>
      </c>
    </row>
    <row r="20" spans="1:21" ht="15" customHeight="1" x14ac:dyDescent="0.2">
      <c r="A20" s="98" t="s">
        <v>1157</v>
      </c>
      <c r="B20" s="54">
        <f>SUM(B3:B5)</f>
        <v>333</v>
      </c>
      <c r="C20" s="54">
        <v>2</v>
      </c>
      <c r="D20" s="54">
        <f>B20*C20</f>
        <v>666</v>
      </c>
      <c r="G20" s="99" t="s">
        <v>1180</v>
      </c>
      <c r="H20" s="116" t="s">
        <v>1167</v>
      </c>
      <c r="I20" s="110" t="s">
        <v>1175</v>
      </c>
      <c r="J20" s="110" t="s">
        <v>1176</v>
      </c>
      <c r="K20" s="111"/>
      <c r="L20" s="110" t="s">
        <v>1175</v>
      </c>
      <c r="M20" s="110" t="s">
        <v>1176</v>
      </c>
      <c r="N20" s="111"/>
      <c r="P20" s="53" t="s">
        <v>1313</v>
      </c>
    </row>
    <row r="21" spans="1:21" x14ac:dyDescent="0.2">
      <c r="A21" s="98" t="s">
        <v>1165</v>
      </c>
      <c r="B21" s="54">
        <v>1</v>
      </c>
      <c r="C21" s="54">
        <v>1</v>
      </c>
      <c r="D21" s="54">
        <f>B21*C21</f>
        <v>1</v>
      </c>
      <c r="G21" s="99">
        <v>25</v>
      </c>
      <c r="H21" s="112" t="s">
        <v>1185</v>
      </c>
      <c r="I21" s="109">
        <v>2</v>
      </c>
      <c r="J21" s="109" t="s">
        <v>1037</v>
      </c>
      <c r="K21" s="109">
        <f>(L21*$G$21)/I21</f>
        <v>12.5</v>
      </c>
      <c r="L21" s="109">
        <v>1</v>
      </c>
      <c r="M21" s="109" t="s">
        <v>1177</v>
      </c>
      <c r="N21" s="109">
        <f>K21*$D$26</f>
        <v>8537.5</v>
      </c>
      <c r="P21" s="53" t="s">
        <v>1314</v>
      </c>
      <c r="Q21" s="53" t="s">
        <v>1315</v>
      </c>
      <c r="R21" s="53" t="s">
        <v>1316</v>
      </c>
      <c r="S21" s="53" t="s">
        <v>1317</v>
      </c>
      <c r="T21" s="53" t="s">
        <v>1318</v>
      </c>
    </row>
    <row r="22" spans="1:21" x14ac:dyDescent="0.2">
      <c r="A22" s="99"/>
      <c r="B22" s="54"/>
      <c r="C22" s="54"/>
      <c r="D22" s="54">
        <f>SUM(D20:D21)</f>
        <v>667</v>
      </c>
      <c r="E22" s="53" t="s">
        <v>1137</v>
      </c>
      <c r="G22" s="99"/>
      <c r="H22" s="113" t="s">
        <v>1169</v>
      </c>
      <c r="I22" s="109">
        <v>20</v>
      </c>
      <c r="J22" s="109" t="s">
        <v>1181</v>
      </c>
      <c r="K22" s="109">
        <f t="shared" ref="K22:K24" si="0">(L22*$G$21)/I22</f>
        <v>0.625</v>
      </c>
      <c r="L22" s="109">
        <v>0.5</v>
      </c>
      <c r="M22" s="109" t="s">
        <v>1181</v>
      </c>
      <c r="N22" s="160">
        <f t="shared" ref="N22:N24" si="1">K22*$D$26</f>
        <v>426.875</v>
      </c>
      <c r="O22" s="53" t="s">
        <v>1312</v>
      </c>
      <c r="P22" s="53">
        <v>1200</v>
      </c>
      <c r="Q22" s="53">
        <v>15</v>
      </c>
      <c r="R22" s="53">
        <v>100</v>
      </c>
      <c r="S22" s="53">
        <f>(P22*Q22)/R22</f>
        <v>180</v>
      </c>
      <c r="T22" s="53">
        <f>P22-S22</f>
        <v>1020</v>
      </c>
    </row>
    <row r="23" spans="1:21" s="105" customFormat="1" x14ac:dyDescent="0.2">
      <c r="A23" s="106"/>
      <c r="B23" s="107"/>
      <c r="C23" s="107"/>
      <c r="D23" s="144">
        <f>ROUNDUP(D22/93, 0)</f>
        <v>8</v>
      </c>
      <c r="E23" s="145" t="s">
        <v>1161</v>
      </c>
      <c r="G23" s="99"/>
      <c r="H23" s="114" t="s">
        <v>1182</v>
      </c>
      <c r="I23" s="109">
        <v>5</v>
      </c>
      <c r="J23" s="109" t="s">
        <v>1183</v>
      </c>
      <c r="K23" s="109">
        <f t="shared" si="0"/>
        <v>1</v>
      </c>
      <c r="L23" s="109">
        <v>0.2</v>
      </c>
      <c r="M23" s="109" t="s">
        <v>1183</v>
      </c>
      <c r="N23" s="109">
        <f>K23*$D$26</f>
        <v>683</v>
      </c>
      <c r="R23" s="53" t="s">
        <v>1365</v>
      </c>
    </row>
    <row r="24" spans="1:21" x14ac:dyDescent="0.2">
      <c r="A24" s="99" t="s">
        <v>1158</v>
      </c>
      <c r="B24" s="54">
        <v>4</v>
      </c>
      <c r="C24" s="54">
        <v>2</v>
      </c>
      <c r="D24" s="54">
        <v>8</v>
      </c>
      <c r="E24" s="53" t="s">
        <v>1162</v>
      </c>
      <c r="G24" s="99"/>
      <c r="H24" s="114" t="s">
        <v>1184</v>
      </c>
      <c r="I24" s="115">
        <v>5</v>
      </c>
      <c r="J24" s="115" t="s">
        <v>1183</v>
      </c>
      <c r="K24" s="109">
        <f t="shared" si="0"/>
        <v>1</v>
      </c>
      <c r="L24" s="115">
        <v>0.2</v>
      </c>
      <c r="M24" s="115" t="s">
        <v>1183</v>
      </c>
      <c r="N24" s="109">
        <f t="shared" si="1"/>
        <v>683</v>
      </c>
      <c r="P24" s="53" t="s">
        <v>1366</v>
      </c>
      <c r="R24" s="53" t="s">
        <v>1316</v>
      </c>
      <c r="S24" s="53" t="s">
        <v>1363</v>
      </c>
      <c r="T24" s="53" t="s">
        <v>1362</v>
      </c>
      <c r="U24" s="53" t="s">
        <v>1364</v>
      </c>
    </row>
    <row r="25" spans="1:21" x14ac:dyDescent="0.2">
      <c r="A25" s="99" t="s">
        <v>1159</v>
      </c>
      <c r="B25" s="54" t="s">
        <v>1</v>
      </c>
      <c r="C25" s="54">
        <v>1</v>
      </c>
      <c r="D25" s="54">
        <f>C25*D23</f>
        <v>8</v>
      </c>
      <c r="G25" s="99"/>
      <c r="H25" s="114" t="s">
        <v>1168</v>
      </c>
      <c r="I25" s="109">
        <v>15</v>
      </c>
      <c r="J25" s="109" t="s">
        <v>1183</v>
      </c>
      <c r="K25" s="109">
        <f>(L25*$G$21)/I25</f>
        <v>2.5</v>
      </c>
      <c r="L25" s="109">
        <v>1.5</v>
      </c>
      <c r="M25" s="109" t="s">
        <v>1183</v>
      </c>
      <c r="N25" s="146">
        <f>K25*($D$26 - (112*2))</f>
        <v>1147.5</v>
      </c>
      <c r="O25" s="53" t="s">
        <v>1194</v>
      </c>
      <c r="P25" s="53" t="s">
        <v>1360</v>
      </c>
      <c r="Q25" s="53">
        <v>230</v>
      </c>
    </row>
    <row r="26" spans="1:21" x14ac:dyDescent="0.2">
      <c r="B26" s="54"/>
      <c r="C26" s="54"/>
      <c r="D26" s="144">
        <f>D22+D24+D25</f>
        <v>683</v>
      </c>
      <c r="E26" s="145" t="s">
        <v>1163</v>
      </c>
      <c r="G26" s="99"/>
      <c r="H26" s="99"/>
      <c r="I26" s="99"/>
      <c r="J26" s="99"/>
      <c r="K26" s="99"/>
      <c r="L26" s="99"/>
      <c r="M26" s="99"/>
      <c r="N26" s="99"/>
      <c r="P26" s="53" t="s">
        <v>1361</v>
      </c>
      <c r="Q26" s="53">
        <v>20</v>
      </c>
    </row>
    <row r="27" spans="1:21" x14ac:dyDescent="0.2">
      <c r="D27" s="53">
        <f>B20+B21+B24+C25</f>
        <v>339</v>
      </c>
      <c r="E27" s="53" t="s">
        <v>1374</v>
      </c>
      <c r="Q27" s="53">
        <f>SUM(Q25:Q26)</f>
        <v>250</v>
      </c>
      <c r="R27" s="109">
        <v>15</v>
      </c>
      <c r="S27" s="109">
        <f>(T27*$G$21)/R27</f>
        <v>2.5</v>
      </c>
      <c r="T27" s="109">
        <v>1.5</v>
      </c>
      <c r="U27" s="53">
        <f>S27*Q27</f>
        <v>625</v>
      </c>
    </row>
    <row r="28" spans="1:21" x14ac:dyDescent="0.2">
      <c r="R28" s="53">
        <v>15</v>
      </c>
      <c r="S28" s="109">
        <f>(T28*$G$21)/R28</f>
        <v>2.0833333333333335</v>
      </c>
      <c r="T28" s="109">
        <v>1.25</v>
      </c>
      <c r="U28" s="53">
        <f>S28*Q27</f>
        <v>520.83333333333337</v>
      </c>
    </row>
    <row r="29" spans="1:21" ht="26" x14ac:dyDescent="0.2">
      <c r="A29" s="51" t="s">
        <v>1172</v>
      </c>
      <c r="B29" s="52" t="s">
        <v>1115</v>
      </c>
      <c r="C29" s="52" t="s">
        <v>1155</v>
      </c>
      <c r="D29" s="52" t="s">
        <v>1156</v>
      </c>
      <c r="G29" s="100" t="s">
        <v>1186</v>
      </c>
      <c r="H29" s="99"/>
      <c r="I29" s="110" t="s">
        <v>1173</v>
      </c>
      <c r="J29" s="110" t="s">
        <v>1173</v>
      </c>
      <c r="K29" s="111" t="s">
        <v>1178</v>
      </c>
      <c r="L29" s="110" t="s">
        <v>1174</v>
      </c>
      <c r="M29" s="110" t="s">
        <v>1174</v>
      </c>
      <c r="N29" s="111" t="s">
        <v>1179</v>
      </c>
      <c r="R29" s="53">
        <v>15</v>
      </c>
      <c r="S29" s="109">
        <f>(T29*$G$21)/R29</f>
        <v>1.6666666666666667</v>
      </c>
      <c r="T29" s="109">
        <v>1</v>
      </c>
      <c r="U29" s="53">
        <f>S29*Q27</f>
        <v>416.66666666666669</v>
      </c>
    </row>
    <row r="30" spans="1:21" x14ac:dyDescent="0.2">
      <c r="A30" s="54" t="s">
        <v>1157</v>
      </c>
      <c r="B30" s="108">
        <f>B20</f>
        <v>333</v>
      </c>
      <c r="C30" s="54">
        <v>1</v>
      </c>
      <c r="D30" s="108">
        <f>B30*C30</f>
        <v>333</v>
      </c>
      <c r="G30" s="99" t="s">
        <v>1180</v>
      </c>
      <c r="H30" s="116" t="s">
        <v>1167</v>
      </c>
      <c r="I30" s="110" t="s">
        <v>1175</v>
      </c>
      <c r="J30" s="110" t="s">
        <v>1176</v>
      </c>
      <c r="K30" s="111"/>
      <c r="L30" s="110" t="s">
        <v>1175</v>
      </c>
      <c r="M30" s="110" t="s">
        <v>1176</v>
      </c>
      <c r="N30" s="111"/>
    </row>
    <row r="31" spans="1:21" x14ac:dyDescent="0.2">
      <c r="A31" s="54" t="s">
        <v>1123</v>
      </c>
      <c r="B31" s="54">
        <v>1</v>
      </c>
      <c r="C31" s="54">
        <v>1</v>
      </c>
      <c r="D31" s="54">
        <f t="shared" ref="D31:D32" si="2">B31*C31</f>
        <v>1</v>
      </c>
      <c r="G31" s="99">
        <v>25</v>
      </c>
      <c r="H31" s="112" t="s">
        <v>1185</v>
      </c>
      <c r="I31" s="109">
        <v>2</v>
      </c>
      <c r="J31" s="109" t="s">
        <v>1037</v>
      </c>
      <c r="K31" s="109">
        <f>(L31*$G$21)/I31</f>
        <v>12.5</v>
      </c>
      <c r="L31" s="109">
        <v>1</v>
      </c>
      <c r="M31" s="109" t="s">
        <v>1177</v>
      </c>
      <c r="N31" s="109">
        <f>K31*$D$37</f>
        <v>4250</v>
      </c>
      <c r="R31" s="53">
        <v>5</v>
      </c>
      <c r="S31" s="109">
        <f>(T31*$G$21)/R31</f>
        <v>1</v>
      </c>
      <c r="T31" s="109">
        <v>0.2</v>
      </c>
      <c r="U31" s="53">
        <f>S31*Q27</f>
        <v>250</v>
      </c>
    </row>
    <row r="32" spans="1:21" x14ac:dyDescent="0.2">
      <c r="A32" s="54" t="s">
        <v>1114</v>
      </c>
      <c r="B32" s="54">
        <v>4</v>
      </c>
      <c r="C32" s="54">
        <v>1</v>
      </c>
      <c r="D32" s="54">
        <f t="shared" si="2"/>
        <v>4</v>
      </c>
      <c r="G32" s="99"/>
      <c r="H32" s="113" t="s">
        <v>1187</v>
      </c>
      <c r="I32" s="109"/>
      <c r="J32" s="109"/>
      <c r="K32" s="109">
        <v>2.5</v>
      </c>
      <c r="L32" s="109"/>
      <c r="M32" s="109"/>
      <c r="N32" s="109" t="s">
        <v>1</v>
      </c>
      <c r="O32" s="55" t="s">
        <v>1189</v>
      </c>
    </row>
    <row r="33" spans="1:15" x14ac:dyDescent="0.2">
      <c r="A33" s="54" t="s">
        <v>1164</v>
      </c>
      <c r="B33" s="54">
        <v>1</v>
      </c>
      <c r="C33" s="54">
        <v>1</v>
      </c>
      <c r="D33" s="54">
        <f>B33*C33</f>
        <v>1</v>
      </c>
      <c r="G33" s="99"/>
      <c r="H33" s="114" t="s">
        <v>1188</v>
      </c>
      <c r="I33" s="109"/>
      <c r="J33" s="109"/>
      <c r="K33" s="109">
        <v>2.5</v>
      </c>
      <c r="L33" s="109"/>
      <c r="M33" s="109"/>
      <c r="N33" s="109" t="s">
        <v>1</v>
      </c>
    </row>
    <row r="34" spans="1:15" x14ac:dyDescent="0.2">
      <c r="A34" s="99"/>
      <c r="B34" s="54"/>
      <c r="C34" s="54"/>
      <c r="D34" s="108">
        <f>SUM(D30:D33)</f>
        <v>339</v>
      </c>
      <c r="E34" s="53" t="s">
        <v>1137</v>
      </c>
      <c r="G34" s="99"/>
      <c r="H34" s="117"/>
      <c r="I34" s="118"/>
      <c r="J34" s="118"/>
      <c r="K34" s="110"/>
      <c r="L34" s="118"/>
      <c r="M34" s="118"/>
      <c r="N34" s="110"/>
    </row>
    <row r="35" spans="1:15" x14ac:dyDescent="0.2">
      <c r="A35" s="106"/>
      <c r="B35" s="107"/>
      <c r="C35" s="107"/>
      <c r="D35" s="144">
        <f>ROUNDUP(D34/93, 0)</f>
        <v>4</v>
      </c>
      <c r="E35" s="145" t="s">
        <v>1161</v>
      </c>
      <c r="G35" s="99"/>
      <c r="H35" s="117"/>
      <c r="I35" s="110"/>
      <c r="J35" s="110"/>
      <c r="K35" s="110"/>
      <c r="L35" s="110"/>
      <c r="M35" s="110"/>
      <c r="N35" s="110"/>
    </row>
    <row r="36" spans="1:15" x14ac:dyDescent="0.2">
      <c r="A36" s="99" t="s">
        <v>1514</v>
      </c>
      <c r="B36" s="54" t="s">
        <v>1</v>
      </c>
      <c r="C36" s="54">
        <v>1</v>
      </c>
      <c r="D36" s="54">
        <f>C36</f>
        <v>1</v>
      </c>
      <c r="M36" s="105" t="s">
        <v>1190</v>
      </c>
      <c r="N36" s="105">
        <f>SUM(N31)</f>
        <v>4250</v>
      </c>
      <c r="O36" s="105" t="s">
        <v>1262</v>
      </c>
    </row>
    <row r="37" spans="1:15" x14ac:dyDescent="0.2">
      <c r="B37" s="54"/>
      <c r="C37" s="54"/>
      <c r="D37" s="329">
        <f>D34+D36</f>
        <v>340</v>
      </c>
      <c r="E37" s="145" t="s">
        <v>1166</v>
      </c>
    </row>
    <row r="40" spans="1:15" x14ac:dyDescent="0.2">
      <c r="A40" s="142" t="s">
        <v>1255</v>
      </c>
    </row>
    <row r="41" spans="1:15" x14ac:dyDescent="0.2">
      <c r="A41" s="140" t="s">
        <v>1246</v>
      </c>
      <c r="B41" s="141" t="s">
        <v>1247</v>
      </c>
      <c r="C41" s="141" t="s">
        <v>1248</v>
      </c>
      <c r="D41" s="140" t="s">
        <v>1249</v>
      </c>
      <c r="E41" s="141" t="s">
        <v>1250</v>
      </c>
      <c r="F41" s="140" t="s">
        <v>1251</v>
      </c>
      <c r="G41" s="141" t="s">
        <v>1252</v>
      </c>
      <c r="H41" s="140" t="s">
        <v>1253</v>
      </c>
      <c r="I41" s="140" t="s">
        <v>1254</v>
      </c>
    </row>
    <row r="42" spans="1:15" x14ac:dyDescent="0.2">
      <c r="A42" s="94" t="s">
        <v>1238</v>
      </c>
      <c r="B42" s="94" t="s">
        <v>1256</v>
      </c>
      <c r="C42" s="138">
        <v>0</v>
      </c>
      <c r="D42" s="95"/>
      <c r="E42" s="95">
        <v>0</v>
      </c>
      <c r="F42" s="95">
        <v>0</v>
      </c>
      <c r="G42" s="138">
        <v>2</v>
      </c>
      <c r="H42" s="94">
        <v>0</v>
      </c>
      <c r="I42" s="94">
        <v>0</v>
      </c>
      <c r="K42" s="53" t="s">
        <v>1359</v>
      </c>
    </row>
    <row r="43" spans="1:15" x14ac:dyDescent="0.2">
      <c r="A43" s="94" t="s">
        <v>1238</v>
      </c>
      <c r="B43" s="94" t="s">
        <v>1259</v>
      </c>
      <c r="C43" s="138">
        <v>0</v>
      </c>
      <c r="D43" s="95"/>
      <c r="E43" s="95">
        <v>0</v>
      </c>
      <c r="F43" s="95">
        <v>0</v>
      </c>
      <c r="G43" s="138">
        <v>2</v>
      </c>
      <c r="H43" s="94">
        <v>0</v>
      </c>
      <c r="I43" s="94">
        <v>0</v>
      </c>
      <c r="K43" s="53" t="s">
        <v>1358</v>
      </c>
    </row>
    <row r="44" spans="1:15" x14ac:dyDescent="0.2">
      <c r="A44" s="94" t="s">
        <v>1238</v>
      </c>
      <c r="B44" s="94" t="s">
        <v>1257</v>
      </c>
      <c r="C44" s="138">
        <v>0</v>
      </c>
      <c r="D44" s="95"/>
      <c r="E44" s="95">
        <v>0</v>
      </c>
      <c r="F44" s="95">
        <v>0</v>
      </c>
      <c r="G44" s="138">
        <v>1</v>
      </c>
      <c r="H44" s="94">
        <v>4</v>
      </c>
      <c r="I44" s="94">
        <v>4</v>
      </c>
    </row>
    <row r="45" spans="1:15" x14ac:dyDescent="0.2">
      <c r="A45" s="94" t="s">
        <v>1238</v>
      </c>
      <c r="B45" s="94" t="s">
        <v>1258</v>
      </c>
      <c r="C45" s="138">
        <v>1</v>
      </c>
      <c r="D45" s="95"/>
      <c r="E45" s="95">
        <v>0</v>
      </c>
      <c r="F45" s="95">
        <v>0</v>
      </c>
      <c r="G45" s="138">
        <v>0</v>
      </c>
      <c r="H45" s="94">
        <v>0</v>
      </c>
      <c r="I45" s="94">
        <v>0</v>
      </c>
    </row>
    <row r="46" spans="1:15" x14ac:dyDescent="0.2">
      <c r="A46" s="94" t="s">
        <v>1238</v>
      </c>
      <c r="B46" s="94" t="s">
        <v>1260</v>
      </c>
      <c r="C46" s="138">
        <v>0</v>
      </c>
      <c r="D46" s="95"/>
      <c r="E46" s="95">
        <v>0</v>
      </c>
      <c r="F46" s="95">
        <v>0</v>
      </c>
      <c r="G46" s="138">
        <v>1</v>
      </c>
      <c r="H46" s="94">
        <v>0</v>
      </c>
      <c r="I46" s="94">
        <v>0</v>
      </c>
    </row>
    <row r="47" spans="1:15" x14ac:dyDescent="0.2">
      <c r="A47" s="94" t="s">
        <v>1238</v>
      </c>
      <c r="B47" s="94" t="s">
        <v>1261</v>
      </c>
      <c r="C47" s="138">
        <v>0</v>
      </c>
      <c r="D47" s="95"/>
      <c r="E47" s="95">
        <v>0</v>
      </c>
      <c r="F47" s="95">
        <v>0</v>
      </c>
      <c r="G47" s="138">
        <v>1</v>
      </c>
      <c r="H47" s="94">
        <v>4</v>
      </c>
      <c r="I47" s="94">
        <v>4</v>
      </c>
    </row>
    <row r="48" spans="1:15" x14ac:dyDescent="0.2">
      <c r="A48" s="94" t="s">
        <v>1238</v>
      </c>
      <c r="B48" s="94" t="s">
        <v>1239</v>
      </c>
      <c r="C48" s="138">
        <v>0</v>
      </c>
      <c r="D48" s="95"/>
      <c r="E48" s="95">
        <v>0</v>
      </c>
      <c r="F48" s="95">
        <v>0</v>
      </c>
      <c r="G48" s="138">
        <v>1</v>
      </c>
      <c r="H48" s="94">
        <v>0</v>
      </c>
      <c r="I48" s="94">
        <v>0</v>
      </c>
    </row>
    <row r="49" spans="1:9" x14ac:dyDescent="0.2">
      <c r="A49" s="94" t="s">
        <v>1238</v>
      </c>
      <c r="B49" s="94" t="s">
        <v>1240</v>
      </c>
      <c r="C49" s="138">
        <v>2</v>
      </c>
      <c r="D49" s="95"/>
      <c r="E49" s="95">
        <v>0</v>
      </c>
      <c r="F49" s="95">
        <v>0</v>
      </c>
      <c r="G49" s="138">
        <v>0</v>
      </c>
      <c r="H49" s="94">
        <v>0</v>
      </c>
      <c r="I49" s="94">
        <v>0</v>
      </c>
    </row>
    <row r="50" spans="1:9" x14ac:dyDescent="0.2">
      <c r="A50" s="94" t="s">
        <v>1238</v>
      </c>
      <c r="B50" s="94" t="s">
        <v>1241</v>
      </c>
      <c r="C50" s="138">
        <v>0</v>
      </c>
      <c r="D50" s="95"/>
      <c r="E50" s="95">
        <v>0</v>
      </c>
      <c r="F50" s="95">
        <v>0</v>
      </c>
      <c r="G50" s="138">
        <v>1</v>
      </c>
      <c r="H50" s="94">
        <v>0</v>
      </c>
      <c r="I50" s="94">
        <v>0</v>
      </c>
    </row>
    <row r="51" spans="1:9" x14ac:dyDescent="0.2">
      <c r="A51" s="94" t="s">
        <v>1238</v>
      </c>
      <c r="B51" s="94" t="s">
        <v>1242</v>
      </c>
      <c r="C51" s="138">
        <v>0</v>
      </c>
      <c r="D51" s="95"/>
      <c r="E51" s="95">
        <v>0</v>
      </c>
      <c r="F51" s="95">
        <v>0</v>
      </c>
      <c r="G51" s="138">
        <v>1</v>
      </c>
      <c r="H51" s="94">
        <v>0</v>
      </c>
      <c r="I51" s="94">
        <v>0</v>
      </c>
    </row>
    <row r="52" spans="1:9" x14ac:dyDescent="0.2">
      <c r="A52" s="94"/>
      <c r="B52" s="94"/>
      <c r="C52" s="94"/>
      <c r="D52" s="94"/>
      <c r="E52" s="95"/>
      <c r="F52" s="95"/>
      <c r="G52" s="95"/>
      <c r="H52" s="95"/>
      <c r="I52" s="95"/>
    </row>
    <row r="53" spans="1:9" x14ac:dyDescent="0.2">
      <c r="A53" s="94" t="s">
        <v>1357</v>
      </c>
      <c r="B53" s="94" t="s">
        <v>1243</v>
      </c>
      <c r="C53" s="94">
        <f>SUM(C42:C51)</f>
        <v>3</v>
      </c>
      <c r="D53" s="94">
        <f t="shared" ref="D53:F53" si="3">SUM(D40:D51)</f>
        <v>0</v>
      </c>
      <c r="E53" s="94">
        <f t="shared" si="3"/>
        <v>0</v>
      </c>
      <c r="F53" s="94">
        <f t="shared" si="3"/>
        <v>0</v>
      </c>
      <c r="G53" s="94">
        <f>SUM(G42:G51)</f>
        <v>10</v>
      </c>
      <c r="H53" s="94">
        <f>SUM(H42:H51)</f>
        <v>8</v>
      </c>
      <c r="I53" s="94">
        <f>SUM(I42:I51)</f>
        <v>8</v>
      </c>
    </row>
    <row r="54" spans="1:9" x14ac:dyDescent="0.2">
      <c r="A54" s="95"/>
      <c r="B54" s="150" t="s">
        <v>1244</v>
      </c>
      <c r="C54" s="147">
        <f>$B$11 *C53</f>
        <v>1032</v>
      </c>
      <c r="D54" s="147">
        <f>$B$11 *D53</f>
        <v>0</v>
      </c>
      <c r="E54" s="147">
        <f t="shared" ref="E54:I54" si="4">$B$11 *E53</f>
        <v>0</v>
      </c>
      <c r="F54" s="147">
        <f t="shared" si="4"/>
        <v>0</v>
      </c>
      <c r="G54" s="147">
        <f t="shared" si="4"/>
        <v>3440</v>
      </c>
      <c r="H54" s="147">
        <f t="shared" si="4"/>
        <v>2752</v>
      </c>
      <c r="I54" s="143">
        <f t="shared" si="4"/>
        <v>2752</v>
      </c>
    </row>
    <row r="55" spans="1:9" x14ac:dyDescent="0.2">
      <c r="A55"/>
      <c r="B55" s="149" t="s">
        <v>1245</v>
      </c>
      <c r="C55" s="149">
        <f t="shared" ref="C55:I55" si="5">C54/960</f>
        <v>1.075</v>
      </c>
      <c r="D55" s="149">
        <f t="shared" si="5"/>
        <v>0</v>
      </c>
      <c r="E55" s="149">
        <f t="shared" si="5"/>
        <v>0</v>
      </c>
      <c r="F55" s="149">
        <f t="shared" si="5"/>
        <v>0</v>
      </c>
      <c r="G55" s="148">
        <f>G54/960</f>
        <v>3.5833333333333335</v>
      </c>
      <c r="H55" s="149">
        <f t="shared" si="5"/>
        <v>2.8666666666666667</v>
      </c>
      <c r="I55" s="139">
        <f t="shared" si="5"/>
        <v>2.8666666666666667</v>
      </c>
    </row>
    <row r="56" spans="1:9" x14ac:dyDescent="0.2">
      <c r="A56"/>
      <c r="B56" s="27"/>
      <c r="C56" s="27" t="s">
        <v>1263</v>
      </c>
      <c r="D56"/>
      <c r="E56"/>
      <c r="F56"/>
      <c r="G56" s="27" t="s">
        <v>1263</v>
      </c>
      <c r="H56" s="27" t="s">
        <v>1263</v>
      </c>
      <c r="I56"/>
    </row>
    <row r="57" spans="1:9" x14ac:dyDescent="0.2">
      <c r="A57"/>
      <c r="B57"/>
      <c r="C57" s="94"/>
      <c r="D57" s="94"/>
      <c r="E57" s="95"/>
      <c r="F57" s="95"/>
      <c r="G57" s="95"/>
      <c r="H57" s="95"/>
      <c r="I57" s="95"/>
    </row>
    <row r="59" spans="1:9" x14ac:dyDescent="0.2">
      <c r="A59" s="102" t="s">
        <v>1153</v>
      </c>
    </row>
    <row r="60" spans="1:9" x14ac:dyDescent="0.2">
      <c r="A60" s="54" t="s">
        <v>1138</v>
      </c>
      <c r="B60" s="54" t="s">
        <v>1139</v>
      </c>
      <c r="C60" s="54" t="s">
        <v>1140</v>
      </c>
      <c r="D60" s="54" t="s">
        <v>1141</v>
      </c>
      <c r="E60" s="54" t="s">
        <v>1142</v>
      </c>
    </row>
    <row r="61" spans="1:9" x14ac:dyDescent="0.2">
      <c r="A61" s="54" t="s">
        <v>1143</v>
      </c>
      <c r="B61" s="54" t="s">
        <v>1070</v>
      </c>
      <c r="C61" s="54">
        <f>20+33</f>
        <v>53</v>
      </c>
      <c r="D61" s="54"/>
      <c r="E61" s="54"/>
    </row>
    <row r="62" spans="1:9" x14ac:dyDescent="0.2">
      <c r="A62" s="54" t="s">
        <v>1144</v>
      </c>
      <c r="B62" s="54" t="s">
        <v>1071</v>
      </c>
      <c r="C62" s="54">
        <f>27+34</f>
        <v>61</v>
      </c>
      <c r="D62" s="54"/>
      <c r="E62" s="54"/>
    </row>
    <row r="63" spans="1:9" x14ac:dyDescent="0.2">
      <c r="A63" s="54" t="s">
        <v>1145</v>
      </c>
      <c r="B63" s="54" t="s">
        <v>1146</v>
      </c>
      <c r="C63" s="103">
        <v>394.2</v>
      </c>
      <c r="D63" s="103">
        <v>36.6</v>
      </c>
      <c r="E63" s="54" t="s">
        <v>1069</v>
      </c>
    </row>
    <row r="64" spans="1:9" ht="19" x14ac:dyDescent="0.2">
      <c r="A64" s="54" t="s">
        <v>1147</v>
      </c>
      <c r="B64" s="54" t="s">
        <v>1136</v>
      </c>
      <c r="C64" s="54">
        <v>29</v>
      </c>
      <c r="D64" s="103"/>
      <c r="E64" s="104"/>
    </row>
    <row r="65" spans="1:8" x14ac:dyDescent="0.2">
      <c r="A65" s="54" t="s">
        <v>1148</v>
      </c>
      <c r="B65" s="54" t="s">
        <v>1072</v>
      </c>
      <c r="C65" s="54">
        <v>14</v>
      </c>
      <c r="D65" s="54"/>
      <c r="E65" s="54"/>
    </row>
    <row r="66" spans="1:8" x14ac:dyDescent="0.2">
      <c r="A66" s="54" t="s">
        <v>1149</v>
      </c>
      <c r="B66" s="54" t="s">
        <v>1073</v>
      </c>
      <c r="C66" s="54">
        <v>8</v>
      </c>
      <c r="D66" s="54"/>
      <c r="E66" s="54"/>
    </row>
    <row r="67" spans="1:8" x14ac:dyDescent="0.2">
      <c r="A67" s="54" t="s">
        <v>1150</v>
      </c>
      <c r="B67" s="54" t="s">
        <v>1074</v>
      </c>
      <c r="C67" s="54">
        <v>24</v>
      </c>
      <c r="D67" s="54"/>
      <c r="E67" s="54"/>
    </row>
    <row r="68" spans="1:8" x14ac:dyDescent="0.2">
      <c r="A68" s="54" t="s">
        <v>1151</v>
      </c>
      <c r="B68" s="54" t="s">
        <v>1075</v>
      </c>
      <c r="C68" s="54">
        <v>15</v>
      </c>
      <c r="D68" s="54"/>
      <c r="E68" s="54"/>
    </row>
    <row r="69" spans="1:8" x14ac:dyDescent="0.2">
      <c r="A69" s="54" t="s">
        <v>1152</v>
      </c>
      <c r="B69" s="54" t="s">
        <v>1076</v>
      </c>
      <c r="C69" s="54">
        <v>8</v>
      </c>
      <c r="D69" s="54"/>
      <c r="E69" s="54"/>
    </row>
    <row r="70" spans="1:8" x14ac:dyDescent="0.2">
      <c r="C70" s="53">
        <f>SUM(C61:C69)</f>
        <v>606.20000000000005</v>
      </c>
    </row>
    <row r="72" spans="1:8" x14ac:dyDescent="0.2">
      <c r="A72" s="53" t="s">
        <v>1367</v>
      </c>
    </row>
    <row r="73" spans="1:8" x14ac:dyDescent="0.2">
      <c r="B73" s="53" t="s">
        <v>1372</v>
      </c>
      <c r="C73" s="101"/>
    </row>
    <row r="74" spans="1:8" x14ac:dyDescent="0.2">
      <c r="A74" s="53" t="s">
        <v>1256</v>
      </c>
      <c r="B74" s="53">
        <v>340</v>
      </c>
      <c r="C74" s="101"/>
    </row>
    <row r="75" spans="1:8" x14ac:dyDescent="0.2">
      <c r="A75" s="53" t="s">
        <v>1373</v>
      </c>
      <c r="B75" s="53">
        <v>344</v>
      </c>
      <c r="C75" s="101"/>
    </row>
    <row r="77" spans="1:8" x14ac:dyDescent="0.2">
      <c r="B77" s="305" t="s">
        <v>1484</v>
      </c>
      <c r="E77" s="305" t="s">
        <v>1485</v>
      </c>
      <c r="H77" s="53" t="s">
        <v>1116</v>
      </c>
    </row>
    <row r="78" spans="1:8" x14ac:dyDescent="0.2">
      <c r="B78" s="101" t="s">
        <v>1370</v>
      </c>
      <c r="C78" s="53" t="s">
        <v>346</v>
      </c>
      <c r="D78" s="53" t="s">
        <v>1375</v>
      </c>
      <c r="E78" s="101" t="s">
        <v>1370</v>
      </c>
      <c r="F78" s="53" t="s">
        <v>346</v>
      </c>
      <c r="G78" s="53" t="s">
        <v>1375</v>
      </c>
      <c r="H78" s="53" t="s">
        <v>1375</v>
      </c>
    </row>
    <row r="79" spans="1:8" x14ac:dyDescent="0.2">
      <c r="A79" s="101" t="s">
        <v>1368</v>
      </c>
      <c r="B79" s="101">
        <v>52.5</v>
      </c>
      <c r="C79" s="53">
        <f>B79*$B$74</f>
        <v>17850</v>
      </c>
      <c r="D79" s="53">
        <f>C79/1000</f>
        <v>17.850000000000001</v>
      </c>
      <c r="E79" s="53">
        <v>27.5</v>
      </c>
      <c r="F79" s="53">
        <f>E79*$B$75</f>
        <v>9460</v>
      </c>
      <c r="G79" s="53">
        <f>F79/1000</f>
        <v>9.4600000000000009</v>
      </c>
      <c r="H79" s="53">
        <f>D79+G79</f>
        <v>27.310000000000002</v>
      </c>
    </row>
    <row r="80" spans="1:8" x14ac:dyDescent="0.2">
      <c r="A80" s="101" t="s">
        <v>1369</v>
      </c>
      <c r="B80" s="101">
        <v>20</v>
      </c>
      <c r="C80" s="53">
        <f>B80*$B$74</f>
        <v>6800</v>
      </c>
      <c r="D80" s="53">
        <f t="shared" ref="D80" si="6">C80/1000</f>
        <v>6.8</v>
      </c>
      <c r="E80" s="53">
        <f>56/2</f>
        <v>28</v>
      </c>
      <c r="F80" s="53">
        <f>E80*$B$75</f>
        <v>9632</v>
      </c>
      <c r="G80" s="53">
        <f>F80/1000</f>
        <v>9.6319999999999997</v>
      </c>
      <c r="H80" s="53">
        <f>D80+G80</f>
        <v>16.431999999999999</v>
      </c>
    </row>
    <row r="81" spans="1:8" x14ac:dyDescent="0.2">
      <c r="A81" s="53" t="s">
        <v>1371</v>
      </c>
      <c r="B81" s="53">
        <v>400</v>
      </c>
      <c r="C81" s="53">
        <f>B81*$B$74</f>
        <v>136000</v>
      </c>
      <c r="D81" s="53">
        <f>C81/1000</f>
        <v>136</v>
      </c>
      <c r="E81" s="53">
        <v>400</v>
      </c>
      <c r="F81" s="53">
        <f>E81*$B$75</f>
        <v>137600</v>
      </c>
      <c r="G81" s="53">
        <f>F81/1000</f>
        <v>137.6</v>
      </c>
      <c r="H81" s="53">
        <f>D81+G81</f>
        <v>273.60000000000002</v>
      </c>
    </row>
    <row r="82" spans="1:8" x14ac:dyDescent="0.2">
      <c r="C82" s="53">
        <f>B81*96</f>
        <v>38400</v>
      </c>
      <c r="D82" s="53">
        <f>C82/1000</f>
        <v>38.4</v>
      </c>
    </row>
    <row r="84" spans="1:8" x14ac:dyDescent="0.2">
      <c r="A84" s="101"/>
    </row>
    <row r="85" spans="1:8" x14ac:dyDescent="0.2">
      <c r="A85" s="101"/>
    </row>
  </sheetData>
  <pageMargins left="0.7" right="0.7" top="0.75" bottom="0.75" header="0.3" footer="0.3"/>
  <pageSetup scale="44"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A8F39-08AD-074C-80E3-0EFAF2A4EC05}">
  <sheetPr>
    <tabColor theme="8"/>
  </sheetPr>
  <dimension ref="A1:AG366"/>
  <sheetViews>
    <sheetView zoomScaleNormal="100" workbookViewId="0">
      <pane xSplit="7" ySplit="1" topLeftCell="Z326" activePane="bottomRight" state="frozen"/>
      <selection activeCell="E1" sqref="E1"/>
      <selection pane="topRight" activeCell="H1" sqref="H1"/>
      <selection pane="bottomLeft" activeCell="E2" sqref="E2"/>
      <selection pane="bottomRight" activeCell="AA364" sqref="AA364"/>
    </sheetView>
  </sheetViews>
  <sheetFormatPr baseColWidth="10" defaultColWidth="10.83203125" defaultRowHeight="14" x14ac:dyDescent="0.2"/>
  <cols>
    <col min="1" max="1" width="15.83203125" style="33" customWidth="1"/>
    <col min="2" max="2" width="13" style="34" customWidth="1"/>
    <col min="3" max="3" width="7" style="38" customWidth="1"/>
    <col min="4" max="4" width="14.5" style="34" customWidth="1"/>
    <col min="5" max="5" width="5.6640625" style="34" customWidth="1"/>
    <col min="6" max="6" width="8.83203125" style="34" bestFit="1" customWidth="1"/>
    <col min="7" max="7" width="9.83203125" style="34" bestFit="1" customWidth="1"/>
    <col min="8" max="8" width="7.33203125" style="38" customWidth="1"/>
    <col min="9" max="9" width="8.5" style="63" customWidth="1"/>
    <col min="10" max="10" width="6.83203125" style="38" customWidth="1"/>
    <col min="11" max="11" width="8.1640625" style="34" customWidth="1"/>
    <col min="12" max="12" width="9.6640625" style="58" customWidth="1"/>
    <col min="13" max="13" width="21.33203125" style="34" customWidth="1"/>
    <col min="14" max="14" width="6.6640625" style="73" customWidth="1"/>
    <col min="15" max="15" width="11.83203125" style="73" customWidth="1"/>
    <col min="16" max="16" width="12.83203125" style="73" customWidth="1"/>
    <col min="17" max="17" width="4.5" style="34" customWidth="1"/>
    <col min="18" max="19" width="10.83203125" style="83" customWidth="1"/>
    <col min="20" max="20" width="10" style="83" customWidth="1"/>
    <col min="21" max="23" width="10.83203125" style="83" customWidth="1"/>
    <col min="24" max="24" width="10" style="83" customWidth="1"/>
    <col min="25" max="25" width="34" style="34" customWidth="1"/>
    <col min="26" max="26" width="8.83203125" style="88" customWidth="1"/>
    <col min="27" max="27" width="7.83203125" style="79" customWidth="1"/>
    <col min="28" max="28" width="5.6640625" style="75" customWidth="1"/>
    <col min="29" max="29" width="6" style="75" customWidth="1"/>
    <col min="30" max="30" width="15.6640625" style="34" customWidth="1"/>
    <col min="31" max="31" width="11.83203125" style="34" bestFit="1" customWidth="1"/>
    <col min="32" max="32" width="20.5" style="34" customWidth="1"/>
    <col min="33" max="33" width="27.5" style="34" customWidth="1"/>
    <col min="34" max="16384" width="10.83203125" style="34"/>
  </cols>
  <sheetData>
    <row r="1" spans="1:33" s="32" customFormat="1" ht="14" customHeight="1" x14ac:dyDescent="0.15">
      <c r="A1" s="31" t="s">
        <v>62</v>
      </c>
      <c r="B1" s="32" t="s">
        <v>26</v>
      </c>
      <c r="C1" s="60" t="s">
        <v>27</v>
      </c>
      <c r="D1" s="32" t="s">
        <v>28</v>
      </c>
      <c r="E1" s="32" t="s">
        <v>39</v>
      </c>
      <c r="F1" s="32" t="s">
        <v>59</v>
      </c>
      <c r="G1" s="32" t="s">
        <v>334</v>
      </c>
      <c r="H1" s="60" t="s">
        <v>60</v>
      </c>
      <c r="I1" s="60" t="s">
        <v>63</v>
      </c>
      <c r="J1" s="60" t="s">
        <v>61</v>
      </c>
      <c r="K1" s="32" t="s">
        <v>353</v>
      </c>
      <c r="L1" s="56" t="s">
        <v>354</v>
      </c>
      <c r="M1" s="32" t="s">
        <v>341</v>
      </c>
      <c r="N1" s="67" t="s">
        <v>356</v>
      </c>
      <c r="O1" s="67" t="s">
        <v>1033</v>
      </c>
      <c r="P1" s="67" t="s">
        <v>1034</v>
      </c>
      <c r="Q1" s="32" t="s">
        <v>344</v>
      </c>
      <c r="R1" s="80" t="s">
        <v>375</v>
      </c>
      <c r="S1" s="80" t="s">
        <v>376</v>
      </c>
      <c r="T1" s="80" t="s">
        <v>377</v>
      </c>
      <c r="U1" s="80" t="s">
        <v>378</v>
      </c>
      <c r="V1" s="80" t="s">
        <v>379</v>
      </c>
      <c r="W1" s="80" t="s">
        <v>380</v>
      </c>
      <c r="X1" s="80" t="s">
        <v>381</v>
      </c>
      <c r="Y1" s="32" t="s">
        <v>342</v>
      </c>
      <c r="Z1" s="85" t="s">
        <v>382</v>
      </c>
      <c r="AA1" s="74" t="s">
        <v>383</v>
      </c>
      <c r="AB1" s="74" t="s">
        <v>413</v>
      </c>
      <c r="AC1" s="74" t="s">
        <v>1047</v>
      </c>
      <c r="AD1" s="32" t="s">
        <v>1080</v>
      </c>
      <c r="AE1" s="32" t="s">
        <v>1082</v>
      </c>
      <c r="AF1" s="32" t="s">
        <v>1087</v>
      </c>
      <c r="AG1" s="32" t="s">
        <v>1090</v>
      </c>
    </row>
    <row r="2" spans="1:33" ht="15" x14ac:dyDescent="0.15">
      <c r="A2" s="33" t="s">
        <v>57</v>
      </c>
      <c r="B2" s="33" t="s">
        <v>17</v>
      </c>
      <c r="C2" s="61">
        <v>1</v>
      </c>
      <c r="D2" s="33" t="str">
        <f t="shared" ref="D2:D33" si="0">_xlfn.CONCAT(B2,"-",C2)</f>
        <v>BRF-ONE-COM-1</v>
      </c>
      <c r="E2" s="39" t="s">
        <v>52</v>
      </c>
      <c r="F2" s="39">
        <v>1</v>
      </c>
      <c r="G2" s="39" t="str">
        <f t="shared" ref="G2:G65" si="1">_xlfn.CONCAT(E2," ",F2)</f>
        <v>L 1</v>
      </c>
      <c r="H2" s="61">
        <v>2.2201</v>
      </c>
      <c r="I2" s="62">
        <v>2.2682000000000002</v>
      </c>
      <c r="J2" s="61">
        <v>4.8099999999999997E-2</v>
      </c>
      <c r="K2" s="33" t="s">
        <v>47</v>
      </c>
      <c r="L2" s="57">
        <v>43571</v>
      </c>
      <c r="M2" s="34" t="s">
        <v>1</v>
      </c>
      <c r="N2" s="68">
        <v>50</v>
      </c>
      <c r="O2" s="68">
        <v>25</v>
      </c>
      <c r="P2" s="68">
        <v>18</v>
      </c>
      <c r="Q2" s="33" t="s">
        <v>1088</v>
      </c>
      <c r="R2" s="81">
        <v>0.10199999999999999</v>
      </c>
      <c r="S2" s="81">
        <v>7.4999999999999997E-2</v>
      </c>
      <c r="T2" s="81">
        <v>0.04</v>
      </c>
      <c r="U2" s="81">
        <v>5.6000000000000001E-2</v>
      </c>
      <c r="V2" s="81">
        <v>3.3000000000000002E-2</v>
      </c>
      <c r="W2" s="81">
        <v>1.712</v>
      </c>
      <c r="X2" s="81">
        <v>56.018999999999998</v>
      </c>
      <c r="Y2" s="34" t="s">
        <v>1094</v>
      </c>
      <c r="Z2" s="86" t="s">
        <v>1</v>
      </c>
      <c r="AA2" s="75">
        <v>18.8258478671899</v>
      </c>
      <c r="AB2" s="75">
        <v>3.5612506590834818</v>
      </c>
      <c r="AC2" s="75">
        <v>18.916814181262495</v>
      </c>
      <c r="AD2" s="33" t="s">
        <v>1035</v>
      </c>
      <c r="AE2" s="34" t="s">
        <v>1086</v>
      </c>
      <c r="AF2" s="34" t="s">
        <v>345</v>
      </c>
      <c r="AG2" s="34" t="s">
        <v>1</v>
      </c>
    </row>
    <row r="3" spans="1:33" s="33" customFormat="1" ht="15" x14ac:dyDescent="0.15">
      <c r="A3" s="33" t="s">
        <v>57</v>
      </c>
      <c r="B3" s="33" t="s">
        <v>17</v>
      </c>
      <c r="C3" s="61">
        <v>2</v>
      </c>
      <c r="D3" s="33" t="str">
        <f t="shared" si="0"/>
        <v>BRF-ONE-COM-2</v>
      </c>
      <c r="E3" s="39" t="s">
        <v>52</v>
      </c>
      <c r="F3" s="39">
        <v>2</v>
      </c>
      <c r="G3" s="39" t="str">
        <f t="shared" si="1"/>
        <v>L 2</v>
      </c>
      <c r="H3" s="61">
        <v>2.2258</v>
      </c>
      <c r="I3" s="62">
        <v>2.2721</v>
      </c>
      <c r="J3" s="61">
        <v>4.6300000000000001E-2</v>
      </c>
      <c r="K3" s="33" t="s">
        <v>47</v>
      </c>
      <c r="L3" s="57">
        <v>43571</v>
      </c>
      <c r="M3" s="34" t="s">
        <v>1</v>
      </c>
      <c r="N3" s="68">
        <v>50</v>
      </c>
      <c r="O3" s="68">
        <v>25</v>
      </c>
      <c r="P3" s="68">
        <v>20</v>
      </c>
      <c r="Q3" s="33" t="s">
        <v>1088</v>
      </c>
      <c r="R3" s="81">
        <v>7.5999999999999998E-2</v>
      </c>
      <c r="S3" s="81">
        <v>0.06</v>
      </c>
      <c r="T3" s="81">
        <v>3.9E-2</v>
      </c>
      <c r="U3" s="81">
        <v>3.2000000000000001E-2</v>
      </c>
      <c r="V3" s="81">
        <v>1.9E-2</v>
      </c>
      <c r="W3" s="81">
        <v>1.7090000000000001</v>
      </c>
      <c r="X3" s="81">
        <v>31.914000000000001</v>
      </c>
      <c r="Y3" s="34" t="s">
        <v>1094</v>
      </c>
      <c r="Z3" s="86" t="s">
        <v>1</v>
      </c>
      <c r="AA3" s="75">
        <v>25.314032018836187</v>
      </c>
      <c r="AB3" s="75">
        <v>1.4781606796633779</v>
      </c>
      <c r="AC3" s="75">
        <v>5.8392937109484482</v>
      </c>
      <c r="AD3" s="34" t="s">
        <v>1035</v>
      </c>
      <c r="AE3" s="34" t="s">
        <v>1086</v>
      </c>
      <c r="AF3" s="34" t="s">
        <v>345</v>
      </c>
      <c r="AG3" s="34" t="s">
        <v>1</v>
      </c>
    </row>
    <row r="4" spans="1:33" s="33" customFormat="1" ht="15" x14ac:dyDescent="0.15">
      <c r="A4" s="33" t="s">
        <v>57</v>
      </c>
      <c r="B4" s="34" t="s">
        <v>17</v>
      </c>
      <c r="C4" s="38">
        <v>3</v>
      </c>
      <c r="D4" s="34" t="str">
        <f t="shared" si="0"/>
        <v>BRF-ONE-COM-3</v>
      </c>
      <c r="E4" s="40" t="s">
        <v>52</v>
      </c>
      <c r="F4" s="40">
        <v>3</v>
      </c>
      <c r="G4" s="40" t="str">
        <f t="shared" si="1"/>
        <v>L 3</v>
      </c>
      <c r="H4" s="38">
        <v>2.2122000000000002</v>
      </c>
      <c r="I4" s="63">
        <v>2.2517999999999998</v>
      </c>
      <c r="J4" s="38">
        <v>3.9600000000000003E-2</v>
      </c>
      <c r="K4" s="34" t="s">
        <v>47</v>
      </c>
      <c r="L4" s="58">
        <v>43571</v>
      </c>
      <c r="M4" s="34" t="s">
        <v>1</v>
      </c>
      <c r="N4" s="68">
        <v>50</v>
      </c>
      <c r="O4" s="68">
        <v>25</v>
      </c>
      <c r="P4" s="68">
        <v>18</v>
      </c>
      <c r="Q4" s="33" t="s">
        <v>1088</v>
      </c>
      <c r="R4" s="82">
        <v>0.107</v>
      </c>
      <c r="S4" s="82">
        <v>7.8E-2</v>
      </c>
      <c r="T4" s="82">
        <v>0.04</v>
      </c>
      <c r="U4" s="82">
        <v>6.2E-2</v>
      </c>
      <c r="V4" s="82">
        <v>3.5999999999999997E-2</v>
      </c>
      <c r="W4" s="82">
        <v>1.734</v>
      </c>
      <c r="X4" s="82">
        <v>61.722000000000001</v>
      </c>
      <c r="Y4" s="34" t="s">
        <v>1094</v>
      </c>
      <c r="Z4" s="86" t="s">
        <v>1</v>
      </c>
      <c r="AA4" s="75">
        <v>27.261859078719198</v>
      </c>
      <c r="AB4" s="75">
        <v>1.8122391431014042</v>
      </c>
      <c r="AC4" s="75">
        <v>6.6475259000808613</v>
      </c>
      <c r="AD4" s="33" t="s">
        <v>1035</v>
      </c>
      <c r="AE4" s="34" t="s">
        <v>1086</v>
      </c>
      <c r="AF4" s="34" t="s">
        <v>345</v>
      </c>
      <c r="AG4" s="34" t="s">
        <v>1</v>
      </c>
    </row>
    <row r="5" spans="1:33" s="33" customFormat="1" ht="15" x14ac:dyDescent="0.15">
      <c r="A5" s="33" t="s">
        <v>57</v>
      </c>
      <c r="B5" s="34" t="s">
        <v>17</v>
      </c>
      <c r="C5" s="38">
        <v>4</v>
      </c>
      <c r="D5" s="34" t="str">
        <f t="shared" si="0"/>
        <v>BRF-ONE-COM-4</v>
      </c>
      <c r="E5" s="40" t="s">
        <v>52</v>
      </c>
      <c r="F5" s="40">
        <v>4</v>
      </c>
      <c r="G5" s="40" t="str">
        <f t="shared" si="1"/>
        <v>L 4</v>
      </c>
      <c r="H5" s="38">
        <v>2.2206999999999999</v>
      </c>
      <c r="I5" s="63">
        <v>2.2578999999999998</v>
      </c>
      <c r="J5" s="38">
        <v>3.7199999999999997E-2</v>
      </c>
      <c r="K5" s="34" t="s">
        <v>47</v>
      </c>
      <c r="L5" s="58">
        <v>43571</v>
      </c>
      <c r="M5" s="34" t="s">
        <v>1</v>
      </c>
      <c r="N5" s="68">
        <v>50</v>
      </c>
      <c r="O5" s="68">
        <v>25</v>
      </c>
      <c r="P5" s="68">
        <v>18</v>
      </c>
      <c r="Q5" s="33" t="s">
        <v>1088</v>
      </c>
      <c r="R5" s="82">
        <v>0.115</v>
      </c>
      <c r="S5" s="82">
        <v>8.2000000000000003E-2</v>
      </c>
      <c r="T5" s="82">
        <v>3.7999999999999999E-2</v>
      </c>
      <c r="U5" s="82">
        <v>7.0000000000000007E-2</v>
      </c>
      <c r="V5" s="82">
        <v>0.04</v>
      </c>
      <c r="W5" s="82">
        <v>1.748</v>
      </c>
      <c r="X5" s="82">
        <v>69.503</v>
      </c>
      <c r="Y5" s="34" t="s">
        <v>1094</v>
      </c>
      <c r="Z5" s="86" t="s">
        <v>1</v>
      </c>
      <c r="AA5" s="75">
        <v>25.670688705619149</v>
      </c>
      <c r="AB5" s="75">
        <v>0.11652736997682897</v>
      </c>
      <c r="AC5" s="75">
        <v>0.4539316078080986</v>
      </c>
      <c r="AD5" s="33" t="s">
        <v>1035</v>
      </c>
      <c r="AE5" s="34" t="s">
        <v>1086</v>
      </c>
      <c r="AF5" s="34" t="s">
        <v>345</v>
      </c>
      <c r="AG5" s="34" t="s">
        <v>1</v>
      </c>
    </row>
    <row r="6" spans="1:33" s="33" customFormat="1" ht="15" x14ac:dyDescent="0.15">
      <c r="A6" s="33" t="s">
        <v>57</v>
      </c>
      <c r="B6" s="33" t="s">
        <v>17</v>
      </c>
      <c r="C6" s="61">
        <v>5</v>
      </c>
      <c r="D6" s="33" t="str">
        <f t="shared" si="0"/>
        <v>BRF-ONE-COM-5</v>
      </c>
      <c r="E6" s="39" t="s">
        <v>52</v>
      </c>
      <c r="F6" s="39">
        <v>5</v>
      </c>
      <c r="G6" s="39" t="str">
        <f t="shared" si="1"/>
        <v>L 5</v>
      </c>
      <c r="H6" s="61">
        <v>2.2404999999999999</v>
      </c>
      <c r="I6" s="62">
        <v>2.2894999999999999</v>
      </c>
      <c r="J6" s="61">
        <v>4.9000000000000002E-2</v>
      </c>
      <c r="K6" s="33" t="s">
        <v>47</v>
      </c>
      <c r="L6" s="57">
        <v>43571</v>
      </c>
      <c r="M6" s="34" t="s">
        <v>1</v>
      </c>
      <c r="N6" s="68">
        <v>50</v>
      </c>
      <c r="O6" s="68">
        <v>25</v>
      </c>
      <c r="P6" s="68">
        <v>18</v>
      </c>
      <c r="Q6" s="33" t="s">
        <v>1088</v>
      </c>
      <c r="R6" s="81">
        <v>0.08</v>
      </c>
      <c r="S6" s="81">
        <v>6.3E-2</v>
      </c>
      <c r="T6" s="81">
        <v>3.9E-2</v>
      </c>
      <c r="U6" s="81">
        <v>3.5000000000000003E-2</v>
      </c>
      <c r="V6" s="81">
        <v>2.1000000000000001E-2</v>
      </c>
      <c r="W6" s="81">
        <v>1.681</v>
      </c>
      <c r="X6" s="81">
        <v>35.399000000000001</v>
      </c>
      <c r="Y6" s="33" t="s">
        <v>343</v>
      </c>
      <c r="Z6" s="86" t="s">
        <v>1</v>
      </c>
      <c r="AA6" s="75">
        <v>16.705036184873439</v>
      </c>
      <c r="AB6" s="75">
        <v>3.0730622326050065</v>
      </c>
      <c r="AC6" s="75">
        <v>18.396022604175453</v>
      </c>
      <c r="AD6" s="34" t="s">
        <v>1035</v>
      </c>
      <c r="AE6" s="34" t="s">
        <v>1086</v>
      </c>
      <c r="AF6" s="34" t="s">
        <v>345</v>
      </c>
      <c r="AG6" s="34" t="s">
        <v>1</v>
      </c>
    </row>
    <row r="7" spans="1:33" s="33" customFormat="1" ht="15" x14ac:dyDescent="0.15">
      <c r="A7" s="33" t="s">
        <v>57</v>
      </c>
      <c r="B7" s="34" t="s">
        <v>17</v>
      </c>
      <c r="C7" s="38">
        <v>6</v>
      </c>
      <c r="D7" s="34" t="str">
        <f t="shared" si="0"/>
        <v>BRF-ONE-COM-6</v>
      </c>
      <c r="E7" s="40" t="s">
        <v>52</v>
      </c>
      <c r="F7" s="40">
        <v>6</v>
      </c>
      <c r="G7" s="40" t="str">
        <f t="shared" si="1"/>
        <v>L 6</v>
      </c>
      <c r="H7" s="38">
        <v>2.2454999999999998</v>
      </c>
      <c r="I7" s="63">
        <v>2.2869000000000002</v>
      </c>
      <c r="J7" s="38">
        <v>4.1399999999999999E-2</v>
      </c>
      <c r="K7" s="34" t="s">
        <v>47</v>
      </c>
      <c r="L7" s="58">
        <v>43571</v>
      </c>
      <c r="M7" s="34" t="s">
        <v>1</v>
      </c>
      <c r="N7" s="68">
        <v>50</v>
      </c>
      <c r="O7" s="68">
        <v>25</v>
      </c>
      <c r="P7" s="68">
        <v>18</v>
      </c>
      <c r="Q7" s="33" t="s">
        <v>1088</v>
      </c>
      <c r="R7" s="82">
        <v>0.12</v>
      </c>
      <c r="S7" s="82">
        <v>8.6999999999999994E-2</v>
      </c>
      <c r="T7" s="82">
        <v>4.2000000000000003E-2</v>
      </c>
      <c r="U7" s="82">
        <v>7.1999999999999995E-2</v>
      </c>
      <c r="V7" s="82">
        <v>4.1000000000000002E-2</v>
      </c>
      <c r="W7" s="82">
        <v>1.738</v>
      </c>
      <c r="X7" s="82">
        <v>71.763999999999996</v>
      </c>
      <c r="Y7" s="34" t="s">
        <v>1094</v>
      </c>
      <c r="Z7" s="86" t="s">
        <v>1</v>
      </c>
      <c r="AA7" s="75">
        <v>31.03584680288095</v>
      </c>
      <c r="AB7" s="75">
        <v>0.16883505123033696</v>
      </c>
      <c r="AC7" s="75">
        <v>0.54400014377782202</v>
      </c>
      <c r="AD7" s="33" t="s">
        <v>1035</v>
      </c>
      <c r="AE7" s="34" t="s">
        <v>1086</v>
      </c>
      <c r="AF7" s="34" t="s">
        <v>345</v>
      </c>
      <c r="AG7" s="34" t="s">
        <v>1</v>
      </c>
    </row>
    <row r="8" spans="1:33" s="33" customFormat="1" ht="15" x14ac:dyDescent="0.15">
      <c r="A8" s="33" t="s">
        <v>57</v>
      </c>
      <c r="B8" s="34" t="s">
        <v>17</v>
      </c>
      <c r="C8" s="38">
        <v>7</v>
      </c>
      <c r="D8" s="34" t="str">
        <f t="shared" si="0"/>
        <v>BRF-ONE-COM-7</v>
      </c>
      <c r="E8" s="40" t="s">
        <v>52</v>
      </c>
      <c r="F8" s="40">
        <v>7</v>
      </c>
      <c r="G8" s="40" t="str">
        <f t="shared" si="1"/>
        <v>L 7</v>
      </c>
      <c r="H8" s="38">
        <v>2.2330000000000001</v>
      </c>
      <c r="I8" s="63">
        <v>2.2803</v>
      </c>
      <c r="J8" s="38">
        <v>4.7300000000000002E-2</v>
      </c>
      <c r="K8" s="34" t="s">
        <v>47</v>
      </c>
      <c r="L8" s="58">
        <v>43571</v>
      </c>
      <c r="M8" s="34" t="s">
        <v>1</v>
      </c>
      <c r="N8" s="68">
        <v>50</v>
      </c>
      <c r="O8" s="68">
        <v>25</v>
      </c>
      <c r="P8" s="68">
        <v>20</v>
      </c>
      <c r="Q8" s="33" t="s">
        <v>1088</v>
      </c>
      <c r="R8" s="82">
        <v>0.112</v>
      </c>
      <c r="S8" s="82">
        <v>7.9000000000000001E-2</v>
      </c>
      <c r="T8" s="82">
        <v>3.6999999999999998E-2</v>
      </c>
      <c r="U8" s="82">
        <v>6.7000000000000004E-2</v>
      </c>
      <c r="V8" s="82">
        <v>3.7999999999999999E-2</v>
      </c>
      <c r="W8" s="82">
        <v>1.7729999999999999</v>
      </c>
      <c r="X8" s="82">
        <v>67.474999999999994</v>
      </c>
      <c r="Y8" s="34" t="s">
        <v>1094</v>
      </c>
      <c r="Z8" s="86" t="s">
        <v>1</v>
      </c>
      <c r="AA8" s="75">
        <v>48.567990304848948</v>
      </c>
      <c r="AB8" s="75">
        <v>8.5958855878706846</v>
      </c>
      <c r="AC8" s="75">
        <v>17.698664354684006</v>
      </c>
      <c r="AD8" s="33" t="s">
        <v>1035</v>
      </c>
      <c r="AE8" s="34" t="s">
        <v>1086</v>
      </c>
      <c r="AF8" s="34" t="s">
        <v>345</v>
      </c>
      <c r="AG8" s="34" t="s">
        <v>1</v>
      </c>
    </row>
    <row r="9" spans="1:33" s="33" customFormat="1" ht="15" x14ac:dyDescent="0.15">
      <c r="A9" s="33" t="s">
        <v>57</v>
      </c>
      <c r="B9" s="34" t="s">
        <v>17</v>
      </c>
      <c r="C9" s="38">
        <v>8</v>
      </c>
      <c r="D9" s="34" t="str">
        <f t="shared" si="0"/>
        <v>BRF-ONE-COM-8</v>
      </c>
      <c r="E9" s="40" t="s">
        <v>52</v>
      </c>
      <c r="F9" s="40">
        <v>8</v>
      </c>
      <c r="G9" s="40" t="str">
        <f t="shared" si="1"/>
        <v>L 8</v>
      </c>
      <c r="H9" s="38">
        <v>2.2288999999999999</v>
      </c>
      <c r="I9" s="63">
        <v>2.2709999999999999</v>
      </c>
      <c r="J9" s="38">
        <v>4.2099999999999999E-2</v>
      </c>
      <c r="K9" s="34" t="s">
        <v>47</v>
      </c>
      <c r="L9" s="58">
        <v>43570</v>
      </c>
      <c r="M9" s="34" t="s">
        <v>1</v>
      </c>
      <c r="N9" s="68">
        <v>50</v>
      </c>
      <c r="O9" s="68">
        <v>25</v>
      </c>
      <c r="P9" s="68">
        <v>20</v>
      </c>
      <c r="Q9" s="33" t="s">
        <v>1088</v>
      </c>
      <c r="R9" s="82">
        <v>0.111</v>
      </c>
      <c r="S9" s="82">
        <v>7.8E-2</v>
      </c>
      <c r="T9" s="82">
        <v>3.6999999999999998E-2</v>
      </c>
      <c r="U9" s="82">
        <v>6.7000000000000004E-2</v>
      </c>
      <c r="V9" s="82">
        <v>3.6999999999999998E-2</v>
      </c>
      <c r="W9" s="82">
        <v>1.7829999999999999</v>
      </c>
      <c r="X9" s="82">
        <v>66.826999999999998</v>
      </c>
      <c r="Y9" s="34" t="s">
        <v>1094</v>
      </c>
      <c r="Z9" s="86" t="s">
        <v>1</v>
      </c>
      <c r="AA9" s="75">
        <v>52.920234313455452</v>
      </c>
      <c r="AB9" s="75">
        <v>3.9337395220766429</v>
      </c>
      <c r="AC9" s="75">
        <v>7.4333373105954932</v>
      </c>
      <c r="AD9" s="34" t="s">
        <v>1035</v>
      </c>
      <c r="AE9" s="34" t="s">
        <v>1086</v>
      </c>
      <c r="AF9" s="34" t="s">
        <v>345</v>
      </c>
      <c r="AG9" s="34" t="s">
        <v>1</v>
      </c>
    </row>
    <row r="10" spans="1:33" s="33" customFormat="1" ht="15" x14ac:dyDescent="0.15">
      <c r="A10" s="33" t="s">
        <v>57</v>
      </c>
      <c r="B10" s="34" t="s">
        <v>8</v>
      </c>
      <c r="C10" s="38">
        <v>1</v>
      </c>
      <c r="D10" s="34" t="str">
        <f t="shared" si="0"/>
        <v>CCR-ONE-NCD-1</v>
      </c>
      <c r="E10" s="40" t="s">
        <v>52</v>
      </c>
      <c r="F10" s="40">
        <v>9</v>
      </c>
      <c r="G10" s="40" t="str">
        <f t="shared" si="1"/>
        <v>L 9</v>
      </c>
      <c r="H10" s="38">
        <v>2.2393999999999998</v>
      </c>
      <c r="I10" s="63">
        <v>2.2814999999999999</v>
      </c>
      <c r="J10" s="38">
        <v>4.2099999999999999E-2</v>
      </c>
      <c r="K10" s="34" t="s">
        <v>47</v>
      </c>
      <c r="L10" s="58">
        <v>43570</v>
      </c>
      <c r="M10" s="34" t="s">
        <v>78</v>
      </c>
      <c r="N10" s="68">
        <v>50</v>
      </c>
      <c r="O10" s="68">
        <v>25</v>
      </c>
      <c r="P10" s="68">
        <v>20</v>
      </c>
      <c r="Q10" s="33" t="s">
        <v>1088</v>
      </c>
      <c r="R10" s="82">
        <v>0.11700000000000001</v>
      </c>
      <c r="S10" s="82">
        <v>8.3000000000000004E-2</v>
      </c>
      <c r="T10" s="82">
        <v>3.6999999999999998E-2</v>
      </c>
      <c r="U10" s="82">
        <v>7.2999999999999995E-2</v>
      </c>
      <c r="V10" s="82">
        <v>4.2000000000000003E-2</v>
      </c>
      <c r="W10" s="82">
        <v>1.7430000000000001</v>
      </c>
      <c r="X10" s="82">
        <v>72.774000000000001</v>
      </c>
      <c r="Y10" s="34" t="s">
        <v>1094</v>
      </c>
      <c r="Z10" s="86" t="s">
        <v>1</v>
      </c>
      <c r="AA10" s="75">
        <v>53.648361253093796</v>
      </c>
      <c r="AB10" s="75">
        <v>6.5033292608334055</v>
      </c>
      <c r="AC10" s="75">
        <v>12.122139630981499</v>
      </c>
      <c r="AD10" s="33" t="s">
        <v>1035</v>
      </c>
      <c r="AE10" s="34" t="s">
        <v>1086</v>
      </c>
      <c r="AF10" s="34" t="s">
        <v>345</v>
      </c>
      <c r="AG10" s="34" t="s">
        <v>1</v>
      </c>
    </row>
    <row r="11" spans="1:33" s="33" customFormat="1" ht="15" x14ac:dyDescent="0.15">
      <c r="A11" s="33" t="s">
        <v>57</v>
      </c>
      <c r="B11" s="34" t="s">
        <v>8</v>
      </c>
      <c r="C11" s="38">
        <v>2</v>
      </c>
      <c r="D11" s="34" t="str">
        <f t="shared" si="0"/>
        <v>CCR-ONE-NCD-2</v>
      </c>
      <c r="E11" s="40" t="s">
        <v>52</v>
      </c>
      <c r="F11" s="40">
        <v>10</v>
      </c>
      <c r="G11" s="40" t="str">
        <f t="shared" si="1"/>
        <v>L 10</v>
      </c>
      <c r="H11" s="38">
        <v>2.2227999999999999</v>
      </c>
      <c r="I11" s="63">
        <v>2.2690999999999999</v>
      </c>
      <c r="J11" s="38">
        <v>4.6300000000000001E-2</v>
      </c>
      <c r="K11" s="34" t="s">
        <v>47</v>
      </c>
      <c r="L11" s="58">
        <v>43570</v>
      </c>
      <c r="M11" s="34" t="s">
        <v>78</v>
      </c>
      <c r="N11" s="68">
        <v>50</v>
      </c>
      <c r="O11" s="68">
        <v>25</v>
      </c>
      <c r="P11" s="68">
        <v>18</v>
      </c>
      <c r="Q11" s="33" t="s">
        <v>1088</v>
      </c>
      <c r="R11" s="82">
        <v>0.129</v>
      </c>
      <c r="S11" s="82">
        <v>8.8999999999999996E-2</v>
      </c>
      <c r="T11" s="82">
        <v>3.6999999999999998E-2</v>
      </c>
      <c r="U11" s="82">
        <v>8.2000000000000003E-2</v>
      </c>
      <c r="V11" s="82">
        <v>4.7E-2</v>
      </c>
      <c r="W11" s="82">
        <v>1.7490000000000001</v>
      </c>
      <c r="X11" s="82">
        <v>82.48</v>
      </c>
      <c r="Y11" s="34" t="s">
        <v>1094</v>
      </c>
      <c r="Z11" s="86" t="s">
        <v>1</v>
      </c>
      <c r="AA11" s="76">
        <v>48.846984050381863</v>
      </c>
      <c r="AB11" s="76">
        <v>5.5021051629231721</v>
      </c>
      <c r="AC11" s="76">
        <v>11.263960856310348</v>
      </c>
      <c r="AD11" s="34" t="s">
        <v>1035</v>
      </c>
      <c r="AE11" s="34" t="s">
        <v>1086</v>
      </c>
      <c r="AF11" s="34" t="s">
        <v>345</v>
      </c>
      <c r="AG11" s="34" t="s">
        <v>1</v>
      </c>
    </row>
    <row r="12" spans="1:33" s="33" customFormat="1" x14ac:dyDescent="0.15">
      <c r="A12" s="33" t="s">
        <v>57</v>
      </c>
      <c r="B12" s="34" t="s">
        <v>8</v>
      </c>
      <c r="C12" s="38">
        <v>3</v>
      </c>
      <c r="D12" s="34" t="str">
        <f t="shared" si="0"/>
        <v>CCR-ONE-NCD-3</v>
      </c>
      <c r="E12" s="40" t="s">
        <v>52</v>
      </c>
      <c r="F12" s="40">
        <v>11</v>
      </c>
      <c r="G12" s="40" t="str">
        <f t="shared" si="1"/>
        <v>L 11</v>
      </c>
      <c r="H12" s="38">
        <v>2.2383999999999999</v>
      </c>
      <c r="I12" s="63">
        <v>2.2749000000000001</v>
      </c>
      <c r="J12" s="38">
        <v>3.6499999999999998E-2</v>
      </c>
      <c r="K12" s="34" t="s">
        <v>47</v>
      </c>
      <c r="L12" s="58">
        <v>43570</v>
      </c>
      <c r="M12" s="34" t="s">
        <v>1</v>
      </c>
      <c r="N12" s="68">
        <v>50</v>
      </c>
      <c r="O12" s="68">
        <v>12</v>
      </c>
      <c r="P12" s="68">
        <v>20</v>
      </c>
      <c r="Q12" s="33" t="s">
        <v>345</v>
      </c>
      <c r="R12" s="82">
        <v>0.11799999999999999</v>
      </c>
      <c r="S12" s="82">
        <v>8.2000000000000003E-2</v>
      </c>
      <c r="T12" s="82">
        <v>3.6999999999999998E-2</v>
      </c>
      <c r="U12" s="82">
        <v>7.4999999999999997E-2</v>
      </c>
      <c r="V12" s="82">
        <v>4.2000000000000003E-2</v>
      </c>
      <c r="W12" s="82">
        <v>1.7809999999999999</v>
      </c>
      <c r="X12" s="82">
        <v>74.53</v>
      </c>
      <c r="Y12" s="34" t="s">
        <v>1094</v>
      </c>
      <c r="Z12" s="87">
        <v>86.4</v>
      </c>
      <c r="AA12" s="76">
        <v>51.0811214140383</v>
      </c>
      <c r="AB12" s="76">
        <v>1.7859293223945745</v>
      </c>
      <c r="AC12" s="76">
        <v>3.4962609922337351</v>
      </c>
      <c r="AD12" s="33" t="s">
        <v>1035</v>
      </c>
      <c r="AE12" s="34" t="s">
        <v>1086</v>
      </c>
      <c r="AF12" s="34" t="s">
        <v>345</v>
      </c>
      <c r="AG12" s="34" t="s">
        <v>1</v>
      </c>
    </row>
    <row r="13" spans="1:33" s="33" customFormat="1" ht="15" x14ac:dyDescent="0.15">
      <c r="A13" s="33" t="s">
        <v>57</v>
      </c>
      <c r="B13" s="34" t="s">
        <v>8</v>
      </c>
      <c r="C13" s="38">
        <v>4</v>
      </c>
      <c r="D13" s="34" t="str">
        <f t="shared" si="0"/>
        <v>CCR-ONE-NCD-4</v>
      </c>
      <c r="E13" s="40" t="s">
        <v>52</v>
      </c>
      <c r="F13" s="40">
        <v>12</v>
      </c>
      <c r="G13" s="40" t="str">
        <f t="shared" si="1"/>
        <v>L 12</v>
      </c>
      <c r="H13" s="38">
        <v>2.2151999999999998</v>
      </c>
      <c r="I13" s="63">
        <v>2.2574999999999998</v>
      </c>
      <c r="J13" s="38">
        <v>4.2299999999999997E-2</v>
      </c>
      <c r="K13" s="34" t="s">
        <v>47</v>
      </c>
      <c r="L13" s="58">
        <v>43570</v>
      </c>
      <c r="M13" s="34" t="s">
        <v>78</v>
      </c>
      <c r="N13" s="68">
        <v>50</v>
      </c>
      <c r="O13" s="68">
        <v>25</v>
      </c>
      <c r="P13" s="68">
        <v>18</v>
      </c>
      <c r="Q13" s="33" t="s">
        <v>1088</v>
      </c>
      <c r="R13" s="82">
        <v>0.14399999999999999</v>
      </c>
      <c r="S13" s="82">
        <v>9.5000000000000001E-2</v>
      </c>
      <c r="T13" s="82">
        <v>3.6999999999999998E-2</v>
      </c>
      <c r="U13" s="82">
        <v>9.8000000000000004E-2</v>
      </c>
      <c r="V13" s="82">
        <v>5.2999999999999999E-2</v>
      </c>
      <c r="W13" s="82">
        <v>1.8440000000000001</v>
      </c>
      <c r="X13" s="82">
        <v>98.183999999999997</v>
      </c>
      <c r="Y13" s="34" t="s">
        <v>1094</v>
      </c>
      <c r="Z13" s="86" t="s">
        <v>1</v>
      </c>
      <c r="AA13" s="76">
        <v>33.562349863895399</v>
      </c>
      <c r="AB13" s="76">
        <v>1.2550478972191805</v>
      </c>
      <c r="AC13" s="76">
        <v>3.7394518033115873</v>
      </c>
      <c r="AD13" s="33" t="s">
        <v>1035</v>
      </c>
      <c r="AE13" s="34" t="s">
        <v>1086</v>
      </c>
      <c r="AF13" s="34" t="s">
        <v>345</v>
      </c>
      <c r="AG13" s="34" t="s">
        <v>1</v>
      </c>
    </row>
    <row r="14" spans="1:33" s="33" customFormat="1" ht="15" x14ac:dyDescent="0.15">
      <c r="A14" s="33" t="s">
        <v>57</v>
      </c>
      <c r="B14" s="33" t="s">
        <v>8</v>
      </c>
      <c r="C14" s="61">
        <v>5</v>
      </c>
      <c r="D14" s="33" t="str">
        <f t="shared" si="0"/>
        <v>CCR-ONE-NCD-5</v>
      </c>
      <c r="E14" s="39" t="s">
        <v>52</v>
      </c>
      <c r="F14" s="39">
        <v>13</v>
      </c>
      <c r="G14" s="39" t="str">
        <f t="shared" si="1"/>
        <v>L 13</v>
      </c>
      <c r="H14" s="61">
        <v>2.2275999999999998</v>
      </c>
      <c r="I14" s="62">
        <v>2.2736000000000001</v>
      </c>
      <c r="J14" s="61">
        <v>4.5999999999999999E-2</v>
      </c>
      <c r="K14" s="33" t="s">
        <v>47</v>
      </c>
      <c r="L14" s="57">
        <v>43570</v>
      </c>
      <c r="M14" s="34" t="s">
        <v>1</v>
      </c>
      <c r="N14" s="68">
        <v>50</v>
      </c>
      <c r="O14" s="68">
        <v>25</v>
      </c>
      <c r="P14" s="68">
        <v>18</v>
      </c>
      <c r="Q14" s="33" t="s">
        <v>1088</v>
      </c>
      <c r="R14" s="81">
        <v>0.113</v>
      </c>
      <c r="S14" s="81">
        <v>8.3000000000000004E-2</v>
      </c>
      <c r="T14" s="81">
        <v>0.04</v>
      </c>
      <c r="U14" s="81">
        <v>6.5000000000000002E-2</v>
      </c>
      <c r="V14" s="81">
        <v>3.9E-2</v>
      </c>
      <c r="W14" s="81">
        <v>1.6890000000000001</v>
      </c>
      <c r="X14" s="81">
        <v>65.272000000000006</v>
      </c>
      <c r="Y14" s="33" t="s">
        <v>343</v>
      </c>
      <c r="Z14" s="86" t="s">
        <v>1</v>
      </c>
      <c r="AA14" s="76">
        <v>26.265519097753899</v>
      </c>
      <c r="AB14" s="76">
        <v>4.1698991633088607</v>
      </c>
      <c r="AC14" s="76">
        <v>15.875944228589226</v>
      </c>
      <c r="AD14" s="34" t="s">
        <v>1035</v>
      </c>
      <c r="AE14" s="34" t="s">
        <v>1086</v>
      </c>
      <c r="AF14" s="34" t="s">
        <v>345</v>
      </c>
      <c r="AG14" s="34" t="s">
        <v>1</v>
      </c>
    </row>
    <row r="15" spans="1:33" s="33" customFormat="1" ht="15" x14ac:dyDescent="0.15">
      <c r="A15" s="33" t="s">
        <v>57</v>
      </c>
      <c r="B15" s="34" t="s">
        <v>8</v>
      </c>
      <c r="C15" s="38">
        <v>6</v>
      </c>
      <c r="D15" s="34" t="str">
        <f t="shared" si="0"/>
        <v>CCR-ONE-NCD-6</v>
      </c>
      <c r="E15" s="40" t="s">
        <v>52</v>
      </c>
      <c r="F15" s="40">
        <v>14</v>
      </c>
      <c r="G15" s="40" t="str">
        <f t="shared" si="1"/>
        <v>L 14</v>
      </c>
      <c r="H15" s="38">
        <v>2.2290000000000001</v>
      </c>
      <c r="I15" s="63">
        <v>2.2681</v>
      </c>
      <c r="J15" s="38">
        <v>3.9100000000000003E-2</v>
      </c>
      <c r="K15" s="34" t="s">
        <v>47</v>
      </c>
      <c r="L15" s="58">
        <v>43570</v>
      </c>
      <c r="M15" s="34" t="s">
        <v>79</v>
      </c>
      <c r="N15" s="68">
        <v>50</v>
      </c>
      <c r="O15" s="68">
        <v>25</v>
      </c>
      <c r="P15" s="68">
        <v>18</v>
      </c>
      <c r="Q15" s="33" t="s">
        <v>1088</v>
      </c>
      <c r="R15" s="82">
        <v>0.122</v>
      </c>
      <c r="S15" s="82">
        <v>8.5000000000000006E-2</v>
      </c>
      <c r="T15" s="82">
        <v>3.6999999999999998E-2</v>
      </c>
      <c r="U15" s="82">
        <v>0.08</v>
      </c>
      <c r="V15" s="82">
        <v>4.4999999999999998E-2</v>
      </c>
      <c r="W15" s="82">
        <v>1.768</v>
      </c>
      <c r="X15" s="82">
        <v>79.989000000000004</v>
      </c>
      <c r="Y15" s="34" t="s">
        <v>1094</v>
      </c>
      <c r="Z15" s="86" t="s">
        <v>1</v>
      </c>
      <c r="AA15" s="76">
        <v>34.533794131351954</v>
      </c>
      <c r="AB15" s="76">
        <v>4.2018441933183857</v>
      </c>
      <c r="AC15" s="76">
        <v>12.167340134525464</v>
      </c>
      <c r="AD15" s="33" t="s">
        <v>1035</v>
      </c>
      <c r="AE15" s="34" t="s">
        <v>1086</v>
      </c>
      <c r="AF15" s="34" t="s">
        <v>345</v>
      </c>
      <c r="AG15" s="34" t="s">
        <v>1</v>
      </c>
    </row>
    <row r="16" spans="1:33" s="33" customFormat="1" ht="15" x14ac:dyDescent="0.15">
      <c r="A16" s="33" t="s">
        <v>57</v>
      </c>
      <c r="B16" s="34" t="s">
        <v>8</v>
      </c>
      <c r="C16" s="38">
        <v>7</v>
      </c>
      <c r="D16" s="34" t="str">
        <f t="shared" si="0"/>
        <v>CCR-ONE-NCD-7</v>
      </c>
      <c r="E16" s="40" t="s">
        <v>52</v>
      </c>
      <c r="F16" s="40">
        <v>15</v>
      </c>
      <c r="G16" s="40" t="str">
        <f t="shared" si="1"/>
        <v>L 15</v>
      </c>
      <c r="H16" s="38">
        <v>2.2353000000000001</v>
      </c>
      <c r="I16" s="63">
        <v>2.2825000000000002</v>
      </c>
      <c r="J16" s="38">
        <v>4.7199999999999999E-2</v>
      </c>
      <c r="K16" s="34" t="s">
        <v>47</v>
      </c>
      <c r="L16" s="58">
        <v>43570</v>
      </c>
      <c r="M16" s="34" t="s">
        <v>1</v>
      </c>
      <c r="N16" s="68">
        <v>50</v>
      </c>
      <c r="O16" s="68">
        <v>25</v>
      </c>
      <c r="P16" s="68">
        <v>18</v>
      </c>
      <c r="Q16" s="33" t="s">
        <v>1088</v>
      </c>
      <c r="R16" s="82">
        <v>0.158</v>
      </c>
      <c r="S16" s="82">
        <v>0.105</v>
      </c>
      <c r="T16" s="82">
        <v>3.6999999999999998E-2</v>
      </c>
      <c r="U16" s="82">
        <v>0.111</v>
      </c>
      <c r="V16" s="82">
        <v>6.2E-2</v>
      </c>
      <c r="W16" s="82">
        <v>1.77</v>
      </c>
      <c r="X16" s="82">
        <v>110.602</v>
      </c>
      <c r="Y16" s="34" t="s">
        <v>1094</v>
      </c>
      <c r="Z16" s="86" t="s">
        <v>1</v>
      </c>
      <c r="AA16" s="76">
        <v>46.902212396518649</v>
      </c>
      <c r="AB16" s="76">
        <v>9.0708136238519934</v>
      </c>
      <c r="AC16" s="76">
        <v>19.339841684153221</v>
      </c>
      <c r="AD16" s="33" t="s">
        <v>1035</v>
      </c>
      <c r="AE16" s="34" t="s">
        <v>1086</v>
      </c>
      <c r="AF16" s="34" t="s">
        <v>345</v>
      </c>
      <c r="AG16" s="34" t="s">
        <v>1</v>
      </c>
    </row>
    <row r="17" spans="1:33" s="33" customFormat="1" ht="15" x14ac:dyDescent="0.15">
      <c r="A17" s="33" t="s">
        <v>57</v>
      </c>
      <c r="B17" s="33" t="s">
        <v>8</v>
      </c>
      <c r="C17" s="61">
        <v>8</v>
      </c>
      <c r="D17" s="33" t="str">
        <f t="shared" si="0"/>
        <v>CCR-ONE-NCD-8</v>
      </c>
      <c r="E17" s="39" t="s">
        <v>52</v>
      </c>
      <c r="F17" s="39">
        <v>16</v>
      </c>
      <c r="G17" s="39" t="str">
        <f t="shared" si="1"/>
        <v>L 16</v>
      </c>
      <c r="H17" s="61">
        <v>2.2303000000000002</v>
      </c>
      <c r="I17" s="62">
        <v>2.2786</v>
      </c>
      <c r="J17" s="61">
        <v>4.82E-2</v>
      </c>
      <c r="K17" s="33" t="s">
        <v>47</v>
      </c>
      <c r="L17" s="57">
        <v>43570</v>
      </c>
      <c r="M17" s="33" t="s">
        <v>78</v>
      </c>
      <c r="N17" s="68">
        <v>50</v>
      </c>
      <c r="O17" s="68">
        <v>25</v>
      </c>
      <c r="P17" s="68">
        <v>18</v>
      </c>
      <c r="Q17" s="33" t="s">
        <v>1088</v>
      </c>
      <c r="R17" s="81">
        <v>0.10199999999999999</v>
      </c>
      <c r="S17" s="81">
        <v>7.6999999999999999E-2</v>
      </c>
      <c r="T17" s="81">
        <v>0.04</v>
      </c>
      <c r="U17" s="81">
        <v>6.0999999999999999E-2</v>
      </c>
      <c r="V17" s="81">
        <v>3.5999999999999997E-2</v>
      </c>
      <c r="W17" s="81">
        <v>1.665</v>
      </c>
      <c r="X17" s="81">
        <v>60.600999999999999</v>
      </c>
      <c r="Y17" s="33" t="s">
        <v>343</v>
      </c>
      <c r="Z17" s="86" t="s">
        <v>1</v>
      </c>
      <c r="AA17" s="76">
        <v>27.6110293465895</v>
      </c>
      <c r="AB17" s="76">
        <v>4.3725201339179485</v>
      </c>
      <c r="AC17" s="76">
        <v>15.836135911600991</v>
      </c>
      <c r="AD17" s="34" t="s">
        <v>1035</v>
      </c>
      <c r="AE17" s="34" t="s">
        <v>1086</v>
      </c>
      <c r="AF17" s="34" t="s">
        <v>345</v>
      </c>
      <c r="AG17" s="34" t="s">
        <v>1</v>
      </c>
    </row>
    <row r="18" spans="1:33" s="33" customFormat="1" ht="15" x14ac:dyDescent="0.15">
      <c r="A18" s="33" t="s">
        <v>57</v>
      </c>
      <c r="B18" s="34" t="s">
        <v>4</v>
      </c>
      <c r="C18" s="38">
        <v>1</v>
      </c>
      <c r="D18" s="34" t="str">
        <f t="shared" si="0"/>
        <v>CGF-MON-PRO-1</v>
      </c>
      <c r="E18" s="40" t="s">
        <v>52</v>
      </c>
      <c r="F18" s="40">
        <v>17</v>
      </c>
      <c r="G18" s="40" t="str">
        <f t="shared" si="1"/>
        <v>L 17</v>
      </c>
      <c r="H18" s="38">
        <v>2.2391999999999999</v>
      </c>
      <c r="I18" s="63">
        <v>2.2738</v>
      </c>
      <c r="J18" s="38">
        <v>3.49E-2</v>
      </c>
      <c r="K18" s="34" t="s">
        <v>80</v>
      </c>
      <c r="L18" s="58">
        <v>43567</v>
      </c>
      <c r="M18" s="34" t="s">
        <v>1</v>
      </c>
      <c r="N18" s="68">
        <v>50</v>
      </c>
      <c r="O18" s="68">
        <v>25</v>
      </c>
      <c r="P18" s="68">
        <v>20</v>
      </c>
      <c r="Q18" s="33" t="s">
        <v>1088</v>
      </c>
      <c r="R18" s="82">
        <v>9.5000000000000001E-2</v>
      </c>
      <c r="S18" s="82">
        <v>6.9000000000000006E-2</v>
      </c>
      <c r="T18" s="82">
        <v>3.6999999999999998E-2</v>
      </c>
      <c r="U18" s="82">
        <v>5.1999999999999998E-2</v>
      </c>
      <c r="V18" s="82">
        <v>2.9000000000000001E-2</v>
      </c>
      <c r="W18" s="82">
        <v>1.7969999999999999</v>
      </c>
      <c r="X18" s="82">
        <v>52.432000000000002</v>
      </c>
      <c r="Y18" s="34" t="s">
        <v>1094</v>
      </c>
      <c r="Z18" s="86" t="s">
        <v>1</v>
      </c>
      <c r="AA18" s="76">
        <v>50.239714340713959</v>
      </c>
      <c r="AB18" s="76">
        <v>1.5921842779153372</v>
      </c>
      <c r="AC18" s="76">
        <v>3.1691746237200253</v>
      </c>
      <c r="AD18" s="34" t="s">
        <v>1035</v>
      </c>
      <c r="AE18" s="34" t="s">
        <v>1086</v>
      </c>
      <c r="AF18" s="34" t="s">
        <v>345</v>
      </c>
      <c r="AG18" s="34" t="s">
        <v>1</v>
      </c>
    </row>
    <row r="19" spans="1:33" s="33" customFormat="1" ht="15" x14ac:dyDescent="0.15">
      <c r="A19" s="33" t="s">
        <v>57</v>
      </c>
      <c r="B19" s="34" t="s">
        <v>4</v>
      </c>
      <c r="C19" s="38">
        <v>2</v>
      </c>
      <c r="D19" s="34" t="str">
        <f t="shared" si="0"/>
        <v>CGF-MON-PRO-2</v>
      </c>
      <c r="E19" s="40" t="s">
        <v>52</v>
      </c>
      <c r="F19" s="40">
        <v>18</v>
      </c>
      <c r="G19" s="40" t="str">
        <f t="shared" si="1"/>
        <v>L 18</v>
      </c>
      <c r="H19" s="38">
        <v>2.2296</v>
      </c>
      <c r="I19" s="63">
        <v>2.2656999999999998</v>
      </c>
      <c r="J19" s="38">
        <v>3.61E-2</v>
      </c>
      <c r="K19" s="34" t="s">
        <v>80</v>
      </c>
      <c r="L19" s="58">
        <v>43567</v>
      </c>
      <c r="M19" s="34" t="s">
        <v>1</v>
      </c>
      <c r="N19" s="68">
        <v>50</v>
      </c>
      <c r="O19" s="68">
        <v>25</v>
      </c>
      <c r="P19" s="68">
        <v>18</v>
      </c>
      <c r="Q19" s="33" t="s">
        <v>1088</v>
      </c>
      <c r="R19" s="82">
        <v>0.16300000000000001</v>
      </c>
      <c r="S19" s="82">
        <v>0.10299999999999999</v>
      </c>
      <c r="T19" s="82">
        <v>3.6999999999999998E-2</v>
      </c>
      <c r="U19" s="82">
        <v>0.123</v>
      </c>
      <c r="V19" s="82">
        <v>6.5000000000000002E-2</v>
      </c>
      <c r="W19" s="82">
        <v>1.9</v>
      </c>
      <c r="X19" s="82">
        <v>122.887</v>
      </c>
      <c r="Y19" s="34" t="s">
        <v>1036</v>
      </c>
      <c r="Z19" s="86" t="s">
        <v>1</v>
      </c>
      <c r="AA19" s="76">
        <v>14.812395720116349</v>
      </c>
      <c r="AB19" s="76">
        <v>1.2481038747443713</v>
      </c>
      <c r="AC19" s="76">
        <v>8.426077039309396</v>
      </c>
      <c r="AD19" s="33" t="s">
        <v>1035</v>
      </c>
      <c r="AE19" s="34" t="s">
        <v>1086</v>
      </c>
      <c r="AF19" s="34" t="s">
        <v>345</v>
      </c>
      <c r="AG19" s="34" t="s">
        <v>1</v>
      </c>
    </row>
    <row r="20" spans="1:33" s="33" customFormat="1" ht="15" x14ac:dyDescent="0.15">
      <c r="A20" s="33" t="s">
        <v>57</v>
      </c>
      <c r="B20" s="34" t="s">
        <v>4</v>
      </c>
      <c r="C20" s="38">
        <v>3</v>
      </c>
      <c r="D20" s="34" t="str">
        <f t="shared" si="0"/>
        <v>CGF-MON-PRO-3</v>
      </c>
      <c r="E20" s="40" t="s">
        <v>52</v>
      </c>
      <c r="F20" s="40">
        <v>19</v>
      </c>
      <c r="G20" s="40" t="str">
        <f t="shared" si="1"/>
        <v>L 19</v>
      </c>
      <c r="H20" s="38">
        <v>2.2221000000000002</v>
      </c>
      <c r="I20" s="63">
        <v>2.2648999999999999</v>
      </c>
      <c r="J20" s="38">
        <v>4.2799999999999998E-2</v>
      </c>
      <c r="K20" s="34" t="s">
        <v>80</v>
      </c>
      <c r="L20" s="58">
        <v>43567</v>
      </c>
      <c r="M20" s="34" t="s">
        <v>1</v>
      </c>
      <c r="N20" s="68">
        <v>50</v>
      </c>
      <c r="O20" s="68">
        <v>25</v>
      </c>
      <c r="P20" s="68">
        <v>20</v>
      </c>
      <c r="Q20" s="33" t="s">
        <v>1088</v>
      </c>
      <c r="R20" s="82">
        <v>9.8000000000000004E-2</v>
      </c>
      <c r="S20" s="82">
        <v>7.0999999999999994E-2</v>
      </c>
      <c r="T20" s="82">
        <v>3.6999999999999998E-2</v>
      </c>
      <c r="U20" s="82">
        <v>5.3999999999999999E-2</v>
      </c>
      <c r="V20" s="82">
        <v>0.03</v>
      </c>
      <c r="W20" s="82">
        <v>1.778</v>
      </c>
      <c r="X20" s="82">
        <v>53.904000000000003</v>
      </c>
      <c r="Y20" s="34" t="s">
        <v>1094</v>
      </c>
      <c r="Z20" s="86" t="s">
        <v>1</v>
      </c>
      <c r="AA20" s="76">
        <v>21.140368866928398</v>
      </c>
      <c r="AB20" s="76">
        <v>0.45630962588644125</v>
      </c>
      <c r="AC20" s="76">
        <v>2.1584752317178513</v>
      </c>
      <c r="AD20" s="33" t="s">
        <v>1035</v>
      </c>
      <c r="AE20" s="34" t="s">
        <v>1086</v>
      </c>
      <c r="AF20" s="34" t="s">
        <v>345</v>
      </c>
      <c r="AG20" s="34" t="s">
        <v>1</v>
      </c>
    </row>
    <row r="21" spans="1:33" s="33" customFormat="1" ht="15" x14ac:dyDescent="0.15">
      <c r="A21" s="33" t="s">
        <v>57</v>
      </c>
      <c r="B21" s="34" t="s">
        <v>4</v>
      </c>
      <c r="C21" s="38">
        <v>4</v>
      </c>
      <c r="D21" s="34" t="str">
        <f t="shared" si="0"/>
        <v>CGF-MON-PRO-4</v>
      </c>
      <c r="E21" s="40" t="s">
        <v>52</v>
      </c>
      <c r="F21" s="40">
        <v>20</v>
      </c>
      <c r="G21" s="40" t="str">
        <f t="shared" si="1"/>
        <v>L 20</v>
      </c>
      <c r="H21" s="38">
        <v>2.2422</v>
      </c>
      <c r="I21" s="63">
        <v>2.2736999999999998</v>
      </c>
      <c r="J21" s="38">
        <v>3.6499999999999998E-2</v>
      </c>
      <c r="K21" s="34" t="s">
        <v>81</v>
      </c>
      <c r="L21" s="58">
        <v>43567</v>
      </c>
      <c r="M21" s="34" t="s">
        <v>1</v>
      </c>
      <c r="N21" s="68">
        <v>50</v>
      </c>
      <c r="O21" s="68">
        <v>25</v>
      </c>
      <c r="P21" s="68">
        <v>18</v>
      </c>
      <c r="Q21" s="33" t="s">
        <v>1088</v>
      </c>
      <c r="R21" s="82">
        <v>0.13600000000000001</v>
      </c>
      <c r="S21" s="82">
        <v>0.09</v>
      </c>
      <c r="T21" s="82">
        <v>3.6999999999999998E-2</v>
      </c>
      <c r="U21" s="82">
        <v>9.4E-2</v>
      </c>
      <c r="V21" s="82">
        <v>0.05</v>
      </c>
      <c r="W21" s="82">
        <v>1.88</v>
      </c>
      <c r="X21" s="82">
        <v>94.007000000000005</v>
      </c>
      <c r="Y21" s="34" t="s">
        <v>1094</v>
      </c>
      <c r="Z21" s="86" t="s">
        <v>1</v>
      </c>
      <c r="AA21" s="75">
        <v>23.576140487783597</v>
      </c>
      <c r="AB21" s="75">
        <v>0.14503205203705216</v>
      </c>
      <c r="AC21" s="75">
        <v>0.61516452242131459</v>
      </c>
      <c r="AD21" s="33" t="s">
        <v>1035</v>
      </c>
      <c r="AE21" s="34" t="s">
        <v>1086</v>
      </c>
      <c r="AF21" s="34" t="s">
        <v>345</v>
      </c>
      <c r="AG21" s="34" t="s">
        <v>1</v>
      </c>
    </row>
    <row r="22" spans="1:33" s="33" customFormat="1" ht="15" x14ac:dyDescent="0.15">
      <c r="A22" s="33" t="s">
        <v>57</v>
      </c>
      <c r="B22" s="34" t="s">
        <v>4</v>
      </c>
      <c r="C22" s="38">
        <v>5</v>
      </c>
      <c r="D22" s="34" t="str">
        <f t="shared" si="0"/>
        <v>CGF-MON-PRO-5</v>
      </c>
      <c r="E22" s="40" t="s">
        <v>52</v>
      </c>
      <c r="F22" s="40">
        <v>21</v>
      </c>
      <c r="G22" s="40" t="str">
        <f t="shared" si="1"/>
        <v>L 21</v>
      </c>
      <c r="H22" s="38">
        <v>2.2258</v>
      </c>
      <c r="I22" s="63">
        <v>2.2656000000000001</v>
      </c>
      <c r="J22" s="38">
        <v>3.9800000000000002E-2</v>
      </c>
      <c r="K22" s="34" t="s">
        <v>81</v>
      </c>
      <c r="L22" s="58">
        <v>43567</v>
      </c>
      <c r="M22" s="34" t="s">
        <v>1</v>
      </c>
      <c r="N22" s="68">
        <v>50</v>
      </c>
      <c r="O22" s="68">
        <v>25</v>
      </c>
      <c r="P22" s="68">
        <v>18</v>
      </c>
      <c r="Q22" s="33" t="s">
        <v>1088</v>
      </c>
      <c r="R22" s="82">
        <v>7.9000000000000001E-2</v>
      </c>
      <c r="S22" s="82">
        <v>6.0999999999999999E-2</v>
      </c>
      <c r="T22" s="82">
        <v>3.7999999999999999E-2</v>
      </c>
      <c r="U22" s="82">
        <v>3.4000000000000002E-2</v>
      </c>
      <c r="V22" s="82">
        <v>1.9E-2</v>
      </c>
      <c r="W22" s="82">
        <v>1.7629999999999999</v>
      </c>
      <c r="X22" s="82">
        <v>34.055</v>
      </c>
      <c r="Y22" s="34" t="s">
        <v>1094</v>
      </c>
      <c r="Z22" s="86" t="s">
        <v>1</v>
      </c>
      <c r="AA22" s="75">
        <v>18.346315786849001</v>
      </c>
      <c r="AB22" s="75">
        <v>0.2343790244295173</v>
      </c>
      <c r="AC22" s="75">
        <v>1.2775263826949104</v>
      </c>
      <c r="AD22" s="33" t="s">
        <v>1035</v>
      </c>
      <c r="AE22" s="34" t="s">
        <v>1086</v>
      </c>
      <c r="AF22" s="34" t="s">
        <v>345</v>
      </c>
      <c r="AG22" s="34" t="s">
        <v>1</v>
      </c>
    </row>
    <row r="23" spans="1:33" s="33" customFormat="1" ht="15" x14ac:dyDescent="0.15">
      <c r="A23" s="33" t="s">
        <v>57</v>
      </c>
      <c r="B23" s="34" t="s">
        <v>4</v>
      </c>
      <c r="C23" s="38">
        <v>6</v>
      </c>
      <c r="D23" s="34" t="str">
        <f t="shared" si="0"/>
        <v>CGF-MON-PRO-6</v>
      </c>
      <c r="E23" s="40" t="s">
        <v>52</v>
      </c>
      <c r="F23" s="40">
        <v>22</v>
      </c>
      <c r="G23" s="40" t="str">
        <f t="shared" si="1"/>
        <v>L 22</v>
      </c>
      <c r="H23" s="38">
        <v>2.2332999999999998</v>
      </c>
      <c r="I23" s="63">
        <v>2.2784</v>
      </c>
      <c r="J23" s="38">
        <v>4.5100000000000001E-2</v>
      </c>
      <c r="K23" s="34" t="s">
        <v>80</v>
      </c>
      <c r="L23" s="58">
        <v>43567</v>
      </c>
      <c r="M23" s="34" t="s">
        <v>1</v>
      </c>
      <c r="N23" s="68">
        <v>50</v>
      </c>
      <c r="O23" s="68">
        <v>25</v>
      </c>
      <c r="P23" s="68">
        <v>18</v>
      </c>
      <c r="Q23" s="33" t="s">
        <v>1088</v>
      </c>
      <c r="R23" s="82">
        <v>0.13500000000000001</v>
      </c>
      <c r="S23" s="82">
        <v>9.4E-2</v>
      </c>
      <c r="T23" s="82">
        <v>4.2999999999999997E-2</v>
      </c>
      <c r="U23" s="82">
        <v>8.5000000000000006E-2</v>
      </c>
      <c r="V23" s="82">
        <v>4.7E-2</v>
      </c>
      <c r="W23" s="82">
        <v>1.8049999999999999</v>
      </c>
      <c r="X23" s="82">
        <v>84.66</v>
      </c>
      <c r="Y23" s="34" t="s">
        <v>1094</v>
      </c>
      <c r="Z23" s="86" t="s">
        <v>1</v>
      </c>
      <c r="AA23" s="75">
        <v>40.012548287647746</v>
      </c>
      <c r="AB23" s="75">
        <v>4.1181304967689485</v>
      </c>
      <c r="AC23" s="75">
        <v>10.292097536912575</v>
      </c>
      <c r="AD23" s="33" t="s">
        <v>1035</v>
      </c>
      <c r="AE23" s="34" t="s">
        <v>1086</v>
      </c>
      <c r="AF23" s="34" t="s">
        <v>345</v>
      </c>
      <c r="AG23" s="34" t="s">
        <v>1</v>
      </c>
    </row>
    <row r="24" spans="1:33" s="33" customFormat="1" ht="15" x14ac:dyDescent="0.15">
      <c r="A24" s="33" t="s">
        <v>57</v>
      </c>
      <c r="B24" s="34" t="s">
        <v>4</v>
      </c>
      <c r="C24" s="38">
        <v>7</v>
      </c>
      <c r="D24" s="34" t="str">
        <f t="shared" si="0"/>
        <v>CGF-MON-PRO-7</v>
      </c>
      <c r="E24" s="40" t="s">
        <v>52</v>
      </c>
      <c r="F24" s="40">
        <v>23</v>
      </c>
      <c r="G24" s="40" t="str">
        <f t="shared" si="1"/>
        <v>L 23</v>
      </c>
      <c r="H24" s="38">
        <v>2.2452999999999999</v>
      </c>
      <c r="I24" s="63">
        <v>2.2808000000000002</v>
      </c>
      <c r="J24" s="38">
        <v>3.5499999999999997E-2</v>
      </c>
      <c r="K24" s="34" t="s">
        <v>80</v>
      </c>
      <c r="L24" s="58">
        <v>43567</v>
      </c>
      <c r="M24" s="34" t="s">
        <v>82</v>
      </c>
      <c r="N24" s="68">
        <v>50</v>
      </c>
      <c r="O24" s="68">
        <v>25</v>
      </c>
      <c r="P24" s="68">
        <v>18</v>
      </c>
      <c r="Q24" s="33" t="s">
        <v>1088</v>
      </c>
      <c r="R24" s="82">
        <v>0.10100000000000001</v>
      </c>
      <c r="S24" s="82">
        <v>7.2999999999999995E-2</v>
      </c>
      <c r="T24" s="82">
        <v>3.6999999999999998E-2</v>
      </c>
      <c r="U24" s="82">
        <v>5.8000000000000003E-2</v>
      </c>
      <c r="V24" s="82">
        <v>3.3000000000000002E-2</v>
      </c>
      <c r="W24" s="82">
        <v>1.7669999999999999</v>
      </c>
      <c r="X24" s="82">
        <v>57.634999999999998</v>
      </c>
      <c r="Y24" s="34" t="s">
        <v>1094</v>
      </c>
      <c r="Z24" s="86" t="s">
        <v>1</v>
      </c>
      <c r="AA24" s="75">
        <v>33.111553832745301</v>
      </c>
      <c r="AB24" s="75">
        <v>4.4503803232373382</v>
      </c>
      <c r="AC24" s="75">
        <v>13.440566231706663</v>
      </c>
      <c r="AD24" s="33" t="s">
        <v>1035</v>
      </c>
      <c r="AE24" s="34" t="s">
        <v>1086</v>
      </c>
      <c r="AF24" s="34" t="s">
        <v>345</v>
      </c>
      <c r="AG24" s="34" t="s">
        <v>1</v>
      </c>
    </row>
    <row r="25" spans="1:33" ht="15" x14ac:dyDescent="0.15">
      <c r="A25" s="33" t="s">
        <v>57</v>
      </c>
      <c r="B25" s="34" t="s">
        <v>4</v>
      </c>
      <c r="C25" s="38">
        <v>8</v>
      </c>
      <c r="D25" s="34" t="str">
        <f t="shared" si="0"/>
        <v>CGF-MON-PRO-8</v>
      </c>
      <c r="E25" s="40" t="s">
        <v>52</v>
      </c>
      <c r="F25" s="40">
        <v>24</v>
      </c>
      <c r="G25" s="40" t="str">
        <f t="shared" si="1"/>
        <v>L 24</v>
      </c>
      <c r="H25" s="38">
        <v>2.2484000000000002</v>
      </c>
      <c r="I25" s="63">
        <v>2.2867999999999999</v>
      </c>
      <c r="J25" s="38">
        <v>3.8899999999999997E-2</v>
      </c>
      <c r="K25" s="34" t="s">
        <v>80</v>
      </c>
      <c r="L25" s="58">
        <v>43567</v>
      </c>
      <c r="M25" s="34" t="s">
        <v>1</v>
      </c>
      <c r="N25" s="68">
        <v>50</v>
      </c>
      <c r="O25" s="68">
        <v>25</v>
      </c>
      <c r="P25" s="68">
        <v>18</v>
      </c>
      <c r="Q25" s="33" t="s">
        <v>1088</v>
      </c>
      <c r="R25" s="82">
        <v>9.4E-2</v>
      </c>
      <c r="S25" s="82">
        <v>7.0000000000000007E-2</v>
      </c>
      <c r="T25" s="82">
        <v>3.9E-2</v>
      </c>
      <c r="U25" s="82">
        <v>4.8000000000000001E-2</v>
      </c>
      <c r="V25" s="82">
        <v>2.7E-2</v>
      </c>
      <c r="W25" s="82">
        <v>1.7789999999999999</v>
      </c>
      <c r="X25" s="82">
        <v>48.344999999999999</v>
      </c>
      <c r="Y25" s="34" t="s">
        <v>1094</v>
      </c>
      <c r="Z25" s="86" t="s">
        <v>1</v>
      </c>
      <c r="AA25" s="75">
        <v>42.975492258953899</v>
      </c>
      <c r="AB25" s="75">
        <v>0.76311248763149253</v>
      </c>
      <c r="AC25" s="75">
        <v>1.7756922550956906</v>
      </c>
      <c r="AD25" s="34" t="s">
        <v>1035</v>
      </c>
      <c r="AE25" s="34" t="s">
        <v>1086</v>
      </c>
      <c r="AF25" s="34" t="s">
        <v>345</v>
      </c>
      <c r="AG25" s="34" t="s">
        <v>1</v>
      </c>
    </row>
    <row r="26" spans="1:33" ht="15" x14ac:dyDescent="0.15">
      <c r="A26" s="33" t="s">
        <v>57</v>
      </c>
      <c r="B26" s="34" t="s">
        <v>5</v>
      </c>
      <c r="C26" s="38">
        <v>1</v>
      </c>
      <c r="D26" s="34" t="str">
        <f t="shared" si="0"/>
        <v>CGF-MXG-PRO-1</v>
      </c>
      <c r="E26" s="40" t="s">
        <v>52</v>
      </c>
      <c r="F26" s="40">
        <v>25</v>
      </c>
      <c r="G26" s="40" t="str">
        <f t="shared" si="1"/>
        <v>L 25</v>
      </c>
      <c r="H26" s="38">
        <v>2.2443</v>
      </c>
      <c r="I26" s="63">
        <v>2.8519999999999999</v>
      </c>
      <c r="J26" s="38">
        <v>4.0899999999999999E-2</v>
      </c>
      <c r="K26" s="34" t="s">
        <v>81</v>
      </c>
      <c r="L26" s="58">
        <v>43563</v>
      </c>
      <c r="M26" s="34" t="s">
        <v>1</v>
      </c>
      <c r="N26" s="68">
        <v>50</v>
      </c>
      <c r="O26" s="68">
        <v>25</v>
      </c>
      <c r="P26" s="68">
        <v>20</v>
      </c>
      <c r="Q26" s="33" t="s">
        <v>1088</v>
      </c>
      <c r="R26" s="82">
        <v>0.113</v>
      </c>
      <c r="S26" s="82">
        <v>8.1000000000000003E-2</v>
      </c>
      <c r="T26" s="82">
        <v>4.2000000000000003E-2</v>
      </c>
      <c r="U26" s="82">
        <v>6.4000000000000001E-2</v>
      </c>
      <c r="V26" s="82">
        <v>3.5999999999999997E-2</v>
      </c>
      <c r="W26" s="82">
        <v>1.7929999999999999</v>
      </c>
      <c r="X26" s="82">
        <v>64.251000000000005</v>
      </c>
      <c r="Y26" s="34" t="s">
        <v>1094</v>
      </c>
      <c r="Z26" s="86" t="s">
        <v>1</v>
      </c>
      <c r="AA26" s="75">
        <v>59.581047899660007</v>
      </c>
      <c r="AB26" s="75">
        <v>1.5596626773018183</v>
      </c>
      <c r="AC26" s="75">
        <v>2.6177160897344982</v>
      </c>
      <c r="AD26" s="34" t="s">
        <v>1035</v>
      </c>
      <c r="AE26" s="34" t="s">
        <v>1086</v>
      </c>
      <c r="AF26" s="34" t="s">
        <v>345</v>
      </c>
      <c r="AG26" s="34" t="s">
        <v>1</v>
      </c>
    </row>
    <row r="27" spans="1:33" ht="15" x14ac:dyDescent="0.15">
      <c r="A27" s="33" t="s">
        <v>57</v>
      </c>
      <c r="B27" s="34" t="s">
        <v>5</v>
      </c>
      <c r="C27" s="38">
        <v>2</v>
      </c>
      <c r="D27" s="34" t="str">
        <f t="shared" si="0"/>
        <v>CGF-MXG-PRO-2</v>
      </c>
      <c r="E27" s="40" t="s">
        <v>52</v>
      </c>
      <c r="F27" s="40">
        <v>26</v>
      </c>
      <c r="G27" s="40" t="str">
        <f t="shared" si="1"/>
        <v>L 26</v>
      </c>
      <c r="H27" s="38">
        <v>2.2646000000000002</v>
      </c>
      <c r="I27" s="63">
        <v>2.3079999999999998</v>
      </c>
      <c r="J27" s="38">
        <v>4.3400000000000001E-2</v>
      </c>
      <c r="K27" s="34" t="s">
        <v>81</v>
      </c>
      <c r="L27" s="58">
        <v>43563</v>
      </c>
      <c r="M27" s="34" t="s">
        <v>1</v>
      </c>
      <c r="N27" s="68">
        <v>50</v>
      </c>
      <c r="O27" s="68">
        <v>25</v>
      </c>
      <c r="P27" s="68">
        <v>18</v>
      </c>
      <c r="Q27" s="33" t="s">
        <v>1088</v>
      </c>
      <c r="R27" s="82">
        <v>0.115</v>
      </c>
      <c r="S27" s="82">
        <v>8.2000000000000003E-2</v>
      </c>
      <c r="T27" s="82">
        <v>4.1000000000000002E-2</v>
      </c>
      <c r="U27" s="82">
        <v>6.7000000000000004E-2</v>
      </c>
      <c r="V27" s="82">
        <v>3.7999999999999999E-2</v>
      </c>
      <c r="W27" s="82">
        <v>1.778</v>
      </c>
      <c r="X27" s="82">
        <v>66.826999999999998</v>
      </c>
      <c r="Y27" s="34" t="s">
        <v>1094</v>
      </c>
      <c r="Z27" s="86" t="s">
        <v>1</v>
      </c>
      <c r="AA27" s="75">
        <v>56.666678794448785</v>
      </c>
      <c r="AB27" s="75">
        <v>2.9558012501119739</v>
      </c>
      <c r="AC27" s="75">
        <v>5.2161187367866919</v>
      </c>
      <c r="AD27" s="34" t="s">
        <v>1035</v>
      </c>
      <c r="AE27" s="34" t="s">
        <v>1086</v>
      </c>
      <c r="AF27" s="34" t="s">
        <v>345</v>
      </c>
      <c r="AG27" s="34" t="s">
        <v>1</v>
      </c>
    </row>
    <row r="28" spans="1:33" ht="15" x14ac:dyDescent="0.15">
      <c r="A28" s="33" t="s">
        <v>57</v>
      </c>
      <c r="B28" s="34" t="s">
        <v>5</v>
      </c>
      <c r="C28" s="38">
        <v>3</v>
      </c>
      <c r="D28" s="34" t="str">
        <f t="shared" si="0"/>
        <v>CGF-MXG-PRO-3</v>
      </c>
      <c r="E28" s="40" t="s">
        <v>52</v>
      </c>
      <c r="F28" s="40">
        <v>27</v>
      </c>
      <c r="G28" s="40" t="str">
        <f t="shared" si="1"/>
        <v>L 27</v>
      </c>
      <c r="H28" s="38">
        <v>2.2401</v>
      </c>
      <c r="I28" s="63">
        <v>2.2761</v>
      </c>
      <c r="J28" s="38">
        <v>3.5999999999999997E-2</v>
      </c>
      <c r="K28" s="34" t="s">
        <v>81</v>
      </c>
      <c r="L28" s="58">
        <v>43563</v>
      </c>
      <c r="M28" s="34" t="s">
        <v>1</v>
      </c>
      <c r="N28" s="68">
        <v>50</v>
      </c>
      <c r="O28" s="68">
        <v>25</v>
      </c>
      <c r="P28" s="68">
        <v>20</v>
      </c>
      <c r="Q28" s="33" t="s">
        <v>1088</v>
      </c>
      <c r="R28" s="82">
        <v>0.104</v>
      </c>
      <c r="S28" s="82">
        <v>7.4999999999999997E-2</v>
      </c>
      <c r="T28" s="82">
        <v>0.04</v>
      </c>
      <c r="U28" s="82">
        <v>6.0999999999999999E-2</v>
      </c>
      <c r="V28" s="82">
        <v>3.4000000000000002E-2</v>
      </c>
      <c r="W28" s="82">
        <v>1.7809999999999999</v>
      </c>
      <c r="X28" s="82">
        <v>60.625999999999998</v>
      </c>
      <c r="Y28" s="34" t="s">
        <v>1094</v>
      </c>
      <c r="Z28" s="86" t="s">
        <v>1</v>
      </c>
      <c r="AA28" s="75">
        <v>46.804824907054154</v>
      </c>
      <c r="AB28" s="75">
        <v>9.9467898436422644</v>
      </c>
      <c r="AC28" s="75">
        <v>21.251633487348311</v>
      </c>
      <c r="AD28" s="33" t="s">
        <v>1035</v>
      </c>
      <c r="AE28" s="34" t="s">
        <v>1086</v>
      </c>
      <c r="AF28" s="34" t="s">
        <v>345</v>
      </c>
      <c r="AG28" s="34" t="s">
        <v>1</v>
      </c>
    </row>
    <row r="29" spans="1:33" ht="15" x14ac:dyDescent="0.15">
      <c r="A29" s="33" t="s">
        <v>57</v>
      </c>
      <c r="B29" s="34" t="s">
        <v>5</v>
      </c>
      <c r="C29" s="38">
        <v>4</v>
      </c>
      <c r="D29" s="34" t="str">
        <f t="shared" si="0"/>
        <v>CGF-MXG-PRO-4</v>
      </c>
      <c r="E29" s="40" t="s">
        <v>52</v>
      </c>
      <c r="F29" s="40">
        <v>28</v>
      </c>
      <c r="G29" s="40" t="str">
        <f t="shared" si="1"/>
        <v>L 28</v>
      </c>
      <c r="H29" s="38">
        <v>2.2717000000000001</v>
      </c>
      <c r="I29" s="63">
        <v>2.3073999999999999</v>
      </c>
      <c r="J29" s="38">
        <v>3.5700000000000003E-2</v>
      </c>
      <c r="K29" s="34" t="s">
        <v>81</v>
      </c>
      <c r="L29" s="58">
        <v>43563</v>
      </c>
      <c r="M29" s="34" t="s">
        <v>1</v>
      </c>
      <c r="N29" s="68">
        <v>50</v>
      </c>
      <c r="O29" s="68">
        <v>25</v>
      </c>
      <c r="P29" s="68">
        <v>20</v>
      </c>
      <c r="Q29" s="33" t="s">
        <v>1088</v>
      </c>
      <c r="R29" s="82">
        <v>9.9000000000000005E-2</v>
      </c>
      <c r="S29" s="82">
        <v>7.2999999999999995E-2</v>
      </c>
      <c r="T29" s="82">
        <v>0.04</v>
      </c>
      <c r="U29" s="82">
        <v>5.2999999999999999E-2</v>
      </c>
      <c r="V29" s="82">
        <v>0.03</v>
      </c>
      <c r="W29" s="82">
        <v>1.7849999999999999</v>
      </c>
      <c r="X29" s="82">
        <v>53.496000000000002</v>
      </c>
      <c r="Y29" s="34" t="s">
        <v>1094</v>
      </c>
      <c r="Z29" s="86" t="s">
        <v>1</v>
      </c>
      <c r="AA29" s="75">
        <v>47.234007423476505</v>
      </c>
      <c r="AB29" s="75">
        <v>3.9038577890038724</v>
      </c>
      <c r="AC29" s="75">
        <v>8.2649302948272716</v>
      </c>
      <c r="AD29" s="34" t="s">
        <v>1035</v>
      </c>
      <c r="AE29" s="34" t="s">
        <v>1086</v>
      </c>
      <c r="AF29" s="34" t="s">
        <v>345</v>
      </c>
      <c r="AG29" s="34" t="s">
        <v>1</v>
      </c>
    </row>
    <row r="30" spans="1:33" ht="15" x14ac:dyDescent="0.15">
      <c r="A30" s="33" t="s">
        <v>57</v>
      </c>
      <c r="B30" s="34" t="s">
        <v>5</v>
      </c>
      <c r="C30" s="38">
        <v>5</v>
      </c>
      <c r="D30" s="34" t="str">
        <f t="shared" si="0"/>
        <v>CGF-MXG-PRO-5</v>
      </c>
      <c r="E30" s="40" t="s">
        <v>52</v>
      </c>
      <c r="F30" s="40">
        <v>29</v>
      </c>
      <c r="G30" s="40" t="str">
        <f t="shared" si="1"/>
        <v>L 29</v>
      </c>
      <c r="H30" s="38">
        <v>2.2425999999999999</v>
      </c>
      <c r="I30" s="63">
        <v>2.2827000000000002</v>
      </c>
      <c r="J30" s="38">
        <v>4.0099999999999997E-2</v>
      </c>
      <c r="K30" s="34" t="s">
        <v>81</v>
      </c>
      <c r="L30" s="58">
        <v>43563</v>
      </c>
      <c r="M30" s="34" t="s">
        <v>1</v>
      </c>
      <c r="N30" s="68">
        <v>50</v>
      </c>
      <c r="O30" s="68">
        <v>25</v>
      </c>
      <c r="P30" s="68">
        <v>20</v>
      </c>
      <c r="Q30" s="33" t="s">
        <v>1088</v>
      </c>
      <c r="R30" s="82">
        <v>0.109</v>
      </c>
      <c r="S30" s="82">
        <v>7.8E-2</v>
      </c>
      <c r="T30" s="82">
        <v>0.04</v>
      </c>
      <c r="U30" s="82">
        <v>6.0999999999999999E-2</v>
      </c>
      <c r="V30" s="82">
        <v>3.4000000000000002E-2</v>
      </c>
      <c r="W30" s="82">
        <v>1.796</v>
      </c>
      <c r="X30" s="82">
        <v>61.423000000000002</v>
      </c>
      <c r="Y30" s="34" t="s">
        <v>1094</v>
      </c>
      <c r="Z30" s="86" t="s">
        <v>1</v>
      </c>
      <c r="AA30" s="75">
        <v>40.436946848422906</v>
      </c>
      <c r="AB30" s="75">
        <v>9.2637995147433543</v>
      </c>
      <c r="AC30" s="75">
        <v>22.90924571894244</v>
      </c>
      <c r="AD30" s="33" t="s">
        <v>1035</v>
      </c>
      <c r="AE30" s="34" t="s">
        <v>1086</v>
      </c>
      <c r="AF30" s="34" t="s">
        <v>345</v>
      </c>
      <c r="AG30" s="34" t="s">
        <v>1</v>
      </c>
    </row>
    <row r="31" spans="1:33" ht="15" x14ac:dyDescent="0.15">
      <c r="A31" s="33" t="s">
        <v>57</v>
      </c>
      <c r="B31" s="34" t="s">
        <v>5</v>
      </c>
      <c r="C31" s="38">
        <v>6</v>
      </c>
      <c r="D31" s="34" t="str">
        <f t="shared" si="0"/>
        <v>CGF-MXG-PRO-6</v>
      </c>
      <c r="E31" s="40" t="s">
        <v>52</v>
      </c>
      <c r="F31" s="40">
        <v>30</v>
      </c>
      <c r="G31" s="40" t="str">
        <f t="shared" si="1"/>
        <v>L 30</v>
      </c>
      <c r="H31" s="38">
        <v>2.2734999999999999</v>
      </c>
      <c r="I31" s="63">
        <v>2.3126000000000002</v>
      </c>
      <c r="J31" s="38">
        <v>3.9100000000000003E-2</v>
      </c>
      <c r="K31" s="34" t="s">
        <v>81</v>
      </c>
      <c r="L31" s="58">
        <v>43563</v>
      </c>
      <c r="M31" s="34" t="s">
        <v>1</v>
      </c>
      <c r="N31" s="68">
        <v>50</v>
      </c>
      <c r="O31" s="68">
        <v>25</v>
      </c>
      <c r="P31" s="68">
        <v>20</v>
      </c>
      <c r="Q31" s="33" t="s">
        <v>1088</v>
      </c>
      <c r="R31" s="82">
        <v>0.11</v>
      </c>
      <c r="S31" s="82">
        <v>0.08</v>
      </c>
      <c r="T31" s="82">
        <v>4.2000000000000003E-2</v>
      </c>
      <c r="U31" s="82">
        <v>0.06</v>
      </c>
      <c r="V31" s="82">
        <v>3.4000000000000002E-2</v>
      </c>
      <c r="W31" s="82">
        <v>1.7889999999999999</v>
      </c>
      <c r="X31" s="82">
        <v>60.212000000000003</v>
      </c>
      <c r="Y31" s="34" t="s">
        <v>1094</v>
      </c>
      <c r="Z31" s="86" t="s">
        <v>1</v>
      </c>
      <c r="AA31" s="75">
        <v>46.258842707656747</v>
      </c>
      <c r="AB31" s="75">
        <v>5.9325328526308532</v>
      </c>
      <c r="AC31" s="75">
        <v>12.824646068477849</v>
      </c>
      <c r="AD31" s="34" t="s">
        <v>1035</v>
      </c>
      <c r="AE31" s="34" t="s">
        <v>1086</v>
      </c>
      <c r="AF31" s="34" t="s">
        <v>345</v>
      </c>
      <c r="AG31" s="34" t="s">
        <v>1</v>
      </c>
    </row>
    <row r="32" spans="1:33" ht="15" x14ac:dyDescent="0.15">
      <c r="A32" s="33" t="s">
        <v>57</v>
      </c>
      <c r="B32" s="34" t="s">
        <v>5</v>
      </c>
      <c r="C32" s="38">
        <v>7</v>
      </c>
      <c r="D32" s="34" t="str">
        <f t="shared" si="0"/>
        <v>CGF-MXG-PRO-7</v>
      </c>
      <c r="E32" s="40" t="s">
        <v>52</v>
      </c>
      <c r="F32" s="40">
        <v>31</v>
      </c>
      <c r="G32" s="40" t="str">
        <f t="shared" si="1"/>
        <v>L 31</v>
      </c>
      <c r="H32" s="38">
        <v>2.2488999999999999</v>
      </c>
      <c r="I32" s="63">
        <v>2.8839999999999999</v>
      </c>
      <c r="J32" s="38">
        <v>3.95E-2</v>
      </c>
      <c r="K32" s="34" t="s">
        <v>81</v>
      </c>
      <c r="L32" s="58">
        <v>43563</v>
      </c>
      <c r="M32" s="34" t="s">
        <v>1</v>
      </c>
      <c r="N32" s="68">
        <v>50</v>
      </c>
      <c r="O32" s="68">
        <v>25</v>
      </c>
      <c r="P32" s="68">
        <v>18</v>
      </c>
      <c r="Q32" s="33" t="s">
        <v>1088</v>
      </c>
      <c r="R32" s="82">
        <v>0.14699999999999999</v>
      </c>
      <c r="S32" s="82">
        <v>9.7000000000000003E-2</v>
      </c>
      <c r="T32" s="82">
        <v>3.7999999999999999E-2</v>
      </c>
      <c r="U32" s="82">
        <v>0.10199999999999999</v>
      </c>
      <c r="V32" s="82">
        <v>5.5E-2</v>
      </c>
      <c r="W32" s="82">
        <v>1.851</v>
      </c>
      <c r="X32" s="82">
        <v>102.06</v>
      </c>
      <c r="Y32" s="34" t="s">
        <v>1094</v>
      </c>
      <c r="Z32" s="86" t="s">
        <v>1</v>
      </c>
      <c r="AA32" s="75">
        <v>34.761843837605497</v>
      </c>
      <c r="AB32" s="75">
        <v>6.2580490833430452E-2</v>
      </c>
      <c r="AC32" s="75">
        <v>0.18002638503809926</v>
      </c>
      <c r="AD32" s="33" t="s">
        <v>1035</v>
      </c>
      <c r="AE32" s="34" t="s">
        <v>1086</v>
      </c>
      <c r="AF32" s="34" t="s">
        <v>345</v>
      </c>
      <c r="AG32" s="34" t="s">
        <v>1</v>
      </c>
    </row>
    <row r="33" spans="1:33" ht="15" x14ac:dyDescent="0.15">
      <c r="A33" s="33" t="s">
        <v>57</v>
      </c>
      <c r="B33" s="34" t="s">
        <v>5</v>
      </c>
      <c r="C33" s="38">
        <v>8</v>
      </c>
      <c r="D33" s="34" t="str">
        <f t="shared" si="0"/>
        <v>CGF-MXG-PRO-8</v>
      </c>
      <c r="E33" s="40" t="s">
        <v>52</v>
      </c>
      <c r="F33" s="40">
        <v>32</v>
      </c>
      <c r="G33" s="40" t="str">
        <f t="shared" si="1"/>
        <v>L 32</v>
      </c>
      <c r="H33" s="38">
        <v>2.2545999999999999</v>
      </c>
      <c r="I33" s="63">
        <v>2.2957000000000001</v>
      </c>
      <c r="J33" s="38">
        <v>4.1099999999999998E-2</v>
      </c>
      <c r="K33" s="34" t="s">
        <v>81</v>
      </c>
      <c r="L33" s="58">
        <v>43563</v>
      </c>
      <c r="M33" s="34" t="s">
        <v>1</v>
      </c>
      <c r="N33" s="68">
        <v>50</v>
      </c>
      <c r="O33" s="68">
        <v>25</v>
      </c>
      <c r="P33" s="68">
        <v>18</v>
      </c>
      <c r="Q33" s="33" t="s">
        <v>1088</v>
      </c>
      <c r="R33" s="82">
        <v>0.10299999999999999</v>
      </c>
      <c r="S33" s="82">
        <v>7.5999999999999998E-2</v>
      </c>
      <c r="T33" s="82">
        <v>4.1000000000000002E-2</v>
      </c>
      <c r="U33" s="82">
        <v>5.8999999999999997E-2</v>
      </c>
      <c r="V33" s="82">
        <v>3.3000000000000002E-2</v>
      </c>
      <c r="W33" s="82">
        <v>1.778</v>
      </c>
      <c r="X33" s="82">
        <v>58.95</v>
      </c>
      <c r="Y33" s="34" t="s">
        <v>1094</v>
      </c>
      <c r="Z33" s="86" t="s">
        <v>1</v>
      </c>
      <c r="AA33" s="75">
        <v>35.139521541234004</v>
      </c>
      <c r="AB33" s="75">
        <v>8.2609614912570315</v>
      </c>
      <c r="AC33" s="75">
        <v>23.509032362786488</v>
      </c>
      <c r="AD33" s="33" t="s">
        <v>1035</v>
      </c>
      <c r="AE33" s="34" t="s">
        <v>1086</v>
      </c>
      <c r="AF33" s="34" t="s">
        <v>345</v>
      </c>
      <c r="AG33" s="34" t="s">
        <v>1</v>
      </c>
    </row>
    <row r="34" spans="1:33" ht="15" x14ac:dyDescent="0.15">
      <c r="A34" s="33" t="s">
        <v>57</v>
      </c>
      <c r="B34" s="34" t="s">
        <v>9</v>
      </c>
      <c r="C34" s="38">
        <v>1</v>
      </c>
      <c r="D34" s="34" t="str">
        <f t="shared" ref="D34:D65" si="2">_xlfn.CONCAT(B34,"-",C34)</f>
        <v>CRE-MXG-NCD-1</v>
      </c>
      <c r="E34" s="40" t="s">
        <v>52</v>
      </c>
      <c r="F34" s="40">
        <v>33</v>
      </c>
      <c r="G34" s="40" t="str">
        <f t="shared" si="1"/>
        <v>L 33</v>
      </c>
      <c r="H34" s="38">
        <v>2.1962999999999999</v>
      </c>
      <c r="I34" s="63">
        <v>2.2311999999999999</v>
      </c>
      <c r="J34" s="38">
        <v>3.49E-2</v>
      </c>
      <c r="K34" s="34" t="s">
        <v>47</v>
      </c>
      <c r="L34" s="58">
        <v>43571</v>
      </c>
      <c r="M34" s="34" t="s">
        <v>1</v>
      </c>
      <c r="N34" s="68">
        <v>50</v>
      </c>
      <c r="O34" s="68">
        <v>25</v>
      </c>
      <c r="P34" s="68">
        <v>18</v>
      </c>
      <c r="Q34" s="33" t="s">
        <v>1088</v>
      </c>
      <c r="R34" s="82">
        <v>0.129</v>
      </c>
      <c r="S34" s="82">
        <v>8.8999999999999996E-2</v>
      </c>
      <c r="T34" s="82">
        <v>3.7999999999999999E-2</v>
      </c>
      <c r="U34" s="82">
        <v>8.1000000000000003E-2</v>
      </c>
      <c r="V34" s="82">
        <v>4.5999999999999999E-2</v>
      </c>
      <c r="W34" s="82">
        <v>1.768</v>
      </c>
      <c r="X34" s="82">
        <v>81.225999999999999</v>
      </c>
      <c r="Y34" s="34" t="s">
        <v>1094</v>
      </c>
      <c r="Z34" s="86" t="s">
        <v>1</v>
      </c>
      <c r="AA34" s="75">
        <v>39.363264278649254</v>
      </c>
      <c r="AB34" s="75">
        <v>0.81040885828892562</v>
      </c>
      <c r="AC34" s="75">
        <v>2.0587948513418732</v>
      </c>
      <c r="AD34" s="33" t="s">
        <v>1035</v>
      </c>
      <c r="AE34" s="34" t="s">
        <v>1086</v>
      </c>
      <c r="AF34" s="34" t="s">
        <v>345</v>
      </c>
      <c r="AG34" s="34" t="s">
        <v>1</v>
      </c>
    </row>
    <row r="35" spans="1:33" ht="15" x14ac:dyDescent="0.15">
      <c r="A35" s="33" t="s">
        <v>57</v>
      </c>
      <c r="B35" s="34" t="s">
        <v>9</v>
      </c>
      <c r="C35" s="38">
        <v>2</v>
      </c>
      <c r="D35" s="34" t="str">
        <f t="shared" si="2"/>
        <v>CRE-MXG-NCD-2</v>
      </c>
      <c r="E35" s="40" t="s">
        <v>52</v>
      </c>
      <c r="F35" s="40">
        <v>34</v>
      </c>
      <c r="G35" s="40" t="str">
        <f t="shared" si="1"/>
        <v>L 34</v>
      </c>
      <c r="H35" s="38">
        <v>2.2339000000000002</v>
      </c>
      <c r="I35" s="63">
        <v>2.2698999999999998</v>
      </c>
      <c r="J35" s="38">
        <v>3.5999999999999997E-2</v>
      </c>
      <c r="K35" s="34" t="s">
        <v>47</v>
      </c>
      <c r="L35" s="58">
        <v>43571</v>
      </c>
      <c r="M35" s="34" t="s">
        <v>1</v>
      </c>
      <c r="N35" s="68">
        <v>50</v>
      </c>
      <c r="O35" s="68">
        <v>25</v>
      </c>
      <c r="P35" s="68">
        <v>20</v>
      </c>
      <c r="Q35" s="33" t="s">
        <v>1088</v>
      </c>
      <c r="R35" s="82">
        <v>0.114</v>
      </c>
      <c r="S35" s="82">
        <v>0.08</v>
      </c>
      <c r="T35" s="82">
        <v>3.7999999999999999E-2</v>
      </c>
      <c r="U35" s="82">
        <v>6.9000000000000006E-2</v>
      </c>
      <c r="V35" s="82">
        <v>3.7999999999999999E-2</v>
      </c>
      <c r="W35" s="82">
        <v>1.796</v>
      </c>
      <c r="X35" s="82">
        <v>68.599000000000004</v>
      </c>
      <c r="Y35" s="34" t="s">
        <v>1094</v>
      </c>
      <c r="Z35" s="86" t="s">
        <v>1</v>
      </c>
      <c r="AA35" s="76">
        <v>60.246967312897858</v>
      </c>
      <c r="AB35" s="76">
        <v>3.1866588093953254</v>
      </c>
      <c r="AC35" s="76">
        <v>5.2893265031003738</v>
      </c>
      <c r="AD35" s="34" t="s">
        <v>1035</v>
      </c>
      <c r="AE35" s="34" t="s">
        <v>1086</v>
      </c>
      <c r="AF35" s="34" t="s">
        <v>345</v>
      </c>
      <c r="AG35" s="34" t="s">
        <v>1</v>
      </c>
    </row>
    <row r="36" spans="1:33" ht="15" x14ac:dyDescent="0.15">
      <c r="A36" s="33" t="s">
        <v>57</v>
      </c>
      <c r="B36" s="34" t="s">
        <v>9</v>
      </c>
      <c r="C36" s="38">
        <v>3</v>
      </c>
      <c r="D36" s="34" t="str">
        <f t="shared" si="2"/>
        <v>CRE-MXG-NCD-3</v>
      </c>
      <c r="E36" s="40" t="s">
        <v>52</v>
      </c>
      <c r="F36" s="40">
        <v>35</v>
      </c>
      <c r="G36" s="40" t="str">
        <f t="shared" si="1"/>
        <v>L 35</v>
      </c>
      <c r="H36" s="38">
        <v>2.2313000000000001</v>
      </c>
      <c r="I36" s="63">
        <v>2.2656999999999998</v>
      </c>
      <c r="J36" s="38">
        <v>3.44E-2</v>
      </c>
      <c r="K36" s="34" t="s">
        <v>47</v>
      </c>
      <c r="L36" s="58">
        <v>43571</v>
      </c>
      <c r="M36" s="34" t="s">
        <v>1</v>
      </c>
      <c r="N36" s="68">
        <v>50</v>
      </c>
      <c r="O36" s="68">
        <v>25</v>
      </c>
      <c r="P36" s="68">
        <v>20</v>
      </c>
      <c r="Q36" s="33" t="s">
        <v>1088</v>
      </c>
      <c r="R36" s="82">
        <v>9.5000000000000001E-2</v>
      </c>
      <c r="S36" s="82">
        <v>6.9000000000000006E-2</v>
      </c>
      <c r="T36" s="82">
        <v>3.6999999999999998E-2</v>
      </c>
      <c r="U36" s="82">
        <v>5.0999999999999997E-2</v>
      </c>
      <c r="V36" s="82">
        <v>2.9000000000000001E-2</v>
      </c>
      <c r="W36" s="82">
        <v>1.7849999999999999</v>
      </c>
      <c r="X36" s="82">
        <v>51.116</v>
      </c>
      <c r="Y36" s="34" t="s">
        <v>1094</v>
      </c>
      <c r="Z36" s="86" t="s">
        <v>1</v>
      </c>
      <c r="AA36" s="76">
        <v>50.800045364498729</v>
      </c>
      <c r="AB36" s="76">
        <v>1.8212096343477031</v>
      </c>
      <c r="AC36" s="76">
        <v>3.5850551338689223</v>
      </c>
      <c r="AD36" s="34" t="s">
        <v>1035</v>
      </c>
      <c r="AE36" s="34" t="s">
        <v>1086</v>
      </c>
      <c r="AF36" s="34" t="s">
        <v>345</v>
      </c>
      <c r="AG36" s="34" t="s">
        <v>1</v>
      </c>
    </row>
    <row r="37" spans="1:33" ht="15" x14ac:dyDescent="0.15">
      <c r="A37" s="33" t="s">
        <v>57</v>
      </c>
      <c r="B37" s="34" t="s">
        <v>9</v>
      </c>
      <c r="C37" s="38">
        <v>4</v>
      </c>
      <c r="D37" s="34" t="str">
        <f t="shared" si="2"/>
        <v>CRE-MXG-NCD-4</v>
      </c>
      <c r="E37" s="40" t="s">
        <v>52</v>
      </c>
      <c r="F37" s="40">
        <v>36</v>
      </c>
      <c r="G37" s="40" t="str">
        <f t="shared" si="1"/>
        <v>L 36</v>
      </c>
      <c r="H37" s="38">
        <v>2.2296999999999998</v>
      </c>
      <c r="I37" s="63">
        <v>2.2688000000000001</v>
      </c>
      <c r="J37" s="38">
        <v>3.9100000000000003E-2</v>
      </c>
      <c r="K37" s="34" t="s">
        <v>47</v>
      </c>
      <c r="L37" s="58">
        <v>43571</v>
      </c>
      <c r="M37" s="34" t="s">
        <v>1</v>
      </c>
      <c r="N37" s="68">
        <v>50</v>
      </c>
      <c r="O37" s="68">
        <v>25</v>
      </c>
      <c r="P37" s="68">
        <v>18</v>
      </c>
      <c r="Q37" s="33" t="s">
        <v>1088</v>
      </c>
      <c r="R37" s="82">
        <v>0.109</v>
      </c>
      <c r="S37" s="82">
        <v>7.8E-2</v>
      </c>
      <c r="T37" s="82">
        <v>3.7999999999999999E-2</v>
      </c>
      <c r="U37" s="82">
        <v>6.7000000000000004E-2</v>
      </c>
      <c r="V37" s="82">
        <v>3.7999999999999999E-2</v>
      </c>
      <c r="W37" s="82">
        <v>1.766</v>
      </c>
      <c r="X37" s="82">
        <v>66.650000000000006</v>
      </c>
      <c r="Y37" s="34" t="s">
        <v>1094</v>
      </c>
      <c r="Z37" s="86" t="s">
        <v>1</v>
      </c>
      <c r="AA37" s="75">
        <v>35.423429614322302</v>
      </c>
      <c r="AB37" s="75">
        <v>5.958379423968883</v>
      </c>
      <c r="AC37" s="75">
        <v>16.820447621366981</v>
      </c>
      <c r="AD37" s="33" t="s">
        <v>1035</v>
      </c>
      <c r="AE37" s="34" t="s">
        <v>1086</v>
      </c>
      <c r="AF37" s="34" t="s">
        <v>345</v>
      </c>
      <c r="AG37" s="34" t="s">
        <v>1</v>
      </c>
    </row>
    <row r="38" spans="1:33" ht="15" x14ac:dyDescent="0.15">
      <c r="A38" s="33" t="s">
        <v>57</v>
      </c>
      <c r="B38" s="34" t="s">
        <v>9</v>
      </c>
      <c r="C38" s="38">
        <v>5</v>
      </c>
      <c r="D38" s="34" t="str">
        <f t="shared" si="2"/>
        <v>CRE-MXG-NCD-5</v>
      </c>
      <c r="E38" s="40" t="s">
        <v>52</v>
      </c>
      <c r="F38" s="40">
        <v>37</v>
      </c>
      <c r="G38" s="40" t="str">
        <f t="shared" si="1"/>
        <v>L 37</v>
      </c>
      <c r="H38" s="38">
        <v>2.2345999999999999</v>
      </c>
      <c r="I38" s="63">
        <v>2.2726999999999999</v>
      </c>
      <c r="J38" s="38">
        <v>3.8100000000000002E-2</v>
      </c>
      <c r="K38" s="34" t="s">
        <v>47</v>
      </c>
      <c r="L38" s="58">
        <v>43571</v>
      </c>
      <c r="M38" s="34" t="s">
        <v>1</v>
      </c>
      <c r="N38" s="68">
        <v>50</v>
      </c>
      <c r="O38" s="68">
        <v>25</v>
      </c>
      <c r="P38" s="68">
        <v>20</v>
      </c>
      <c r="Q38" s="33" t="s">
        <v>1088</v>
      </c>
      <c r="R38" s="82">
        <v>8.8999999999999996E-2</v>
      </c>
      <c r="S38" s="82">
        <v>6.6000000000000003E-2</v>
      </c>
      <c r="T38" s="82">
        <v>3.6999999999999998E-2</v>
      </c>
      <c r="U38" s="82">
        <v>4.5999999999999999E-2</v>
      </c>
      <c r="V38" s="82">
        <v>2.5999999999999999E-2</v>
      </c>
      <c r="W38" s="82">
        <v>1.784</v>
      </c>
      <c r="X38" s="82">
        <v>45.834000000000003</v>
      </c>
      <c r="Y38" s="34" t="s">
        <v>1094</v>
      </c>
      <c r="Z38" s="86" t="s">
        <v>1</v>
      </c>
      <c r="AA38" s="75">
        <v>43.063914437851729</v>
      </c>
      <c r="AB38" s="75">
        <v>1.1199339929525693</v>
      </c>
      <c r="AC38" s="75">
        <v>2.6006321245339117</v>
      </c>
      <c r="AD38" s="34" t="s">
        <v>1035</v>
      </c>
      <c r="AE38" s="34" t="s">
        <v>1086</v>
      </c>
      <c r="AF38" s="34" t="s">
        <v>345</v>
      </c>
      <c r="AG38" s="34" t="s">
        <v>1</v>
      </c>
    </row>
    <row r="39" spans="1:33" ht="15" x14ac:dyDescent="0.15">
      <c r="A39" s="33" t="s">
        <v>57</v>
      </c>
      <c r="B39" s="34" t="s">
        <v>9</v>
      </c>
      <c r="C39" s="38">
        <v>6</v>
      </c>
      <c r="D39" s="34" t="str">
        <f t="shared" si="2"/>
        <v>CRE-MXG-NCD-6</v>
      </c>
      <c r="E39" s="40" t="s">
        <v>52</v>
      </c>
      <c r="F39" s="40">
        <v>38</v>
      </c>
      <c r="G39" s="40" t="str">
        <f t="shared" si="1"/>
        <v>L 38</v>
      </c>
      <c r="H39" s="38">
        <v>2.2494000000000001</v>
      </c>
      <c r="I39" s="63">
        <v>2.2862</v>
      </c>
      <c r="J39" s="38">
        <v>3.6700000000000003E-2</v>
      </c>
      <c r="K39" s="34" t="s">
        <v>47</v>
      </c>
      <c r="L39" s="58">
        <v>43571</v>
      </c>
      <c r="M39" s="34" t="s">
        <v>1</v>
      </c>
      <c r="N39" s="68">
        <v>50</v>
      </c>
      <c r="O39" s="68">
        <v>25</v>
      </c>
      <c r="P39" s="68">
        <v>18</v>
      </c>
      <c r="Q39" s="33" t="s">
        <v>1088</v>
      </c>
      <c r="R39" s="82">
        <v>9.9000000000000005E-2</v>
      </c>
      <c r="S39" s="82">
        <v>7.1999999999999995E-2</v>
      </c>
      <c r="T39" s="82">
        <v>3.7999999999999999E-2</v>
      </c>
      <c r="U39" s="82">
        <v>5.7000000000000002E-2</v>
      </c>
      <c r="V39" s="82">
        <v>3.2000000000000001E-2</v>
      </c>
      <c r="W39" s="82">
        <v>1.776</v>
      </c>
      <c r="X39" s="82">
        <v>57.072000000000003</v>
      </c>
      <c r="Y39" s="34" t="s">
        <v>1094</v>
      </c>
      <c r="Z39" s="86" t="s">
        <v>1</v>
      </c>
      <c r="AA39" s="75">
        <v>33.748772804835255</v>
      </c>
      <c r="AB39" s="75">
        <v>0.47593658413518453</v>
      </c>
      <c r="AC39" s="75">
        <v>1.4102337494979851</v>
      </c>
      <c r="AD39" s="33" t="s">
        <v>1035</v>
      </c>
      <c r="AE39" s="34" t="s">
        <v>1086</v>
      </c>
      <c r="AF39" s="34" t="s">
        <v>345</v>
      </c>
      <c r="AG39" s="34" t="s">
        <v>1</v>
      </c>
    </row>
    <row r="40" spans="1:33" ht="15" x14ac:dyDescent="0.15">
      <c r="A40" s="33" t="s">
        <v>57</v>
      </c>
      <c r="B40" s="33" t="s">
        <v>9</v>
      </c>
      <c r="C40" s="61">
        <v>7</v>
      </c>
      <c r="D40" s="33" t="str">
        <f t="shared" si="2"/>
        <v>CRE-MXG-NCD-7</v>
      </c>
      <c r="E40" s="39" t="s">
        <v>52</v>
      </c>
      <c r="F40" s="39">
        <v>39</v>
      </c>
      <c r="G40" s="39" t="str">
        <f t="shared" si="1"/>
        <v>L 39</v>
      </c>
      <c r="H40" s="61">
        <v>2.2503000000000002</v>
      </c>
      <c r="I40" s="62">
        <v>2.2921</v>
      </c>
      <c r="J40" s="61">
        <v>4.1799999999999997E-2</v>
      </c>
      <c r="K40" s="33" t="s">
        <v>47</v>
      </c>
      <c r="L40" s="57">
        <v>43571</v>
      </c>
      <c r="M40" s="34" t="s">
        <v>1</v>
      </c>
      <c r="N40" s="68">
        <v>50</v>
      </c>
      <c r="O40" s="68">
        <v>25</v>
      </c>
      <c r="P40" s="68">
        <v>18</v>
      </c>
      <c r="Q40" s="33" t="s">
        <v>1088</v>
      </c>
      <c r="R40" s="81">
        <v>9.4E-2</v>
      </c>
      <c r="S40" s="81">
        <v>7.2999999999999995E-2</v>
      </c>
      <c r="T40" s="81">
        <v>4.3999999999999997E-2</v>
      </c>
      <c r="U40" s="81">
        <v>4.3999999999999997E-2</v>
      </c>
      <c r="V40" s="81">
        <v>2.5999999999999999E-2</v>
      </c>
      <c r="W40" s="81">
        <v>1.68</v>
      </c>
      <c r="X40" s="81">
        <v>43.808999999999997</v>
      </c>
      <c r="Y40" s="33" t="s">
        <v>343</v>
      </c>
      <c r="Z40" s="86" t="s">
        <v>1</v>
      </c>
      <c r="AA40" s="75">
        <v>24.448188525921253</v>
      </c>
      <c r="AB40" s="75">
        <v>2.5035250305400814</v>
      </c>
      <c r="AC40" s="75">
        <v>10.240124857863037</v>
      </c>
      <c r="AD40" s="34" t="s">
        <v>1035</v>
      </c>
      <c r="AE40" s="34" t="s">
        <v>1086</v>
      </c>
      <c r="AF40" s="34" t="s">
        <v>345</v>
      </c>
      <c r="AG40" s="34" t="s">
        <v>1</v>
      </c>
    </row>
    <row r="41" spans="1:33" ht="15" x14ac:dyDescent="0.2">
      <c r="A41" s="33" t="s">
        <v>57</v>
      </c>
      <c r="B41" s="33" t="s">
        <v>9</v>
      </c>
      <c r="C41" s="61">
        <v>8</v>
      </c>
      <c r="D41" s="33" t="str">
        <f t="shared" si="2"/>
        <v>CRE-MXG-NCD-8</v>
      </c>
      <c r="E41" s="39" t="s">
        <v>52</v>
      </c>
      <c r="F41" s="39">
        <v>40</v>
      </c>
      <c r="G41" s="39" t="str">
        <f t="shared" si="1"/>
        <v>L 40</v>
      </c>
      <c r="H41" s="61">
        <v>2.2363</v>
      </c>
      <c r="I41" s="62">
        <v>2.2835000000000001</v>
      </c>
      <c r="J41" s="61">
        <v>4.7300000000000002E-2</v>
      </c>
      <c r="K41" s="33" t="s">
        <v>47</v>
      </c>
      <c r="L41" s="57">
        <v>43571</v>
      </c>
      <c r="M41" s="34" t="s">
        <v>1</v>
      </c>
      <c r="N41" s="68">
        <v>50</v>
      </c>
      <c r="O41" s="68">
        <v>25</v>
      </c>
      <c r="P41" s="68">
        <v>18</v>
      </c>
      <c r="Q41" s="33" t="s">
        <v>1088</v>
      </c>
      <c r="R41" s="81">
        <v>0.1</v>
      </c>
      <c r="S41" s="81">
        <v>7.5999999999999998E-2</v>
      </c>
      <c r="T41" s="81">
        <v>4.2000000000000003E-2</v>
      </c>
      <c r="U41" s="81">
        <v>5.0999999999999997E-2</v>
      </c>
      <c r="V41" s="81">
        <v>0.03</v>
      </c>
      <c r="W41" s="81">
        <v>1.7050000000000001</v>
      </c>
      <c r="X41" s="81">
        <v>51.371000000000002</v>
      </c>
      <c r="Y41" s="34" t="s">
        <v>1094</v>
      </c>
      <c r="Z41" s="86" t="s">
        <v>1</v>
      </c>
      <c r="AA41" s="77">
        <v>41.450506566953621</v>
      </c>
      <c r="AB41" s="77">
        <v>0.61260818487434365</v>
      </c>
      <c r="AC41" s="77">
        <v>1.477926895500826</v>
      </c>
      <c r="AD41" s="33" t="s">
        <v>1035</v>
      </c>
      <c r="AE41" s="34" t="s">
        <v>1086</v>
      </c>
      <c r="AF41" s="34" t="s">
        <v>345</v>
      </c>
      <c r="AG41" s="34" t="s">
        <v>1</v>
      </c>
    </row>
    <row r="42" spans="1:33" ht="15" x14ac:dyDescent="0.15">
      <c r="A42" s="33" t="s">
        <v>57</v>
      </c>
      <c r="B42" s="34" t="s">
        <v>10</v>
      </c>
      <c r="C42" s="38">
        <v>1</v>
      </c>
      <c r="D42" s="34" t="str">
        <f t="shared" si="2"/>
        <v>CRE-MXT-NCD-1</v>
      </c>
      <c r="E42" s="40" t="s">
        <v>52</v>
      </c>
      <c r="F42" s="40">
        <v>41</v>
      </c>
      <c r="G42" s="40" t="str">
        <f t="shared" si="1"/>
        <v>L 41</v>
      </c>
      <c r="H42" s="38">
        <v>2.2250000000000001</v>
      </c>
      <c r="I42" s="63">
        <v>2.2606999999999999</v>
      </c>
      <c r="J42" s="38">
        <v>3.56E-2</v>
      </c>
      <c r="K42" s="34" t="s">
        <v>47</v>
      </c>
      <c r="L42" s="58">
        <v>43570</v>
      </c>
      <c r="M42" s="34" t="s">
        <v>83</v>
      </c>
      <c r="N42" s="68">
        <v>50</v>
      </c>
      <c r="O42" s="68">
        <v>25</v>
      </c>
      <c r="P42" s="68">
        <v>18</v>
      </c>
      <c r="Q42" s="33" t="s">
        <v>1088</v>
      </c>
      <c r="R42" s="82">
        <v>0.11799999999999999</v>
      </c>
      <c r="S42" s="82">
        <v>8.2000000000000003E-2</v>
      </c>
      <c r="T42" s="82">
        <v>3.6999999999999998E-2</v>
      </c>
      <c r="U42" s="82">
        <v>7.1999999999999995E-2</v>
      </c>
      <c r="V42" s="82">
        <v>0.04</v>
      </c>
      <c r="W42" s="82">
        <v>1.784</v>
      </c>
      <c r="X42" s="82">
        <v>72.09</v>
      </c>
      <c r="Y42" s="34" t="s">
        <v>1094</v>
      </c>
      <c r="Z42" s="86" t="s">
        <v>1</v>
      </c>
      <c r="AA42" s="75">
        <v>37.131842063417253</v>
      </c>
      <c r="AB42" s="75">
        <v>9.0201216650808096</v>
      </c>
      <c r="AC42" s="75">
        <v>24.292147019464849</v>
      </c>
      <c r="AD42" s="33" t="s">
        <v>1035</v>
      </c>
      <c r="AE42" s="34" t="s">
        <v>1086</v>
      </c>
      <c r="AF42" s="34" t="s">
        <v>345</v>
      </c>
      <c r="AG42" s="34" t="s">
        <v>1</v>
      </c>
    </row>
    <row r="43" spans="1:33" ht="15" x14ac:dyDescent="0.15">
      <c r="A43" s="33" t="s">
        <v>57</v>
      </c>
      <c r="B43" s="34" t="s">
        <v>10</v>
      </c>
      <c r="C43" s="38">
        <v>2</v>
      </c>
      <c r="D43" s="34" t="str">
        <f t="shared" si="2"/>
        <v>CRE-MXT-NCD-2</v>
      </c>
      <c r="E43" s="40" t="s">
        <v>52</v>
      </c>
      <c r="F43" s="40">
        <v>42</v>
      </c>
      <c r="G43" s="40" t="str">
        <f t="shared" si="1"/>
        <v>L 42</v>
      </c>
      <c r="H43" s="38">
        <v>2.2382</v>
      </c>
      <c r="I43" s="63">
        <v>2.2764000000000002</v>
      </c>
      <c r="J43" s="38">
        <v>3.8199999999999998E-2</v>
      </c>
      <c r="K43" s="34" t="s">
        <v>47</v>
      </c>
      <c r="L43" s="58">
        <v>43570</v>
      </c>
      <c r="M43" s="34" t="s">
        <v>83</v>
      </c>
      <c r="N43" s="68">
        <v>50</v>
      </c>
      <c r="O43" s="68">
        <v>25</v>
      </c>
      <c r="P43" s="68">
        <v>18</v>
      </c>
      <c r="Q43" s="33" t="s">
        <v>1088</v>
      </c>
      <c r="R43" s="82">
        <v>0.121</v>
      </c>
      <c r="S43" s="82">
        <v>8.2000000000000003E-2</v>
      </c>
      <c r="T43" s="82">
        <v>3.6999999999999998E-2</v>
      </c>
      <c r="U43" s="82">
        <v>7.5999999999999998E-2</v>
      </c>
      <c r="V43" s="82">
        <v>4.1000000000000002E-2</v>
      </c>
      <c r="W43" s="82">
        <v>1.873</v>
      </c>
      <c r="X43" s="82">
        <v>76.463999999999999</v>
      </c>
      <c r="Y43" s="34" t="s">
        <v>1094</v>
      </c>
      <c r="Z43" s="86" t="s">
        <v>1</v>
      </c>
      <c r="AA43" s="75">
        <v>25.0484686883824</v>
      </c>
      <c r="AB43" s="75">
        <v>0.50343564671639662</v>
      </c>
      <c r="AC43" s="75">
        <v>2.0098460028811762</v>
      </c>
      <c r="AD43" s="33" t="s">
        <v>1035</v>
      </c>
      <c r="AE43" s="34" t="s">
        <v>1086</v>
      </c>
      <c r="AF43" s="34" t="s">
        <v>345</v>
      </c>
      <c r="AG43" s="34" t="s">
        <v>1</v>
      </c>
    </row>
    <row r="44" spans="1:33" ht="15" x14ac:dyDescent="0.15">
      <c r="A44" s="33" t="s">
        <v>57</v>
      </c>
      <c r="B44" s="34" t="s">
        <v>10</v>
      </c>
      <c r="C44" s="38">
        <v>3</v>
      </c>
      <c r="D44" s="34" t="str">
        <f t="shared" si="2"/>
        <v>CRE-MXT-NCD-3</v>
      </c>
      <c r="E44" s="40" t="s">
        <v>52</v>
      </c>
      <c r="F44" s="40">
        <v>43</v>
      </c>
      <c r="G44" s="40" t="str">
        <f t="shared" si="1"/>
        <v>L 43</v>
      </c>
      <c r="H44" s="38">
        <v>2.2296999999999998</v>
      </c>
      <c r="I44" s="63">
        <v>2.2753999999999999</v>
      </c>
      <c r="J44" s="38">
        <v>4.5499999999999999E-2</v>
      </c>
      <c r="K44" s="34" t="s">
        <v>47</v>
      </c>
      <c r="L44" s="58">
        <v>43570</v>
      </c>
      <c r="M44" s="34" t="s">
        <v>84</v>
      </c>
      <c r="N44" s="68">
        <v>50</v>
      </c>
      <c r="O44" s="68">
        <v>25</v>
      </c>
      <c r="P44" s="68">
        <v>18</v>
      </c>
      <c r="Q44" s="33" t="s">
        <v>1088</v>
      </c>
      <c r="R44" s="82">
        <v>0.121</v>
      </c>
      <c r="S44" s="82">
        <v>8.4000000000000005E-2</v>
      </c>
      <c r="T44" s="82">
        <v>3.6999999999999998E-2</v>
      </c>
      <c r="U44" s="82">
        <v>7.8E-2</v>
      </c>
      <c r="V44" s="82">
        <v>4.3999999999999997E-2</v>
      </c>
      <c r="W44" s="82">
        <v>1.778</v>
      </c>
      <c r="X44" s="82">
        <v>78.072999999999993</v>
      </c>
      <c r="Y44" s="34" t="s">
        <v>1094</v>
      </c>
      <c r="Z44" s="86" t="s">
        <v>1</v>
      </c>
      <c r="AA44" s="75">
        <v>55.464956512509048</v>
      </c>
      <c r="AB44" s="75">
        <v>4.6377021114307491</v>
      </c>
      <c r="AC44" s="75">
        <v>8.3614995900786564</v>
      </c>
      <c r="AD44" s="33" t="s">
        <v>1035</v>
      </c>
      <c r="AE44" s="34" t="s">
        <v>1086</v>
      </c>
      <c r="AF44" s="34" t="s">
        <v>345</v>
      </c>
      <c r="AG44" s="34" t="s">
        <v>1</v>
      </c>
    </row>
    <row r="45" spans="1:33" ht="15" x14ac:dyDescent="0.15">
      <c r="A45" s="33" t="s">
        <v>57</v>
      </c>
      <c r="B45" s="34" t="s">
        <v>10</v>
      </c>
      <c r="C45" s="38">
        <v>4</v>
      </c>
      <c r="D45" s="34" t="str">
        <f t="shared" si="2"/>
        <v>CRE-MXT-NCD-4</v>
      </c>
      <c r="E45" s="40" t="s">
        <v>52</v>
      </c>
      <c r="F45" s="40">
        <v>44</v>
      </c>
      <c r="G45" s="40" t="str">
        <f t="shared" si="1"/>
        <v>L 44</v>
      </c>
      <c r="H45" s="38">
        <v>2.2334000000000001</v>
      </c>
      <c r="I45" s="63">
        <v>2.2757000000000001</v>
      </c>
      <c r="J45" s="38">
        <v>4.2200000000000001E-2</v>
      </c>
      <c r="K45" s="34" t="s">
        <v>47</v>
      </c>
      <c r="L45" s="58">
        <v>43570</v>
      </c>
      <c r="M45" s="34" t="s">
        <v>1</v>
      </c>
      <c r="N45" s="68">
        <v>50</v>
      </c>
      <c r="O45" s="68">
        <v>25</v>
      </c>
      <c r="P45" s="68">
        <v>18</v>
      </c>
      <c r="Q45" s="33" t="s">
        <v>1088</v>
      </c>
      <c r="R45" s="82">
        <v>0.13700000000000001</v>
      </c>
      <c r="S45" s="82">
        <v>9.4E-2</v>
      </c>
      <c r="T45" s="82">
        <v>3.9E-2</v>
      </c>
      <c r="U45" s="82">
        <v>9.1999999999999998E-2</v>
      </c>
      <c r="V45" s="82">
        <v>5.1999999999999998E-2</v>
      </c>
      <c r="W45" s="82">
        <v>1.7629999999999999</v>
      </c>
      <c r="X45" s="82">
        <v>91.805000000000007</v>
      </c>
      <c r="Y45" s="34" t="s">
        <v>1094</v>
      </c>
      <c r="Z45" s="86" t="s">
        <v>1</v>
      </c>
      <c r="AA45" s="75">
        <v>37.210490595279452</v>
      </c>
      <c r="AB45" s="75">
        <v>5.3126322243257329</v>
      </c>
      <c r="AC45" s="75">
        <v>14.27724316271094</v>
      </c>
      <c r="AD45" s="33" t="s">
        <v>1035</v>
      </c>
      <c r="AE45" s="34" t="s">
        <v>1086</v>
      </c>
      <c r="AF45" s="34" t="s">
        <v>345</v>
      </c>
      <c r="AG45" s="34" t="s">
        <v>1</v>
      </c>
    </row>
    <row r="46" spans="1:33" ht="15" x14ac:dyDescent="0.15">
      <c r="A46" s="33" t="s">
        <v>57</v>
      </c>
      <c r="B46" s="34" t="s">
        <v>10</v>
      </c>
      <c r="C46" s="38">
        <v>5</v>
      </c>
      <c r="D46" s="34" t="str">
        <f t="shared" si="2"/>
        <v>CRE-MXT-NCD-5</v>
      </c>
      <c r="E46" s="40" t="s">
        <v>52</v>
      </c>
      <c r="F46" s="40">
        <v>45</v>
      </c>
      <c r="G46" s="40" t="str">
        <f t="shared" si="1"/>
        <v>L 45</v>
      </c>
      <c r="H46" s="38">
        <v>2.2275999999999998</v>
      </c>
      <c r="I46" s="63">
        <v>2.2658999999999998</v>
      </c>
      <c r="J46" s="38">
        <v>3.8300000000000001E-2</v>
      </c>
      <c r="K46" s="34" t="s">
        <v>47</v>
      </c>
      <c r="L46" s="58">
        <v>43570</v>
      </c>
      <c r="M46" s="34" t="s">
        <v>1</v>
      </c>
      <c r="N46" s="68">
        <v>50</v>
      </c>
      <c r="O46" s="68">
        <v>25</v>
      </c>
      <c r="P46" s="68">
        <v>18</v>
      </c>
      <c r="Q46" s="33" t="s">
        <v>1088</v>
      </c>
      <c r="R46" s="82">
        <v>9.7000000000000003E-2</v>
      </c>
      <c r="S46" s="82">
        <v>7.1999999999999995E-2</v>
      </c>
      <c r="T46" s="82">
        <v>3.9E-2</v>
      </c>
      <c r="U46" s="82">
        <v>5.0999999999999997E-2</v>
      </c>
      <c r="V46" s="82">
        <v>2.9000000000000001E-2</v>
      </c>
      <c r="W46" s="82">
        <v>1.762</v>
      </c>
      <c r="X46" s="82">
        <v>51.116</v>
      </c>
      <c r="Y46" s="34" t="s">
        <v>1094</v>
      </c>
      <c r="Z46" s="86" t="s">
        <v>1</v>
      </c>
      <c r="AA46" s="75">
        <v>38.704344738347075</v>
      </c>
      <c r="AB46" s="75">
        <v>3.4724824542225381</v>
      </c>
      <c r="AC46" s="75">
        <v>8.9718156390388639</v>
      </c>
      <c r="AD46" s="34" t="s">
        <v>1035</v>
      </c>
      <c r="AE46" s="34" t="s">
        <v>1086</v>
      </c>
      <c r="AF46" s="34" t="s">
        <v>345</v>
      </c>
      <c r="AG46" s="34" t="s">
        <v>1</v>
      </c>
    </row>
    <row r="47" spans="1:33" ht="15" x14ac:dyDescent="0.15">
      <c r="A47" s="33" t="s">
        <v>57</v>
      </c>
      <c r="B47" s="34" t="s">
        <v>10</v>
      </c>
      <c r="C47" s="38">
        <v>6</v>
      </c>
      <c r="D47" s="34" t="str">
        <f t="shared" si="2"/>
        <v>CRE-MXT-NCD-6</v>
      </c>
      <c r="E47" s="40" t="s">
        <v>52</v>
      </c>
      <c r="F47" s="40">
        <v>46</v>
      </c>
      <c r="G47" s="40" t="str">
        <f t="shared" si="1"/>
        <v>L 46</v>
      </c>
      <c r="H47" s="38">
        <v>2.2363</v>
      </c>
      <c r="I47" s="63">
        <v>2.2755999999999998</v>
      </c>
      <c r="J47" s="38">
        <v>3.9300000000000002E-2</v>
      </c>
      <c r="K47" s="34" t="s">
        <v>47</v>
      </c>
      <c r="L47" s="58">
        <v>43570</v>
      </c>
      <c r="M47" s="34" t="s">
        <v>1</v>
      </c>
      <c r="N47" s="68">
        <v>50</v>
      </c>
      <c r="O47" s="68">
        <v>25</v>
      </c>
      <c r="P47" s="68">
        <v>20</v>
      </c>
      <c r="Q47" s="33" t="s">
        <v>1088</v>
      </c>
      <c r="R47" s="82">
        <v>9.1999999999999998E-2</v>
      </c>
      <c r="S47" s="82">
        <v>6.8000000000000005E-2</v>
      </c>
      <c r="T47" s="82">
        <v>3.7999999999999999E-2</v>
      </c>
      <c r="U47" s="82">
        <v>4.9000000000000002E-2</v>
      </c>
      <c r="V47" s="82">
        <v>2.8000000000000001E-2</v>
      </c>
      <c r="W47" s="82">
        <v>1.778</v>
      </c>
      <c r="X47" s="82">
        <v>49.173999999999999</v>
      </c>
      <c r="Y47" s="34" t="s">
        <v>1094</v>
      </c>
      <c r="Z47" s="86" t="s">
        <v>1</v>
      </c>
      <c r="AA47" s="75">
        <v>49.225288464127885</v>
      </c>
      <c r="AB47" s="75">
        <v>4.6253960985011915</v>
      </c>
      <c r="AC47" s="75">
        <v>9.3963819061657148</v>
      </c>
      <c r="AD47" s="34" t="s">
        <v>1035</v>
      </c>
      <c r="AE47" s="34" t="s">
        <v>1086</v>
      </c>
      <c r="AF47" s="34" t="s">
        <v>345</v>
      </c>
      <c r="AG47" s="34" t="s">
        <v>1</v>
      </c>
    </row>
    <row r="48" spans="1:33" ht="15" x14ac:dyDescent="0.15">
      <c r="A48" s="33" t="s">
        <v>57</v>
      </c>
      <c r="B48" s="34" t="s">
        <v>10</v>
      </c>
      <c r="C48" s="38">
        <v>7</v>
      </c>
      <c r="D48" s="34" t="str">
        <f t="shared" si="2"/>
        <v>CRE-MXT-NCD-7</v>
      </c>
      <c r="E48" s="40" t="s">
        <v>52</v>
      </c>
      <c r="F48" s="40">
        <v>47</v>
      </c>
      <c r="G48" s="40" t="str">
        <f t="shared" si="1"/>
        <v>L 47</v>
      </c>
      <c r="H48" s="38">
        <v>2.2490999999999999</v>
      </c>
      <c r="I48" s="63">
        <v>2.2909000000000002</v>
      </c>
      <c r="J48" s="38">
        <v>4.1599999999999998E-2</v>
      </c>
      <c r="K48" s="34" t="s">
        <v>47</v>
      </c>
      <c r="L48" s="58">
        <v>43570</v>
      </c>
      <c r="M48" s="34" t="s">
        <v>1</v>
      </c>
      <c r="N48" s="68">
        <v>50</v>
      </c>
      <c r="O48" s="68">
        <v>25</v>
      </c>
      <c r="P48" s="68">
        <v>18</v>
      </c>
      <c r="Q48" s="33" t="s">
        <v>1088</v>
      </c>
      <c r="R48" s="82">
        <v>0.115</v>
      </c>
      <c r="S48" s="82">
        <v>8.1000000000000003E-2</v>
      </c>
      <c r="T48" s="82">
        <v>3.6999999999999998E-2</v>
      </c>
      <c r="U48" s="82">
        <v>7.1999999999999995E-2</v>
      </c>
      <c r="V48" s="82">
        <v>0.04</v>
      </c>
      <c r="W48" s="82">
        <v>1.7769999999999999</v>
      </c>
      <c r="X48" s="82">
        <v>71.933000000000007</v>
      </c>
      <c r="Y48" s="34" t="s">
        <v>1094</v>
      </c>
      <c r="Z48" s="86" t="s">
        <v>1</v>
      </c>
      <c r="AA48" s="75">
        <v>34.832222647287601</v>
      </c>
      <c r="AB48" s="75">
        <v>9.3192207186056049</v>
      </c>
      <c r="AC48" s="75">
        <v>26.754596779460172</v>
      </c>
      <c r="AD48" s="33" t="s">
        <v>1035</v>
      </c>
      <c r="AE48" s="34" t="s">
        <v>1086</v>
      </c>
      <c r="AF48" s="34" t="s">
        <v>345</v>
      </c>
      <c r="AG48" s="34" t="s">
        <v>1</v>
      </c>
    </row>
    <row r="49" spans="1:33" ht="15" x14ac:dyDescent="0.15">
      <c r="A49" s="33" t="s">
        <v>57</v>
      </c>
      <c r="B49" s="34" t="s">
        <v>10</v>
      </c>
      <c r="C49" s="38">
        <v>8</v>
      </c>
      <c r="D49" s="34" t="str">
        <f t="shared" si="2"/>
        <v>CRE-MXT-NCD-8</v>
      </c>
      <c r="E49" s="40" t="s">
        <v>52</v>
      </c>
      <c r="F49" s="40">
        <v>48</v>
      </c>
      <c r="G49" s="40" t="str">
        <f t="shared" si="1"/>
        <v>L 48</v>
      </c>
      <c r="H49" s="38">
        <v>2.2370999999999999</v>
      </c>
      <c r="I49" s="63">
        <v>2.2726999999999999</v>
      </c>
      <c r="J49" s="38">
        <v>3.56E-2</v>
      </c>
      <c r="K49" s="34" t="s">
        <v>47</v>
      </c>
      <c r="L49" s="58">
        <v>43570</v>
      </c>
      <c r="M49" s="34" t="s">
        <v>1</v>
      </c>
      <c r="N49" s="68">
        <v>50</v>
      </c>
      <c r="O49" s="68">
        <v>25</v>
      </c>
      <c r="P49" s="68">
        <v>18</v>
      </c>
      <c r="Q49" s="33" t="s">
        <v>1088</v>
      </c>
      <c r="R49" s="82">
        <v>0.112</v>
      </c>
      <c r="S49" s="82">
        <v>0.08</v>
      </c>
      <c r="T49" s="82">
        <v>3.7999999999999999E-2</v>
      </c>
      <c r="U49" s="82">
        <v>6.8000000000000005E-2</v>
      </c>
      <c r="V49" s="82">
        <v>3.9E-2</v>
      </c>
      <c r="W49" s="82">
        <v>1.7410000000000001</v>
      </c>
      <c r="X49" s="82">
        <v>68.441999999999993</v>
      </c>
      <c r="Y49" s="34" t="s">
        <v>1094</v>
      </c>
      <c r="Z49" s="86" t="s">
        <v>1</v>
      </c>
      <c r="AA49" s="75">
        <v>24.548226546617599</v>
      </c>
      <c r="AB49" s="75">
        <v>6.6714396988561173</v>
      </c>
      <c r="AC49" s="75">
        <v>27.176870338013675</v>
      </c>
      <c r="AD49" s="33" t="s">
        <v>1035</v>
      </c>
      <c r="AE49" s="34" t="s">
        <v>1086</v>
      </c>
      <c r="AF49" s="34" t="s">
        <v>345</v>
      </c>
      <c r="AG49" s="34" t="s">
        <v>1</v>
      </c>
    </row>
    <row r="50" spans="1:33" ht="15" x14ac:dyDescent="0.15">
      <c r="A50" s="33" t="s">
        <v>57</v>
      </c>
      <c r="B50" s="34" t="s">
        <v>12</v>
      </c>
      <c r="C50" s="38">
        <v>1</v>
      </c>
      <c r="D50" s="34" t="str">
        <f t="shared" si="2"/>
        <v>LCO-MXT-COM-1</v>
      </c>
      <c r="E50" s="40" t="s">
        <v>52</v>
      </c>
      <c r="F50" s="40">
        <v>49</v>
      </c>
      <c r="G50" s="40" t="str">
        <f t="shared" si="1"/>
        <v>L 49</v>
      </c>
      <c r="H50" s="38">
        <v>2.2254</v>
      </c>
      <c r="I50" s="63">
        <v>2.2650999999999999</v>
      </c>
      <c r="J50" s="38">
        <v>3.9699999999999999E-2</v>
      </c>
      <c r="K50" s="34" t="s">
        <v>47</v>
      </c>
      <c r="L50" s="58">
        <v>43571</v>
      </c>
      <c r="M50" s="34" t="s">
        <v>1</v>
      </c>
      <c r="N50" s="68">
        <v>50</v>
      </c>
      <c r="O50" s="68">
        <v>25</v>
      </c>
      <c r="P50" s="68">
        <v>18</v>
      </c>
      <c r="Q50" s="33" t="s">
        <v>1088</v>
      </c>
      <c r="R50" s="82">
        <v>9.2999999999999999E-2</v>
      </c>
      <c r="S50" s="82">
        <v>6.9000000000000006E-2</v>
      </c>
      <c r="T50" s="82">
        <v>3.6999999999999998E-2</v>
      </c>
      <c r="U50" s="82">
        <v>4.9000000000000002E-2</v>
      </c>
      <c r="V50" s="82">
        <v>2.8000000000000001E-2</v>
      </c>
      <c r="W50" s="82">
        <v>1.7749999999999999</v>
      </c>
      <c r="X50" s="82">
        <v>49.302</v>
      </c>
      <c r="Y50" s="34" t="s">
        <v>1094</v>
      </c>
      <c r="Z50" s="86" t="s">
        <v>1</v>
      </c>
      <c r="AA50" s="75">
        <v>16.923302321889253</v>
      </c>
      <c r="AB50" s="75">
        <v>0.73177799616765105</v>
      </c>
      <c r="AC50" s="75">
        <v>4.3240851120477899</v>
      </c>
      <c r="AD50" s="33" t="s">
        <v>1035</v>
      </c>
      <c r="AE50" s="34" t="s">
        <v>1086</v>
      </c>
      <c r="AF50" s="34" t="s">
        <v>345</v>
      </c>
      <c r="AG50" s="34" t="s">
        <v>1</v>
      </c>
    </row>
    <row r="51" spans="1:33" ht="15" x14ac:dyDescent="0.15">
      <c r="A51" s="33" t="s">
        <v>57</v>
      </c>
      <c r="B51" s="34" t="s">
        <v>12</v>
      </c>
      <c r="C51" s="38">
        <v>2</v>
      </c>
      <c r="D51" s="34" t="str">
        <f t="shared" si="2"/>
        <v>LCO-MXT-COM-2</v>
      </c>
      <c r="E51" s="40" t="s">
        <v>52</v>
      </c>
      <c r="F51" s="40">
        <v>50</v>
      </c>
      <c r="G51" s="40" t="str">
        <f t="shared" si="1"/>
        <v>L 50</v>
      </c>
      <c r="H51" s="38">
        <v>2.2330000000000001</v>
      </c>
      <c r="I51" s="63">
        <v>2.2690000000000001</v>
      </c>
      <c r="J51" s="38">
        <v>3.5999999999999997E-2</v>
      </c>
      <c r="K51" s="34" t="s">
        <v>47</v>
      </c>
      <c r="L51" s="58">
        <v>43571</v>
      </c>
      <c r="M51" s="34" t="s">
        <v>1</v>
      </c>
      <c r="N51" s="68">
        <v>50</v>
      </c>
      <c r="O51" s="68">
        <v>25</v>
      </c>
      <c r="P51" s="68">
        <v>18</v>
      </c>
      <c r="Q51" s="33" t="s">
        <v>1088</v>
      </c>
      <c r="R51" s="82">
        <v>9.2999999999999999E-2</v>
      </c>
      <c r="S51" s="82">
        <v>6.9000000000000006E-2</v>
      </c>
      <c r="T51" s="82">
        <v>3.6999999999999998E-2</v>
      </c>
      <c r="U51" s="82">
        <v>4.8000000000000001E-2</v>
      </c>
      <c r="V51" s="82">
        <v>2.7E-2</v>
      </c>
      <c r="W51" s="82">
        <v>1.764</v>
      </c>
      <c r="X51" s="82">
        <v>48.414000000000001</v>
      </c>
      <c r="Y51" s="34" t="s">
        <v>1094</v>
      </c>
      <c r="Z51" s="86" t="s">
        <v>1</v>
      </c>
      <c r="AA51" s="75">
        <v>23.8030366237567</v>
      </c>
      <c r="AB51" s="75">
        <v>2.2827764805507531</v>
      </c>
      <c r="AC51" s="75">
        <v>9.5902742017059293</v>
      </c>
      <c r="AD51" s="33" t="s">
        <v>1035</v>
      </c>
      <c r="AE51" s="34" t="s">
        <v>1086</v>
      </c>
      <c r="AF51" s="34" t="s">
        <v>345</v>
      </c>
      <c r="AG51" s="34" t="s">
        <v>1</v>
      </c>
    </row>
    <row r="52" spans="1:33" ht="15" x14ac:dyDescent="0.15">
      <c r="A52" s="33" t="s">
        <v>57</v>
      </c>
      <c r="B52" s="34" t="s">
        <v>12</v>
      </c>
      <c r="C52" s="38">
        <v>3</v>
      </c>
      <c r="D52" s="34" t="str">
        <f t="shared" si="2"/>
        <v>LCO-MXT-COM-3</v>
      </c>
      <c r="E52" s="40" t="s">
        <v>52</v>
      </c>
      <c r="F52" s="40">
        <v>51</v>
      </c>
      <c r="G52" s="40" t="str">
        <f t="shared" si="1"/>
        <v>L 51</v>
      </c>
      <c r="H52" s="38">
        <v>2.2280000000000002</v>
      </c>
      <c r="I52" s="63">
        <v>2.2637999999999998</v>
      </c>
      <c r="J52" s="38">
        <v>3.5799999999999998E-2</v>
      </c>
      <c r="K52" s="34" t="s">
        <v>47</v>
      </c>
      <c r="L52" s="58">
        <v>43571</v>
      </c>
      <c r="M52" s="34" t="s">
        <v>1</v>
      </c>
      <c r="N52" s="68">
        <v>50</v>
      </c>
      <c r="O52" s="68">
        <v>25</v>
      </c>
      <c r="P52" s="68">
        <v>18</v>
      </c>
      <c r="Q52" s="33" t="s">
        <v>1088</v>
      </c>
      <c r="R52" s="82">
        <v>0.10100000000000001</v>
      </c>
      <c r="S52" s="82">
        <v>7.5999999999999998E-2</v>
      </c>
      <c r="T52" s="82">
        <v>4.3999999999999997E-2</v>
      </c>
      <c r="U52" s="82">
        <v>5.1999999999999998E-2</v>
      </c>
      <c r="V52" s="82">
        <v>0.03</v>
      </c>
      <c r="W52" s="82">
        <v>1.748</v>
      </c>
      <c r="X52" s="82">
        <v>52.238999999999997</v>
      </c>
      <c r="Y52" s="34" t="s">
        <v>1094</v>
      </c>
      <c r="Z52" s="86" t="s">
        <v>1</v>
      </c>
      <c r="AA52" s="75">
        <v>23.241898332193202</v>
      </c>
      <c r="AB52" s="75">
        <v>6.4967787921747213</v>
      </c>
      <c r="AC52" s="75">
        <v>27.952875016133238</v>
      </c>
      <c r="AD52" s="33" t="s">
        <v>1035</v>
      </c>
      <c r="AE52" s="34" t="s">
        <v>1086</v>
      </c>
      <c r="AF52" s="34" t="s">
        <v>345</v>
      </c>
      <c r="AG52" s="34" t="s">
        <v>1</v>
      </c>
    </row>
    <row r="53" spans="1:33" ht="15" x14ac:dyDescent="0.15">
      <c r="A53" s="33" t="s">
        <v>57</v>
      </c>
      <c r="B53" s="33" t="s">
        <v>12</v>
      </c>
      <c r="C53" s="61">
        <v>4</v>
      </c>
      <c r="D53" s="33" t="str">
        <f t="shared" si="2"/>
        <v>LCO-MXT-COM-4</v>
      </c>
      <c r="E53" s="39" t="s">
        <v>52</v>
      </c>
      <c r="F53" s="39">
        <v>52</v>
      </c>
      <c r="G53" s="39" t="str">
        <f t="shared" si="1"/>
        <v>L 52</v>
      </c>
      <c r="H53" s="61">
        <v>2.238</v>
      </c>
      <c r="I53" s="62">
        <v>2.2804000000000002</v>
      </c>
      <c r="J53" s="61">
        <v>4.24E-2</v>
      </c>
      <c r="K53" s="33" t="s">
        <v>47</v>
      </c>
      <c r="L53" s="57">
        <v>43571</v>
      </c>
      <c r="M53" s="34" t="s">
        <v>1</v>
      </c>
      <c r="N53" s="68">
        <v>50</v>
      </c>
      <c r="O53" s="68">
        <v>25</v>
      </c>
      <c r="P53" s="68">
        <v>18</v>
      </c>
      <c r="Q53" s="33" t="s">
        <v>1088</v>
      </c>
      <c r="R53" s="81">
        <v>6.9000000000000006E-2</v>
      </c>
      <c r="S53" s="81">
        <v>5.6000000000000001E-2</v>
      </c>
      <c r="T53" s="81">
        <v>3.9E-2</v>
      </c>
      <c r="U53" s="81">
        <v>2.4E-2</v>
      </c>
      <c r="V53" s="81">
        <v>1.4E-2</v>
      </c>
      <c r="W53" s="81">
        <v>1.7110000000000001</v>
      </c>
      <c r="X53" s="81">
        <v>23.827000000000002</v>
      </c>
      <c r="Y53" s="34" t="s">
        <v>1094</v>
      </c>
      <c r="Z53" s="86" t="s">
        <v>1</v>
      </c>
      <c r="AA53" s="75">
        <v>11.617009351900521</v>
      </c>
      <c r="AB53" s="75">
        <v>0.55894517875888616</v>
      </c>
      <c r="AC53" s="75">
        <v>4.811437796315829</v>
      </c>
      <c r="AD53" s="33" t="s">
        <v>1035</v>
      </c>
      <c r="AE53" s="34" t="s">
        <v>1086</v>
      </c>
      <c r="AF53" s="34" t="s">
        <v>345</v>
      </c>
      <c r="AG53" s="34" t="s">
        <v>1</v>
      </c>
    </row>
    <row r="54" spans="1:33" ht="15" x14ac:dyDescent="0.15">
      <c r="A54" s="33" t="s">
        <v>57</v>
      </c>
      <c r="B54" s="34" t="s">
        <v>12</v>
      </c>
      <c r="C54" s="38">
        <v>5</v>
      </c>
      <c r="D54" s="34" t="str">
        <f t="shared" si="2"/>
        <v>LCO-MXT-COM-5</v>
      </c>
      <c r="E54" s="40" t="s">
        <v>52</v>
      </c>
      <c r="F54" s="40">
        <v>53</v>
      </c>
      <c r="G54" s="40" t="str">
        <f t="shared" si="1"/>
        <v>L 53</v>
      </c>
      <c r="H54" s="38">
        <v>2.2241</v>
      </c>
      <c r="I54" s="63">
        <v>2.2696999999999998</v>
      </c>
      <c r="J54" s="38">
        <v>4.5600000000000002E-2</v>
      </c>
      <c r="K54" s="34" t="s">
        <v>47</v>
      </c>
      <c r="L54" s="58">
        <v>43571</v>
      </c>
      <c r="M54" s="34" t="s">
        <v>1</v>
      </c>
      <c r="N54" s="68">
        <v>50</v>
      </c>
      <c r="O54" s="68">
        <v>25</v>
      </c>
      <c r="P54" s="68">
        <v>18</v>
      </c>
      <c r="Q54" s="33" t="s">
        <v>1088</v>
      </c>
      <c r="R54" s="82">
        <v>8.5999999999999993E-2</v>
      </c>
      <c r="S54" s="82">
        <v>6.4000000000000001E-2</v>
      </c>
      <c r="T54" s="82">
        <v>3.6999999999999998E-2</v>
      </c>
      <c r="U54" s="82">
        <v>4.7E-2</v>
      </c>
      <c r="V54" s="82">
        <v>2.5999999999999999E-2</v>
      </c>
      <c r="W54" s="82">
        <v>1.782</v>
      </c>
      <c r="X54" s="82">
        <v>46.865000000000002</v>
      </c>
      <c r="Y54" s="34" t="s">
        <v>1094</v>
      </c>
      <c r="Z54" s="86" t="s">
        <v>1</v>
      </c>
      <c r="AA54" s="75">
        <v>35.356396765728505</v>
      </c>
      <c r="AB54" s="75">
        <v>0.42359042252089801</v>
      </c>
      <c r="AC54" s="75">
        <v>1.1980587991689546</v>
      </c>
      <c r="AD54" s="33" t="s">
        <v>1035</v>
      </c>
      <c r="AE54" s="34" t="s">
        <v>1086</v>
      </c>
      <c r="AF54" s="34" t="s">
        <v>345</v>
      </c>
      <c r="AG54" s="34" t="s">
        <v>1</v>
      </c>
    </row>
    <row r="55" spans="1:33" x14ac:dyDescent="0.15">
      <c r="A55" s="33" t="s">
        <v>57</v>
      </c>
      <c r="B55" s="33" t="s">
        <v>12</v>
      </c>
      <c r="C55" s="61">
        <v>6</v>
      </c>
      <c r="D55" s="33" t="str">
        <f t="shared" si="2"/>
        <v>LCO-MXT-COM-6</v>
      </c>
      <c r="E55" s="39" t="s">
        <v>52</v>
      </c>
      <c r="F55" s="39">
        <v>54</v>
      </c>
      <c r="G55" s="39" t="str">
        <f t="shared" si="1"/>
        <v>L 54</v>
      </c>
      <c r="H55" s="61">
        <v>2.2241</v>
      </c>
      <c r="I55" s="62">
        <v>2.2683</v>
      </c>
      <c r="J55" s="61">
        <v>4.4200000000000003E-2</v>
      </c>
      <c r="K55" s="33" t="s">
        <v>47</v>
      </c>
      <c r="L55" s="57">
        <v>43571</v>
      </c>
      <c r="M55" s="34" t="s">
        <v>1</v>
      </c>
      <c r="N55" s="68">
        <v>50</v>
      </c>
      <c r="O55" s="68">
        <v>13</v>
      </c>
      <c r="P55" s="68">
        <v>18</v>
      </c>
      <c r="Q55" s="33" t="s">
        <v>345</v>
      </c>
      <c r="R55" s="81">
        <v>6.6000000000000003E-2</v>
      </c>
      <c r="S55" s="81">
        <v>5.5E-2</v>
      </c>
      <c r="T55" s="81">
        <v>0.04</v>
      </c>
      <c r="U55" s="81">
        <v>2.1000000000000001E-2</v>
      </c>
      <c r="V55" s="81">
        <v>1.2E-2</v>
      </c>
      <c r="W55" s="81">
        <v>1.6859999999999999</v>
      </c>
      <c r="X55" s="81">
        <v>21</v>
      </c>
      <c r="Y55" s="33" t="s">
        <v>343</v>
      </c>
      <c r="Z55" s="86">
        <v>14.3</v>
      </c>
      <c r="AA55" s="75">
        <v>6.9906798502915848</v>
      </c>
      <c r="AB55" s="75">
        <v>0.12470525077793236</v>
      </c>
      <c r="AC55" s="75">
        <v>1.7838787277997123</v>
      </c>
      <c r="AD55" s="34" t="s">
        <v>1035</v>
      </c>
      <c r="AE55" s="34" t="s">
        <v>1085</v>
      </c>
      <c r="AF55" s="34" t="s">
        <v>345</v>
      </c>
      <c r="AG55" s="34" t="s">
        <v>1</v>
      </c>
    </row>
    <row r="56" spans="1:33" ht="15" x14ac:dyDescent="0.15">
      <c r="A56" s="33" t="s">
        <v>57</v>
      </c>
      <c r="B56" s="34" t="s">
        <v>12</v>
      </c>
      <c r="C56" s="38">
        <v>7</v>
      </c>
      <c r="D56" s="34" t="str">
        <f t="shared" si="2"/>
        <v>LCO-MXT-COM-7</v>
      </c>
      <c r="E56" s="40" t="s">
        <v>52</v>
      </c>
      <c r="F56" s="40">
        <v>55</v>
      </c>
      <c r="G56" s="40" t="str">
        <f t="shared" si="1"/>
        <v>L 55</v>
      </c>
      <c r="H56" s="38">
        <v>2.306</v>
      </c>
      <c r="I56" s="63">
        <v>2.25</v>
      </c>
      <c r="J56" s="38">
        <v>4.2000000000000003E-2</v>
      </c>
      <c r="K56" s="34" t="s">
        <v>47</v>
      </c>
      <c r="L56" s="58">
        <v>43571</v>
      </c>
      <c r="M56" s="34" t="s">
        <v>1</v>
      </c>
      <c r="N56" s="68">
        <v>50</v>
      </c>
      <c r="O56" s="68">
        <v>25</v>
      </c>
      <c r="P56" s="68">
        <v>18</v>
      </c>
      <c r="Q56" s="33" t="s">
        <v>1088</v>
      </c>
      <c r="R56" s="82">
        <v>9.0999999999999998E-2</v>
      </c>
      <c r="S56" s="82">
        <v>6.8000000000000005E-2</v>
      </c>
      <c r="T56" s="82">
        <v>3.6999999999999998E-2</v>
      </c>
      <c r="U56" s="82">
        <v>4.8000000000000001E-2</v>
      </c>
      <c r="V56" s="82">
        <v>2.7E-2</v>
      </c>
      <c r="W56" s="82">
        <v>1.7649999999999999</v>
      </c>
      <c r="X56" s="82">
        <v>47.66</v>
      </c>
      <c r="Y56" s="34" t="s">
        <v>1094</v>
      </c>
      <c r="Z56" s="86" t="s">
        <v>1</v>
      </c>
      <c r="AA56" s="75">
        <v>30.506304457326301</v>
      </c>
      <c r="AB56" s="75">
        <v>8.2985674029747738</v>
      </c>
      <c r="AC56" s="75">
        <v>27.202794801262186</v>
      </c>
      <c r="AD56" s="33" t="s">
        <v>1035</v>
      </c>
      <c r="AE56" s="34" t="s">
        <v>1086</v>
      </c>
      <c r="AF56" s="34" t="s">
        <v>345</v>
      </c>
      <c r="AG56" s="34" t="s">
        <v>1</v>
      </c>
    </row>
    <row r="57" spans="1:33" ht="15" x14ac:dyDescent="0.15">
      <c r="A57" s="33" t="s">
        <v>57</v>
      </c>
      <c r="B57" s="33" t="s">
        <v>12</v>
      </c>
      <c r="C57" s="61">
        <v>8</v>
      </c>
      <c r="D57" s="33" t="str">
        <f t="shared" si="2"/>
        <v>LCO-MXT-COM-8</v>
      </c>
      <c r="E57" s="39" t="s">
        <v>52</v>
      </c>
      <c r="F57" s="39">
        <v>56</v>
      </c>
      <c r="G57" s="39" t="str">
        <f t="shared" si="1"/>
        <v>L 56</v>
      </c>
      <c r="H57" s="61">
        <v>2.2088000000000001</v>
      </c>
      <c r="I57" s="62">
        <v>2.2517999999999998</v>
      </c>
      <c r="J57" s="61">
        <v>4.2999999999999997E-2</v>
      </c>
      <c r="K57" s="33" t="s">
        <v>47</v>
      </c>
      <c r="L57" s="57">
        <v>43571</v>
      </c>
      <c r="M57" s="34" t="s">
        <v>1</v>
      </c>
      <c r="N57" s="68">
        <v>50</v>
      </c>
      <c r="O57" s="68">
        <v>25</v>
      </c>
      <c r="P57" s="68">
        <v>20</v>
      </c>
      <c r="Q57" s="33" t="s">
        <v>1088</v>
      </c>
      <c r="R57" s="81">
        <v>6.6000000000000003E-2</v>
      </c>
      <c r="S57" s="81">
        <v>5.3999999999999999E-2</v>
      </c>
      <c r="T57" s="81">
        <v>3.7999999999999999E-2</v>
      </c>
      <c r="U57" s="81">
        <v>2.1999999999999999E-2</v>
      </c>
      <c r="V57" s="81">
        <v>1.2999999999999999E-2</v>
      </c>
      <c r="W57" s="81">
        <v>1.6910000000000001</v>
      </c>
      <c r="X57" s="81">
        <v>22.167999999999999</v>
      </c>
      <c r="Y57" s="33" t="s">
        <v>343</v>
      </c>
      <c r="Z57" s="86" t="s">
        <v>1</v>
      </c>
      <c r="AA57" s="75">
        <v>15.083690488904134</v>
      </c>
      <c r="AB57" s="75">
        <v>0.34999738875334174</v>
      </c>
      <c r="AC57" s="75">
        <v>2.320369733194982</v>
      </c>
      <c r="AD57" s="34" t="s">
        <v>1035</v>
      </c>
      <c r="AE57" s="34" t="s">
        <v>1086</v>
      </c>
      <c r="AF57" s="34" t="s">
        <v>345</v>
      </c>
      <c r="AG57" s="34" t="s">
        <v>1</v>
      </c>
    </row>
    <row r="58" spans="1:33" ht="15" x14ac:dyDescent="0.15">
      <c r="A58" s="33" t="s">
        <v>57</v>
      </c>
      <c r="B58" s="34" t="s">
        <v>18</v>
      </c>
      <c r="C58" s="38">
        <v>1</v>
      </c>
      <c r="D58" s="34" t="str">
        <f t="shared" si="2"/>
        <v>LWR-BHO-NCS-1</v>
      </c>
      <c r="E58" s="40" t="s">
        <v>52</v>
      </c>
      <c r="F58" s="40">
        <v>57</v>
      </c>
      <c r="G58" s="40" t="str">
        <f t="shared" si="1"/>
        <v>L 57</v>
      </c>
      <c r="H58" s="38">
        <v>2.2202999999999999</v>
      </c>
      <c r="I58" s="63">
        <v>2.2581000000000002</v>
      </c>
      <c r="J58" s="38">
        <v>3.78E-2</v>
      </c>
      <c r="K58" s="34" t="s">
        <v>47</v>
      </c>
      <c r="L58" s="58">
        <v>43571</v>
      </c>
      <c r="M58" s="34" t="s">
        <v>85</v>
      </c>
      <c r="N58" s="68">
        <v>50</v>
      </c>
      <c r="O58" s="68">
        <v>25</v>
      </c>
      <c r="P58" s="68">
        <v>18</v>
      </c>
      <c r="Q58" s="33" t="s">
        <v>1088</v>
      </c>
      <c r="R58" s="82">
        <v>0.126</v>
      </c>
      <c r="S58" s="82">
        <v>8.6999999999999994E-2</v>
      </c>
      <c r="T58" s="82">
        <v>3.6999999999999998E-2</v>
      </c>
      <c r="U58" s="82">
        <v>0.08</v>
      </c>
      <c r="V58" s="82">
        <v>4.4999999999999998E-2</v>
      </c>
      <c r="W58" s="82">
        <v>1.7829999999999999</v>
      </c>
      <c r="X58" s="82">
        <v>80.448999999999998</v>
      </c>
      <c r="Y58" s="34" t="s">
        <v>1094</v>
      </c>
      <c r="Z58" s="86" t="s">
        <v>1</v>
      </c>
      <c r="AA58" s="75">
        <v>47.827375921552687</v>
      </c>
      <c r="AB58" s="75">
        <v>5.1906306781755891</v>
      </c>
      <c r="AC58" s="75">
        <v>10.852844376595852</v>
      </c>
      <c r="AD58" s="34" t="s">
        <v>1035</v>
      </c>
      <c r="AE58" s="34" t="s">
        <v>1086</v>
      </c>
      <c r="AF58" s="34" t="s">
        <v>345</v>
      </c>
      <c r="AG58" s="34" t="s">
        <v>1</v>
      </c>
    </row>
    <row r="59" spans="1:33" ht="15" x14ac:dyDescent="0.15">
      <c r="A59" s="33" t="s">
        <v>57</v>
      </c>
      <c r="B59" s="34" t="s">
        <v>18</v>
      </c>
      <c r="C59" s="38">
        <v>2</v>
      </c>
      <c r="D59" s="34" t="str">
        <f t="shared" si="2"/>
        <v>LWR-BHO-NCS-2</v>
      </c>
      <c r="E59" s="40" t="s">
        <v>52</v>
      </c>
      <c r="F59" s="40">
        <v>58</v>
      </c>
      <c r="G59" s="40" t="str">
        <f t="shared" si="1"/>
        <v>L 58</v>
      </c>
      <c r="H59" s="38">
        <v>2.2223999999999999</v>
      </c>
      <c r="I59" s="63">
        <v>2.2608999999999999</v>
      </c>
      <c r="J59" s="38">
        <v>3.85E-2</v>
      </c>
      <c r="K59" s="34" t="s">
        <v>47</v>
      </c>
      <c r="L59" s="58">
        <v>43571</v>
      </c>
      <c r="M59" s="34" t="s">
        <v>85</v>
      </c>
      <c r="N59" s="68">
        <v>50</v>
      </c>
      <c r="O59" s="68">
        <v>25</v>
      </c>
      <c r="P59" s="68">
        <v>18</v>
      </c>
      <c r="Q59" s="33" t="s">
        <v>1088</v>
      </c>
      <c r="R59" s="82">
        <v>9.1999999999999998E-2</v>
      </c>
      <c r="S59" s="82">
        <v>6.8000000000000005E-2</v>
      </c>
      <c r="T59" s="82">
        <v>3.6999999999999998E-2</v>
      </c>
      <c r="U59" s="82">
        <v>5.0999999999999997E-2</v>
      </c>
      <c r="V59" s="82">
        <v>2.9000000000000001E-2</v>
      </c>
      <c r="W59" s="82">
        <v>1.766</v>
      </c>
      <c r="X59" s="82">
        <v>51.453000000000003</v>
      </c>
      <c r="Y59" s="34" t="s">
        <v>1094</v>
      </c>
      <c r="Z59" s="86" t="s">
        <v>1</v>
      </c>
      <c r="AA59" s="75">
        <v>51.696251111789174</v>
      </c>
      <c r="AB59" s="75">
        <v>4.2090280005077831</v>
      </c>
      <c r="AC59" s="75">
        <v>8.1418437700754804</v>
      </c>
      <c r="AD59" s="34" t="s">
        <v>1035</v>
      </c>
      <c r="AE59" s="34" t="s">
        <v>1086</v>
      </c>
      <c r="AF59" s="34" t="s">
        <v>345</v>
      </c>
      <c r="AG59" s="34" t="s">
        <v>1</v>
      </c>
    </row>
    <row r="60" spans="1:33" ht="15" x14ac:dyDescent="0.15">
      <c r="A60" s="33" t="s">
        <v>57</v>
      </c>
      <c r="B60" s="34" t="s">
        <v>18</v>
      </c>
      <c r="C60" s="38">
        <v>3</v>
      </c>
      <c r="D60" s="34" t="str">
        <f t="shared" si="2"/>
        <v>LWR-BHO-NCS-3</v>
      </c>
      <c r="E60" s="40" t="s">
        <v>52</v>
      </c>
      <c r="F60" s="40">
        <v>59</v>
      </c>
      <c r="G60" s="40" t="str">
        <f t="shared" si="1"/>
        <v>L 59</v>
      </c>
      <c r="H60" s="38">
        <v>2.2280000000000002</v>
      </c>
      <c r="I60" s="63">
        <v>2.2650000000000001</v>
      </c>
      <c r="J60" s="38">
        <v>3.6999999999999998E-2</v>
      </c>
      <c r="K60" s="34" t="s">
        <v>47</v>
      </c>
      <c r="L60" s="58">
        <v>43571</v>
      </c>
      <c r="M60" s="34" t="s">
        <v>85</v>
      </c>
      <c r="N60" s="68">
        <v>50</v>
      </c>
      <c r="O60" s="68">
        <v>25</v>
      </c>
      <c r="P60" s="68">
        <v>18</v>
      </c>
      <c r="Q60" s="33" t="s">
        <v>1088</v>
      </c>
      <c r="R60" s="82">
        <v>0.11700000000000001</v>
      </c>
      <c r="S60" s="82">
        <v>8.2000000000000003E-2</v>
      </c>
      <c r="T60" s="82">
        <v>3.7999999999999999E-2</v>
      </c>
      <c r="U60" s="82">
        <v>7.4999999999999997E-2</v>
      </c>
      <c r="V60" s="82">
        <v>4.2000000000000003E-2</v>
      </c>
      <c r="W60" s="82">
        <v>1.7769999999999999</v>
      </c>
      <c r="X60" s="82">
        <v>74.715999999999994</v>
      </c>
      <c r="Y60" s="34" t="s">
        <v>1094</v>
      </c>
      <c r="Z60" s="86" t="s">
        <v>1</v>
      </c>
      <c r="AA60" s="75">
        <v>34.304429854199697</v>
      </c>
      <c r="AB60" s="75">
        <v>2.7062914715501054</v>
      </c>
      <c r="AC60" s="75">
        <v>7.8890437271581408</v>
      </c>
      <c r="AD60" s="33" t="s">
        <v>1035</v>
      </c>
      <c r="AE60" s="34" t="s">
        <v>1086</v>
      </c>
      <c r="AF60" s="34" t="s">
        <v>345</v>
      </c>
      <c r="AG60" s="34" t="s">
        <v>1</v>
      </c>
    </row>
    <row r="61" spans="1:33" ht="15" x14ac:dyDescent="0.15">
      <c r="A61" s="33" t="s">
        <v>57</v>
      </c>
      <c r="B61" s="34" t="s">
        <v>18</v>
      </c>
      <c r="C61" s="38">
        <v>4</v>
      </c>
      <c r="D61" s="34" t="str">
        <f t="shared" si="2"/>
        <v>LWR-BHO-NCS-4</v>
      </c>
      <c r="E61" s="40" t="s">
        <v>52</v>
      </c>
      <c r="F61" s="40">
        <v>60</v>
      </c>
      <c r="G61" s="40" t="str">
        <f t="shared" si="1"/>
        <v>L 60</v>
      </c>
      <c r="H61" s="38">
        <v>2.2345999999999999</v>
      </c>
      <c r="I61" s="63">
        <v>2.2740999999999998</v>
      </c>
      <c r="J61" s="38">
        <v>3.95E-2</v>
      </c>
      <c r="K61" s="34" t="s">
        <v>47</v>
      </c>
      <c r="L61" s="58">
        <v>43571</v>
      </c>
      <c r="M61" s="34" t="s">
        <v>1</v>
      </c>
      <c r="N61" s="68">
        <v>50</v>
      </c>
      <c r="O61" s="68">
        <v>25</v>
      </c>
      <c r="P61" s="68">
        <v>20</v>
      </c>
      <c r="Q61" s="33" t="s">
        <v>1088</v>
      </c>
      <c r="R61" s="82">
        <v>0.106</v>
      </c>
      <c r="S61" s="82">
        <v>7.5999999999999998E-2</v>
      </c>
      <c r="T61" s="82">
        <v>3.7999999999999999E-2</v>
      </c>
      <c r="U61" s="82">
        <v>0.06</v>
      </c>
      <c r="V61" s="82">
        <v>3.3000000000000002E-2</v>
      </c>
      <c r="W61" s="82">
        <v>1.7849999999999999</v>
      </c>
      <c r="X61" s="82">
        <v>59.63</v>
      </c>
      <c r="Y61" s="34" t="s">
        <v>1094</v>
      </c>
      <c r="Z61" s="86" t="s">
        <v>1</v>
      </c>
      <c r="AA61" s="75">
        <v>45.547131851256594</v>
      </c>
      <c r="AB61" s="75">
        <v>0.21249154383609242</v>
      </c>
      <c r="AC61" s="75">
        <v>0.46653111886392035</v>
      </c>
      <c r="AD61" s="33" t="s">
        <v>1035</v>
      </c>
      <c r="AE61" s="34" t="s">
        <v>1086</v>
      </c>
      <c r="AF61" s="34" t="s">
        <v>345</v>
      </c>
      <c r="AG61" s="34" t="s">
        <v>1</v>
      </c>
    </row>
    <row r="62" spans="1:33" ht="15" x14ac:dyDescent="0.15">
      <c r="A62" s="33" t="s">
        <v>57</v>
      </c>
      <c r="B62" s="34" t="s">
        <v>18</v>
      </c>
      <c r="C62" s="38">
        <v>5</v>
      </c>
      <c r="D62" s="34" t="str">
        <f t="shared" si="2"/>
        <v>LWR-BHO-NCS-5</v>
      </c>
      <c r="E62" s="40" t="s">
        <v>52</v>
      </c>
      <c r="F62" s="40">
        <v>61</v>
      </c>
      <c r="G62" s="40" t="str">
        <f t="shared" si="1"/>
        <v>L 61</v>
      </c>
      <c r="H62" s="38">
        <v>2.2400000000000002</v>
      </c>
      <c r="I62" s="63">
        <v>2.2783000000000002</v>
      </c>
      <c r="J62" s="38">
        <v>3.8300000000000001E-2</v>
      </c>
      <c r="K62" s="34" t="s">
        <v>47</v>
      </c>
      <c r="L62" s="58">
        <v>43571</v>
      </c>
      <c r="M62" s="34" t="s">
        <v>85</v>
      </c>
      <c r="N62" s="68">
        <v>50</v>
      </c>
      <c r="O62" s="68">
        <v>25</v>
      </c>
      <c r="P62" s="68">
        <v>20</v>
      </c>
      <c r="Q62" s="33" t="s">
        <v>1088</v>
      </c>
      <c r="R62" s="82">
        <v>9.7000000000000003E-2</v>
      </c>
      <c r="S62" s="82">
        <v>7.0000000000000007E-2</v>
      </c>
      <c r="T62" s="82">
        <v>3.6999999999999998E-2</v>
      </c>
      <c r="U62" s="82">
        <v>5.6000000000000001E-2</v>
      </c>
      <c r="V62" s="82">
        <v>3.1E-2</v>
      </c>
      <c r="W62" s="82">
        <v>1.7909999999999999</v>
      </c>
      <c r="X62" s="82">
        <v>55.628</v>
      </c>
      <c r="Y62" s="34" t="s">
        <v>1094</v>
      </c>
      <c r="Z62" s="86" t="s">
        <v>1</v>
      </c>
      <c r="AA62" s="75">
        <v>56.665707122153208</v>
      </c>
      <c r="AB62" s="75">
        <v>4.0848962573216534</v>
      </c>
      <c r="AC62" s="75">
        <v>7.2087625210710229</v>
      </c>
      <c r="AD62" s="34" t="s">
        <v>1035</v>
      </c>
      <c r="AE62" s="34" t="s">
        <v>1086</v>
      </c>
      <c r="AF62" s="34" t="s">
        <v>345</v>
      </c>
      <c r="AG62" s="34" t="s">
        <v>1</v>
      </c>
    </row>
    <row r="63" spans="1:33" ht="15" x14ac:dyDescent="0.2">
      <c r="A63" s="33" t="s">
        <v>57</v>
      </c>
      <c r="B63" s="34" t="s">
        <v>18</v>
      </c>
      <c r="C63" s="38">
        <v>6</v>
      </c>
      <c r="D63" s="34" t="str">
        <f t="shared" si="2"/>
        <v>LWR-BHO-NCS-6</v>
      </c>
      <c r="E63" s="40" t="s">
        <v>52</v>
      </c>
      <c r="F63" s="40">
        <v>62</v>
      </c>
      <c r="G63" s="40" t="str">
        <f t="shared" si="1"/>
        <v>L 62</v>
      </c>
      <c r="H63" s="38">
        <v>2.2174</v>
      </c>
      <c r="I63" s="63">
        <v>2.2618999999999998</v>
      </c>
      <c r="J63" s="38">
        <v>4.4400000000000002E-2</v>
      </c>
      <c r="K63" s="34" t="s">
        <v>47</v>
      </c>
      <c r="L63" s="58">
        <v>43571</v>
      </c>
      <c r="M63" s="34" t="s">
        <v>1</v>
      </c>
      <c r="N63" s="68">
        <v>50</v>
      </c>
      <c r="O63" s="68">
        <v>25</v>
      </c>
      <c r="P63" s="68">
        <v>20</v>
      </c>
      <c r="Q63" s="33" t="s">
        <v>1088</v>
      </c>
      <c r="R63" s="82">
        <v>0.11899999999999999</v>
      </c>
      <c r="S63" s="82">
        <v>8.3000000000000004E-2</v>
      </c>
      <c r="T63" s="82">
        <v>3.7999999999999999E-2</v>
      </c>
      <c r="U63" s="82">
        <v>7.4999999999999997E-2</v>
      </c>
      <c r="V63" s="82">
        <v>4.2000000000000003E-2</v>
      </c>
      <c r="W63" s="82">
        <v>1.798</v>
      </c>
      <c r="X63" s="82">
        <v>74.632999999999996</v>
      </c>
      <c r="Y63" s="34" t="s">
        <v>1094</v>
      </c>
      <c r="Z63" s="86" t="s">
        <v>1</v>
      </c>
      <c r="AA63" s="77">
        <v>55.435875014681336</v>
      </c>
      <c r="AB63" s="77">
        <v>6.3111337990366687</v>
      </c>
      <c r="AC63" s="77">
        <v>11.384566036641907</v>
      </c>
      <c r="AD63" s="33" t="s">
        <v>1035</v>
      </c>
      <c r="AE63" s="34" t="s">
        <v>1086</v>
      </c>
      <c r="AF63" s="34" t="s">
        <v>345</v>
      </c>
      <c r="AG63" s="34" t="s">
        <v>1</v>
      </c>
    </row>
    <row r="64" spans="1:33" ht="15" x14ac:dyDescent="0.15">
      <c r="A64" s="33" t="s">
        <v>57</v>
      </c>
      <c r="B64" s="34" t="s">
        <v>18</v>
      </c>
      <c r="C64" s="38">
        <v>7</v>
      </c>
      <c r="D64" s="34" t="str">
        <f t="shared" si="2"/>
        <v>LWR-BHO-NCS-7</v>
      </c>
      <c r="E64" s="40" t="s">
        <v>52</v>
      </c>
      <c r="F64" s="40">
        <v>63</v>
      </c>
      <c r="G64" s="40" t="str">
        <f t="shared" si="1"/>
        <v>L 63</v>
      </c>
      <c r="H64" s="38">
        <v>2.2374999999999998</v>
      </c>
      <c r="I64" s="63">
        <v>2.2825000000000002</v>
      </c>
      <c r="J64" s="38">
        <v>4.4999999999999998E-2</v>
      </c>
      <c r="K64" s="34" t="s">
        <v>47</v>
      </c>
      <c r="L64" s="58">
        <v>43571</v>
      </c>
      <c r="M64" s="34" t="s">
        <v>1</v>
      </c>
      <c r="N64" s="68">
        <v>50</v>
      </c>
      <c r="O64" s="68">
        <v>25</v>
      </c>
      <c r="P64" s="68">
        <v>18</v>
      </c>
      <c r="Q64" s="33" t="s">
        <v>1088</v>
      </c>
      <c r="R64" s="82">
        <v>0.14699999999999999</v>
      </c>
      <c r="S64" s="82">
        <v>0.1</v>
      </c>
      <c r="T64" s="82">
        <v>3.9E-2</v>
      </c>
      <c r="U64" s="82">
        <v>0.105</v>
      </c>
      <c r="V64" s="82">
        <v>0.06</v>
      </c>
      <c r="W64" s="82">
        <v>1.77</v>
      </c>
      <c r="X64" s="82">
        <v>105.40600000000001</v>
      </c>
      <c r="Y64" s="34" t="s">
        <v>1094</v>
      </c>
      <c r="Z64" s="86" t="s">
        <v>1</v>
      </c>
      <c r="AA64" s="75">
        <v>49.402691395497051</v>
      </c>
      <c r="AB64" s="75">
        <v>2.4057177069987237</v>
      </c>
      <c r="AC64" s="75">
        <v>4.8696085963000781</v>
      </c>
      <c r="AD64" s="33" t="s">
        <v>1035</v>
      </c>
      <c r="AE64" s="34" t="s">
        <v>1086</v>
      </c>
      <c r="AF64" s="34" t="s">
        <v>345</v>
      </c>
      <c r="AG64" s="34" t="s">
        <v>1</v>
      </c>
    </row>
    <row r="65" spans="1:33" ht="15" x14ac:dyDescent="0.2">
      <c r="A65" s="33" t="s">
        <v>57</v>
      </c>
      <c r="B65" s="34" t="s">
        <v>18</v>
      </c>
      <c r="C65" s="38">
        <v>8</v>
      </c>
      <c r="D65" s="34" t="str">
        <f t="shared" si="2"/>
        <v>LWR-BHO-NCS-8</v>
      </c>
      <c r="E65" s="40" t="s">
        <v>52</v>
      </c>
      <c r="F65" s="40">
        <v>64</v>
      </c>
      <c r="G65" s="40" t="str">
        <f t="shared" si="1"/>
        <v>L 64</v>
      </c>
      <c r="H65" s="38">
        <v>2.2383000000000002</v>
      </c>
      <c r="I65" s="63">
        <v>2.2787999999999999</v>
      </c>
      <c r="J65" s="38">
        <v>4.0500000000000001E-2</v>
      </c>
      <c r="K65" s="34" t="s">
        <v>47</v>
      </c>
      <c r="L65" s="58">
        <v>43571</v>
      </c>
      <c r="M65" s="34" t="s">
        <v>1</v>
      </c>
      <c r="N65" s="68">
        <v>50</v>
      </c>
      <c r="O65" s="68">
        <v>25</v>
      </c>
      <c r="P65" s="68">
        <v>20</v>
      </c>
      <c r="Q65" s="33" t="s">
        <v>1088</v>
      </c>
      <c r="R65" s="82">
        <v>0.107</v>
      </c>
      <c r="S65" s="82">
        <v>7.8E-2</v>
      </c>
      <c r="T65" s="82">
        <v>4.1000000000000002E-2</v>
      </c>
      <c r="U65" s="82">
        <v>0.06</v>
      </c>
      <c r="V65" s="82">
        <v>3.4000000000000002E-2</v>
      </c>
      <c r="W65" s="82">
        <v>1.7669999999999999</v>
      </c>
      <c r="X65" s="82">
        <v>60.26</v>
      </c>
      <c r="Y65" s="34" t="s">
        <v>1094</v>
      </c>
      <c r="Z65" s="86" t="s">
        <v>1</v>
      </c>
      <c r="AA65" s="77">
        <v>45.860594191618866</v>
      </c>
      <c r="AB65" s="77">
        <v>3.8386180603813282</v>
      </c>
      <c r="AC65" s="77">
        <v>8.3701882368607539</v>
      </c>
      <c r="AD65" s="33" t="s">
        <v>1035</v>
      </c>
      <c r="AE65" s="34" t="s">
        <v>1086</v>
      </c>
      <c r="AF65" s="34" t="s">
        <v>345</v>
      </c>
      <c r="AG65" s="34" t="s">
        <v>1</v>
      </c>
    </row>
    <row r="66" spans="1:33" ht="15" x14ac:dyDescent="0.15">
      <c r="A66" s="33" t="s">
        <v>57</v>
      </c>
      <c r="B66" s="96" t="s">
        <v>19</v>
      </c>
      <c r="C66" s="38">
        <v>3</v>
      </c>
      <c r="D66" s="34" t="str">
        <f t="shared" ref="D66:D74" si="3">_xlfn.CONCAT(B66,"-",C66)</f>
        <v>MAF-ONE-PRO-3</v>
      </c>
      <c r="E66" s="40" t="s">
        <v>52</v>
      </c>
      <c r="F66" s="40">
        <v>65</v>
      </c>
      <c r="G66" s="40" t="str">
        <f t="shared" ref="G66:G129" si="4">_xlfn.CONCAT(E66," ",F66)</f>
        <v>L 65</v>
      </c>
      <c r="H66" s="38" t="s">
        <v>1</v>
      </c>
      <c r="I66" s="63" t="s">
        <v>1</v>
      </c>
      <c r="J66" s="38" t="s">
        <v>1</v>
      </c>
      <c r="K66" s="34" t="s">
        <v>1</v>
      </c>
      <c r="L66" s="58" t="s">
        <v>1</v>
      </c>
      <c r="M66" s="34" t="s">
        <v>355</v>
      </c>
      <c r="N66" s="68">
        <v>50</v>
      </c>
      <c r="O66" s="68">
        <v>25</v>
      </c>
      <c r="P66" s="68">
        <v>20</v>
      </c>
      <c r="Q66" s="33" t="s">
        <v>1088</v>
      </c>
      <c r="R66" s="83" t="s">
        <v>1</v>
      </c>
      <c r="S66" s="83" t="s">
        <v>1</v>
      </c>
      <c r="T66" s="83" t="s">
        <v>1</v>
      </c>
      <c r="U66" s="83" t="s">
        <v>1</v>
      </c>
      <c r="V66" s="83" t="s">
        <v>1</v>
      </c>
      <c r="W66" s="83" t="s">
        <v>1</v>
      </c>
      <c r="X66" s="83" t="s">
        <v>1</v>
      </c>
      <c r="Y66" s="34" t="s">
        <v>1</v>
      </c>
      <c r="Z66" s="86" t="s">
        <v>1</v>
      </c>
      <c r="AA66" s="76" t="s">
        <v>1</v>
      </c>
      <c r="AB66" s="76" t="s">
        <v>1</v>
      </c>
      <c r="AC66" s="76" t="s">
        <v>1</v>
      </c>
      <c r="AD66" s="38" t="s">
        <v>1</v>
      </c>
      <c r="AE66" s="34" t="s">
        <v>1</v>
      </c>
      <c r="AF66" s="34" t="s">
        <v>1134</v>
      </c>
      <c r="AG66" s="34" t="s">
        <v>1</v>
      </c>
    </row>
    <row r="67" spans="1:33" ht="15" x14ac:dyDescent="0.15">
      <c r="A67" s="33" t="s">
        <v>57</v>
      </c>
      <c r="B67" s="34" t="s">
        <v>0</v>
      </c>
      <c r="C67" s="38">
        <v>1</v>
      </c>
      <c r="D67" s="34" t="str">
        <f t="shared" si="3"/>
        <v>MHC-ONE-NCD-1</v>
      </c>
      <c r="E67" s="40" t="s">
        <v>52</v>
      </c>
      <c r="F67" s="40">
        <v>66</v>
      </c>
      <c r="G67" s="40" t="str">
        <f t="shared" si="4"/>
        <v>L 66</v>
      </c>
      <c r="H67" s="38">
        <v>2.2692999999999999</v>
      </c>
      <c r="I67" s="63">
        <v>2.3106</v>
      </c>
      <c r="J67" s="38">
        <v>4.1200000000000001E-2</v>
      </c>
      <c r="K67" s="34" t="s">
        <v>81</v>
      </c>
      <c r="L67" s="58">
        <v>43560</v>
      </c>
      <c r="M67" s="34" t="s">
        <v>1</v>
      </c>
      <c r="N67" s="68">
        <v>50</v>
      </c>
      <c r="O67" s="68">
        <v>25</v>
      </c>
      <c r="P67" s="68">
        <v>20</v>
      </c>
      <c r="Q67" s="33" t="s">
        <v>1088</v>
      </c>
      <c r="R67" s="82">
        <v>0.09</v>
      </c>
      <c r="S67" s="82">
        <v>6.8000000000000005E-2</v>
      </c>
      <c r="T67" s="82">
        <v>4.1000000000000002E-2</v>
      </c>
      <c r="U67" s="82">
        <v>4.2999999999999997E-2</v>
      </c>
      <c r="V67" s="82">
        <v>2.4E-2</v>
      </c>
      <c r="W67" s="82">
        <v>1.776</v>
      </c>
      <c r="X67" s="82">
        <v>43.067999999999998</v>
      </c>
      <c r="Y67" s="34" t="s">
        <v>1094</v>
      </c>
      <c r="Z67" s="86" t="s">
        <v>1</v>
      </c>
      <c r="AA67" s="75">
        <v>16.831828828806302</v>
      </c>
      <c r="AB67" s="75">
        <v>1.7915793201768009</v>
      </c>
      <c r="AC67" s="75">
        <v>10.643996789645692</v>
      </c>
      <c r="AD67" s="33" t="s">
        <v>1035</v>
      </c>
      <c r="AE67" s="34" t="s">
        <v>1086</v>
      </c>
      <c r="AF67" s="34" t="s">
        <v>345</v>
      </c>
      <c r="AG67" s="34" t="s">
        <v>1</v>
      </c>
    </row>
    <row r="68" spans="1:33" ht="15" x14ac:dyDescent="0.15">
      <c r="A68" s="33" t="s">
        <v>57</v>
      </c>
      <c r="B68" s="33" t="s">
        <v>0</v>
      </c>
      <c r="C68" s="61">
        <v>2</v>
      </c>
      <c r="D68" s="33" t="str">
        <f t="shared" si="3"/>
        <v>MHC-ONE-NCD-2</v>
      </c>
      <c r="E68" s="39" t="s">
        <v>52</v>
      </c>
      <c r="F68" s="39">
        <v>67</v>
      </c>
      <c r="G68" s="39" t="str">
        <f t="shared" si="4"/>
        <v>L 67</v>
      </c>
      <c r="H68" s="61">
        <v>2.2664</v>
      </c>
      <c r="I68" s="62">
        <v>2.3066</v>
      </c>
      <c r="J68" s="61">
        <v>2.102E-2</v>
      </c>
      <c r="K68" s="33" t="s">
        <v>81</v>
      </c>
      <c r="L68" s="57">
        <v>43560</v>
      </c>
      <c r="M68" s="34" t="s">
        <v>1</v>
      </c>
      <c r="N68" s="68">
        <v>50</v>
      </c>
      <c r="O68" s="68">
        <v>25</v>
      </c>
      <c r="P68" s="68">
        <v>18</v>
      </c>
      <c r="Q68" s="33" t="s">
        <v>1088</v>
      </c>
      <c r="R68" s="82">
        <v>8.5999999999999993E-2</v>
      </c>
      <c r="S68" s="82">
        <v>6.8000000000000005E-2</v>
      </c>
      <c r="T68" s="82">
        <v>4.7E-2</v>
      </c>
      <c r="U68" s="82">
        <v>3.4000000000000002E-2</v>
      </c>
      <c r="V68" s="82">
        <v>1.7999999999999999E-2</v>
      </c>
      <c r="W68" s="82">
        <v>1.8859999999999999</v>
      </c>
      <c r="X68" s="82">
        <v>34.476999999999997</v>
      </c>
      <c r="Y68" s="34" t="s">
        <v>1094</v>
      </c>
      <c r="Z68" s="86" t="s">
        <v>1</v>
      </c>
      <c r="AA68" s="75">
        <v>10.521908187195885</v>
      </c>
      <c r="AB68" s="75">
        <v>1.3014582047107124</v>
      </c>
      <c r="AC68" s="75">
        <v>12.369032133301234</v>
      </c>
      <c r="AD68" s="33" t="s">
        <v>1035</v>
      </c>
      <c r="AE68" s="34" t="s">
        <v>1086</v>
      </c>
      <c r="AF68" s="34" t="s">
        <v>345</v>
      </c>
      <c r="AG68" s="34" t="s">
        <v>1</v>
      </c>
    </row>
    <row r="69" spans="1:33" ht="15" x14ac:dyDescent="0.15">
      <c r="A69" s="33" t="s">
        <v>57</v>
      </c>
      <c r="B69" s="34" t="s">
        <v>0</v>
      </c>
      <c r="C69" s="38">
        <v>3</v>
      </c>
      <c r="D69" s="34" t="str">
        <f t="shared" si="3"/>
        <v>MHC-ONE-NCD-3</v>
      </c>
      <c r="E69" s="40" t="s">
        <v>52</v>
      </c>
      <c r="F69" s="40">
        <v>68</v>
      </c>
      <c r="G69" s="40" t="str">
        <f t="shared" si="4"/>
        <v>L 68</v>
      </c>
      <c r="H69" s="38">
        <v>2.2505000000000002</v>
      </c>
      <c r="I69" s="63">
        <v>2.2921</v>
      </c>
      <c r="J69" s="38">
        <v>4.1599999999999998E-2</v>
      </c>
      <c r="K69" s="34" t="s">
        <v>81</v>
      </c>
      <c r="L69" s="58">
        <v>43560</v>
      </c>
      <c r="M69" s="34" t="s">
        <v>1</v>
      </c>
      <c r="N69" s="68">
        <v>50</v>
      </c>
      <c r="O69" s="68">
        <v>25</v>
      </c>
      <c r="P69" s="68">
        <v>18</v>
      </c>
      <c r="Q69" s="33" t="s">
        <v>1088</v>
      </c>
      <c r="R69" s="82">
        <v>8.4000000000000005E-2</v>
      </c>
      <c r="S69" s="82">
        <v>6.4000000000000001E-2</v>
      </c>
      <c r="T69" s="82">
        <v>3.9E-2</v>
      </c>
      <c r="U69" s="82">
        <v>3.7999999999999999E-2</v>
      </c>
      <c r="V69" s="82">
        <v>2.1999999999999999E-2</v>
      </c>
      <c r="W69" s="82">
        <v>1.7669999999999999</v>
      </c>
      <c r="X69" s="82">
        <v>38.423999999999999</v>
      </c>
      <c r="Y69" s="34" t="s">
        <v>1094</v>
      </c>
      <c r="Z69" s="86" t="s">
        <v>1</v>
      </c>
      <c r="AA69" s="75">
        <v>17.68367797063565</v>
      </c>
      <c r="AB69" s="75">
        <v>3.7864083798781989</v>
      </c>
      <c r="AC69" s="75">
        <v>21.411882676022824</v>
      </c>
      <c r="AD69" s="33" t="s">
        <v>1035</v>
      </c>
      <c r="AE69" s="34" t="s">
        <v>1086</v>
      </c>
      <c r="AF69" s="34" t="s">
        <v>345</v>
      </c>
      <c r="AG69" s="34" t="s">
        <v>1</v>
      </c>
    </row>
    <row r="70" spans="1:33" ht="15" x14ac:dyDescent="0.15">
      <c r="A70" s="33" t="s">
        <v>57</v>
      </c>
      <c r="B70" s="34" t="s">
        <v>0</v>
      </c>
      <c r="C70" s="38">
        <v>4</v>
      </c>
      <c r="D70" s="34" t="str">
        <f t="shared" si="3"/>
        <v>MHC-ONE-NCD-4</v>
      </c>
      <c r="E70" s="40" t="s">
        <v>52</v>
      </c>
      <c r="F70" s="40">
        <v>69</v>
      </c>
      <c r="G70" s="40" t="str">
        <f t="shared" si="4"/>
        <v>L 69</v>
      </c>
      <c r="H70" s="38">
        <v>2.2400000000000002</v>
      </c>
      <c r="I70" s="63">
        <v>2.2852000000000001</v>
      </c>
      <c r="J70" s="38">
        <v>4.5199999999999997E-2</v>
      </c>
      <c r="K70" s="34" t="s">
        <v>81</v>
      </c>
      <c r="L70" s="58">
        <v>43560</v>
      </c>
      <c r="M70" s="34" t="s">
        <v>2</v>
      </c>
      <c r="N70" s="68">
        <v>50</v>
      </c>
      <c r="O70" s="68">
        <v>25</v>
      </c>
      <c r="P70" s="68">
        <v>18</v>
      </c>
      <c r="Q70" s="33" t="s">
        <v>1088</v>
      </c>
      <c r="R70" s="82">
        <v>0.11</v>
      </c>
      <c r="S70" s="82">
        <v>7.9000000000000001E-2</v>
      </c>
      <c r="T70" s="82">
        <v>4.1000000000000002E-2</v>
      </c>
      <c r="U70" s="82">
        <v>6.3E-2</v>
      </c>
      <c r="V70" s="82">
        <v>3.5000000000000003E-2</v>
      </c>
      <c r="W70" s="82">
        <v>1.782</v>
      </c>
      <c r="X70" s="82">
        <v>62.563000000000002</v>
      </c>
      <c r="Y70" s="34" t="s">
        <v>1094</v>
      </c>
      <c r="Z70" s="86" t="s">
        <v>1</v>
      </c>
      <c r="AA70" s="75">
        <v>22.500177593265349</v>
      </c>
      <c r="AB70" s="75">
        <v>0.93629973050843474</v>
      </c>
      <c r="AC70" s="75">
        <v>4.1612992903161965</v>
      </c>
      <c r="AD70" s="33" t="s">
        <v>1035</v>
      </c>
      <c r="AE70" s="34" t="s">
        <v>1086</v>
      </c>
      <c r="AF70" s="34" t="s">
        <v>345</v>
      </c>
      <c r="AG70" s="34" t="s">
        <v>1</v>
      </c>
    </row>
    <row r="71" spans="1:33" ht="15" x14ac:dyDescent="0.15">
      <c r="A71" s="33" t="s">
        <v>57</v>
      </c>
      <c r="B71" s="34" t="s">
        <v>0</v>
      </c>
      <c r="C71" s="38">
        <v>5</v>
      </c>
      <c r="D71" s="34" t="str">
        <f t="shared" si="3"/>
        <v>MHC-ONE-NCD-5</v>
      </c>
      <c r="E71" s="40" t="s">
        <v>52</v>
      </c>
      <c r="F71" s="40">
        <v>70</v>
      </c>
      <c r="G71" s="40" t="str">
        <f t="shared" si="4"/>
        <v>L 70</v>
      </c>
      <c r="H71" s="38">
        <v>2.2616000000000001</v>
      </c>
      <c r="I71" s="63">
        <v>2.2976999999999999</v>
      </c>
      <c r="J71" s="38">
        <v>3.61E-2</v>
      </c>
      <c r="K71" s="34" t="s">
        <v>81</v>
      </c>
      <c r="L71" s="58">
        <v>43560</v>
      </c>
      <c r="M71" s="34" t="s">
        <v>1</v>
      </c>
      <c r="N71" s="68">
        <v>50</v>
      </c>
      <c r="O71" s="68">
        <v>25</v>
      </c>
      <c r="P71" s="68">
        <v>20</v>
      </c>
      <c r="Q71" s="33" t="s">
        <v>1088</v>
      </c>
      <c r="R71" s="82">
        <v>7.4999999999999997E-2</v>
      </c>
      <c r="S71" s="82">
        <v>5.8999999999999997E-2</v>
      </c>
      <c r="T71" s="82">
        <v>3.7999999999999999E-2</v>
      </c>
      <c r="U71" s="82">
        <v>3.2000000000000001E-2</v>
      </c>
      <c r="V71" s="82">
        <v>1.7999999999999999E-2</v>
      </c>
      <c r="W71" s="82">
        <v>1.7749999999999999</v>
      </c>
      <c r="X71" s="82">
        <v>32.421999999999997</v>
      </c>
      <c r="Y71" s="34" t="s">
        <v>1094</v>
      </c>
      <c r="Z71" s="86" t="s">
        <v>1</v>
      </c>
      <c r="AA71" s="75">
        <v>29.630221060685678</v>
      </c>
      <c r="AB71" s="75">
        <v>2.3236912663594098</v>
      </c>
      <c r="AC71" s="75">
        <v>7.8423014853660931</v>
      </c>
      <c r="AD71" s="34" t="s">
        <v>1035</v>
      </c>
      <c r="AE71" s="34" t="s">
        <v>1086</v>
      </c>
      <c r="AF71" s="34" t="s">
        <v>345</v>
      </c>
      <c r="AG71" s="34" t="s">
        <v>1</v>
      </c>
    </row>
    <row r="72" spans="1:33" ht="15" x14ac:dyDescent="0.15">
      <c r="A72" s="33" t="s">
        <v>57</v>
      </c>
      <c r="B72" s="33" t="s">
        <v>0</v>
      </c>
      <c r="C72" s="61">
        <v>6</v>
      </c>
      <c r="D72" s="33" t="str">
        <f t="shared" si="3"/>
        <v>MHC-ONE-NCD-6</v>
      </c>
      <c r="E72" s="39" t="s">
        <v>52</v>
      </c>
      <c r="F72" s="39">
        <v>71</v>
      </c>
      <c r="G72" s="39" t="str">
        <f t="shared" si="4"/>
        <v>L 71</v>
      </c>
      <c r="H72" s="61">
        <v>2.2692000000000001</v>
      </c>
      <c r="I72" s="62">
        <v>2.3073999999999999</v>
      </c>
      <c r="J72" s="61">
        <v>3.8199999999999998E-2</v>
      </c>
      <c r="K72" s="33" t="s">
        <v>81</v>
      </c>
      <c r="L72" s="57">
        <v>43560</v>
      </c>
      <c r="M72" s="34" t="s">
        <v>1</v>
      </c>
      <c r="N72" s="68">
        <v>50</v>
      </c>
      <c r="O72" s="68">
        <v>25</v>
      </c>
      <c r="P72" s="68">
        <v>18</v>
      </c>
      <c r="Q72" s="33" t="s">
        <v>1088</v>
      </c>
      <c r="R72" s="81">
        <v>0.112</v>
      </c>
      <c r="S72" s="81">
        <v>0.09</v>
      </c>
      <c r="T72" s="81">
        <v>0.06</v>
      </c>
      <c r="U72" s="81">
        <v>4.4999999999999998E-2</v>
      </c>
      <c r="V72" s="81">
        <v>2.5999999999999999E-2</v>
      </c>
      <c r="W72" s="81">
        <v>1.7030000000000001</v>
      </c>
      <c r="X72" s="81">
        <v>45.058</v>
      </c>
      <c r="Y72" s="34" t="s">
        <v>1094</v>
      </c>
      <c r="Z72" s="86" t="s">
        <v>1</v>
      </c>
      <c r="AA72" s="75">
        <v>25.681556339696115</v>
      </c>
      <c r="AB72" s="75">
        <v>1.302649309289603</v>
      </c>
      <c r="AC72" s="75">
        <v>5.0723145126375817</v>
      </c>
      <c r="AD72" s="34" t="s">
        <v>1035</v>
      </c>
      <c r="AE72" s="34" t="s">
        <v>1086</v>
      </c>
      <c r="AF72" s="34" t="s">
        <v>345</v>
      </c>
      <c r="AG72" s="34" t="s">
        <v>1</v>
      </c>
    </row>
    <row r="73" spans="1:33" ht="15" x14ac:dyDescent="0.15">
      <c r="A73" s="33" t="s">
        <v>57</v>
      </c>
      <c r="B73" s="34" t="s">
        <v>0</v>
      </c>
      <c r="C73" s="38">
        <v>7</v>
      </c>
      <c r="D73" s="34" t="str">
        <f t="shared" si="3"/>
        <v>MHC-ONE-NCD-7</v>
      </c>
      <c r="E73" s="40" t="s">
        <v>52</v>
      </c>
      <c r="F73" s="40">
        <v>72</v>
      </c>
      <c r="G73" s="40" t="str">
        <f t="shared" si="4"/>
        <v>L 72</v>
      </c>
      <c r="H73" s="38">
        <v>2.2610999999999999</v>
      </c>
      <c r="I73" s="63">
        <v>2.3048000000000002</v>
      </c>
      <c r="J73" s="38">
        <v>4.3700000000000003E-2</v>
      </c>
      <c r="K73" s="34" t="s">
        <v>81</v>
      </c>
      <c r="L73" s="58">
        <v>43560</v>
      </c>
      <c r="M73" s="34" t="s">
        <v>1</v>
      </c>
      <c r="N73" s="68">
        <v>50</v>
      </c>
      <c r="O73" s="68">
        <v>25</v>
      </c>
      <c r="P73" s="68">
        <v>18</v>
      </c>
      <c r="Q73" s="33" t="s">
        <v>1088</v>
      </c>
      <c r="R73" s="82">
        <v>9.5000000000000001E-2</v>
      </c>
      <c r="S73" s="82">
        <v>7.1999999999999995E-2</v>
      </c>
      <c r="T73" s="82">
        <v>4.2000000000000003E-2</v>
      </c>
      <c r="U73" s="82">
        <v>5.0999999999999997E-2</v>
      </c>
      <c r="V73" s="82">
        <v>2.9000000000000001E-2</v>
      </c>
      <c r="W73" s="82">
        <v>1.772</v>
      </c>
      <c r="X73" s="82">
        <v>50.819000000000003</v>
      </c>
      <c r="Y73" s="34" t="s">
        <v>1094</v>
      </c>
      <c r="Z73" s="86" t="s">
        <v>1</v>
      </c>
      <c r="AA73" s="75">
        <v>24.922907495542901</v>
      </c>
      <c r="AB73" s="75">
        <v>4.3884787638682434</v>
      </c>
      <c r="AC73" s="75">
        <v>17.608213506602546</v>
      </c>
      <c r="AD73" s="33" t="s">
        <v>1035</v>
      </c>
      <c r="AE73" s="34" t="s">
        <v>1086</v>
      </c>
      <c r="AF73" s="34" t="s">
        <v>345</v>
      </c>
      <c r="AG73" s="34" t="s">
        <v>1</v>
      </c>
    </row>
    <row r="74" spans="1:33" ht="15" x14ac:dyDescent="0.15">
      <c r="A74" s="33" t="s">
        <v>57</v>
      </c>
      <c r="B74" s="34" t="s">
        <v>0</v>
      </c>
      <c r="C74" s="38">
        <v>8</v>
      </c>
      <c r="D74" s="34" t="str">
        <f t="shared" si="3"/>
        <v>MHC-ONE-NCD-8</v>
      </c>
      <c r="E74" s="40" t="s">
        <v>52</v>
      </c>
      <c r="F74" s="40">
        <v>73</v>
      </c>
      <c r="G74" s="40" t="str">
        <f t="shared" si="4"/>
        <v>L 73</v>
      </c>
      <c r="H74" s="38">
        <v>2.2528999999999999</v>
      </c>
      <c r="I74" s="63">
        <v>2.2961999999999998</v>
      </c>
      <c r="J74" s="38">
        <v>4.3299999999999998E-2</v>
      </c>
      <c r="K74" s="34" t="s">
        <v>81</v>
      </c>
      <c r="L74" s="58">
        <v>43560</v>
      </c>
      <c r="M74" s="34" t="s">
        <v>1</v>
      </c>
      <c r="N74" s="68">
        <v>50</v>
      </c>
      <c r="O74" s="68">
        <v>25</v>
      </c>
      <c r="P74" s="68">
        <v>18</v>
      </c>
      <c r="Q74" s="33" t="s">
        <v>1088</v>
      </c>
      <c r="R74" s="82">
        <v>7.1999999999999995E-2</v>
      </c>
      <c r="S74" s="82">
        <v>5.7000000000000002E-2</v>
      </c>
      <c r="T74" s="82">
        <v>3.7999999999999999E-2</v>
      </c>
      <c r="U74" s="82">
        <v>2.8000000000000001E-2</v>
      </c>
      <c r="V74" s="82">
        <v>1.6E-2</v>
      </c>
      <c r="W74" s="82">
        <v>1.7589999999999999</v>
      </c>
      <c r="X74" s="82">
        <v>28.309000000000001</v>
      </c>
      <c r="Y74" s="34" t="s">
        <v>1094</v>
      </c>
      <c r="Z74" s="86" t="s">
        <v>1</v>
      </c>
      <c r="AA74" s="75">
        <v>12.0826381423601</v>
      </c>
      <c r="AB74" s="75">
        <v>2.4470584753948246</v>
      </c>
      <c r="AC74" s="75">
        <v>20.252683615639931</v>
      </c>
      <c r="AD74" s="33" t="s">
        <v>1035</v>
      </c>
      <c r="AE74" s="34" t="s">
        <v>1086</v>
      </c>
      <c r="AF74" s="34" t="s">
        <v>345</v>
      </c>
      <c r="AG74" s="34" t="s">
        <v>1</v>
      </c>
    </row>
    <row r="75" spans="1:33" ht="15" x14ac:dyDescent="0.2">
      <c r="A75" s="44" t="s">
        <v>425</v>
      </c>
      <c r="B75" s="45" t="s">
        <v>1</v>
      </c>
      <c r="C75" s="64" t="s">
        <v>1</v>
      </c>
      <c r="D75" s="45" t="s">
        <v>1</v>
      </c>
      <c r="E75" s="46" t="s">
        <v>52</v>
      </c>
      <c r="F75" s="46" t="s">
        <v>58</v>
      </c>
      <c r="G75" s="46" t="str">
        <f t="shared" si="4"/>
        <v>L neg</v>
      </c>
      <c r="H75" s="64">
        <v>2.2284000000000002</v>
      </c>
      <c r="I75" s="64">
        <v>2.2284000000000002</v>
      </c>
      <c r="J75" s="65">
        <f>I75-H75</f>
        <v>0</v>
      </c>
      <c r="K75" s="1" t="s">
        <v>47</v>
      </c>
      <c r="L75" s="59">
        <v>43769</v>
      </c>
      <c r="M75" s="47" t="s">
        <v>1060</v>
      </c>
      <c r="N75" s="71">
        <v>50</v>
      </c>
      <c r="O75" s="71">
        <v>50</v>
      </c>
      <c r="P75" s="71">
        <v>0</v>
      </c>
      <c r="Q75" s="33" t="s">
        <v>1088</v>
      </c>
      <c r="R75" s="84">
        <v>4.3999999999999997E-2</v>
      </c>
      <c r="S75" s="84">
        <v>4.2000000000000003E-2</v>
      </c>
      <c r="T75" s="84">
        <v>3.7999999999999999E-2</v>
      </c>
      <c r="U75" s="84">
        <v>1E-3</v>
      </c>
      <c r="V75" s="84">
        <v>1E-3</v>
      </c>
      <c r="W75" s="84">
        <v>1.143</v>
      </c>
      <c r="X75" s="84">
        <v>0.77200000000000002</v>
      </c>
      <c r="Y75" s="1" t="s">
        <v>1083</v>
      </c>
      <c r="Z75" s="86" t="s">
        <v>1</v>
      </c>
      <c r="AA75" s="77">
        <v>-0.33346292360699703</v>
      </c>
      <c r="AB75" s="77">
        <v>1.2801046371850438E-2</v>
      </c>
      <c r="AC75" s="77">
        <v>-3.8388214897729136</v>
      </c>
      <c r="AD75" s="34" t="s">
        <v>1035</v>
      </c>
      <c r="AE75" s="1" t="s">
        <v>1083</v>
      </c>
      <c r="AF75" s="34" t="s">
        <v>345</v>
      </c>
      <c r="AG75" s="34" t="s">
        <v>1</v>
      </c>
    </row>
    <row r="76" spans="1:33" ht="15" x14ac:dyDescent="0.15">
      <c r="A76" s="33" t="s">
        <v>57</v>
      </c>
      <c r="B76" s="34" t="s">
        <v>6</v>
      </c>
      <c r="C76" s="38">
        <v>1</v>
      </c>
      <c r="D76" s="34" t="str">
        <f t="shared" ref="D76:D107" si="5">_xlfn.CONCAT(B76,"-",C76)</f>
        <v>OTO-MON-NCD-1</v>
      </c>
      <c r="E76" s="40" t="s">
        <v>52</v>
      </c>
      <c r="F76" s="40">
        <v>74</v>
      </c>
      <c r="G76" s="40" t="str">
        <f t="shared" si="4"/>
        <v>L 74</v>
      </c>
      <c r="H76" s="38">
        <v>2.2452999999999999</v>
      </c>
      <c r="I76" s="63">
        <v>2.2812999999999999</v>
      </c>
      <c r="J76" s="38">
        <v>3.5900000000000001E-2</v>
      </c>
      <c r="K76" s="34" t="s">
        <v>47</v>
      </c>
      <c r="L76" s="58">
        <v>43570</v>
      </c>
      <c r="M76" s="34" t="s">
        <v>85</v>
      </c>
      <c r="N76" s="68">
        <v>50</v>
      </c>
      <c r="O76" s="68">
        <v>25</v>
      </c>
      <c r="P76" s="68">
        <v>18</v>
      </c>
      <c r="Q76" s="33" t="s">
        <v>1088</v>
      </c>
      <c r="R76" s="82">
        <v>0.11899999999999999</v>
      </c>
      <c r="S76" s="82">
        <v>8.5000000000000006E-2</v>
      </c>
      <c r="T76" s="82">
        <v>0.04</v>
      </c>
      <c r="U76" s="82">
        <v>7.1999999999999995E-2</v>
      </c>
      <c r="V76" s="82">
        <v>4.1000000000000002E-2</v>
      </c>
      <c r="W76" s="82">
        <v>1.7669999999999999</v>
      </c>
      <c r="X76" s="82">
        <v>71.701999999999998</v>
      </c>
      <c r="Y76" s="34" t="s">
        <v>1094</v>
      </c>
      <c r="Z76" s="86" t="s">
        <v>1</v>
      </c>
      <c r="AA76" s="75">
        <v>53.168010748828486</v>
      </c>
      <c r="AB76" s="75">
        <v>0.85334847806576575</v>
      </c>
      <c r="AC76" s="75">
        <v>1.6050035840104635</v>
      </c>
      <c r="AD76" s="34" t="s">
        <v>1035</v>
      </c>
      <c r="AE76" s="34" t="s">
        <v>1086</v>
      </c>
      <c r="AF76" s="34" t="s">
        <v>345</v>
      </c>
      <c r="AG76" s="34" t="s">
        <v>1</v>
      </c>
    </row>
    <row r="77" spans="1:33" ht="15" x14ac:dyDescent="0.15">
      <c r="A77" s="33" t="s">
        <v>57</v>
      </c>
      <c r="B77" s="34" t="s">
        <v>6</v>
      </c>
      <c r="C77" s="38">
        <v>2</v>
      </c>
      <c r="D77" s="34" t="str">
        <f t="shared" si="5"/>
        <v>OTO-MON-NCD-2</v>
      </c>
      <c r="E77" s="40" t="s">
        <v>52</v>
      </c>
      <c r="F77" s="40">
        <v>75</v>
      </c>
      <c r="G77" s="40" t="str">
        <f t="shared" si="4"/>
        <v>L 75</v>
      </c>
      <c r="H77" s="38">
        <v>2.2231000000000001</v>
      </c>
      <c r="I77" s="63">
        <v>2.2585999999999999</v>
      </c>
      <c r="J77" s="38">
        <v>3.5200000000000002E-2</v>
      </c>
      <c r="K77" s="34" t="s">
        <v>47</v>
      </c>
      <c r="L77" s="58">
        <v>43570</v>
      </c>
      <c r="M77" s="34" t="s">
        <v>85</v>
      </c>
      <c r="N77" s="68">
        <v>50</v>
      </c>
      <c r="O77" s="68">
        <v>25</v>
      </c>
      <c r="P77" s="68">
        <v>18</v>
      </c>
      <c r="Q77" s="33" t="s">
        <v>1088</v>
      </c>
      <c r="R77" s="82">
        <v>9.4E-2</v>
      </c>
      <c r="S77" s="82">
        <v>7.0000000000000007E-2</v>
      </c>
      <c r="T77" s="82">
        <v>3.9E-2</v>
      </c>
      <c r="U77" s="82">
        <v>5.1999999999999998E-2</v>
      </c>
      <c r="V77" s="82">
        <v>2.9000000000000001E-2</v>
      </c>
      <c r="W77" s="82">
        <v>1.7729999999999999</v>
      </c>
      <c r="X77" s="82">
        <v>51.874000000000002</v>
      </c>
      <c r="Y77" s="34" t="s">
        <v>1094</v>
      </c>
      <c r="Z77" s="86" t="s">
        <v>1</v>
      </c>
      <c r="AA77" s="75">
        <v>28.576465630156051</v>
      </c>
      <c r="AB77" s="75">
        <v>6.6981287328141352</v>
      </c>
      <c r="AC77" s="75">
        <v>23.439318282054316</v>
      </c>
      <c r="AD77" s="33" t="s">
        <v>1035</v>
      </c>
      <c r="AE77" s="34" t="s">
        <v>1086</v>
      </c>
      <c r="AF77" s="34" t="s">
        <v>345</v>
      </c>
      <c r="AG77" s="34" t="s">
        <v>1</v>
      </c>
    </row>
    <row r="78" spans="1:33" ht="15" x14ac:dyDescent="0.15">
      <c r="A78" s="33" t="s">
        <v>57</v>
      </c>
      <c r="B78" s="34" t="s">
        <v>6</v>
      </c>
      <c r="C78" s="38">
        <v>3</v>
      </c>
      <c r="D78" s="34" t="str">
        <f t="shared" si="5"/>
        <v>OTO-MON-NCD-3</v>
      </c>
      <c r="E78" s="40" t="s">
        <v>52</v>
      </c>
      <c r="F78" s="40">
        <v>76</v>
      </c>
      <c r="G78" s="40" t="str">
        <f t="shared" si="4"/>
        <v>L 76</v>
      </c>
      <c r="H78" s="38">
        <v>2.2395999999999998</v>
      </c>
      <c r="I78" s="63">
        <v>2.2862</v>
      </c>
      <c r="J78" s="38">
        <v>4.6399999999999997E-2</v>
      </c>
      <c r="K78" s="34" t="s">
        <v>47</v>
      </c>
      <c r="L78" s="58">
        <v>43570</v>
      </c>
      <c r="M78" s="34" t="s">
        <v>1095</v>
      </c>
      <c r="N78" s="68">
        <v>50</v>
      </c>
      <c r="O78" s="68">
        <v>25</v>
      </c>
      <c r="P78" s="68">
        <v>18</v>
      </c>
      <c r="Q78" s="33" t="s">
        <v>1088</v>
      </c>
      <c r="R78" s="82">
        <v>0.108</v>
      </c>
      <c r="S78" s="82">
        <v>7.8E-2</v>
      </c>
      <c r="T78" s="82">
        <v>4.1000000000000002E-2</v>
      </c>
      <c r="U78" s="82">
        <v>6.0999999999999999E-2</v>
      </c>
      <c r="V78" s="82">
        <v>3.4000000000000002E-2</v>
      </c>
      <c r="W78" s="82">
        <v>1.7729999999999999</v>
      </c>
      <c r="X78" s="82">
        <v>60.957000000000001</v>
      </c>
      <c r="Y78" s="34" t="s">
        <v>1094</v>
      </c>
      <c r="Z78" s="86" t="s">
        <v>1</v>
      </c>
      <c r="AA78" s="75">
        <v>27.508764965910153</v>
      </c>
      <c r="AB78" s="75">
        <v>7.9841643563352065</v>
      </c>
      <c r="AC78" s="75">
        <v>29.024074204092653</v>
      </c>
      <c r="AD78" s="33" t="s">
        <v>1035</v>
      </c>
      <c r="AE78" s="34" t="s">
        <v>1086</v>
      </c>
      <c r="AF78" s="34" t="s">
        <v>345</v>
      </c>
      <c r="AG78" s="34" t="s">
        <v>1</v>
      </c>
    </row>
    <row r="79" spans="1:33" ht="15" x14ac:dyDescent="0.15">
      <c r="A79" s="33" t="s">
        <v>57</v>
      </c>
      <c r="B79" s="34" t="s">
        <v>6</v>
      </c>
      <c r="C79" s="38">
        <v>4</v>
      </c>
      <c r="D79" s="34" t="str">
        <f t="shared" si="5"/>
        <v>OTO-MON-NCD-4</v>
      </c>
      <c r="E79" s="40" t="s">
        <v>52</v>
      </c>
      <c r="F79" s="40">
        <v>77</v>
      </c>
      <c r="G79" s="40" t="str">
        <f t="shared" si="4"/>
        <v>L 77</v>
      </c>
      <c r="H79" s="38">
        <v>2.2193999999999998</v>
      </c>
      <c r="I79" s="63">
        <v>2.262</v>
      </c>
      <c r="J79" s="38">
        <v>4.2599999999999999E-2</v>
      </c>
      <c r="K79" s="34" t="s">
        <v>47</v>
      </c>
      <c r="L79" s="58">
        <v>43570</v>
      </c>
      <c r="M79" s="34" t="s">
        <v>83</v>
      </c>
      <c r="N79" s="68">
        <v>50</v>
      </c>
      <c r="O79" s="68">
        <v>25</v>
      </c>
      <c r="P79" s="68">
        <v>18</v>
      </c>
      <c r="Q79" s="33" t="s">
        <v>1088</v>
      </c>
      <c r="R79" s="82">
        <v>0.127</v>
      </c>
      <c r="S79" s="82">
        <v>8.7999999999999995E-2</v>
      </c>
      <c r="T79" s="82">
        <v>3.9E-2</v>
      </c>
      <c r="U79" s="82">
        <v>8.2000000000000003E-2</v>
      </c>
      <c r="V79" s="82">
        <v>4.7E-2</v>
      </c>
      <c r="W79" s="82">
        <v>1.7569999999999999</v>
      </c>
      <c r="X79" s="82">
        <v>82.123000000000005</v>
      </c>
      <c r="Y79" s="34" t="s">
        <v>1094</v>
      </c>
      <c r="Z79" s="86" t="s">
        <v>1</v>
      </c>
      <c r="AA79" s="75">
        <v>34.909226656980948</v>
      </c>
      <c r="AB79" s="75">
        <v>6.7381711447135277</v>
      </c>
      <c r="AC79" s="75">
        <v>19.301977700402787</v>
      </c>
      <c r="AD79" s="33" t="s">
        <v>1035</v>
      </c>
      <c r="AE79" s="34" t="s">
        <v>1086</v>
      </c>
      <c r="AF79" s="34" t="s">
        <v>345</v>
      </c>
      <c r="AG79" s="34" t="s">
        <v>1</v>
      </c>
    </row>
    <row r="80" spans="1:33" ht="15" x14ac:dyDescent="0.15">
      <c r="A80" s="33" t="s">
        <v>57</v>
      </c>
      <c r="B80" s="34" t="s">
        <v>6</v>
      </c>
      <c r="C80" s="38">
        <v>5</v>
      </c>
      <c r="D80" s="34" t="str">
        <f t="shared" si="5"/>
        <v>OTO-MON-NCD-5</v>
      </c>
      <c r="E80" s="40" t="s">
        <v>52</v>
      </c>
      <c r="F80" s="40">
        <v>78</v>
      </c>
      <c r="G80" s="40" t="str">
        <f t="shared" si="4"/>
        <v>L 78</v>
      </c>
      <c r="H80" s="38">
        <v>2.2162000000000002</v>
      </c>
      <c r="I80" s="63">
        <v>2.2595999999999998</v>
      </c>
      <c r="J80" s="38">
        <v>4.3200000000000002E-2</v>
      </c>
      <c r="K80" s="34" t="s">
        <v>47</v>
      </c>
      <c r="L80" s="58">
        <v>43570</v>
      </c>
      <c r="M80" s="34" t="s">
        <v>1</v>
      </c>
      <c r="N80" s="68">
        <v>50</v>
      </c>
      <c r="O80" s="68">
        <v>25</v>
      </c>
      <c r="P80" s="68">
        <v>18</v>
      </c>
      <c r="Q80" s="33" t="s">
        <v>1088</v>
      </c>
      <c r="R80" s="82">
        <v>0.13400000000000001</v>
      </c>
      <c r="S80" s="82">
        <v>9.1999999999999998E-2</v>
      </c>
      <c r="T80" s="82">
        <v>3.9E-2</v>
      </c>
      <c r="U80" s="82">
        <v>8.7999999999999995E-2</v>
      </c>
      <c r="V80" s="82">
        <v>0.05</v>
      </c>
      <c r="W80" s="82">
        <v>1.7729999999999999</v>
      </c>
      <c r="X80" s="82">
        <v>87.960999999999999</v>
      </c>
      <c r="Y80" s="34" t="s">
        <v>1094</v>
      </c>
      <c r="Z80" s="86" t="s">
        <v>1</v>
      </c>
      <c r="AA80" s="75">
        <v>42.765364507444403</v>
      </c>
      <c r="AB80" s="75">
        <v>6.5654851251871671</v>
      </c>
      <c r="AC80" s="75">
        <v>15.352342253611043</v>
      </c>
      <c r="AD80" s="33" t="s">
        <v>1035</v>
      </c>
      <c r="AE80" s="34" t="s">
        <v>1086</v>
      </c>
      <c r="AF80" s="34" t="s">
        <v>345</v>
      </c>
      <c r="AG80" s="34" t="s">
        <v>1</v>
      </c>
    </row>
    <row r="81" spans="1:33" ht="15" x14ac:dyDescent="0.15">
      <c r="A81" s="33" t="s">
        <v>57</v>
      </c>
      <c r="B81" s="34" t="s">
        <v>6</v>
      </c>
      <c r="C81" s="38">
        <v>6</v>
      </c>
      <c r="D81" s="34" t="str">
        <f t="shared" si="5"/>
        <v>OTO-MON-NCD-6</v>
      </c>
      <c r="E81" s="40" t="s">
        <v>52</v>
      </c>
      <c r="F81" s="40">
        <v>79</v>
      </c>
      <c r="G81" s="40" t="str">
        <f t="shared" si="4"/>
        <v>L 79</v>
      </c>
      <c r="H81" s="38">
        <v>2.2258</v>
      </c>
      <c r="I81" s="63">
        <v>2.2723</v>
      </c>
      <c r="J81" s="38">
        <v>4.6300000000000001E-2</v>
      </c>
      <c r="K81" s="34" t="s">
        <v>47</v>
      </c>
      <c r="L81" s="58">
        <v>43570</v>
      </c>
      <c r="M81" s="34" t="s">
        <v>86</v>
      </c>
      <c r="N81" s="68">
        <v>50</v>
      </c>
      <c r="O81" s="68">
        <v>25</v>
      </c>
      <c r="P81" s="68">
        <v>18</v>
      </c>
      <c r="Q81" s="33" t="s">
        <v>1088</v>
      </c>
      <c r="R81" s="82">
        <v>0.13100000000000001</v>
      </c>
      <c r="S81" s="82">
        <v>0.09</v>
      </c>
      <c r="T81" s="82">
        <v>3.9E-2</v>
      </c>
      <c r="U81" s="82">
        <v>8.5000000000000006E-2</v>
      </c>
      <c r="V81" s="82">
        <v>4.8000000000000001E-2</v>
      </c>
      <c r="W81" s="82">
        <v>1.7829999999999999</v>
      </c>
      <c r="X81" s="82">
        <v>85.275000000000006</v>
      </c>
      <c r="Y81" s="34" t="s">
        <v>1094</v>
      </c>
      <c r="Z81" s="86" t="s">
        <v>1</v>
      </c>
      <c r="AA81" s="75">
        <v>45.270635057670951</v>
      </c>
      <c r="AB81" s="75">
        <v>6.8411794659691365</v>
      </c>
      <c r="AC81" s="75">
        <v>15.111737348623569</v>
      </c>
      <c r="AD81" s="33" t="s">
        <v>1035</v>
      </c>
      <c r="AE81" s="34" t="s">
        <v>1086</v>
      </c>
      <c r="AF81" s="34" t="s">
        <v>345</v>
      </c>
      <c r="AG81" s="34" t="s">
        <v>1</v>
      </c>
    </row>
    <row r="82" spans="1:33" ht="15" x14ac:dyDescent="0.2">
      <c r="A82" s="33" t="s">
        <v>57</v>
      </c>
      <c r="B82" s="34" t="s">
        <v>6</v>
      </c>
      <c r="C82" s="38">
        <v>7</v>
      </c>
      <c r="D82" s="34" t="str">
        <f t="shared" si="5"/>
        <v>OTO-MON-NCD-7</v>
      </c>
      <c r="E82" s="40" t="s">
        <v>52</v>
      </c>
      <c r="F82" s="40">
        <v>80</v>
      </c>
      <c r="G82" s="40" t="str">
        <f t="shared" si="4"/>
        <v>L 80</v>
      </c>
      <c r="H82" s="38">
        <v>2.2183000000000002</v>
      </c>
      <c r="I82" s="63">
        <v>2.2646999999999999</v>
      </c>
      <c r="J82" s="38">
        <v>4.6399999999999997E-2</v>
      </c>
      <c r="K82" s="34" t="s">
        <v>47</v>
      </c>
      <c r="L82" s="58">
        <v>43570</v>
      </c>
      <c r="M82" s="34" t="s">
        <v>1</v>
      </c>
      <c r="N82" s="68">
        <v>50</v>
      </c>
      <c r="O82" s="68">
        <v>25</v>
      </c>
      <c r="P82" s="68">
        <v>18</v>
      </c>
      <c r="Q82" s="33" t="s">
        <v>1088</v>
      </c>
      <c r="R82" s="82">
        <v>0.14099999999999999</v>
      </c>
      <c r="S82" s="82">
        <v>9.7000000000000003E-2</v>
      </c>
      <c r="T82" s="82">
        <v>3.9E-2</v>
      </c>
      <c r="U82" s="82">
        <v>9.7000000000000003E-2</v>
      </c>
      <c r="V82" s="82">
        <v>5.5E-2</v>
      </c>
      <c r="W82" s="82">
        <v>1.7669999999999999</v>
      </c>
      <c r="X82" s="82">
        <v>96.77</v>
      </c>
      <c r="Y82" s="34" t="s">
        <v>1094</v>
      </c>
      <c r="Z82" s="86" t="s">
        <v>1</v>
      </c>
      <c r="AA82" s="77">
        <v>54.946709532867487</v>
      </c>
      <c r="AB82" s="77">
        <v>0.52191952801395891</v>
      </c>
      <c r="AC82" s="77">
        <v>0.94986493722933885</v>
      </c>
      <c r="AD82" s="33" t="s">
        <v>1035</v>
      </c>
      <c r="AE82" s="34" t="s">
        <v>1086</v>
      </c>
      <c r="AF82" s="34" t="s">
        <v>345</v>
      </c>
      <c r="AG82" s="34" t="s">
        <v>1</v>
      </c>
    </row>
    <row r="83" spans="1:33" ht="15" x14ac:dyDescent="0.15">
      <c r="A83" s="33" t="s">
        <v>57</v>
      </c>
      <c r="B83" s="34" t="s">
        <v>6</v>
      </c>
      <c r="C83" s="38">
        <v>8</v>
      </c>
      <c r="D83" s="34" t="str">
        <f t="shared" si="5"/>
        <v>OTO-MON-NCD-8</v>
      </c>
      <c r="E83" s="40" t="s">
        <v>52</v>
      </c>
      <c r="F83" s="40">
        <v>81</v>
      </c>
      <c r="G83" s="40" t="str">
        <f t="shared" si="4"/>
        <v>L 81</v>
      </c>
      <c r="H83" s="38">
        <v>2.2387999999999999</v>
      </c>
      <c r="I83" s="63">
        <v>2.2810999999999999</v>
      </c>
      <c r="J83" s="38">
        <v>4.2299999999999997E-2</v>
      </c>
      <c r="K83" s="34" t="s">
        <v>47</v>
      </c>
      <c r="L83" s="58">
        <v>43570</v>
      </c>
      <c r="M83" s="34" t="s">
        <v>1</v>
      </c>
      <c r="N83" s="68">
        <v>50</v>
      </c>
      <c r="O83" s="68">
        <v>25</v>
      </c>
      <c r="P83" s="68">
        <v>18</v>
      </c>
      <c r="Q83" s="33" t="s">
        <v>1088</v>
      </c>
      <c r="R83" s="82">
        <v>0.13600000000000001</v>
      </c>
      <c r="S83" s="82">
        <v>9.2999999999999999E-2</v>
      </c>
      <c r="T83" s="82">
        <v>3.7999999999999999E-2</v>
      </c>
      <c r="U83" s="82">
        <v>9.4E-2</v>
      </c>
      <c r="V83" s="82">
        <v>5.2999999999999999E-2</v>
      </c>
      <c r="W83" s="82">
        <v>1.78</v>
      </c>
      <c r="X83" s="82">
        <v>94.400999999999996</v>
      </c>
      <c r="Y83" s="34" t="s">
        <v>1094</v>
      </c>
      <c r="Z83" s="86" t="s">
        <v>1</v>
      </c>
      <c r="AA83" s="75">
        <v>42.625246375101348</v>
      </c>
      <c r="AB83" s="75">
        <v>2.9927070229656967</v>
      </c>
      <c r="AC83" s="75">
        <v>7.0209729619623369</v>
      </c>
      <c r="AD83" s="33" t="s">
        <v>1035</v>
      </c>
      <c r="AE83" s="34" t="s">
        <v>1086</v>
      </c>
      <c r="AF83" s="34" t="s">
        <v>345</v>
      </c>
      <c r="AG83" s="34" t="s">
        <v>1</v>
      </c>
    </row>
    <row r="84" spans="1:33" ht="15" x14ac:dyDescent="0.15">
      <c r="A84" s="33" t="s">
        <v>57</v>
      </c>
      <c r="B84" s="34" t="s">
        <v>7</v>
      </c>
      <c r="C84" s="38">
        <v>1</v>
      </c>
      <c r="D84" s="34" t="str">
        <f t="shared" si="5"/>
        <v>OTO-MXT-NCD-1</v>
      </c>
      <c r="E84" s="40" t="s">
        <v>52</v>
      </c>
      <c r="F84" s="40">
        <v>82</v>
      </c>
      <c r="G84" s="40" t="str">
        <f t="shared" si="4"/>
        <v>L 82</v>
      </c>
      <c r="H84" s="38">
        <v>2.2158000000000002</v>
      </c>
      <c r="I84" s="63">
        <v>2.552</v>
      </c>
      <c r="J84" s="38">
        <v>3.9399999999999998E-2</v>
      </c>
      <c r="K84" s="34" t="s">
        <v>81</v>
      </c>
      <c r="L84" s="58">
        <v>43570</v>
      </c>
      <c r="M84" s="34" t="s">
        <v>1</v>
      </c>
      <c r="N84" s="68">
        <v>50</v>
      </c>
      <c r="O84" s="68">
        <v>25</v>
      </c>
      <c r="P84" s="68">
        <v>18</v>
      </c>
      <c r="Q84" s="33" t="s">
        <v>1088</v>
      </c>
      <c r="R84" s="82">
        <v>7.0000000000000007E-2</v>
      </c>
      <c r="S84" s="82">
        <v>5.6000000000000001E-2</v>
      </c>
      <c r="T84" s="82">
        <v>3.9E-2</v>
      </c>
      <c r="U84" s="82">
        <v>2.5999999999999999E-2</v>
      </c>
      <c r="V84" s="82">
        <v>1.4E-2</v>
      </c>
      <c r="W84" s="82">
        <v>1.7889999999999999</v>
      </c>
      <c r="X84" s="82">
        <v>25.715</v>
      </c>
      <c r="Y84" s="34" t="s">
        <v>1094</v>
      </c>
      <c r="Z84" s="86" t="s">
        <v>1</v>
      </c>
      <c r="AA84" s="75">
        <v>13.0339356379456</v>
      </c>
      <c r="AB84" s="75">
        <v>1.0007335047004948</v>
      </c>
      <c r="AC84" s="75">
        <v>7.6779073681096506</v>
      </c>
      <c r="AD84" s="33" t="s">
        <v>1035</v>
      </c>
      <c r="AE84" s="34" t="s">
        <v>1086</v>
      </c>
      <c r="AF84" s="34" t="s">
        <v>345</v>
      </c>
      <c r="AG84" s="34" t="s">
        <v>1</v>
      </c>
    </row>
    <row r="85" spans="1:33" ht="15" x14ac:dyDescent="0.15">
      <c r="A85" s="33" t="s">
        <v>57</v>
      </c>
      <c r="B85" s="34" t="s">
        <v>7</v>
      </c>
      <c r="C85" s="38">
        <v>2</v>
      </c>
      <c r="D85" s="34" t="str">
        <f t="shared" si="5"/>
        <v>OTO-MXT-NCD-2</v>
      </c>
      <c r="E85" s="40" t="s">
        <v>52</v>
      </c>
      <c r="F85" s="40">
        <v>83</v>
      </c>
      <c r="G85" s="40" t="str">
        <f t="shared" si="4"/>
        <v>L 83</v>
      </c>
      <c r="H85" s="38">
        <v>2.2254999999999998</v>
      </c>
      <c r="I85" s="63">
        <v>2.2631999999999999</v>
      </c>
      <c r="J85" s="38">
        <v>3.7699999999999997E-2</v>
      </c>
      <c r="K85" s="34" t="s">
        <v>81</v>
      </c>
      <c r="L85" s="58">
        <v>43570</v>
      </c>
      <c r="M85" s="34" t="s">
        <v>1</v>
      </c>
      <c r="N85" s="68">
        <v>50</v>
      </c>
      <c r="O85" s="68">
        <v>25</v>
      </c>
      <c r="P85" s="68">
        <v>20</v>
      </c>
      <c r="Q85" s="33" t="s">
        <v>1088</v>
      </c>
      <c r="R85" s="82">
        <v>0.113</v>
      </c>
      <c r="S85" s="82">
        <v>8.3000000000000004E-2</v>
      </c>
      <c r="T85" s="82">
        <v>4.3999999999999997E-2</v>
      </c>
      <c r="U85" s="82">
        <v>6.0999999999999999E-2</v>
      </c>
      <c r="V85" s="82">
        <v>3.4000000000000002E-2</v>
      </c>
      <c r="W85" s="82">
        <v>1.782</v>
      </c>
      <c r="X85" s="82">
        <v>60.774000000000001</v>
      </c>
      <c r="Y85" s="34" t="s">
        <v>1094</v>
      </c>
      <c r="Z85" s="86" t="s">
        <v>1</v>
      </c>
      <c r="AA85" s="75">
        <v>17.698740115800501</v>
      </c>
      <c r="AB85" s="75">
        <v>4.7202103008273335</v>
      </c>
      <c r="AC85" s="75">
        <v>26.669753157250888</v>
      </c>
      <c r="AD85" s="33" t="s">
        <v>1035</v>
      </c>
      <c r="AE85" s="34" t="s">
        <v>1086</v>
      </c>
      <c r="AF85" s="34" t="s">
        <v>345</v>
      </c>
      <c r="AG85" s="34" t="s">
        <v>1</v>
      </c>
    </row>
    <row r="86" spans="1:33" ht="15" x14ac:dyDescent="0.15">
      <c r="A86" s="33" t="s">
        <v>57</v>
      </c>
      <c r="B86" s="34" t="s">
        <v>7</v>
      </c>
      <c r="C86" s="38">
        <v>3</v>
      </c>
      <c r="D86" s="34" t="str">
        <f t="shared" si="5"/>
        <v>OTO-MXT-NCD-3</v>
      </c>
      <c r="E86" s="40" t="s">
        <v>52</v>
      </c>
      <c r="F86" s="40">
        <v>84</v>
      </c>
      <c r="G86" s="40" t="str">
        <f t="shared" si="4"/>
        <v>L 84</v>
      </c>
      <c r="H86" s="38">
        <v>2.3340000000000001</v>
      </c>
      <c r="I86" s="63">
        <v>2.7240000000000002</v>
      </c>
      <c r="J86" s="38">
        <v>3.9E-2</v>
      </c>
      <c r="K86" s="34" t="s">
        <v>81</v>
      </c>
      <c r="L86" s="58">
        <v>43570</v>
      </c>
      <c r="M86" s="34" t="s">
        <v>1</v>
      </c>
      <c r="N86" s="68">
        <v>50</v>
      </c>
      <c r="O86" s="68">
        <v>25</v>
      </c>
      <c r="P86" s="68">
        <v>18</v>
      </c>
      <c r="Q86" s="33" t="s">
        <v>1088</v>
      </c>
      <c r="R86" s="82">
        <v>0.10100000000000001</v>
      </c>
      <c r="S86" s="82">
        <v>7.4999999999999997E-2</v>
      </c>
      <c r="T86" s="82">
        <v>4.2000000000000003E-2</v>
      </c>
      <c r="U86" s="82">
        <v>5.3999999999999999E-2</v>
      </c>
      <c r="V86" s="82">
        <v>3.1E-2</v>
      </c>
      <c r="W86" s="82">
        <v>1.7689999999999999</v>
      </c>
      <c r="X86" s="82">
        <v>54.429000000000002</v>
      </c>
      <c r="Y86" s="34" t="s">
        <v>1094</v>
      </c>
      <c r="Z86" s="86" t="s">
        <v>1</v>
      </c>
      <c r="AA86" s="75">
        <v>43.164320575061723</v>
      </c>
      <c r="AB86" s="75">
        <v>2.1258133584020373</v>
      </c>
      <c r="AC86" s="75">
        <v>4.9249318188741062</v>
      </c>
      <c r="AD86" s="34" t="s">
        <v>1035</v>
      </c>
      <c r="AE86" s="34" t="s">
        <v>1086</v>
      </c>
      <c r="AF86" s="34" t="s">
        <v>345</v>
      </c>
      <c r="AG86" s="34" t="s">
        <v>1</v>
      </c>
    </row>
    <row r="87" spans="1:33" ht="15" x14ac:dyDescent="0.15">
      <c r="A87" s="33" t="s">
        <v>57</v>
      </c>
      <c r="B87" s="33" t="s">
        <v>7</v>
      </c>
      <c r="C87" s="61">
        <v>4</v>
      </c>
      <c r="D87" s="33" t="str">
        <f t="shared" si="5"/>
        <v>OTO-MXT-NCD-4</v>
      </c>
      <c r="E87" s="39" t="s">
        <v>52</v>
      </c>
      <c r="F87" s="39">
        <v>85</v>
      </c>
      <c r="G87" s="39" t="str">
        <f t="shared" si="4"/>
        <v>L 85</v>
      </c>
      <c r="H87" s="61">
        <v>2.2439</v>
      </c>
      <c r="I87" s="62">
        <v>2.2858000000000001</v>
      </c>
      <c r="J87" s="61">
        <v>4.19E-2</v>
      </c>
      <c r="K87" s="33" t="s">
        <v>81</v>
      </c>
      <c r="L87" s="57">
        <v>43570</v>
      </c>
      <c r="M87" s="34" t="s">
        <v>1</v>
      </c>
      <c r="N87" s="68">
        <v>50</v>
      </c>
      <c r="O87" s="68">
        <v>25</v>
      </c>
      <c r="P87" s="68">
        <v>20</v>
      </c>
      <c r="Q87" s="33" t="s">
        <v>1088</v>
      </c>
      <c r="R87" s="81">
        <v>7.0000000000000007E-2</v>
      </c>
      <c r="S87" s="81">
        <v>5.7000000000000002E-2</v>
      </c>
      <c r="T87" s="81">
        <v>0.04</v>
      </c>
      <c r="U87" s="81">
        <v>2.4E-2</v>
      </c>
      <c r="V87" s="81">
        <v>1.4E-2</v>
      </c>
      <c r="W87" s="81">
        <v>1.708</v>
      </c>
      <c r="X87" s="81">
        <v>24.335999999999999</v>
      </c>
      <c r="Y87" s="34" t="s">
        <v>1094</v>
      </c>
      <c r="Z87" s="86" t="s">
        <v>1</v>
      </c>
      <c r="AA87" s="75">
        <v>17.314649351089628</v>
      </c>
      <c r="AB87" s="75">
        <v>0.5706179867652037</v>
      </c>
      <c r="AC87" s="75">
        <v>3.2955792242439732</v>
      </c>
      <c r="AD87" s="34" t="s">
        <v>1035</v>
      </c>
      <c r="AE87" s="34" t="s">
        <v>1086</v>
      </c>
      <c r="AF87" s="34" t="s">
        <v>345</v>
      </c>
      <c r="AG87" s="34" t="s">
        <v>1</v>
      </c>
    </row>
    <row r="88" spans="1:33" ht="15" x14ac:dyDescent="0.15">
      <c r="A88" s="33" t="s">
        <v>57</v>
      </c>
      <c r="B88" s="34" t="s">
        <v>7</v>
      </c>
      <c r="C88" s="38">
        <v>5</v>
      </c>
      <c r="D88" s="34" t="str">
        <f t="shared" si="5"/>
        <v>OTO-MXT-NCD-5</v>
      </c>
      <c r="E88" s="40" t="s">
        <v>52</v>
      </c>
      <c r="F88" s="40">
        <v>86</v>
      </c>
      <c r="G88" s="40" t="str">
        <f t="shared" si="4"/>
        <v>L 86</v>
      </c>
      <c r="H88" s="38">
        <v>2.2393999999999998</v>
      </c>
      <c r="I88" s="63">
        <v>2.2764000000000002</v>
      </c>
      <c r="J88" s="38">
        <v>3.6799999999999999E-2</v>
      </c>
      <c r="K88" s="34" t="s">
        <v>81</v>
      </c>
      <c r="L88" s="58">
        <v>43570</v>
      </c>
      <c r="M88" s="34" t="s">
        <v>1</v>
      </c>
      <c r="N88" s="68">
        <v>50</v>
      </c>
      <c r="O88" s="68">
        <v>25</v>
      </c>
      <c r="P88" s="68">
        <v>18</v>
      </c>
      <c r="Q88" s="33" t="s">
        <v>1088</v>
      </c>
      <c r="R88" s="82">
        <v>8.5999999999999993E-2</v>
      </c>
      <c r="S88" s="82">
        <v>6.4000000000000001E-2</v>
      </c>
      <c r="T88" s="82">
        <v>3.6999999999999998E-2</v>
      </c>
      <c r="U88" s="82">
        <v>4.4999999999999998E-2</v>
      </c>
      <c r="V88" s="82">
        <v>2.5000000000000001E-2</v>
      </c>
      <c r="W88" s="82">
        <v>1.7849999999999999</v>
      </c>
      <c r="X88" s="82">
        <v>44.834000000000003</v>
      </c>
      <c r="Y88" s="34" t="s">
        <v>1094</v>
      </c>
      <c r="Z88" s="86" t="s">
        <v>1</v>
      </c>
      <c r="AA88" s="76">
        <v>26.850233267567347</v>
      </c>
      <c r="AB88" s="76">
        <v>3.3354743221525194</v>
      </c>
      <c r="AC88" s="76">
        <v>12.422515249360872</v>
      </c>
      <c r="AD88" s="33" t="s">
        <v>1035</v>
      </c>
      <c r="AE88" s="34" t="s">
        <v>1086</v>
      </c>
      <c r="AF88" s="34" t="s">
        <v>345</v>
      </c>
      <c r="AG88" s="34" t="s">
        <v>1</v>
      </c>
    </row>
    <row r="89" spans="1:33" ht="15" x14ac:dyDescent="0.15">
      <c r="A89" s="33" t="s">
        <v>57</v>
      </c>
      <c r="B89" s="34" t="s">
        <v>7</v>
      </c>
      <c r="C89" s="38">
        <v>6</v>
      </c>
      <c r="D89" s="34" t="str">
        <f t="shared" si="5"/>
        <v>OTO-MXT-NCD-6</v>
      </c>
      <c r="E89" s="40" t="s">
        <v>52</v>
      </c>
      <c r="F89" s="40">
        <v>87</v>
      </c>
      <c r="G89" s="40" t="str">
        <f t="shared" si="4"/>
        <v>L 87</v>
      </c>
      <c r="H89" s="38">
        <v>2.2315999999999998</v>
      </c>
      <c r="I89" s="63">
        <v>2.2770000000000001</v>
      </c>
      <c r="J89" s="38">
        <v>4.5400000000000003E-2</v>
      </c>
      <c r="K89" s="34" t="s">
        <v>81</v>
      </c>
      <c r="L89" s="58">
        <v>43570</v>
      </c>
      <c r="M89" s="34" t="s">
        <v>1</v>
      </c>
      <c r="N89" s="68">
        <v>50</v>
      </c>
      <c r="O89" s="68">
        <v>25</v>
      </c>
      <c r="P89" s="68">
        <v>20</v>
      </c>
      <c r="Q89" s="33" t="s">
        <v>1088</v>
      </c>
      <c r="R89" s="82">
        <v>7.4999999999999997E-2</v>
      </c>
      <c r="S89" s="82">
        <v>6.0999999999999999E-2</v>
      </c>
      <c r="T89" s="82">
        <v>4.3999999999999997E-2</v>
      </c>
      <c r="U89" s="82">
        <v>2.5999999999999999E-2</v>
      </c>
      <c r="V89" s="82">
        <v>1.4999999999999999E-2</v>
      </c>
      <c r="W89" s="82">
        <v>1.758</v>
      </c>
      <c r="X89" s="82">
        <v>25.666</v>
      </c>
      <c r="Y89" s="34" t="s">
        <v>1094</v>
      </c>
      <c r="Z89" s="86" t="s">
        <v>1</v>
      </c>
      <c r="AA89" s="75">
        <v>17.499864122658316</v>
      </c>
      <c r="AB89" s="75">
        <v>3.725326447723412</v>
      </c>
      <c r="AC89" s="75">
        <v>21.287744988259465</v>
      </c>
      <c r="AD89" s="34" t="s">
        <v>1035</v>
      </c>
      <c r="AE89" s="34" t="s">
        <v>1086</v>
      </c>
      <c r="AF89" s="34" t="s">
        <v>345</v>
      </c>
      <c r="AG89" s="34" t="s">
        <v>1</v>
      </c>
    </row>
    <row r="90" spans="1:33" ht="15" x14ac:dyDescent="0.15">
      <c r="A90" s="33" t="s">
        <v>57</v>
      </c>
      <c r="B90" s="34" t="s">
        <v>7</v>
      </c>
      <c r="C90" s="38">
        <v>7</v>
      </c>
      <c r="D90" s="34" t="str">
        <f t="shared" si="5"/>
        <v>OTO-MXT-NCD-7</v>
      </c>
      <c r="E90" s="40" t="s">
        <v>52</v>
      </c>
      <c r="F90" s="40">
        <v>88</v>
      </c>
      <c r="G90" s="40" t="str">
        <f t="shared" si="4"/>
        <v>L 88</v>
      </c>
      <c r="H90" s="38">
        <v>2.2437</v>
      </c>
      <c r="I90" s="63">
        <v>2.2850000000000001</v>
      </c>
      <c r="J90" s="38">
        <v>4.1300000000000003E-2</v>
      </c>
      <c r="K90" s="34" t="s">
        <v>81</v>
      </c>
      <c r="L90" s="58">
        <v>43570</v>
      </c>
      <c r="M90" s="34" t="s">
        <v>1</v>
      </c>
      <c r="N90" s="68">
        <v>50</v>
      </c>
      <c r="O90" s="68">
        <v>25</v>
      </c>
      <c r="P90" s="68">
        <v>20</v>
      </c>
      <c r="Q90" s="33" t="s">
        <v>1088</v>
      </c>
      <c r="R90" s="82">
        <v>7.1999999999999995E-2</v>
      </c>
      <c r="S90" s="82">
        <v>5.7000000000000002E-2</v>
      </c>
      <c r="T90" s="82">
        <v>3.7999999999999999E-2</v>
      </c>
      <c r="U90" s="82">
        <v>2.8000000000000001E-2</v>
      </c>
      <c r="V90" s="82">
        <v>1.6E-2</v>
      </c>
      <c r="W90" s="82">
        <v>1.7729999999999999</v>
      </c>
      <c r="X90" s="82">
        <v>27.881</v>
      </c>
      <c r="Y90" s="34" t="s">
        <v>1094</v>
      </c>
      <c r="Z90" s="86" t="s">
        <v>1</v>
      </c>
      <c r="AA90" s="75">
        <v>38.19129690629785</v>
      </c>
      <c r="AB90" s="75">
        <v>2.8565758488877568</v>
      </c>
      <c r="AC90" s="75">
        <v>7.4796513349529636</v>
      </c>
      <c r="AD90" s="33" t="s">
        <v>1035</v>
      </c>
      <c r="AE90" s="34" t="s">
        <v>1086</v>
      </c>
      <c r="AF90" s="34" t="s">
        <v>345</v>
      </c>
      <c r="AG90" s="34" t="s">
        <v>1</v>
      </c>
    </row>
    <row r="91" spans="1:33" ht="15" x14ac:dyDescent="0.15">
      <c r="A91" s="33" t="s">
        <v>57</v>
      </c>
      <c r="B91" s="34" t="s">
        <v>7</v>
      </c>
      <c r="C91" s="38">
        <v>8</v>
      </c>
      <c r="D91" s="34" t="str">
        <f t="shared" si="5"/>
        <v>OTO-MXT-NCD-8</v>
      </c>
      <c r="E91" s="40" t="s">
        <v>52</v>
      </c>
      <c r="F91" s="40">
        <v>89</v>
      </c>
      <c r="G91" s="40" t="str">
        <f t="shared" si="4"/>
        <v>L 89</v>
      </c>
      <c r="H91" s="38">
        <v>2.2307999999999999</v>
      </c>
      <c r="I91" s="63">
        <v>2.2679</v>
      </c>
      <c r="J91" s="38">
        <v>3.7100000000000001E-2</v>
      </c>
      <c r="K91" s="34" t="s">
        <v>81</v>
      </c>
      <c r="L91" s="58">
        <v>43570</v>
      </c>
      <c r="M91" s="34" t="s">
        <v>1</v>
      </c>
      <c r="N91" s="68">
        <v>50</v>
      </c>
      <c r="O91" s="68">
        <v>25</v>
      </c>
      <c r="P91" s="68">
        <v>18</v>
      </c>
      <c r="Q91" s="33" t="s">
        <v>1088</v>
      </c>
      <c r="R91" s="82">
        <v>0.13400000000000001</v>
      </c>
      <c r="S91" s="82">
        <v>9.7000000000000003E-2</v>
      </c>
      <c r="T91" s="82">
        <v>4.9000000000000002E-2</v>
      </c>
      <c r="U91" s="82">
        <v>8.3000000000000004E-2</v>
      </c>
      <c r="V91" s="82">
        <v>4.7E-2</v>
      </c>
      <c r="W91" s="82">
        <v>1.7589999999999999</v>
      </c>
      <c r="X91" s="82">
        <v>82.623000000000005</v>
      </c>
      <c r="Y91" s="34" t="s">
        <v>1094</v>
      </c>
      <c r="Z91" s="86" t="s">
        <v>1</v>
      </c>
      <c r="AA91" s="75">
        <v>37.307586362104601</v>
      </c>
      <c r="AB91" s="75">
        <v>9.1037063329357402</v>
      </c>
      <c r="AC91" s="75">
        <v>24.401756373558605</v>
      </c>
      <c r="AD91" s="33" t="s">
        <v>1035</v>
      </c>
      <c r="AE91" s="34" t="s">
        <v>1086</v>
      </c>
      <c r="AF91" s="34" t="s">
        <v>345</v>
      </c>
      <c r="AG91" s="34" t="s">
        <v>1</v>
      </c>
    </row>
    <row r="92" spans="1:33" ht="15" x14ac:dyDescent="0.15">
      <c r="A92" s="33" t="s">
        <v>57</v>
      </c>
      <c r="B92" s="34" t="s">
        <v>3</v>
      </c>
      <c r="C92" s="38">
        <v>1</v>
      </c>
      <c r="D92" s="34" t="str">
        <f t="shared" si="5"/>
        <v>SFA-ONE-PRO-1</v>
      </c>
      <c r="E92" s="40" t="s">
        <v>52</v>
      </c>
      <c r="F92" s="40">
        <v>90</v>
      </c>
      <c r="G92" s="40" t="str">
        <f t="shared" si="4"/>
        <v>L 90</v>
      </c>
      <c r="H92" s="38">
        <v>2.2549000000000001</v>
      </c>
      <c r="I92" s="63">
        <v>2.2955999999999999</v>
      </c>
      <c r="J92" s="38">
        <v>4.07E-2</v>
      </c>
      <c r="K92" s="34" t="s">
        <v>81</v>
      </c>
      <c r="L92" s="58">
        <v>43570</v>
      </c>
      <c r="M92" s="34" t="s">
        <v>1</v>
      </c>
      <c r="N92" s="68">
        <v>50</v>
      </c>
      <c r="O92" s="68">
        <v>25</v>
      </c>
      <c r="P92" s="68">
        <v>18</v>
      </c>
      <c r="Q92" s="33" t="s">
        <v>1088</v>
      </c>
      <c r="R92" s="82">
        <v>7.1999999999999995E-2</v>
      </c>
      <c r="S92" s="82">
        <v>5.7000000000000002E-2</v>
      </c>
      <c r="T92" s="82">
        <v>3.7999999999999999E-2</v>
      </c>
      <c r="U92" s="82">
        <v>2.8000000000000001E-2</v>
      </c>
      <c r="V92" s="82">
        <v>1.6E-2</v>
      </c>
      <c r="W92" s="82">
        <v>1.7569999999999999</v>
      </c>
      <c r="X92" s="82">
        <v>28.09</v>
      </c>
      <c r="Y92" s="34" t="s">
        <v>1094</v>
      </c>
      <c r="Z92" s="86" t="s">
        <v>1</v>
      </c>
      <c r="AA92" s="75">
        <v>14.22103758348095</v>
      </c>
      <c r="AB92" s="75">
        <v>1.8139211587321313</v>
      </c>
      <c r="AC92" s="75">
        <v>12.755195590223098</v>
      </c>
      <c r="AD92" s="33" t="s">
        <v>1035</v>
      </c>
      <c r="AE92" s="34" t="s">
        <v>1086</v>
      </c>
      <c r="AF92" s="34" t="s">
        <v>345</v>
      </c>
      <c r="AG92" s="34" t="s">
        <v>1</v>
      </c>
    </row>
    <row r="93" spans="1:33" ht="15" x14ac:dyDescent="0.2">
      <c r="A93" s="33" t="s">
        <v>57</v>
      </c>
      <c r="B93" s="34" t="s">
        <v>3</v>
      </c>
      <c r="C93" s="38">
        <v>2</v>
      </c>
      <c r="D93" s="34" t="str">
        <f t="shared" si="5"/>
        <v>SFA-ONE-PRO-2</v>
      </c>
      <c r="E93" s="40" t="s">
        <v>52</v>
      </c>
      <c r="F93" s="40">
        <v>91</v>
      </c>
      <c r="G93" s="40" t="str">
        <f t="shared" si="4"/>
        <v>L 91</v>
      </c>
      <c r="H93" s="38">
        <v>2.2658</v>
      </c>
      <c r="I93" s="63">
        <v>2.3098999999999998</v>
      </c>
      <c r="J93" s="38">
        <v>4.41E-2</v>
      </c>
      <c r="K93" s="34" t="s">
        <v>81</v>
      </c>
      <c r="L93" s="58">
        <v>43570</v>
      </c>
      <c r="M93" s="34" t="s">
        <v>1</v>
      </c>
      <c r="N93" s="68">
        <v>50</v>
      </c>
      <c r="O93" s="68">
        <v>25</v>
      </c>
      <c r="P93" s="69" t="s">
        <v>1081</v>
      </c>
      <c r="Q93" s="33" t="s">
        <v>1088</v>
      </c>
      <c r="R93" s="82">
        <v>0.105</v>
      </c>
      <c r="S93" s="82">
        <v>7.4999999999999997E-2</v>
      </c>
      <c r="T93" s="82">
        <v>3.6999999999999998E-2</v>
      </c>
      <c r="U93" s="82">
        <v>6.0999999999999999E-2</v>
      </c>
      <c r="V93" s="82">
        <v>3.5000000000000003E-2</v>
      </c>
      <c r="W93" s="82">
        <v>1.7689999999999999</v>
      </c>
      <c r="X93" s="82">
        <v>61.207000000000001</v>
      </c>
      <c r="Y93" s="34" t="s">
        <v>1094</v>
      </c>
      <c r="Z93" s="86" t="s">
        <v>1</v>
      </c>
      <c r="AA93" s="77">
        <v>10.095050504324888</v>
      </c>
      <c r="AB93" s="77">
        <v>1.194307837939083</v>
      </c>
      <c r="AC93" s="77">
        <v>11.830627666770182</v>
      </c>
      <c r="AD93" s="34" t="s">
        <v>1035</v>
      </c>
      <c r="AE93" s="34" t="s">
        <v>1086</v>
      </c>
      <c r="AF93" s="34" t="s">
        <v>345</v>
      </c>
      <c r="AG93" s="34" t="s">
        <v>1</v>
      </c>
    </row>
    <row r="94" spans="1:33" ht="15" x14ac:dyDescent="0.15">
      <c r="A94" s="33" t="s">
        <v>57</v>
      </c>
      <c r="B94" s="34" t="s">
        <v>3</v>
      </c>
      <c r="C94" s="38">
        <v>3</v>
      </c>
      <c r="D94" s="34" t="str">
        <f t="shared" si="5"/>
        <v>SFA-ONE-PRO-3</v>
      </c>
      <c r="E94" s="40" t="s">
        <v>52</v>
      </c>
      <c r="F94" s="40">
        <v>92</v>
      </c>
      <c r="G94" s="40" t="str">
        <f t="shared" si="4"/>
        <v>L 92</v>
      </c>
      <c r="H94" s="38">
        <v>2.2576000000000001</v>
      </c>
      <c r="I94" s="63">
        <v>2.3022</v>
      </c>
      <c r="J94" s="38">
        <v>4.4600000000000001E-2</v>
      </c>
      <c r="K94" s="34" t="s">
        <v>81</v>
      </c>
      <c r="L94" s="58">
        <v>43563</v>
      </c>
      <c r="M94" s="34" t="s">
        <v>1</v>
      </c>
      <c r="N94" s="68">
        <v>50</v>
      </c>
      <c r="O94" s="68">
        <v>25</v>
      </c>
      <c r="P94" s="68">
        <v>20</v>
      </c>
      <c r="Q94" s="33" t="s">
        <v>1088</v>
      </c>
      <c r="R94" s="82">
        <v>8.7999999999999995E-2</v>
      </c>
      <c r="S94" s="82">
        <v>6.7000000000000004E-2</v>
      </c>
      <c r="T94" s="82">
        <v>0.04</v>
      </c>
      <c r="U94" s="82">
        <v>4.3999999999999997E-2</v>
      </c>
      <c r="V94" s="82">
        <v>2.5000000000000001E-2</v>
      </c>
      <c r="W94" s="82">
        <v>1.8080000000000001</v>
      </c>
      <c r="X94" s="82">
        <v>44.36</v>
      </c>
      <c r="Y94" s="34" t="s">
        <v>1094</v>
      </c>
      <c r="Z94" s="86" t="s">
        <v>1</v>
      </c>
      <c r="AA94" s="75">
        <v>17.97251496455905</v>
      </c>
      <c r="AB94" s="75">
        <v>3.6195791550300855</v>
      </c>
      <c r="AC94" s="75">
        <v>20.139525059056702</v>
      </c>
      <c r="AD94" s="33" t="s">
        <v>1035</v>
      </c>
      <c r="AE94" s="34" t="s">
        <v>1086</v>
      </c>
      <c r="AF94" s="34" t="s">
        <v>345</v>
      </c>
      <c r="AG94" s="34" t="s">
        <v>1</v>
      </c>
    </row>
    <row r="95" spans="1:33" ht="15" x14ac:dyDescent="0.15">
      <c r="A95" s="33" t="s">
        <v>57</v>
      </c>
      <c r="B95" s="34" t="s">
        <v>3</v>
      </c>
      <c r="C95" s="38">
        <v>4</v>
      </c>
      <c r="D95" s="34" t="str">
        <f t="shared" si="5"/>
        <v>SFA-ONE-PRO-4</v>
      </c>
      <c r="E95" s="40" t="s">
        <v>52</v>
      </c>
      <c r="F95" s="40">
        <v>93</v>
      </c>
      <c r="G95" s="40" t="str">
        <f t="shared" si="4"/>
        <v>L 93</v>
      </c>
      <c r="H95" s="38">
        <v>2.2988</v>
      </c>
      <c r="I95" s="63">
        <v>2.3384</v>
      </c>
      <c r="J95" s="38">
        <v>3.9600000000000003E-2</v>
      </c>
      <c r="K95" s="34" t="s">
        <v>81</v>
      </c>
      <c r="L95" s="58">
        <v>43563</v>
      </c>
      <c r="M95" s="34" t="s">
        <v>1</v>
      </c>
      <c r="N95" s="68">
        <v>50</v>
      </c>
      <c r="O95" s="68">
        <v>25</v>
      </c>
      <c r="P95" s="70">
        <v>18</v>
      </c>
      <c r="Q95" s="33" t="s">
        <v>1088</v>
      </c>
      <c r="R95" s="82">
        <v>0.1</v>
      </c>
      <c r="S95" s="82">
        <v>7.1999999999999995E-2</v>
      </c>
      <c r="T95" s="82">
        <v>3.6999999999999998E-2</v>
      </c>
      <c r="U95" s="82">
        <v>5.6000000000000001E-2</v>
      </c>
      <c r="V95" s="82">
        <v>3.1E-2</v>
      </c>
      <c r="W95" s="82">
        <v>1.7809999999999999</v>
      </c>
      <c r="X95" s="82">
        <v>55.784999999999997</v>
      </c>
      <c r="Y95" s="34" t="s">
        <v>1094</v>
      </c>
      <c r="Z95" s="86" t="s">
        <v>1</v>
      </c>
      <c r="AA95" s="75">
        <v>19.508446039956549</v>
      </c>
      <c r="AB95" s="75">
        <v>3.2210868557520831</v>
      </c>
      <c r="AC95" s="75">
        <v>16.511242613351982</v>
      </c>
      <c r="AD95" s="33" t="s">
        <v>1035</v>
      </c>
      <c r="AE95" s="34" t="s">
        <v>1086</v>
      </c>
      <c r="AF95" s="34" t="s">
        <v>345</v>
      </c>
      <c r="AG95" s="34" t="s">
        <v>1</v>
      </c>
    </row>
    <row r="96" spans="1:33" ht="15" x14ac:dyDescent="0.2">
      <c r="A96" s="33" t="s">
        <v>57</v>
      </c>
      <c r="B96" s="34" t="s">
        <v>3</v>
      </c>
      <c r="C96" s="38">
        <v>5</v>
      </c>
      <c r="D96" s="34" t="str">
        <f t="shared" si="5"/>
        <v>SFA-ONE-PRO-5</v>
      </c>
      <c r="E96" s="40" t="s">
        <v>52</v>
      </c>
      <c r="F96" s="40">
        <v>94</v>
      </c>
      <c r="G96" s="40" t="str">
        <f t="shared" si="4"/>
        <v>L 94</v>
      </c>
      <c r="H96" s="38">
        <v>2.2677999999999998</v>
      </c>
      <c r="I96" s="63">
        <v>2.3052999999999999</v>
      </c>
      <c r="J96" s="38">
        <v>3.7499999999999999E-2</v>
      </c>
      <c r="K96" s="34" t="s">
        <v>81</v>
      </c>
      <c r="L96" s="58">
        <v>43567</v>
      </c>
      <c r="M96" s="34" t="s">
        <v>1</v>
      </c>
      <c r="N96" s="68">
        <v>50</v>
      </c>
      <c r="O96" s="68">
        <v>25</v>
      </c>
      <c r="P96" s="70">
        <v>18</v>
      </c>
      <c r="Q96" s="33" t="s">
        <v>1088</v>
      </c>
      <c r="R96" s="82">
        <v>0.1</v>
      </c>
      <c r="S96" s="82">
        <v>7.3999999999999996E-2</v>
      </c>
      <c r="T96" s="82">
        <v>4.1000000000000002E-2</v>
      </c>
      <c r="U96" s="82">
        <v>5.5E-2</v>
      </c>
      <c r="V96" s="82">
        <v>3.1E-2</v>
      </c>
      <c r="W96" s="82">
        <v>1.7829999999999999</v>
      </c>
      <c r="X96" s="82">
        <v>55.353000000000002</v>
      </c>
      <c r="Y96" s="34" t="s">
        <v>1094</v>
      </c>
      <c r="Z96" s="86" t="s">
        <v>1</v>
      </c>
      <c r="AA96" s="77">
        <v>29.140252659593511</v>
      </c>
      <c r="AB96" s="77">
        <v>2.0826744335060781</v>
      </c>
      <c r="AC96" s="77">
        <v>7.1470706099743539</v>
      </c>
      <c r="AD96" s="33" t="s">
        <v>1035</v>
      </c>
      <c r="AE96" s="34" t="s">
        <v>1086</v>
      </c>
      <c r="AF96" s="34" t="s">
        <v>345</v>
      </c>
      <c r="AG96" s="34" t="s">
        <v>1</v>
      </c>
    </row>
    <row r="97" spans="1:33" s="33" customFormat="1" ht="15" x14ac:dyDescent="0.15">
      <c r="A97" s="33" t="s">
        <v>57</v>
      </c>
      <c r="B97" s="34" t="s">
        <v>3</v>
      </c>
      <c r="C97" s="38">
        <v>6</v>
      </c>
      <c r="D97" s="34" t="str">
        <f t="shared" si="5"/>
        <v>SFA-ONE-PRO-6</v>
      </c>
      <c r="E97" s="40" t="s">
        <v>52</v>
      </c>
      <c r="F97" s="40">
        <v>95</v>
      </c>
      <c r="G97" s="40" t="str">
        <f t="shared" si="4"/>
        <v>L 95</v>
      </c>
      <c r="H97" s="38">
        <v>2.2376</v>
      </c>
      <c r="I97" s="63">
        <v>2.2736999999999998</v>
      </c>
      <c r="J97" s="38">
        <v>3.61E-2</v>
      </c>
      <c r="K97" s="34" t="s">
        <v>81</v>
      </c>
      <c r="L97" s="58">
        <v>43567</v>
      </c>
      <c r="M97" s="34" t="s">
        <v>1</v>
      </c>
      <c r="N97" s="68">
        <v>50</v>
      </c>
      <c r="O97" s="68">
        <v>25</v>
      </c>
      <c r="P97" s="70">
        <v>18</v>
      </c>
      <c r="Q97" s="33" t="s">
        <v>1088</v>
      </c>
      <c r="R97" s="82">
        <v>8.7999999999999995E-2</v>
      </c>
      <c r="S97" s="82">
        <v>6.6000000000000003E-2</v>
      </c>
      <c r="T97" s="82">
        <v>3.7999999999999999E-2</v>
      </c>
      <c r="U97" s="82">
        <v>4.2999999999999997E-2</v>
      </c>
      <c r="V97" s="82">
        <v>2.4E-2</v>
      </c>
      <c r="W97" s="82">
        <v>1.7709999999999999</v>
      </c>
      <c r="X97" s="82">
        <v>43.155999999999999</v>
      </c>
      <c r="Y97" s="34" t="s">
        <v>1094</v>
      </c>
      <c r="Z97" s="86" t="s">
        <v>1</v>
      </c>
      <c r="AA97" s="75">
        <v>31.023838437004169</v>
      </c>
      <c r="AB97" s="75">
        <v>1.3334498968491419</v>
      </c>
      <c r="AC97" s="75">
        <v>4.2981460838793204</v>
      </c>
      <c r="AD97" s="34" t="s">
        <v>1035</v>
      </c>
      <c r="AE97" s="34" t="s">
        <v>1086</v>
      </c>
      <c r="AF97" s="34" t="s">
        <v>345</v>
      </c>
      <c r="AG97" s="34" t="s">
        <v>1</v>
      </c>
    </row>
    <row r="98" spans="1:33" ht="15" x14ac:dyDescent="0.15">
      <c r="A98" s="33" t="s">
        <v>57</v>
      </c>
      <c r="B98" s="33" t="s">
        <v>3</v>
      </c>
      <c r="C98" s="61">
        <v>7</v>
      </c>
      <c r="D98" s="33" t="str">
        <f t="shared" si="5"/>
        <v>SFA-ONE-PRO-7</v>
      </c>
      <c r="E98" s="39" t="s">
        <v>52</v>
      </c>
      <c r="F98" s="39">
        <v>96</v>
      </c>
      <c r="G98" s="39" t="str">
        <f t="shared" si="4"/>
        <v>L 96</v>
      </c>
      <c r="H98" s="61">
        <v>2.2259000000000002</v>
      </c>
      <c r="I98" s="62">
        <v>2.2677</v>
      </c>
      <c r="J98" s="61">
        <v>4.1799999999999997E-2</v>
      </c>
      <c r="K98" s="33" t="s">
        <v>81</v>
      </c>
      <c r="L98" s="57">
        <v>43567</v>
      </c>
      <c r="M98" s="34" t="s">
        <v>1</v>
      </c>
      <c r="N98" s="68">
        <v>50</v>
      </c>
      <c r="O98" s="68">
        <v>25</v>
      </c>
      <c r="P98" s="70">
        <v>18</v>
      </c>
      <c r="Q98" s="33" t="s">
        <v>1088</v>
      </c>
      <c r="R98" s="81">
        <v>8.3000000000000004E-2</v>
      </c>
      <c r="S98" s="81">
        <v>6.5000000000000002E-2</v>
      </c>
      <c r="T98" s="81">
        <v>4.8000000000000001E-2</v>
      </c>
      <c r="U98" s="81">
        <v>0.03</v>
      </c>
      <c r="V98" s="81">
        <v>1.4E-2</v>
      </c>
      <c r="W98" s="81">
        <v>2.1230000000000002</v>
      </c>
      <c r="X98" s="81">
        <v>30.013999999999999</v>
      </c>
      <c r="Y98" s="34" t="s">
        <v>1036</v>
      </c>
      <c r="Z98" s="86" t="s">
        <v>1</v>
      </c>
      <c r="AA98" s="75">
        <v>28.218843187253459</v>
      </c>
      <c r="AB98" s="75">
        <v>0.45868568455854192</v>
      </c>
      <c r="AC98" s="75">
        <v>1.6254588521393807</v>
      </c>
      <c r="AD98" s="34" t="s">
        <v>1035</v>
      </c>
      <c r="AE98" s="34" t="s">
        <v>1086</v>
      </c>
      <c r="AF98" s="34" t="s">
        <v>345</v>
      </c>
      <c r="AG98" s="34" t="s">
        <v>1</v>
      </c>
    </row>
    <row r="99" spans="1:33" ht="15" x14ac:dyDescent="0.15">
      <c r="A99" s="33" t="s">
        <v>57</v>
      </c>
      <c r="B99" s="34" t="s">
        <v>3</v>
      </c>
      <c r="C99" s="38">
        <v>8</v>
      </c>
      <c r="D99" s="34" t="str">
        <f t="shared" si="5"/>
        <v>SFA-ONE-PRO-8</v>
      </c>
      <c r="E99" s="40" t="s">
        <v>52</v>
      </c>
      <c r="F99" s="40">
        <v>97</v>
      </c>
      <c r="G99" s="40" t="str">
        <f t="shared" si="4"/>
        <v>L 97</v>
      </c>
      <c r="H99" s="38">
        <v>2.2254</v>
      </c>
      <c r="I99" s="63">
        <v>2.2627000000000002</v>
      </c>
      <c r="J99" s="38">
        <v>3.73E-2</v>
      </c>
      <c r="K99" s="34" t="s">
        <v>81</v>
      </c>
      <c r="L99" s="58">
        <v>43567</v>
      </c>
      <c r="M99" s="34" t="s">
        <v>1</v>
      </c>
      <c r="N99" s="68">
        <v>50</v>
      </c>
      <c r="O99" s="68">
        <v>25</v>
      </c>
      <c r="P99" s="70">
        <v>18</v>
      </c>
      <c r="Q99" s="33" t="s">
        <v>1088</v>
      </c>
      <c r="R99" s="82">
        <v>0.107</v>
      </c>
      <c r="S99" s="82">
        <v>7.6999999999999999E-2</v>
      </c>
      <c r="T99" s="82">
        <v>3.7999999999999999E-2</v>
      </c>
      <c r="U99" s="82">
        <v>6.3E-2</v>
      </c>
      <c r="V99" s="82">
        <v>3.5999999999999997E-2</v>
      </c>
      <c r="W99" s="82">
        <v>1.772</v>
      </c>
      <c r="X99" s="82">
        <v>63.081000000000003</v>
      </c>
      <c r="Y99" s="34" t="s">
        <v>1094</v>
      </c>
      <c r="Z99" s="86" t="s">
        <v>1</v>
      </c>
      <c r="AA99" s="75">
        <v>28.062106045907548</v>
      </c>
      <c r="AB99" s="75">
        <v>4.6828848183733927</v>
      </c>
      <c r="AC99" s="75">
        <v>16.687574377748184</v>
      </c>
      <c r="AD99" s="33" t="s">
        <v>1035</v>
      </c>
      <c r="AE99" s="34" t="s">
        <v>1086</v>
      </c>
      <c r="AF99" s="34" t="s">
        <v>345</v>
      </c>
      <c r="AG99" s="34" t="s">
        <v>1</v>
      </c>
    </row>
    <row r="100" spans="1:33" x14ac:dyDescent="0.15">
      <c r="A100" s="33" t="s">
        <v>57</v>
      </c>
      <c r="B100" s="34" t="s">
        <v>11</v>
      </c>
      <c r="C100" s="38">
        <v>1</v>
      </c>
      <c r="D100" s="34" t="str">
        <f t="shared" si="5"/>
        <v>UCP-MXG-NCD-1</v>
      </c>
      <c r="E100" s="40" t="s">
        <v>52</v>
      </c>
      <c r="F100" s="40">
        <v>98</v>
      </c>
      <c r="G100" s="40" t="str">
        <f t="shared" si="4"/>
        <v>L 98</v>
      </c>
      <c r="H100" s="38">
        <v>2.2401</v>
      </c>
      <c r="I100" s="63">
        <v>2.2852000000000001</v>
      </c>
      <c r="J100" s="38">
        <v>4.5100000000000001E-2</v>
      </c>
      <c r="K100" s="34" t="s">
        <v>81</v>
      </c>
      <c r="L100" s="58">
        <v>43567</v>
      </c>
      <c r="M100" s="34" t="s">
        <v>1</v>
      </c>
      <c r="N100" s="68">
        <v>50</v>
      </c>
      <c r="O100" s="68">
        <v>0</v>
      </c>
      <c r="P100" s="68">
        <v>20</v>
      </c>
      <c r="Q100" s="33" t="s">
        <v>345</v>
      </c>
      <c r="R100" s="82">
        <v>0.13</v>
      </c>
      <c r="S100" s="82">
        <v>0.09</v>
      </c>
      <c r="T100" s="82">
        <v>0.04</v>
      </c>
      <c r="U100" s="82">
        <v>8.1000000000000003E-2</v>
      </c>
      <c r="V100" s="82">
        <v>4.4999999999999998E-2</v>
      </c>
      <c r="W100" s="82">
        <v>1.7829999999999999</v>
      </c>
      <c r="X100" s="82">
        <v>80.908000000000001</v>
      </c>
      <c r="Y100" s="34" t="s">
        <v>1094</v>
      </c>
      <c r="Z100" s="87">
        <v>73.400000000000006</v>
      </c>
      <c r="AA100" s="75">
        <v>19.18213257093625</v>
      </c>
      <c r="AB100" s="75">
        <v>3.7453874454300529</v>
      </c>
      <c r="AC100" s="75">
        <v>19.525396519805444</v>
      </c>
      <c r="AD100" s="33" t="s">
        <v>1035</v>
      </c>
      <c r="AE100" s="34" t="s">
        <v>1086</v>
      </c>
      <c r="AF100" s="34" t="s">
        <v>345</v>
      </c>
      <c r="AG100" s="34" t="s">
        <v>1</v>
      </c>
    </row>
    <row r="101" spans="1:33" ht="15" x14ac:dyDescent="0.15">
      <c r="A101" s="33" t="s">
        <v>57</v>
      </c>
      <c r="B101" s="34" t="s">
        <v>11</v>
      </c>
      <c r="C101" s="38">
        <v>2</v>
      </c>
      <c r="D101" s="34" t="str">
        <f t="shared" si="5"/>
        <v>UCP-MXG-NCD-2</v>
      </c>
      <c r="E101" s="40" t="s">
        <v>52</v>
      </c>
      <c r="F101" s="40">
        <v>99</v>
      </c>
      <c r="G101" s="40" t="str">
        <f t="shared" si="4"/>
        <v>L 99</v>
      </c>
      <c r="H101" s="38">
        <v>2.2198000000000002</v>
      </c>
      <c r="I101" s="63">
        <v>2.2633999999999999</v>
      </c>
      <c r="J101" s="38">
        <v>4.3400000000000001E-2</v>
      </c>
      <c r="K101" s="34" t="s">
        <v>81</v>
      </c>
      <c r="L101" s="58">
        <v>43567</v>
      </c>
      <c r="M101" s="34" t="s">
        <v>1</v>
      </c>
      <c r="N101" s="68">
        <v>50</v>
      </c>
      <c r="O101" s="68">
        <v>25</v>
      </c>
      <c r="P101" s="70">
        <v>18</v>
      </c>
      <c r="Q101" s="33" t="s">
        <v>1088</v>
      </c>
      <c r="R101" s="82">
        <v>0.2</v>
      </c>
      <c r="S101" s="82">
        <v>0.122</v>
      </c>
      <c r="T101" s="82">
        <v>0.04</v>
      </c>
      <c r="U101" s="82">
        <v>0.14799999999999999</v>
      </c>
      <c r="V101" s="82">
        <v>7.5999999999999998E-2</v>
      </c>
      <c r="W101" s="82">
        <v>1.9419999999999999</v>
      </c>
      <c r="X101" s="82">
        <v>148.113</v>
      </c>
      <c r="Y101" s="34" t="s">
        <v>1036</v>
      </c>
      <c r="Z101" s="86" t="s">
        <v>1</v>
      </c>
      <c r="AA101" s="75">
        <v>61.597915694519997</v>
      </c>
      <c r="AB101" s="75">
        <v>2.6374560046712623</v>
      </c>
      <c r="AC101" s="75">
        <v>4.2817293003079664</v>
      </c>
      <c r="AD101" s="34" t="s">
        <v>1035</v>
      </c>
      <c r="AE101" s="34" t="s">
        <v>1086</v>
      </c>
      <c r="AF101" s="34" t="s">
        <v>345</v>
      </c>
      <c r="AG101" s="34" t="s">
        <v>1</v>
      </c>
    </row>
    <row r="102" spans="1:33" ht="15" x14ac:dyDescent="0.15">
      <c r="A102" s="33" t="s">
        <v>57</v>
      </c>
      <c r="B102" s="34" t="s">
        <v>11</v>
      </c>
      <c r="C102" s="38">
        <v>3</v>
      </c>
      <c r="D102" s="34" t="str">
        <f t="shared" si="5"/>
        <v>UCP-MXG-NCD-3</v>
      </c>
      <c r="E102" s="40" t="s">
        <v>52</v>
      </c>
      <c r="F102" s="40">
        <v>100</v>
      </c>
      <c r="G102" s="40" t="str">
        <f t="shared" si="4"/>
        <v>L 100</v>
      </c>
      <c r="H102" s="38">
        <v>2.2281</v>
      </c>
      <c r="I102" s="63">
        <v>2.2698999999999998</v>
      </c>
      <c r="J102" s="38">
        <v>4.1799999999999997E-2</v>
      </c>
      <c r="K102" s="34" t="s">
        <v>47</v>
      </c>
      <c r="L102" s="58">
        <v>43570</v>
      </c>
      <c r="M102" s="34" t="s">
        <v>1</v>
      </c>
      <c r="N102" s="68">
        <v>50</v>
      </c>
      <c r="O102" s="68">
        <v>25</v>
      </c>
      <c r="P102" s="68">
        <v>18</v>
      </c>
      <c r="Q102" s="33" t="s">
        <v>1088</v>
      </c>
      <c r="R102" s="82">
        <v>0.126</v>
      </c>
      <c r="S102" s="82">
        <v>8.6999999999999994E-2</v>
      </c>
      <c r="T102" s="82">
        <v>3.7999999999999999E-2</v>
      </c>
      <c r="U102" s="82">
        <v>0.08</v>
      </c>
      <c r="V102" s="82">
        <v>4.4999999999999998E-2</v>
      </c>
      <c r="W102" s="82">
        <v>1.778</v>
      </c>
      <c r="X102" s="82">
        <v>80.200999999999993</v>
      </c>
      <c r="Y102" s="34" t="s">
        <v>1094</v>
      </c>
      <c r="Z102" s="86" t="s">
        <v>1</v>
      </c>
      <c r="AA102" s="76">
        <v>36.635250526298194</v>
      </c>
      <c r="AB102" s="76">
        <v>0.43068713399179792</v>
      </c>
      <c r="AC102" s="76">
        <v>1.175608540421019</v>
      </c>
      <c r="AD102" s="33" t="s">
        <v>1035</v>
      </c>
      <c r="AE102" s="34" t="s">
        <v>1086</v>
      </c>
      <c r="AF102" s="34" t="s">
        <v>345</v>
      </c>
      <c r="AG102" s="34" t="s">
        <v>1</v>
      </c>
    </row>
    <row r="103" spans="1:33" ht="15" x14ac:dyDescent="0.2">
      <c r="A103" s="33" t="s">
        <v>57</v>
      </c>
      <c r="B103" s="34" t="s">
        <v>11</v>
      </c>
      <c r="C103" s="38">
        <v>4</v>
      </c>
      <c r="D103" s="34" t="str">
        <f t="shared" si="5"/>
        <v>UCP-MXG-NCD-4</v>
      </c>
      <c r="E103" s="40" t="s">
        <v>52</v>
      </c>
      <c r="F103" s="40">
        <v>101</v>
      </c>
      <c r="G103" s="40" t="str">
        <f t="shared" si="4"/>
        <v>L 101</v>
      </c>
      <c r="H103" s="38">
        <v>2.2317999999999998</v>
      </c>
      <c r="I103" s="63">
        <v>2.2685</v>
      </c>
      <c r="J103" s="38">
        <v>3.6700000000000003E-2</v>
      </c>
      <c r="K103" s="34" t="s">
        <v>81</v>
      </c>
      <c r="L103" s="58">
        <v>43567</v>
      </c>
      <c r="M103" s="34" t="s">
        <v>1</v>
      </c>
      <c r="N103" s="68">
        <v>50</v>
      </c>
      <c r="O103" s="68">
        <v>25</v>
      </c>
      <c r="P103" s="68">
        <v>20</v>
      </c>
      <c r="Q103" s="33" t="s">
        <v>1088</v>
      </c>
      <c r="R103" s="82">
        <v>0.11600000000000001</v>
      </c>
      <c r="S103" s="82">
        <v>8.4000000000000005E-2</v>
      </c>
      <c r="T103" s="82">
        <v>4.3999999999999997E-2</v>
      </c>
      <c r="U103" s="82">
        <v>6.8000000000000005E-2</v>
      </c>
      <c r="V103" s="82">
        <v>3.7999999999999999E-2</v>
      </c>
      <c r="W103" s="82">
        <v>1.802</v>
      </c>
      <c r="X103" s="82">
        <v>67.927000000000007</v>
      </c>
      <c r="Y103" s="34" t="s">
        <v>1094</v>
      </c>
      <c r="Z103" s="86" t="s">
        <v>1</v>
      </c>
      <c r="AA103" s="77">
        <v>74.016486752852046</v>
      </c>
      <c r="AB103" s="77">
        <v>0.60996838605909676</v>
      </c>
      <c r="AC103" s="77">
        <v>0.82409799872809153</v>
      </c>
      <c r="AD103" s="33" t="s">
        <v>1035</v>
      </c>
      <c r="AE103" s="34" t="s">
        <v>1086</v>
      </c>
      <c r="AF103" s="34" t="s">
        <v>345</v>
      </c>
      <c r="AG103" s="34" t="s">
        <v>1</v>
      </c>
    </row>
    <row r="104" spans="1:33" ht="15" x14ac:dyDescent="0.15">
      <c r="A104" s="33" t="s">
        <v>57</v>
      </c>
      <c r="B104" s="34" t="s">
        <v>11</v>
      </c>
      <c r="C104" s="38">
        <v>5</v>
      </c>
      <c r="D104" s="34" t="str">
        <f t="shared" si="5"/>
        <v>UCP-MXG-NCD-5</v>
      </c>
      <c r="E104" s="40" t="s">
        <v>52</v>
      </c>
      <c r="F104" s="40">
        <v>102</v>
      </c>
      <c r="G104" s="40" t="str">
        <f t="shared" si="4"/>
        <v>L 102</v>
      </c>
      <c r="H104" s="38">
        <v>2.2286999999999999</v>
      </c>
      <c r="I104" s="63">
        <v>2.2744</v>
      </c>
      <c r="J104" s="38">
        <v>4.5699999999999998E-2</v>
      </c>
      <c r="K104" s="34" t="s">
        <v>47</v>
      </c>
      <c r="L104" s="58">
        <v>43570</v>
      </c>
      <c r="M104" s="34" t="s">
        <v>1</v>
      </c>
      <c r="N104" s="68">
        <v>50</v>
      </c>
      <c r="O104" s="68">
        <v>25</v>
      </c>
      <c r="P104" s="68">
        <v>18</v>
      </c>
      <c r="Q104" s="33" t="s">
        <v>1088</v>
      </c>
      <c r="R104" s="82">
        <v>0.152</v>
      </c>
      <c r="S104" s="82">
        <v>0.10299999999999999</v>
      </c>
      <c r="T104" s="82">
        <v>3.9E-2</v>
      </c>
      <c r="U104" s="82">
        <v>0.104</v>
      </c>
      <c r="V104" s="82">
        <v>5.8999999999999997E-2</v>
      </c>
      <c r="W104" s="82">
        <v>1.7470000000000001</v>
      </c>
      <c r="X104" s="82">
        <v>103.501</v>
      </c>
      <c r="Y104" s="34" t="s">
        <v>1094</v>
      </c>
      <c r="Z104" s="86" t="s">
        <v>1</v>
      </c>
      <c r="AA104" s="76">
        <v>64.829071433338797</v>
      </c>
      <c r="AB104" s="76">
        <v>7.3293123099580795</v>
      </c>
      <c r="AC104" s="76">
        <v>11.305595079353443</v>
      </c>
      <c r="AD104" s="33" t="s">
        <v>1035</v>
      </c>
      <c r="AE104" s="34" t="s">
        <v>1086</v>
      </c>
      <c r="AF104" s="34" t="s">
        <v>345</v>
      </c>
      <c r="AG104" s="34" t="s">
        <v>1</v>
      </c>
    </row>
    <row r="105" spans="1:33" ht="15" x14ac:dyDescent="0.15">
      <c r="A105" s="33" t="s">
        <v>57</v>
      </c>
      <c r="B105" s="34" t="s">
        <v>11</v>
      </c>
      <c r="C105" s="38">
        <v>6</v>
      </c>
      <c r="D105" s="34" t="str">
        <f t="shared" si="5"/>
        <v>UCP-MXG-NCD-6</v>
      </c>
      <c r="E105" s="40" t="s">
        <v>52</v>
      </c>
      <c r="F105" s="40">
        <v>103</v>
      </c>
      <c r="G105" s="40" t="str">
        <f t="shared" si="4"/>
        <v>L 103</v>
      </c>
      <c r="H105" s="38">
        <v>2.2389000000000001</v>
      </c>
      <c r="I105" s="63">
        <v>2.2772000000000001</v>
      </c>
      <c r="J105" s="38">
        <v>3.8300000000000001E-2</v>
      </c>
      <c r="K105" s="34" t="s">
        <v>81</v>
      </c>
      <c r="L105" s="58">
        <v>43567</v>
      </c>
      <c r="M105" s="34" t="s">
        <v>1</v>
      </c>
      <c r="N105" s="68">
        <v>50</v>
      </c>
      <c r="O105" s="68">
        <v>25</v>
      </c>
      <c r="P105" s="68">
        <v>18</v>
      </c>
      <c r="Q105" s="33" t="s">
        <v>1088</v>
      </c>
      <c r="R105" s="82">
        <v>0.122</v>
      </c>
      <c r="S105" s="82">
        <v>8.5000000000000006E-2</v>
      </c>
      <c r="T105" s="82">
        <v>3.7999999999999999E-2</v>
      </c>
      <c r="U105" s="82">
        <v>8.4000000000000005E-2</v>
      </c>
      <c r="V105" s="82">
        <v>4.5999999999999999E-2</v>
      </c>
      <c r="W105" s="82">
        <v>1.8</v>
      </c>
      <c r="X105" s="82">
        <v>83.600999999999999</v>
      </c>
      <c r="Y105" s="34" t="s">
        <v>1094</v>
      </c>
      <c r="Z105" s="86" t="s">
        <v>1</v>
      </c>
      <c r="AA105" s="76">
        <v>49.814239030360547</v>
      </c>
      <c r="AB105" s="76">
        <v>2.8816912590904398</v>
      </c>
      <c r="AC105" s="76">
        <v>5.7848745964665254</v>
      </c>
      <c r="AD105" s="33" t="s">
        <v>1035</v>
      </c>
      <c r="AE105" s="34" t="s">
        <v>1086</v>
      </c>
      <c r="AF105" s="34" t="s">
        <v>345</v>
      </c>
      <c r="AG105" s="34" t="s">
        <v>1</v>
      </c>
    </row>
    <row r="106" spans="1:33" ht="15" x14ac:dyDescent="0.15">
      <c r="A106" s="33" t="s">
        <v>57</v>
      </c>
      <c r="B106" s="34" t="s">
        <v>11</v>
      </c>
      <c r="C106" s="38">
        <v>7</v>
      </c>
      <c r="D106" s="34" t="str">
        <f t="shared" si="5"/>
        <v>UCP-MXG-NCD-7</v>
      </c>
      <c r="E106" s="40" t="s">
        <v>52</v>
      </c>
      <c r="F106" s="40">
        <v>104</v>
      </c>
      <c r="G106" s="40" t="str">
        <f t="shared" si="4"/>
        <v>L 104</v>
      </c>
      <c r="H106" s="38">
        <v>2.2269999999999999</v>
      </c>
      <c r="I106" s="63">
        <v>2.2700999999999998</v>
      </c>
      <c r="J106" s="38">
        <v>4.3099999999999999E-2</v>
      </c>
      <c r="K106" s="34" t="s">
        <v>47</v>
      </c>
      <c r="L106" s="58">
        <v>43570</v>
      </c>
      <c r="M106" s="34" t="s">
        <v>1</v>
      </c>
      <c r="N106" s="68">
        <v>50</v>
      </c>
      <c r="O106" s="68">
        <v>25</v>
      </c>
      <c r="P106" s="68">
        <v>18</v>
      </c>
      <c r="Q106" s="33" t="s">
        <v>1088</v>
      </c>
      <c r="R106" s="82">
        <v>0.12</v>
      </c>
      <c r="S106" s="82">
        <v>9.1999999999999998E-2</v>
      </c>
      <c r="T106" s="82">
        <v>5.2999999999999999E-2</v>
      </c>
      <c r="U106" s="82">
        <v>6.2E-2</v>
      </c>
      <c r="V106" s="82">
        <v>3.5999999999999997E-2</v>
      </c>
      <c r="W106" s="82">
        <v>1.7330000000000001</v>
      </c>
      <c r="X106" s="82">
        <v>62.048000000000002</v>
      </c>
      <c r="Y106" s="34" t="s">
        <v>1094</v>
      </c>
      <c r="Z106" s="86" t="s">
        <v>1</v>
      </c>
      <c r="AA106" s="76">
        <v>38.336916663946795</v>
      </c>
      <c r="AB106" s="76">
        <v>0.4537237641717064</v>
      </c>
      <c r="AC106" s="76">
        <v>1.1835165778952745</v>
      </c>
      <c r="AD106" s="33" t="s">
        <v>1035</v>
      </c>
      <c r="AE106" s="34" t="s">
        <v>1086</v>
      </c>
      <c r="AF106" s="34" t="s">
        <v>345</v>
      </c>
      <c r="AG106" s="34" t="s">
        <v>1</v>
      </c>
    </row>
    <row r="107" spans="1:33" ht="15" x14ac:dyDescent="0.15">
      <c r="A107" s="33" t="s">
        <v>57</v>
      </c>
      <c r="B107" s="34" t="s">
        <v>11</v>
      </c>
      <c r="C107" s="38">
        <v>8</v>
      </c>
      <c r="D107" s="34" t="str">
        <f t="shared" si="5"/>
        <v>UCP-MXG-NCD-8</v>
      </c>
      <c r="E107" s="40" t="s">
        <v>52</v>
      </c>
      <c r="F107" s="40">
        <v>105</v>
      </c>
      <c r="G107" s="40" t="str">
        <f t="shared" si="4"/>
        <v>L 105</v>
      </c>
      <c r="H107" s="38">
        <v>2.2292999999999998</v>
      </c>
      <c r="I107" s="63">
        <v>2.2646000000000002</v>
      </c>
      <c r="J107" s="38">
        <v>3.5299999999999998E-2</v>
      </c>
      <c r="K107" s="34" t="s">
        <v>47</v>
      </c>
      <c r="L107" s="58">
        <v>43570</v>
      </c>
      <c r="M107" s="34" t="s">
        <v>1</v>
      </c>
      <c r="N107" s="68">
        <v>50</v>
      </c>
      <c r="O107" s="68">
        <v>25</v>
      </c>
      <c r="P107" s="68">
        <v>18</v>
      </c>
      <c r="Q107" s="33" t="s">
        <v>1088</v>
      </c>
      <c r="R107" s="82">
        <v>0.13300000000000001</v>
      </c>
      <c r="S107" s="82">
        <v>8.8999999999999996E-2</v>
      </c>
      <c r="T107" s="82">
        <v>4.1000000000000002E-2</v>
      </c>
      <c r="U107" s="82">
        <v>8.6999999999999994E-2</v>
      </c>
      <c r="V107" s="82">
        <v>4.5999999999999999E-2</v>
      </c>
      <c r="W107" s="82">
        <v>1.8879999999999999</v>
      </c>
      <c r="X107" s="82">
        <v>86.87</v>
      </c>
      <c r="Y107" s="34" t="s">
        <v>1094</v>
      </c>
      <c r="Z107" s="86" t="s">
        <v>1</v>
      </c>
      <c r="AA107" s="76">
        <v>35.1477678019316</v>
      </c>
      <c r="AB107" s="76">
        <v>5.4068841506518384</v>
      </c>
      <c r="AC107" s="76">
        <v>15.383293132927475</v>
      </c>
      <c r="AD107" s="33" t="s">
        <v>1035</v>
      </c>
      <c r="AE107" s="34" t="s">
        <v>1086</v>
      </c>
      <c r="AF107" s="34" t="s">
        <v>345</v>
      </c>
      <c r="AG107" s="34" t="s">
        <v>1</v>
      </c>
    </row>
    <row r="108" spans="1:33" ht="15" x14ac:dyDescent="0.15">
      <c r="A108" s="33" t="s">
        <v>57</v>
      </c>
      <c r="B108" s="34" t="s">
        <v>13</v>
      </c>
      <c r="C108" s="38">
        <v>3</v>
      </c>
      <c r="D108" s="34" t="str">
        <f t="shared" ref="D108:D139" si="6">_xlfn.CONCAT(B108,"-",C108)</f>
        <v>WBI-NRT-NCS-3</v>
      </c>
      <c r="E108" s="40" t="s">
        <v>52</v>
      </c>
      <c r="F108" s="40">
        <v>106</v>
      </c>
      <c r="G108" s="40" t="str">
        <f t="shared" si="4"/>
        <v>L 106</v>
      </c>
      <c r="H108" s="38">
        <v>2.3180000000000001</v>
      </c>
      <c r="I108" s="63">
        <v>2.2774999999999999</v>
      </c>
      <c r="J108" s="38">
        <v>4.5699999999999998E-2</v>
      </c>
      <c r="K108" s="34" t="s">
        <v>81</v>
      </c>
      <c r="L108" s="58">
        <v>43570</v>
      </c>
      <c r="M108" s="34" t="s">
        <v>1</v>
      </c>
      <c r="N108" s="68">
        <v>50</v>
      </c>
      <c r="O108" s="68">
        <v>25</v>
      </c>
      <c r="P108" s="68">
        <v>18</v>
      </c>
      <c r="Q108" s="33" t="s">
        <v>1088</v>
      </c>
      <c r="R108" s="82">
        <v>0.14000000000000001</v>
      </c>
      <c r="S108" s="82">
        <v>9.7000000000000003E-2</v>
      </c>
      <c r="T108" s="82">
        <v>0.04</v>
      </c>
      <c r="U108" s="82">
        <v>9.5000000000000001E-2</v>
      </c>
      <c r="V108" s="82">
        <v>5.3999999999999999E-2</v>
      </c>
      <c r="W108" s="82">
        <v>1.7490000000000001</v>
      </c>
      <c r="X108" s="82">
        <v>94.793000000000006</v>
      </c>
      <c r="Y108" s="34" t="s">
        <v>1094</v>
      </c>
      <c r="Z108" s="86" t="s">
        <v>1</v>
      </c>
      <c r="AA108" s="76">
        <v>54.867273908410297</v>
      </c>
      <c r="AB108" s="76">
        <v>3.4766796869620689</v>
      </c>
      <c r="AC108" s="76">
        <v>6.336527112255796</v>
      </c>
      <c r="AD108" s="33" t="s">
        <v>1035</v>
      </c>
      <c r="AE108" s="34" t="s">
        <v>1086</v>
      </c>
      <c r="AF108" s="34" t="s">
        <v>345</v>
      </c>
      <c r="AG108" s="34" t="s">
        <v>1</v>
      </c>
    </row>
    <row r="109" spans="1:33" ht="15" x14ac:dyDescent="0.15">
      <c r="A109" s="33" t="s">
        <v>57</v>
      </c>
      <c r="B109" s="34" t="s">
        <v>13</v>
      </c>
      <c r="C109" s="38">
        <v>4</v>
      </c>
      <c r="D109" s="34" t="str">
        <f t="shared" si="6"/>
        <v>WBI-NRT-NCS-4</v>
      </c>
      <c r="E109" s="40" t="s">
        <v>52</v>
      </c>
      <c r="F109" s="40">
        <v>107</v>
      </c>
      <c r="G109" s="40" t="str">
        <f t="shared" si="4"/>
        <v>L 107</v>
      </c>
      <c r="H109" s="38">
        <v>2.2280000000000002</v>
      </c>
      <c r="I109" s="63">
        <v>2.2751000000000001</v>
      </c>
      <c r="J109" s="38">
        <v>4.7199999999999999E-2</v>
      </c>
      <c r="K109" s="34" t="s">
        <v>47</v>
      </c>
      <c r="L109" s="58">
        <v>43570</v>
      </c>
      <c r="M109" s="34" t="s">
        <v>1</v>
      </c>
      <c r="N109" s="68">
        <v>50</v>
      </c>
      <c r="O109" s="68">
        <v>25</v>
      </c>
      <c r="P109" s="68">
        <v>20</v>
      </c>
      <c r="Q109" s="33" t="s">
        <v>1088</v>
      </c>
      <c r="R109" s="82">
        <v>0.14199999999999999</v>
      </c>
      <c r="S109" s="82">
        <v>9.9000000000000005E-2</v>
      </c>
      <c r="T109" s="82">
        <v>4.2000000000000003E-2</v>
      </c>
      <c r="U109" s="82">
        <v>9.0999999999999998E-2</v>
      </c>
      <c r="V109" s="82">
        <v>5.1999999999999998E-2</v>
      </c>
      <c r="W109" s="82">
        <v>1.758</v>
      </c>
      <c r="X109" s="82">
        <v>91.436999999999998</v>
      </c>
      <c r="Y109" s="34" t="s">
        <v>1094</v>
      </c>
      <c r="Z109" s="86" t="s">
        <v>1</v>
      </c>
      <c r="AA109" s="76">
        <v>29.852127916815199</v>
      </c>
      <c r="AB109" s="76">
        <v>1.2353277520148018</v>
      </c>
      <c r="AC109" s="76">
        <v>4.1381564337963406</v>
      </c>
      <c r="AD109" s="33" t="s">
        <v>1035</v>
      </c>
      <c r="AE109" s="34" t="s">
        <v>1086</v>
      </c>
      <c r="AF109" s="34" t="s">
        <v>345</v>
      </c>
      <c r="AG109" s="34" t="s">
        <v>1</v>
      </c>
    </row>
    <row r="110" spans="1:33" ht="15" x14ac:dyDescent="0.15">
      <c r="A110" s="33" t="s">
        <v>57</v>
      </c>
      <c r="B110" s="34" t="s">
        <v>13</v>
      </c>
      <c r="C110" s="38">
        <v>5</v>
      </c>
      <c r="D110" s="34" t="str">
        <f t="shared" si="6"/>
        <v>WBI-NRT-NCS-5</v>
      </c>
      <c r="E110" s="40" t="s">
        <v>52</v>
      </c>
      <c r="F110" s="40">
        <v>108</v>
      </c>
      <c r="G110" s="40" t="str">
        <f t="shared" si="4"/>
        <v>L 108</v>
      </c>
      <c r="H110" s="38">
        <v>2.2441</v>
      </c>
      <c r="I110" s="63">
        <v>2.2894999999999999</v>
      </c>
      <c r="J110" s="38">
        <v>4.5400000000000003E-2</v>
      </c>
      <c r="K110" s="34" t="s">
        <v>47</v>
      </c>
      <c r="L110" s="58">
        <v>43571</v>
      </c>
      <c r="M110" s="34" t="s">
        <v>1</v>
      </c>
      <c r="N110" s="68">
        <v>50</v>
      </c>
      <c r="O110" s="68">
        <v>25</v>
      </c>
      <c r="P110" s="68">
        <v>18</v>
      </c>
      <c r="Q110" s="33" t="s">
        <v>1088</v>
      </c>
      <c r="R110" s="82">
        <v>0.151</v>
      </c>
      <c r="S110" s="82">
        <v>0.111</v>
      </c>
      <c r="T110" s="82">
        <v>5.8999999999999997E-2</v>
      </c>
      <c r="U110" s="82">
        <v>8.5999999999999993E-2</v>
      </c>
      <c r="V110" s="82">
        <v>4.9000000000000002E-2</v>
      </c>
      <c r="W110" s="82">
        <v>1.754</v>
      </c>
      <c r="X110" s="82">
        <v>85.914000000000001</v>
      </c>
      <c r="Y110" s="34" t="s">
        <v>1094</v>
      </c>
      <c r="Z110" s="86" t="s">
        <v>1</v>
      </c>
      <c r="AA110" s="76">
        <v>45.521831820191053</v>
      </c>
      <c r="AB110" s="76">
        <v>4.3474116035495252</v>
      </c>
      <c r="AC110" s="76">
        <v>9.5501684130849185</v>
      </c>
      <c r="AD110" s="33" t="s">
        <v>1035</v>
      </c>
      <c r="AE110" s="34" t="s">
        <v>1086</v>
      </c>
      <c r="AF110" s="34" t="s">
        <v>345</v>
      </c>
      <c r="AG110" s="34" t="s">
        <v>1</v>
      </c>
    </row>
    <row r="111" spans="1:33" ht="15" x14ac:dyDescent="0.15">
      <c r="A111" s="33" t="s">
        <v>57</v>
      </c>
      <c r="B111" s="34" t="s">
        <v>13</v>
      </c>
      <c r="C111" s="38">
        <v>6</v>
      </c>
      <c r="D111" s="34" t="str">
        <f t="shared" si="6"/>
        <v>WBI-NRT-NCS-6</v>
      </c>
      <c r="E111" s="40" t="s">
        <v>52</v>
      </c>
      <c r="F111" s="40">
        <v>109</v>
      </c>
      <c r="G111" s="40" t="str">
        <f t="shared" si="4"/>
        <v>L 109</v>
      </c>
      <c r="H111" s="38">
        <v>2.2286000000000001</v>
      </c>
      <c r="I111" s="63">
        <v>2.278</v>
      </c>
      <c r="J111" s="38">
        <v>4.9399999999999999E-2</v>
      </c>
      <c r="K111" s="34" t="s">
        <v>47</v>
      </c>
      <c r="L111" s="58">
        <v>43571</v>
      </c>
      <c r="M111" s="34" t="s">
        <v>1</v>
      </c>
      <c r="N111" s="68">
        <v>50</v>
      </c>
      <c r="O111" s="68">
        <v>25</v>
      </c>
      <c r="P111" s="68">
        <v>18</v>
      </c>
      <c r="Q111" s="33" t="s">
        <v>1088</v>
      </c>
      <c r="R111" s="82">
        <v>0.113</v>
      </c>
      <c r="S111" s="82">
        <v>0.08</v>
      </c>
      <c r="T111" s="82">
        <v>3.7999999999999999E-2</v>
      </c>
      <c r="U111" s="82">
        <v>7.1999999999999995E-2</v>
      </c>
      <c r="V111" s="82">
        <v>0.04</v>
      </c>
      <c r="W111" s="82">
        <v>1.7909999999999999</v>
      </c>
      <c r="X111" s="82">
        <v>71.584999999999994</v>
      </c>
      <c r="Y111" s="34" t="s">
        <v>1094</v>
      </c>
      <c r="Z111" s="86" t="s">
        <v>1</v>
      </c>
      <c r="AA111" s="76">
        <v>37.992033039435256</v>
      </c>
      <c r="AB111" s="76">
        <v>1.7802996337696535</v>
      </c>
      <c r="AC111" s="76">
        <v>4.6859814843857519</v>
      </c>
      <c r="AD111" s="33" t="s">
        <v>1035</v>
      </c>
      <c r="AE111" s="34" t="s">
        <v>1086</v>
      </c>
      <c r="AF111" s="34" t="s">
        <v>345</v>
      </c>
      <c r="AG111" s="34" t="s">
        <v>1</v>
      </c>
    </row>
    <row r="112" spans="1:33" ht="15" x14ac:dyDescent="0.15">
      <c r="A112" s="33" t="s">
        <v>57</v>
      </c>
      <c r="B112" s="34" t="s">
        <v>13</v>
      </c>
      <c r="C112" s="38">
        <v>7</v>
      </c>
      <c r="D112" s="34" t="str">
        <f t="shared" si="6"/>
        <v>WBI-NRT-NCS-7</v>
      </c>
      <c r="E112" s="40" t="s">
        <v>52</v>
      </c>
      <c r="F112" s="40">
        <v>110</v>
      </c>
      <c r="G112" s="40" t="str">
        <f t="shared" si="4"/>
        <v>L 110</v>
      </c>
      <c r="H112" s="38">
        <v>2.2265000000000001</v>
      </c>
      <c r="I112" s="63">
        <v>2.2642000000000002</v>
      </c>
      <c r="J112" s="38">
        <v>3.7699999999999997E-2</v>
      </c>
      <c r="K112" s="34" t="s">
        <v>47</v>
      </c>
      <c r="L112" s="58">
        <v>43571</v>
      </c>
      <c r="M112" s="34" t="s">
        <v>15</v>
      </c>
      <c r="N112" s="68">
        <v>50</v>
      </c>
      <c r="O112" s="68">
        <v>25</v>
      </c>
      <c r="P112" s="68">
        <v>18</v>
      </c>
      <c r="Q112" s="33" t="s">
        <v>1088</v>
      </c>
      <c r="R112" s="82">
        <v>0.10100000000000001</v>
      </c>
      <c r="S112" s="82">
        <v>7.2999999999999995E-2</v>
      </c>
      <c r="T112" s="82">
        <v>3.7999999999999999E-2</v>
      </c>
      <c r="U112" s="82">
        <v>6.3E-2</v>
      </c>
      <c r="V112" s="82">
        <v>3.5000000000000003E-2</v>
      </c>
      <c r="W112" s="82">
        <v>1.792</v>
      </c>
      <c r="X112" s="82">
        <v>62.512999999999998</v>
      </c>
      <c r="Y112" s="34" t="s">
        <v>1094</v>
      </c>
      <c r="Z112" s="86" t="s">
        <v>1</v>
      </c>
      <c r="AA112" s="76">
        <v>51.019715924400145</v>
      </c>
      <c r="AB112" s="76">
        <v>1.7539748312548695</v>
      </c>
      <c r="AC112" s="76">
        <v>3.4378373134297133</v>
      </c>
      <c r="AD112" s="33" t="s">
        <v>1035</v>
      </c>
      <c r="AE112" s="34" t="s">
        <v>1086</v>
      </c>
      <c r="AF112" s="34" t="s">
        <v>345</v>
      </c>
      <c r="AG112" s="34" t="s">
        <v>1</v>
      </c>
    </row>
    <row r="113" spans="1:33" s="1" customFormat="1" ht="15" x14ac:dyDescent="0.2">
      <c r="A113" s="33" t="s">
        <v>57</v>
      </c>
      <c r="B113" s="34" t="s">
        <v>13</v>
      </c>
      <c r="C113" s="38">
        <v>8</v>
      </c>
      <c r="D113" s="34" t="str">
        <f t="shared" si="6"/>
        <v>WBI-NRT-NCS-8</v>
      </c>
      <c r="E113" s="40" t="s">
        <v>52</v>
      </c>
      <c r="F113" s="40">
        <v>111</v>
      </c>
      <c r="G113" s="40" t="str">
        <f t="shared" si="4"/>
        <v>L 111</v>
      </c>
      <c r="H113" s="38">
        <v>2.2437999999999998</v>
      </c>
      <c r="I113" s="63">
        <v>2.2913000000000001</v>
      </c>
      <c r="J113" s="38">
        <v>4.7500000000000001E-2</v>
      </c>
      <c r="K113" s="34" t="s">
        <v>47</v>
      </c>
      <c r="L113" s="58">
        <v>43571</v>
      </c>
      <c r="M113" s="34" t="s">
        <v>16</v>
      </c>
      <c r="N113" s="68">
        <v>50</v>
      </c>
      <c r="O113" s="68">
        <v>25</v>
      </c>
      <c r="P113" s="68">
        <v>20</v>
      </c>
      <c r="Q113" s="33" t="s">
        <v>1088</v>
      </c>
      <c r="R113" s="82">
        <v>0.11700000000000001</v>
      </c>
      <c r="S113" s="82">
        <v>8.2000000000000003E-2</v>
      </c>
      <c r="T113" s="82">
        <v>3.9E-2</v>
      </c>
      <c r="U113" s="82">
        <v>7.8E-2</v>
      </c>
      <c r="V113" s="82">
        <v>4.2999999999999997E-2</v>
      </c>
      <c r="W113" s="82">
        <v>1.7869999999999999</v>
      </c>
      <c r="X113" s="82">
        <v>77.674999999999997</v>
      </c>
      <c r="Y113" s="34" t="s">
        <v>1094</v>
      </c>
      <c r="Z113" s="86" t="s">
        <v>1</v>
      </c>
      <c r="AA113" s="76">
        <v>43.52481220916065</v>
      </c>
      <c r="AB113" s="76">
        <v>5.7319161125246998</v>
      </c>
      <c r="AC113" s="76">
        <v>13.169306934581801</v>
      </c>
      <c r="AD113" s="33" t="s">
        <v>1035</v>
      </c>
      <c r="AE113" s="34" t="s">
        <v>1086</v>
      </c>
      <c r="AF113" s="34" t="s">
        <v>345</v>
      </c>
      <c r="AG113" s="34" t="s">
        <v>1</v>
      </c>
    </row>
    <row r="114" spans="1:33" ht="15" x14ac:dyDescent="0.15">
      <c r="A114" s="35" t="s">
        <v>57</v>
      </c>
      <c r="B114" s="34" t="s">
        <v>17</v>
      </c>
      <c r="C114" s="38">
        <v>1</v>
      </c>
      <c r="D114" s="34" t="str">
        <f t="shared" si="6"/>
        <v>BRF-ONE-COM-1</v>
      </c>
      <c r="E114" s="41" t="s">
        <v>74</v>
      </c>
      <c r="F114" s="41">
        <v>1</v>
      </c>
      <c r="G114" s="41" t="str">
        <f t="shared" si="4"/>
        <v>R 1</v>
      </c>
      <c r="H114" s="38">
        <v>2.2425999999999999</v>
      </c>
      <c r="I114" s="63">
        <v>2.2869999999999999</v>
      </c>
      <c r="J114" s="38">
        <v>4.4400000000000002E-2</v>
      </c>
      <c r="K114" s="34" t="s">
        <v>47</v>
      </c>
      <c r="L114" s="58">
        <v>43586</v>
      </c>
      <c r="M114" s="34" t="s">
        <v>1</v>
      </c>
      <c r="N114" s="68">
        <v>50</v>
      </c>
      <c r="O114" s="68">
        <v>25</v>
      </c>
      <c r="P114" s="68">
        <v>20</v>
      </c>
      <c r="Q114" s="33" t="s">
        <v>1088</v>
      </c>
      <c r="R114" s="82">
        <v>7.0000000000000007E-2</v>
      </c>
      <c r="S114" s="82">
        <v>5.7000000000000002E-2</v>
      </c>
      <c r="T114" s="82">
        <v>4.2000000000000003E-2</v>
      </c>
      <c r="U114" s="82">
        <v>2.1999999999999999E-2</v>
      </c>
      <c r="V114" s="82">
        <v>1.2E-2</v>
      </c>
      <c r="W114" s="82">
        <v>1.7589999999999999</v>
      </c>
      <c r="X114" s="82">
        <v>21.88</v>
      </c>
      <c r="Y114" s="34" t="s">
        <v>1094</v>
      </c>
      <c r="Z114" s="86" t="s">
        <v>1</v>
      </c>
      <c r="AA114" s="75">
        <v>29.1884430872311</v>
      </c>
      <c r="AB114" s="75">
        <v>7.8758009721856812</v>
      </c>
      <c r="AC114" s="75">
        <v>26.982600437606287</v>
      </c>
      <c r="AD114" s="33" t="s">
        <v>1035</v>
      </c>
      <c r="AE114" s="34" t="s">
        <v>1086</v>
      </c>
      <c r="AF114" s="34" t="s">
        <v>345</v>
      </c>
      <c r="AG114" s="34" t="s">
        <v>1</v>
      </c>
    </row>
    <row r="115" spans="1:33" ht="15" x14ac:dyDescent="0.2">
      <c r="A115" s="35" t="s">
        <v>57</v>
      </c>
      <c r="B115" s="33" t="s">
        <v>17</v>
      </c>
      <c r="C115" s="61">
        <v>2</v>
      </c>
      <c r="D115" s="33" t="str">
        <f t="shared" si="6"/>
        <v>BRF-ONE-COM-2</v>
      </c>
      <c r="E115" s="42" t="s">
        <v>74</v>
      </c>
      <c r="F115" s="42">
        <v>2</v>
      </c>
      <c r="G115" s="42" t="str">
        <f t="shared" si="4"/>
        <v>R 2</v>
      </c>
      <c r="H115" s="61">
        <v>2.2467999999999999</v>
      </c>
      <c r="I115" s="62">
        <v>2.2854999999999999</v>
      </c>
      <c r="J115" s="61">
        <v>3.8699999999999998E-2</v>
      </c>
      <c r="K115" s="33" t="s">
        <v>47</v>
      </c>
      <c r="L115" s="57">
        <v>43586</v>
      </c>
      <c r="M115" s="34" t="s">
        <v>1</v>
      </c>
      <c r="N115" s="68">
        <v>50</v>
      </c>
      <c r="O115" s="68">
        <v>25</v>
      </c>
      <c r="P115" s="68">
        <v>20</v>
      </c>
      <c r="Q115" s="33" t="s">
        <v>1088</v>
      </c>
      <c r="R115" s="81">
        <v>6.3E-2</v>
      </c>
      <c r="S115" s="81">
        <v>5.2999999999999999E-2</v>
      </c>
      <c r="T115" s="81">
        <v>0.04</v>
      </c>
      <c r="U115" s="81">
        <v>1.7000000000000001E-2</v>
      </c>
      <c r="V115" s="81">
        <v>0.01</v>
      </c>
      <c r="W115" s="81">
        <v>1.718</v>
      </c>
      <c r="X115" s="81">
        <v>16.995999999999999</v>
      </c>
      <c r="Y115" s="34" t="s">
        <v>1094</v>
      </c>
      <c r="Z115" s="86" t="s">
        <v>1</v>
      </c>
      <c r="AA115" s="77">
        <v>19.758348061809905</v>
      </c>
      <c r="AB115" s="77">
        <v>1.1469671389702483</v>
      </c>
      <c r="AC115" s="77">
        <v>5.8049748662297018</v>
      </c>
      <c r="AD115" s="33" t="s">
        <v>1035</v>
      </c>
      <c r="AE115" s="34" t="s">
        <v>1086</v>
      </c>
      <c r="AF115" s="34" t="s">
        <v>345</v>
      </c>
      <c r="AG115" s="34" t="s">
        <v>1</v>
      </c>
    </row>
    <row r="116" spans="1:33" ht="15" x14ac:dyDescent="0.2">
      <c r="A116" s="35" t="s">
        <v>57</v>
      </c>
      <c r="B116" s="34" t="s">
        <v>17</v>
      </c>
      <c r="C116" s="38">
        <v>3</v>
      </c>
      <c r="D116" s="34" t="str">
        <f t="shared" si="6"/>
        <v>BRF-ONE-COM-3</v>
      </c>
      <c r="E116" s="41" t="s">
        <v>74</v>
      </c>
      <c r="F116" s="41">
        <v>3</v>
      </c>
      <c r="G116" s="41" t="str">
        <f t="shared" si="4"/>
        <v>R 3</v>
      </c>
      <c r="H116" s="38">
        <v>2.2446000000000002</v>
      </c>
      <c r="I116" s="63">
        <v>2.2869999999999999</v>
      </c>
      <c r="J116" s="38">
        <v>4.24E-2</v>
      </c>
      <c r="K116" s="34" t="s">
        <v>47</v>
      </c>
      <c r="L116" s="58">
        <v>43586</v>
      </c>
      <c r="M116" s="34" t="s">
        <v>1</v>
      </c>
      <c r="N116" s="68">
        <v>50</v>
      </c>
      <c r="O116" s="68">
        <v>25</v>
      </c>
      <c r="P116" s="68">
        <v>20</v>
      </c>
      <c r="Q116" s="33" t="s">
        <v>1088</v>
      </c>
      <c r="R116" s="82">
        <v>7.1999999999999995E-2</v>
      </c>
      <c r="S116" s="82">
        <v>5.7000000000000002E-2</v>
      </c>
      <c r="T116" s="82">
        <v>3.9E-2</v>
      </c>
      <c r="U116" s="82">
        <v>0.03</v>
      </c>
      <c r="V116" s="82">
        <v>1.6E-2</v>
      </c>
      <c r="W116" s="82">
        <v>1.79</v>
      </c>
      <c r="X116" s="82">
        <v>29.533999999999999</v>
      </c>
      <c r="Y116" s="34" t="s">
        <v>1094</v>
      </c>
      <c r="Z116" s="86" t="s">
        <v>1</v>
      </c>
      <c r="AA116" s="77">
        <v>23.460085985932935</v>
      </c>
      <c r="AB116" s="77">
        <v>0.22927355995187049</v>
      </c>
      <c r="AC116" s="77">
        <v>0.97729206998365992</v>
      </c>
      <c r="AD116" s="34" t="s">
        <v>1035</v>
      </c>
      <c r="AE116" s="34" t="s">
        <v>1086</v>
      </c>
      <c r="AF116" s="34" t="s">
        <v>345</v>
      </c>
      <c r="AG116" s="34" t="s">
        <v>1</v>
      </c>
    </row>
    <row r="117" spans="1:33" ht="15" x14ac:dyDescent="0.2">
      <c r="A117" s="35" t="s">
        <v>57</v>
      </c>
      <c r="B117" s="34" t="s">
        <v>17</v>
      </c>
      <c r="C117" s="38">
        <v>4</v>
      </c>
      <c r="D117" s="34" t="str">
        <f t="shared" si="6"/>
        <v>BRF-ONE-COM-4</v>
      </c>
      <c r="E117" s="41" t="s">
        <v>74</v>
      </c>
      <c r="F117" s="41">
        <v>4</v>
      </c>
      <c r="G117" s="41" t="str">
        <f t="shared" si="4"/>
        <v>R 4</v>
      </c>
      <c r="H117" s="38">
        <v>2.2294</v>
      </c>
      <c r="I117" s="63">
        <v>2.2692999999999999</v>
      </c>
      <c r="J117" s="38">
        <v>3.9899999999999998E-2</v>
      </c>
      <c r="K117" s="34" t="s">
        <v>47</v>
      </c>
      <c r="L117" s="58">
        <v>43586</v>
      </c>
      <c r="M117" s="34" t="s">
        <v>1</v>
      </c>
      <c r="N117" s="68">
        <v>50</v>
      </c>
      <c r="O117" s="68">
        <v>25</v>
      </c>
      <c r="P117" s="68">
        <v>20</v>
      </c>
      <c r="Q117" s="33" t="s">
        <v>1088</v>
      </c>
      <c r="R117" s="82">
        <v>6.4000000000000001E-2</v>
      </c>
      <c r="S117" s="82">
        <v>5.1999999999999998E-2</v>
      </c>
      <c r="T117" s="82">
        <v>3.9E-2</v>
      </c>
      <c r="U117" s="82">
        <v>1.9E-2</v>
      </c>
      <c r="V117" s="82">
        <v>1.0999999999999999E-2</v>
      </c>
      <c r="W117" s="82">
        <v>1.8420000000000001</v>
      </c>
      <c r="X117" s="82">
        <v>19.420999999999999</v>
      </c>
      <c r="Y117" s="34" t="s">
        <v>1094</v>
      </c>
      <c r="Z117" s="86" t="s">
        <v>1</v>
      </c>
      <c r="AA117" s="77">
        <v>19.186494933515533</v>
      </c>
      <c r="AB117" s="77">
        <v>0.87702735807304788</v>
      </c>
      <c r="AC117" s="77">
        <v>4.5710660603309607</v>
      </c>
      <c r="AD117" s="33" t="s">
        <v>1035</v>
      </c>
      <c r="AE117" s="34" t="s">
        <v>1086</v>
      </c>
      <c r="AF117" s="34" t="s">
        <v>345</v>
      </c>
      <c r="AG117" s="34" t="s">
        <v>1</v>
      </c>
    </row>
    <row r="118" spans="1:33" ht="15" x14ac:dyDescent="0.2">
      <c r="A118" s="35" t="s">
        <v>57</v>
      </c>
      <c r="B118" s="34" t="s">
        <v>17</v>
      </c>
      <c r="C118" s="38">
        <v>5</v>
      </c>
      <c r="D118" s="34" t="str">
        <f t="shared" si="6"/>
        <v>BRF-ONE-COM-5</v>
      </c>
      <c r="E118" s="41" t="s">
        <v>74</v>
      </c>
      <c r="F118" s="41">
        <v>5</v>
      </c>
      <c r="G118" s="41" t="str">
        <f t="shared" si="4"/>
        <v>R 5</v>
      </c>
      <c r="H118" s="38">
        <v>2.2275999999999998</v>
      </c>
      <c r="I118" s="63">
        <v>2.266</v>
      </c>
      <c r="J118" s="38">
        <v>3.8699999999999998E-2</v>
      </c>
      <c r="K118" s="34" t="s">
        <v>47</v>
      </c>
      <c r="L118" s="58">
        <v>43586</v>
      </c>
      <c r="M118" s="34" t="s">
        <v>1</v>
      </c>
      <c r="N118" s="68">
        <v>50</v>
      </c>
      <c r="O118" s="68">
        <v>25</v>
      </c>
      <c r="P118" s="68">
        <v>20</v>
      </c>
      <c r="Q118" s="33" t="s">
        <v>1088</v>
      </c>
      <c r="R118" s="82">
        <v>6.7000000000000004E-2</v>
      </c>
      <c r="S118" s="82">
        <v>5.5E-2</v>
      </c>
      <c r="T118" s="82">
        <v>3.7999999999999999E-2</v>
      </c>
      <c r="U118" s="82">
        <v>2.4E-2</v>
      </c>
      <c r="V118" s="82">
        <v>1.4E-2</v>
      </c>
      <c r="W118" s="82">
        <v>1.774</v>
      </c>
      <c r="X118" s="82">
        <v>24.332999999999998</v>
      </c>
      <c r="Y118" s="34" t="s">
        <v>1094</v>
      </c>
      <c r="Z118" s="86" t="s">
        <v>1</v>
      </c>
      <c r="AA118" s="77">
        <v>14.924458048682441</v>
      </c>
      <c r="AB118" s="77">
        <v>1.6128323530235751</v>
      </c>
      <c r="AC118" s="77">
        <v>10.806639328293459</v>
      </c>
      <c r="AD118" s="34" t="s">
        <v>1035</v>
      </c>
      <c r="AE118" s="34" t="s">
        <v>1086</v>
      </c>
      <c r="AF118" s="34" t="s">
        <v>345</v>
      </c>
      <c r="AG118" s="34" t="s">
        <v>1</v>
      </c>
    </row>
    <row r="119" spans="1:33" ht="15" x14ac:dyDescent="0.15">
      <c r="A119" s="35" t="s">
        <v>57</v>
      </c>
      <c r="B119" s="34" t="s">
        <v>17</v>
      </c>
      <c r="C119" s="38">
        <v>6</v>
      </c>
      <c r="D119" s="34" t="str">
        <f t="shared" si="6"/>
        <v>BRF-ONE-COM-6</v>
      </c>
      <c r="E119" s="41" t="s">
        <v>74</v>
      </c>
      <c r="F119" s="41">
        <v>6</v>
      </c>
      <c r="G119" s="41" t="str">
        <f t="shared" si="4"/>
        <v>R 6</v>
      </c>
      <c r="H119" s="38">
        <v>2.2408000000000001</v>
      </c>
      <c r="I119" s="63">
        <v>2.2795000000000001</v>
      </c>
      <c r="J119" s="38">
        <v>3.8699999999999998E-2</v>
      </c>
      <c r="K119" s="34" t="s">
        <v>47</v>
      </c>
      <c r="L119" s="58">
        <v>43586</v>
      </c>
      <c r="M119" s="34" t="s">
        <v>1</v>
      </c>
      <c r="N119" s="68">
        <v>50</v>
      </c>
      <c r="O119" s="68">
        <v>25</v>
      </c>
      <c r="P119" s="68">
        <v>20</v>
      </c>
      <c r="Q119" s="33" t="s">
        <v>1088</v>
      </c>
      <c r="R119" s="82">
        <v>6.4000000000000001E-2</v>
      </c>
      <c r="S119" s="82">
        <v>5.3999999999999999E-2</v>
      </c>
      <c r="T119" s="82">
        <v>4.1000000000000002E-2</v>
      </c>
      <c r="U119" s="82">
        <v>1.7999999999999999E-2</v>
      </c>
      <c r="V119" s="82">
        <v>0.01</v>
      </c>
      <c r="W119" s="82">
        <v>1.7350000000000001</v>
      </c>
      <c r="X119" s="82">
        <v>17.827000000000002</v>
      </c>
      <c r="Y119" s="34" t="s">
        <v>1094</v>
      </c>
      <c r="Z119" s="86" t="s">
        <v>1</v>
      </c>
      <c r="AA119" s="75">
        <v>13.581957469574393</v>
      </c>
      <c r="AB119" s="75">
        <v>0.2222760233006463</v>
      </c>
      <c r="AC119" s="75">
        <v>1.6365536690758877</v>
      </c>
      <c r="AD119" s="33" t="s">
        <v>1035</v>
      </c>
      <c r="AE119" s="34" t="s">
        <v>1086</v>
      </c>
      <c r="AF119" s="34" t="s">
        <v>345</v>
      </c>
      <c r="AG119" s="34" t="s">
        <v>1</v>
      </c>
    </row>
    <row r="120" spans="1:33" ht="15" x14ac:dyDescent="0.15">
      <c r="A120" s="35" t="s">
        <v>57</v>
      </c>
      <c r="B120" s="34" t="s">
        <v>17</v>
      </c>
      <c r="C120" s="38">
        <v>7</v>
      </c>
      <c r="D120" s="34" t="str">
        <f t="shared" si="6"/>
        <v>BRF-ONE-COM-7</v>
      </c>
      <c r="E120" s="41" t="s">
        <v>74</v>
      </c>
      <c r="F120" s="41">
        <v>7</v>
      </c>
      <c r="G120" s="41" t="str">
        <f t="shared" si="4"/>
        <v>R 7</v>
      </c>
      <c r="H120" s="38">
        <v>2.2189000000000001</v>
      </c>
      <c r="I120" s="63">
        <v>2.2595000000000001</v>
      </c>
      <c r="J120" s="38">
        <v>4.0599999999999997E-2</v>
      </c>
      <c r="K120" s="34" t="s">
        <v>47</v>
      </c>
      <c r="L120" s="58">
        <v>43586</v>
      </c>
      <c r="M120" s="34" t="s">
        <v>1</v>
      </c>
      <c r="N120" s="68">
        <v>50</v>
      </c>
      <c r="O120" s="68">
        <v>25</v>
      </c>
      <c r="P120" s="68">
        <v>20</v>
      </c>
      <c r="Q120" s="33" t="s">
        <v>1088</v>
      </c>
      <c r="R120" s="82">
        <v>7.0000000000000007E-2</v>
      </c>
      <c r="S120" s="82">
        <v>5.7000000000000002E-2</v>
      </c>
      <c r="T120" s="82">
        <v>4.1000000000000002E-2</v>
      </c>
      <c r="U120" s="82">
        <v>2.3E-2</v>
      </c>
      <c r="V120" s="82">
        <v>1.2999999999999999E-2</v>
      </c>
      <c r="W120" s="82">
        <v>1.776</v>
      </c>
      <c r="X120" s="82">
        <v>22.863</v>
      </c>
      <c r="Y120" s="34" t="s">
        <v>1094</v>
      </c>
      <c r="Z120" s="86" t="s">
        <v>1</v>
      </c>
      <c r="AA120" s="75">
        <v>17.07530312001505</v>
      </c>
      <c r="AB120" s="75">
        <v>1.9270337268578208</v>
      </c>
      <c r="AC120" s="75">
        <v>11.285502303025133</v>
      </c>
      <c r="AD120" s="33" t="s">
        <v>1035</v>
      </c>
      <c r="AE120" s="34" t="s">
        <v>1086</v>
      </c>
      <c r="AF120" s="34" t="s">
        <v>345</v>
      </c>
      <c r="AG120" s="34" t="s">
        <v>1</v>
      </c>
    </row>
    <row r="121" spans="1:33" ht="15" x14ac:dyDescent="0.15">
      <c r="A121" s="35" t="s">
        <v>57</v>
      </c>
      <c r="B121" s="34" t="s">
        <v>17</v>
      </c>
      <c r="C121" s="38">
        <v>8</v>
      </c>
      <c r="D121" s="34" t="str">
        <f t="shared" si="6"/>
        <v>BRF-ONE-COM-8</v>
      </c>
      <c r="E121" s="41" t="s">
        <v>74</v>
      </c>
      <c r="F121" s="41">
        <v>8</v>
      </c>
      <c r="G121" s="41" t="str">
        <f t="shared" si="4"/>
        <v>R 8</v>
      </c>
      <c r="H121" s="38">
        <v>2.2088999999999999</v>
      </c>
      <c r="I121" s="63">
        <v>2.2496</v>
      </c>
      <c r="J121" s="38">
        <v>4.07E-2</v>
      </c>
      <c r="K121" s="34" t="s">
        <v>47</v>
      </c>
      <c r="L121" s="58">
        <v>43586</v>
      </c>
      <c r="M121" s="34" t="s">
        <v>1</v>
      </c>
      <c r="N121" s="68">
        <v>50</v>
      </c>
      <c r="O121" s="68">
        <v>25</v>
      </c>
      <c r="P121" s="68">
        <v>20</v>
      </c>
      <c r="Q121" s="33" t="s">
        <v>1088</v>
      </c>
      <c r="R121" s="82">
        <v>6.3E-2</v>
      </c>
      <c r="S121" s="82">
        <v>5.1999999999999998E-2</v>
      </c>
      <c r="T121" s="82">
        <v>3.9E-2</v>
      </c>
      <c r="U121" s="82">
        <v>1.9E-2</v>
      </c>
      <c r="V121" s="82">
        <v>1.0999999999999999E-2</v>
      </c>
      <c r="W121" s="82">
        <v>1.784</v>
      </c>
      <c r="X121" s="82">
        <v>18.911000000000001</v>
      </c>
      <c r="Y121" s="34" t="s">
        <v>1094</v>
      </c>
      <c r="Z121" s="86" t="s">
        <v>1</v>
      </c>
      <c r="AA121" s="75">
        <v>18.590566209520603</v>
      </c>
      <c r="AB121" s="75">
        <v>0.56694713405080166</v>
      </c>
      <c r="AC121" s="75">
        <v>3.049649632298217</v>
      </c>
      <c r="AD121" s="33" t="s">
        <v>1035</v>
      </c>
      <c r="AE121" s="34" t="s">
        <v>1086</v>
      </c>
      <c r="AF121" s="34" t="s">
        <v>345</v>
      </c>
      <c r="AG121" s="34" t="s">
        <v>1</v>
      </c>
    </row>
    <row r="122" spans="1:33" ht="15" x14ac:dyDescent="0.15">
      <c r="A122" s="35" t="s">
        <v>57</v>
      </c>
      <c r="B122" s="34" t="s">
        <v>8</v>
      </c>
      <c r="C122" s="38">
        <v>1</v>
      </c>
      <c r="D122" s="34" t="str">
        <f t="shared" si="6"/>
        <v>CCR-ONE-NCD-1</v>
      </c>
      <c r="E122" s="41" t="s">
        <v>74</v>
      </c>
      <c r="F122" s="41">
        <v>9</v>
      </c>
      <c r="G122" s="41" t="str">
        <f t="shared" si="4"/>
        <v>R 9</v>
      </c>
      <c r="H122" s="38">
        <v>2.2225000000000001</v>
      </c>
      <c r="I122" s="63">
        <v>2.2696000000000001</v>
      </c>
      <c r="J122" s="38">
        <v>4.7100000000000003E-2</v>
      </c>
      <c r="K122" s="34" t="s">
        <v>87</v>
      </c>
      <c r="L122" s="58">
        <v>43602</v>
      </c>
      <c r="M122" s="34" t="s">
        <v>1</v>
      </c>
      <c r="N122" s="68">
        <v>50</v>
      </c>
      <c r="O122" s="68">
        <v>25</v>
      </c>
      <c r="P122" s="68">
        <v>20</v>
      </c>
      <c r="Q122" s="33" t="s">
        <v>1088</v>
      </c>
      <c r="R122" s="82">
        <v>7.0000000000000007E-2</v>
      </c>
      <c r="S122" s="82">
        <v>5.8000000000000003E-2</v>
      </c>
      <c r="T122" s="82">
        <v>4.2999999999999997E-2</v>
      </c>
      <c r="U122" s="82">
        <v>2.3E-2</v>
      </c>
      <c r="V122" s="82">
        <v>1.2999999999999999E-2</v>
      </c>
      <c r="W122" s="82">
        <v>1.7809999999999999</v>
      </c>
      <c r="X122" s="82">
        <v>22.724</v>
      </c>
      <c r="Y122" s="34" t="s">
        <v>1094</v>
      </c>
      <c r="Z122" s="86" t="s">
        <v>1</v>
      </c>
      <c r="AA122" s="75">
        <v>20.2223305598067</v>
      </c>
      <c r="AB122" s="75">
        <v>3.1706198539688764</v>
      </c>
      <c r="AC122" s="75">
        <v>15.67880539086185</v>
      </c>
      <c r="AD122" s="33" t="s">
        <v>1035</v>
      </c>
      <c r="AE122" s="34" t="s">
        <v>1086</v>
      </c>
      <c r="AF122" s="34" t="s">
        <v>345</v>
      </c>
      <c r="AG122" s="34" t="s">
        <v>1</v>
      </c>
    </row>
    <row r="123" spans="1:33" ht="15" x14ac:dyDescent="0.15">
      <c r="A123" s="35" t="s">
        <v>57</v>
      </c>
      <c r="B123" s="34" t="s">
        <v>8</v>
      </c>
      <c r="C123" s="38">
        <v>2</v>
      </c>
      <c r="D123" s="34" t="str">
        <f t="shared" si="6"/>
        <v>CCR-ONE-NCD-2</v>
      </c>
      <c r="E123" s="41" t="s">
        <v>74</v>
      </c>
      <c r="F123" s="41">
        <v>10</v>
      </c>
      <c r="G123" s="41" t="str">
        <f t="shared" si="4"/>
        <v>R 10</v>
      </c>
      <c r="H123" s="38">
        <v>2.2202999999999999</v>
      </c>
      <c r="I123" s="63">
        <v>2.2570999999999999</v>
      </c>
      <c r="J123" s="38">
        <v>3.6799999999999999E-2</v>
      </c>
      <c r="K123" s="34" t="s">
        <v>81</v>
      </c>
      <c r="L123" s="58">
        <v>43601</v>
      </c>
      <c r="M123" s="34" t="s">
        <v>88</v>
      </c>
      <c r="N123" s="68">
        <v>50</v>
      </c>
      <c r="O123" s="68">
        <v>25</v>
      </c>
      <c r="P123" s="68">
        <v>20</v>
      </c>
      <c r="Q123" s="33" t="s">
        <v>1088</v>
      </c>
      <c r="R123" s="82">
        <v>6.0999999999999999E-2</v>
      </c>
      <c r="S123" s="82">
        <v>5.0999999999999997E-2</v>
      </c>
      <c r="T123" s="82">
        <v>3.6999999999999998E-2</v>
      </c>
      <c r="U123" s="82">
        <v>0.02</v>
      </c>
      <c r="V123" s="82">
        <v>1.0999999999999999E-2</v>
      </c>
      <c r="W123" s="82">
        <v>1.7569999999999999</v>
      </c>
      <c r="X123" s="82">
        <v>19.57</v>
      </c>
      <c r="Y123" s="34" t="s">
        <v>1094</v>
      </c>
      <c r="Z123" s="86" t="s">
        <v>1</v>
      </c>
      <c r="AA123" s="75">
        <v>11.554078744593884</v>
      </c>
      <c r="AB123" s="75">
        <v>2.7908730690585641</v>
      </c>
      <c r="AC123" s="75">
        <v>24.154873190252442</v>
      </c>
      <c r="AD123" s="33" t="s">
        <v>1035</v>
      </c>
      <c r="AE123" s="34" t="s">
        <v>1086</v>
      </c>
      <c r="AF123" s="34" t="s">
        <v>345</v>
      </c>
      <c r="AG123" s="34" t="s">
        <v>1</v>
      </c>
    </row>
    <row r="124" spans="1:33" x14ac:dyDescent="0.15">
      <c r="A124" s="33" t="s">
        <v>57</v>
      </c>
      <c r="B124" s="34" t="s">
        <v>8</v>
      </c>
      <c r="C124" s="38">
        <v>3</v>
      </c>
      <c r="D124" s="34" t="str">
        <f t="shared" si="6"/>
        <v>CCR-ONE-NCD-3</v>
      </c>
      <c r="E124" s="41" t="s">
        <v>74</v>
      </c>
      <c r="F124" s="41">
        <v>11</v>
      </c>
      <c r="G124" s="41" t="str">
        <f t="shared" si="4"/>
        <v>R 11</v>
      </c>
      <c r="H124" s="38">
        <v>2.2267999999999999</v>
      </c>
      <c r="I124" s="63">
        <v>2.2715999999999998</v>
      </c>
      <c r="J124" s="38">
        <v>4.48E-2</v>
      </c>
      <c r="K124" s="34" t="s">
        <v>81</v>
      </c>
      <c r="L124" s="58">
        <v>43601</v>
      </c>
      <c r="M124" s="34" t="s">
        <v>1</v>
      </c>
      <c r="N124" s="68">
        <v>50</v>
      </c>
      <c r="O124" s="68">
        <v>17</v>
      </c>
      <c r="P124" s="68">
        <v>20</v>
      </c>
      <c r="Q124" s="33" t="s">
        <v>345</v>
      </c>
      <c r="R124" s="82">
        <v>6.5000000000000002E-2</v>
      </c>
      <c r="S124" s="82">
        <v>5.2999999999999999E-2</v>
      </c>
      <c r="T124" s="82">
        <v>3.7999999999999999E-2</v>
      </c>
      <c r="U124" s="82">
        <v>2.1999999999999999E-2</v>
      </c>
      <c r="V124" s="82">
        <v>1.2999999999999999E-2</v>
      </c>
      <c r="W124" s="82">
        <v>1.776</v>
      </c>
      <c r="X124" s="82">
        <v>22.388000000000002</v>
      </c>
      <c r="Y124" s="34" t="s">
        <v>1094</v>
      </c>
      <c r="Z124" s="87">
        <v>25</v>
      </c>
      <c r="AA124" s="75">
        <v>8.153314277241666</v>
      </c>
      <c r="AB124" s="75">
        <v>1.0923959359773712</v>
      </c>
      <c r="AC124" s="75">
        <v>13.398182614235468</v>
      </c>
      <c r="AD124" s="33" t="s">
        <v>1035</v>
      </c>
      <c r="AE124" s="34" t="s">
        <v>1085</v>
      </c>
      <c r="AF124" s="34" t="s">
        <v>345</v>
      </c>
      <c r="AG124" s="34" t="s">
        <v>1</v>
      </c>
    </row>
    <row r="125" spans="1:33" ht="15" x14ac:dyDescent="0.2">
      <c r="A125" s="35" t="s">
        <v>57</v>
      </c>
      <c r="B125" s="34" t="s">
        <v>8</v>
      </c>
      <c r="C125" s="38">
        <v>4</v>
      </c>
      <c r="D125" s="34" t="str">
        <f t="shared" si="6"/>
        <v>CCR-ONE-NCD-4</v>
      </c>
      <c r="E125" s="41" t="s">
        <v>74</v>
      </c>
      <c r="F125" s="41">
        <v>12</v>
      </c>
      <c r="G125" s="41" t="str">
        <f t="shared" si="4"/>
        <v>R 12</v>
      </c>
      <c r="H125" s="38">
        <v>2.2092000000000001</v>
      </c>
      <c r="I125" s="63">
        <v>2.2452000000000001</v>
      </c>
      <c r="J125" s="38">
        <v>3.5999999999999997E-2</v>
      </c>
      <c r="K125" s="34" t="s">
        <v>81</v>
      </c>
      <c r="L125" s="58">
        <v>43601</v>
      </c>
      <c r="M125" s="34" t="s">
        <v>1</v>
      </c>
      <c r="N125" s="68">
        <v>50</v>
      </c>
      <c r="O125" s="68">
        <v>25</v>
      </c>
      <c r="P125" s="69" t="s">
        <v>1081</v>
      </c>
      <c r="Q125" s="33" t="s">
        <v>1088</v>
      </c>
      <c r="R125" s="82">
        <v>6.3E-2</v>
      </c>
      <c r="S125" s="82">
        <v>5.1999999999999998E-2</v>
      </c>
      <c r="T125" s="82">
        <v>3.7999999999999999E-2</v>
      </c>
      <c r="U125" s="82">
        <v>2.1000000000000001E-2</v>
      </c>
      <c r="V125" s="82">
        <v>1.2E-2</v>
      </c>
      <c r="W125" s="82">
        <v>1.7969999999999999</v>
      </c>
      <c r="X125" s="82">
        <v>21.187999999999999</v>
      </c>
      <c r="Y125" s="34" t="s">
        <v>1094</v>
      </c>
      <c r="Z125" s="86" t="s">
        <v>1</v>
      </c>
      <c r="AA125" s="77">
        <v>12.14594973470264</v>
      </c>
      <c r="AB125" s="77">
        <v>1.3632335168402157</v>
      </c>
      <c r="AC125" s="77">
        <v>11.223770447075628</v>
      </c>
      <c r="AD125" s="34" t="s">
        <v>1035</v>
      </c>
      <c r="AE125" s="34" t="s">
        <v>1086</v>
      </c>
      <c r="AF125" s="34" t="s">
        <v>345</v>
      </c>
      <c r="AG125" s="34" t="s">
        <v>1</v>
      </c>
    </row>
    <row r="126" spans="1:33" ht="15" x14ac:dyDescent="0.2">
      <c r="A126" s="35" t="s">
        <v>57</v>
      </c>
      <c r="B126" s="34" t="s">
        <v>8</v>
      </c>
      <c r="C126" s="38">
        <v>5</v>
      </c>
      <c r="D126" s="34" t="str">
        <f t="shared" si="6"/>
        <v>CCR-ONE-NCD-5</v>
      </c>
      <c r="E126" s="41" t="s">
        <v>74</v>
      </c>
      <c r="F126" s="41">
        <v>13</v>
      </c>
      <c r="G126" s="41" t="str">
        <f t="shared" si="4"/>
        <v>R 13</v>
      </c>
      <c r="H126" s="38">
        <v>2.2343000000000002</v>
      </c>
      <c r="I126" s="63">
        <v>2.2707000000000002</v>
      </c>
      <c r="J126" s="38">
        <v>3.6400000000000002E-2</v>
      </c>
      <c r="K126" s="34" t="s">
        <v>81</v>
      </c>
      <c r="L126" s="58">
        <v>43601</v>
      </c>
      <c r="M126" s="34" t="s">
        <v>1</v>
      </c>
      <c r="N126" s="68">
        <v>50</v>
      </c>
      <c r="O126" s="68">
        <v>25</v>
      </c>
      <c r="P126" s="68">
        <v>20</v>
      </c>
      <c r="Q126" s="33" t="s">
        <v>1088</v>
      </c>
      <c r="R126" s="82">
        <v>6.8000000000000005E-2</v>
      </c>
      <c r="S126" s="82">
        <v>5.5E-2</v>
      </c>
      <c r="T126" s="82">
        <v>3.7999999999999999E-2</v>
      </c>
      <c r="U126" s="82">
        <v>2.4E-2</v>
      </c>
      <c r="V126" s="82">
        <v>1.2999999999999999E-2</v>
      </c>
      <c r="W126" s="82">
        <v>1.7749999999999999</v>
      </c>
      <c r="X126" s="82">
        <v>23.873999999999999</v>
      </c>
      <c r="Y126" s="34" t="s">
        <v>1094</v>
      </c>
      <c r="Z126" s="86" t="s">
        <v>1</v>
      </c>
      <c r="AA126" s="77">
        <v>10.727542046916648</v>
      </c>
      <c r="AB126" s="77">
        <v>1.089500717035836</v>
      </c>
      <c r="AC126" s="77">
        <v>10.156107636501732</v>
      </c>
      <c r="AD126" s="34" t="s">
        <v>1035</v>
      </c>
      <c r="AE126" s="34" t="s">
        <v>1086</v>
      </c>
      <c r="AF126" s="34" t="s">
        <v>345</v>
      </c>
      <c r="AG126" s="34" t="s">
        <v>1</v>
      </c>
    </row>
    <row r="127" spans="1:33" ht="15" x14ac:dyDescent="0.2">
      <c r="A127" s="35" t="s">
        <v>57</v>
      </c>
      <c r="B127" s="34" t="s">
        <v>8</v>
      </c>
      <c r="C127" s="38">
        <v>6</v>
      </c>
      <c r="D127" s="34" t="str">
        <f t="shared" si="6"/>
        <v>CCR-ONE-NCD-6</v>
      </c>
      <c r="E127" s="41" t="s">
        <v>74</v>
      </c>
      <c r="F127" s="41">
        <v>14</v>
      </c>
      <c r="G127" s="41" t="str">
        <f t="shared" si="4"/>
        <v>R 14</v>
      </c>
      <c r="H127" s="38">
        <v>2.2355</v>
      </c>
      <c r="I127" s="63">
        <v>2.2717000000000001</v>
      </c>
      <c r="J127" s="38">
        <v>3.6200000000000003E-2</v>
      </c>
      <c r="K127" s="34" t="s">
        <v>81</v>
      </c>
      <c r="L127" s="58">
        <v>43601</v>
      </c>
      <c r="M127" s="34" t="s">
        <v>1</v>
      </c>
      <c r="N127" s="68">
        <v>50</v>
      </c>
      <c r="O127" s="68">
        <v>25</v>
      </c>
      <c r="P127" s="68">
        <v>20</v>
      </c>
      <c r="Q127" s="33" t="s">
        <v>1088</v>
      </c>
      <c r="R127" s="82">
        <v>6.4000000000000001E-2</v>
      </c>
      <c r="S127" s="82">
        <v>5.1999999999999998E-2</v>
      </c>
      <c r="T127" s="82">
        <v>3.7999999999999999E-2</v>
      </c>
      <c r="U127" s="82">
        <v>2.1999999999999999E-2</v>
      </c>
      <c r="V127" s="82">
        <v>1.2E-2</v>
      </c>
      <c r="W127" s="82">
        <v>1.7789999999999999</v>
      </c>
      <c r="X127" s="82">
        <v>21.81</v>
      </c>
      <c r="Y127" s="34" t="s">
        <v>1094</v>
      </c>
      <c r="Z127" s="86" t="s">
        <v>1</v>
      </c>
      <c r="AA127" s="77">
        <v>20.00247665755143</v>
      </c>
      <c r="AB127" s="77">
        <v>0.23480017652562879</v>
      </c>
      <c r="AC127" s="77">
        <v>1.1738555207211598</v>
      </c>
      <c r="AD127" s="34" t="s">
        <v>1035</v>
      </c>
      <c r="AE127" s="34" t="s">
        <v>1086</v>
      </c>
      <c r="AF127" s="34" t="s">
        <v>345</v>
      </c>
      <c r="AG127" s="34" t="s">
        <v>1</v>
      </c>
    </row>
    <row r="128" spans="1:33" ht="15" x14ac:dyDescent="0.2">
      <c r="A128" s="35" t="s">
        <v>57</v>
      </c>
      <c r="B128" s="34" t="s">
        <v>8</v>
      </c>
      <c r="C128" s="38">
        <v>7</v>
      </c>
      <c r="D128" s="34" t="str">
        <f t="shared" si="6"/>
        <v>CCR-ONE-NCD-7</v>
      </c>
      <c r="E128" s="41" t="s">
        <v>74</v>
      </c>
      <c r="F128" s="41">
        <v>15</v>
      </c>
      <c r="G128" s="41" t="str">
        <f t="shared" si="4"/>
        <v>R 15</v>
      </c>
      <c r="H128" s="38">
        <v>2.2280000000000002</v>
      </c>
      <c r="I128" s="63">
        <v>2.2707000000000002</v>
      </c>
      <c r="J128" s="38">
        <v>4.2700000000000002E-2</v>
      </c>
      <c r="K128" s="34" t="s">
        <v>81</v>
      </c>
      <c r="L128" s="58">
        <v>43601</v>
      </c>
      <c r="M128" s="34" t="s">
        <v>1</v>
      </c>
      <c r="N128" s="68">
        <v>50</v>
      </c>
      <c r="O128" s="68">
        <v>25</v>
      </c>
      <c r="P128" s="68">
        <v>20</v>
      </c>
      <c r="Q128" s="33" t="s">
        <v>1088</v>
      </c>
      <c r="R128" s="82">
        <v>7.8E-2</v>
      </c>
      <c r="S128" s="82">
        <v>6.0999999999999999E-2</v>
      </c>
      <c r="T128" s="82">
        <v>4.1000000000000002E-2</v>
      </c>
      <c r="U128" s="82">
        <v>3.1E-2</v>
      </c>
      <c r="V128" s="82">
        <v>1.7000000000000001E-2</v>
      </c>
      <c r="W128" s="82">
        <v>1.776</v>
      </c>
      <c r="X128" s="82">
        <v>30.856000000000002</v>
      </c>
      <c r="Y128" s="34" t="s">
        <v>1094</v>
      </c>
      <c r="Z128" s="86" t="s">
        <v>1</v>
      </c>
      <c r="AA128" s="77">
        <v>16.479128292059233</v>
      </c>
      <c r="AB128" s="77">
        <v>2.394304953145411</v>
      </c>
      <c r="AC128" s="77">
        <v>14.52931799978249</v>
      </c>
      <c r="AD128" s="34" t="s">
        <v>1035</v>
      </c>
      <c r="AE128" s="34" t="s">
        <v>1086</v>
      </c>
      <c r="AF128" s="34" t="s">
        <v>345</v>
      </c>
      <c r="AG128" s="34" t="s">
        <v>1</v>
      </c>
    </row>
    <row r="129" spans="1:33" ht="15" x14ac:dyDescent="0.2">
      <c r="A129" s="35" t="s">
        <v>57</v>
      </c>
      <c r="B129" s="33" t="s">
        <v>8</v>
      </c>
      <c r="C129" s="61">
        <v>8</v>
      </c>
      <c r="D129" s="33" t="str">
        <f t="shared" si="6"/>
        <v>CCR-ONE-NCD-8</v>
      </c>
      <c r="E129" s="42" t="s">
        <v>74</v>
      </c>
      <c r="F129" s="42">
        <v>16</v>
      </c>
      <c r="G129" s="42" t="str">
        <f t="shared" si="4"/>
        <v>R 16</v>
      </c>
      <c r="H129" s="61">
        <v>2.2362000000000002</v>
      </c>
      <c r="I129" s="62">
        <v>2.2722000000000002</v>
      </c>
      <c r="J129" s="61">
        <v>4.1000000000000002E-2</v>
      </c>
      <c r="K129" s="33" t="s">
        <v>81</v>
      </c>
      <c r="L129" s="57">
        <v>43601</v>
      </c>
      <c r="M129" s="33" t="s">
        <v>90</v>
      </c>
      <c r="N129" s="68">
        <v>50</v>
      </c>
      <c r="O129" s="68">
        <v>25</v>
      </c>
      <c r="P129" s="68">
        <v>20</v>
      </c>
      <c r="Q129" s="33" t="s">
        <v>1088</v>
      </c>
      <c r="R129" s="81">
        <v>5.7000000000000002E-2</v>
      </c>
      <c r="S129" s="81">
        <v>0.05</v>
      </c>
      <c r="T129" s="81">
        <v>3.9E-2</v>
      </c>
      <c r="U129" s="81">
        <v>1.2999999999999999E-2</v>
      </c>
      <c r="V129" s="81">
        <v>8.0000000000000002E-3</v>
      </c>
      <c r="W129" s="81">
        <v>1.657</v>
      </c>
      <c r="X129" s="81">
        <v>13.047000000000001</v>
      </c>
      <c r="Y129" s="33" t="s">
        <v>343</v>
      </c>
      <c r="Z129" s="86" t="s">
        <v>1</v>
      </c>
      <c r="AA129" s="77">
        <v>11.78933330102744</v>
      </c>
      <c r="AB129" s="77">
        <v>0.21248058731886046</v>
      </c>
      <c r="AC129" s="77">
        <v>1.8023121570440523</v>
      </c>
      <c r="AD129" s="34" t="s">
        <v>1035</v>
      </c>
      <c r="AE129" s="34" t="s">
        <v>1086</v>
      </c>
      <c r="AF129" s="34" t="s">
        <v>345</v>
      </c>
      <c r="AG129" s="34" t="s">
        <v>1</v>
      </c>
    </row>
    <row r="130" spans="1:33" ht="15" x14ac:dyDescent="0.15">
      <c r="A130" s="35" t="s">
        <v>57</v>
      </c>
      <c r="B130" s="33" t="s">
        <v>4</v>
      </c>
      <c r="C130" s="61">
        <v>1</v>
      </c>
      <c r="D130" s="33" t="str">
        <f t="shared" si="6"/>
        <v>CGF-MON-PRO-1</v>
      </c>
      <c r="E130" s="42" t="s">
        <v>74</v>
      </c>
      <c r="F130" s="42">
        <v>17</v>
      </c>
      <c r="G130" s="42" t="str">
        <f t="shared" ref="G130:G193" si="7">_xlfn.CONCAT(E130," ",F130)</f>
        <v>R 17</v>
      </c>
      <c r="H130" s="61">
        <v>2.2216</v>
      </c>
      <c r="I130" s="62">
        <v>2.2585999999999999</v>
      </c>
      <c r="J130" s="61">
        <v>3.6999999999999998E-2</v>
      </c>
      <c r="K130" s="33" t="s">
        <v>81</v>
      </c>
      <c r="L130" s="57">
        <v>43581</v>
      </c>
      <c r="M130" s="34" t="s">
        <v>1</v>
      </c>
      <c r="N130" s="68">
        <v>50</v>
      </c>
      <c r="O130" s="68">
        <v>25</v>
      </c>
      <c r="P130" s="68">
        <v>20</v>
      </c>
      <c r="Q130" s="33" t="s">
        <v>1088</v>
      </c>
      <c r="R130" s="81">
        <v>5.5E-2</v>
      </c>
      <c r="S130" s="81">
        <v>4.8000000000000001E-2</v>
      </c>
      <c r="T130" s="81">
        <v>0.04</v>
      </c>
      <c r="U130" s="81">
        <v>8.9999999999999993E-3</v>
      </c>
      <c r="V130" s="81">
        <v>5.0000000000000001E-3</v>
      </c>
      <c r="W130" s="81">
        <v>1.716</v>
      </c>
      <c r="X130" s="81">
        <v>9.1829999999999998</v>
      </c>
      <c r="Y130" s="34" t="s">
        <v>1094</v>
      </c>
      <c r="Z130" s="86" t="s">
        <v>1</v>
      </c>
      <c r="AA130" s="75">
        <v>8.3445854675630624</v>
      </c>
      <c r="AB130" s="75">
        <v>0.2642575446113648</v>
      </c>
      <c r="AC130" s="75">
        <v>3.1668145246828914</v>
      </c>
      <c r="AD130" s="34" t="s">
        <v>1035</v>
      </c>
      <c r="AE130" s="34" t="s">
        <v>1085</v>
      </c>
      <c r="AF130" s="34" t="s">
        <v>345</v>
      </c>
      <c r="AG130" s="34" t="s">
        <v>1</v>
      </c>
    </row>
    <row r="131" spans="1:33" ht="15" x14ac:dyDescent="0.2">
      <c r="A131" s="35" t="s">
        <v>57</v>
      </c>
      <c r="B131" s="34" t="s">
        <v>4</v>
      </c>
      <c r="C131" s="38">
        <v>2</v>
      </c>
      <c r="D131" s="34" t="str">
        <f t="shared" si="6"/>
        <v>CGF-MON-PRO-2</v>
      </c>
      <c r="E131" s="41" t="s">
        <v>74</v>
      </c>
      <c r="F131" s="41">
        <v>18</v>
      </c>
      <c r="G131" s="41" t="str">
        <f t="shared" si="7"/>
        <v>R 18</v>
      </c>
      <c r="H131" s="38">
        <v>2.2222</v>
      </c>
      <c r="I131" s="63">
        <v>2.2606000000000002</v>
      </c>
      <c r="J131" s="38">
        <v>3.8100000000000002E-2</v>
      </c>
      <c r="K131" s="34" t="s">
        <v>81</v>
      </c>
      <c r="L131" s="58">
        <v>43581</v>
      </c>
      <c r="M131" s="34" t="s">
        <v>1</v>
      </c>
      <c r="N131" s="68">
        <v>50</v>
      </c>
      <c r="O131" s="68">
        <v>25</v>
      </c>
      <c r="P131" s="68">
        <v>20</v>
      </c>
      <c r="Q131" s="33" t="s">
        <v>1088</v>
      </c>
      <c r="R131" s="82">
        <v>6.2E-2</v>
      </c>
      <c r="S131" s="82">
        <v>5.0999999999999997E-2</v>
      </c>
      <c r="T131" s="82">
        <v>3.7999999999999999E-2</v>
      </c>
      <c r="U131" s="82">
        <v>1.9E-2</v>
      </c>
      <c r="V131" s="82">
        <v>1.0999999999999999E-2</v>
      </c>
      <c r="W131" s="82">
        <v>1.784</v>
      </c>
      <c r="X131" s="82">
        <v>18.907</v>
      </c>
      <c r="Y131" s="34" t="s">
        <v>1094</v>
      </c>
      <c r="Z131" s="86" t="s">
        <v>1</v>
      </c>
      <c r="AA131" s="77">
        <v>12.004734042564509</v>
      </c>
      <c r="AB131" s="77">
        <v>1.2138251001180234</v>
      </c>
      <c r="AC131" s="77">
        <v>10.111220255394514</v>
      </c>
      <c r="AD131" s="34" t="s">
        <v>1035</v>
      </c>
      <c r="AE131" s="34" t="s">
        <v>1086</v>
      </c>
      <c r="AF131" s="34" t="s">
        <v>345</v>
      </c>
      <c r="AG131" s="34" t="s">
        <v>1</v>
      </c>
    </row>
    <row r="132" spans="1:33" ht="15" x14ac:dyDescent="0.15">
      <c r="A132" s="35" t="s">
        <v>57</v>
      </c>
      <c r="B132" s="34" t="s">
        <v>4</v>
      </c>
      <c r="C132" s="38">
        <v>3</v>
      </c>
      <c r="D132" s="34" t="str">
        <f t="shared" si="6"/>
        <v>CGF-MON-PRO-3</v>
      </c>
      <c r="E132" s="41" t="s">
        <v>74</v>
      </c>
      <c r="F132" s="41">
        <v>19</v>
      </c>
      <c r="G132" s="41" t="str">
        <f t="shared" si="7"/>
        <v>R 19</v>
      </c>
      <c r="H132" s="38">
        <v>2.2282999999999999</v>
      </c>
      <c r="I132" s="63">
        <v>2.2692000000000001</v>
      </c>
      <c r="J132" s="38">
        <v>4.0899999999999999E-2</v>
      </c>
      <c r="K132" s="34" t="s">
        <v>81</v>
      </c>
      <c r="L132" s="58">
        <v>43581</v>
      </c>
      <c r="M132" s="34" t="s">
        <v>1</v>
      </c>
      <c r="N132" s="68">
        <v>50</v>
      </c>
      <c r="O132" s="68">
        <v>25</v>
      </c>
      <c r="P132" s="68">
        <v>20</v>
      </c>
      <c r="Q132" s="33" t="s">
        <v>1088</v>
      </c>
      <c r="R132" s="82">
        <v>6.9000000000000006E-2</v>
      </c>
      <c r="S132" s="82">
        <v>5.6000000000000001E-2</v>
      </c>
      <c r="T132" s="82">
        <v>3.9E-2</v>
      </c>
      <c r="U132" s="82">
        <v>2.4E-2</v>
      </c>
      <c r="V132" s="82">
        <v>1.2999999999999999E-2</v>
      </c>
      <c r="W132" s="82">
        <v>1.7849999999999999</v>
      </c>
      <c r="X132" s="82">
        <v>23.535</v>
      </c>
      <c r="Y132" s="34" t="s">
        <v>1094</v>
      </c>
      <c r="Z132" s="86" t="s">
        <v>1</v>
      </c>
      <c r="AA132" s="75">
        <v>15.577572431234829</v>
      </c>
      <c r="AB132" s="75">
        <v>7.6036418335396566E-2</v>
      </c>
      <c r="AC132" s="75">
        <v>0.48811468327975666</v>
      </c>
      <c r="AD132" s="34" t="s">
        <v>1035</v>
      </c>
      <c r="AE132" s="34" t="s">
        <v>1086</v>
      </c>
      <c r="AF132" s="34" t="s">
        <v>345</v>
      </c>
      <c r="AG132" s="34" t="s">
        <v>1</v>
      </c>
    </row>
    <row r="133" spans="1:33" s="1" customFormat="1" ht="15" x14ac:dyDescent="0.2">
      <c r="A133" s="35" t="s">
        <v>57</v>
      </c>
      <c r="B133" s="33" t="s">
        <v>4</v>
      </c>
      <c r="C133" s="61">
        <v>4</v>
      </c>
      <c r="D133" s="33" t="str">
        <f t="shared" si="6"/>
        <v>CGF-MON-PRO-4</v>
      </c>
      <c r="E133" s="42" t="s">
        <v>74</v>
      </c>
      <c r="F133" s="42">
        <v>20</v>
      </c>
      <c r="G133" s="42" t="str">
        <f t="shared" si="7"/>
        <v>R 20</v>
      </c>
      <c r="H133" s="61">
        <v>2.2363</v>
      </c>
      <c r="I133" s="62">
        <v>2.2753000000000001</v>
      </c>
      <c r="J133" s="61">
        <v>3.9E-2</v>
      </c>
      <c r="K133" s="33" t="s">
        <v>81</v>
      </c>
      <c r="L133" s="57">
        <v>43581</v>
      </c>
      <c r="M133" s="34" t="s">
        <v>1</v>
      </c>
      <c r="N133" s="68">
        <v>50</v>
      </c>
      <c r="O133" s="68">
        <v>25</v>
      </c>
      <c r="P133" s="68">
        <v>20</v>
      </c>
      <c r="Q133" s="33" t="s">
        <v>1088</v>
      </c>
      <c r="R133" s="81">
        <v>5.3999999999999999E-2</v>
      </c>
      <c r="S133" s="81">
        <v>4.8000000000000001E-2</v>
      </c>
      <c r="T133" s="81">
        <v>4.1000000000000002E-2</v>
      </c>
      <c r="U133" s="81">
        <v>7.0000000000000001E-3</v>
      </c>
      <c r="V133" s="81">
        <v>4.0000000000000001E-3</v>
      </c>
      <c r="W133" s="81">
        <v>1.8180000000000001</v>
      </c>
      <c r="X133" s="81">
        <v>6.9589999999999996</v>
      </c>
      <c r="Y133" s="34" t="s">
        <v>1094</v>
      </c>
      <c r="Z133" s="86" t="s">
        <v>1</v>
      </c>
      <c r="AA133" s="77">
        <v>8.1745500138953311</v>
      </c>
      <c r="AB133" s="77">
        <v>0.42830033270698109</v>
      </c>
      <c r="AC133" s="77">
        <v>5.2394362011235369</v>
      </c>
      <c r="AD133" s="34" t="s">
        <v>1035</v>
      </c>
      <c r="AE133" s="34" t="s">
        <v>1085</v>
      </c>
      <c r="AF133" s="34" t="s">
        <v>345</v>
      </c>
      <c r="AG133" s="34" t="s">
        <v>1</v>
      </c>
    </row>
    <row r="134" spans="1:33" s="1" customFormat="1" ht="15" x14ac:dyDescent="0.2">
      <c r="A134" s="35" t="s">
        <v>57</v>
      </c>
      <c r="B134" s="34" t="s">
        <v>4</v>
      </c>
      <c r="C134" s="38">
        <v>5</v>
      </c>
      <c r="D134" s="34" t="str">
        <f t="shared" si="6"/>
        <v>CGF-MON-PRO-5</v>
      </c>
      <c r="E134" s="41" t="s">
        <v>74</v>
      </c>
      <c r="F134" s="41">
        <v>21</v>
      </c>
      <c r="G134" s="41" t="str">
        <f t="shared" si="7"/>
        <v>R 21</v>
      </c>
      <c r="H134" s="38">
        <v>2.2498</v>
      </c>
      <c r="I134" s="63">
        <v>2.2934000000000001</v>
      </c>
      <c r="J134" s="38">
        <v>4.36E-2</v>
      </c>
      <c r="K134" s="34" t="s">
        <v>81</v>
      </c>
      <c r="L134" s="58">
        <v>43581</v>
      </c>
      <c r="M134" s="34" t="s">
        <v>1</v>
      </c>
      <c r="N134" s="68">
        <v>50</v>
      </c>
      <c r="O134" s="68">
        <v>25</v>
      </c>
      <c r="P134" s="68">
        <v>20</v>
      </c>
      <c r="Q134" s="33" t="s">
        <v>1088</v>
      </c>
      <c r="R134" s="82">
        <v>5.5E-2</v>
      </c>
      <c r="S134" s="82">
        <v>4.8000000000000001E-2</v>
      </c>
      <c r="T134" s="82">
        <v>3.9E-2</v>
      </c>
      <c r="U134" s="82">
        <v>1.0999999999999999E-2</v>
      </c>
      <c r="V134" s="82">
        <v>6.0000000000000001E-3</v>
      </c>
      <c r="W134" s="82">
        <v>1.7450000000000001</v>
      </c>
      <c r="X134" s="82">
        <v>11.090999999999999</v>
      </c>
      <c r="Y134" s="34" t="s">
        <v>1094</v>
      </c>
      <c r="Z134" s="86" t="s">
        <v>1</v>
      </c>
      <c r="AA134" s="75">
        <v>11.818413057043911</v>
      </c>
      <c r="AB134" s="75">
        <v>0.23530130629855783</v>
      </c>
      <c r="AC134" s="75">
        <v>1.990972097208225</v>
      </c>
      <c r="AD134" s="34" t="s">
        <v>1035</v>
      </c>
      <c r="AE134" s="34" t="s">
        <v>1086</v>
      </c>
      <c r="AF134" s="34" t="s">
        <v>345</v>
      </c>
      <c r="AG134" s="34" t="s">
        <v>1</v>
      </c>
    </row>
    <row r="135" spans="1:33" ht="15" x14ac:dyDescent="0.2">
      <c r="A135" s="35" t="s">
        <v>57</v>
      </c>
      <c r="B135" s="34" t="s">
        <v>4</v>
      </c>
      <c r="C135" s="38">
        <v>6</v>
      </c>
      <c r="D135" s="34" t="str">
        <f t="shared" si="6"/>
        <v>CGF-MON-PRO-6</v>
      </c>
      <c r="E135" s="41" t="s">
        <v>74</v>
      </c>
      <c r="F135" s="41">
        <v>22</v>
      </c>
      <c r="G135" s="41" t="str">
        <f t="shared" si="7"/>
        <v>R 22</v>
      </c>
      <c r="H135" s="38">
        <v>2.2259000000000002</v>
      </c>
      <c r="I135" s="63">
        <v>2.2688000000000001</v>
      </c>
      <c r="J135" s="38">
        <v>4.2799999999999998E-2</v>
      </c>
      <c r="K135" s="34" t="s">
        <v>81</v>
      </c>
      <c r="L135" s="58">
        <v>43581</v>
      </c>
      <c r="M135" s="34" t="s">
        <v>1</v>
      </c>
      <c r="N135" s="68">
        <v>50</v>
      </c>
      <c r="O135" s="68">
        <v>25</v>
      </c>
      <c r="P135" s="68">
        <v>20</v>
      </c>
      <c r="Q135" s="33" t="s">
        <v>1088</v>
      </c>
      <c r="R135" s="82">
        <v>6.9000000000000006E-2</v>
      </c>
      <c r="S135" s="82">
        <v>5.5E-2</v>
      </c>
      <c r="T135" s="82">
        <v>3.9E-2</v>
      </c>
      <c r="U135" s="82">
        <v>2.5999999999999999E-2</v>
      </c>
      <c r="V135" s="82">
        <v>1.4E-2</v>
      </c>
      <c r="W135" s="82">
        <v>1.82</v>
      </c>
      <c r="X135" s="82">
        <v>26.338000000000001</v>
      </c>
      <c r="Y135" s="34" t="s">
        <v>1094</v>
      </c>
      <c r="Z135" s="86" t="s">
        <v>1</v>
      </c>
      <c r="AA135" s="77">
        <v>13.472186456940646</v>
      </c>
      <c r="AB135" s="77">
        <v>2.0909083143079319</v>
      </c>
      <c r="AC135" s="77">
        <v>15.520185390773975</v>
      </c>
      <c r="AD135" s="34" t="s">
        <v>1035</v>
      </c>
      <c r="AE135" s="34" t="s">
        <v>1086</v>
      </c>
      <c r="AF135" s="34" t="s">
        <v>345</v>
      </c>
      <c r="AG135" s="34" t="s">
        <v>1</v>
      </c>
    </row>
    <row r="136" spans="1:33" ht="15" x14ac:dyDescent="0.15">
      <c r="A136" s="35" t="s">
        <v>57</v>
      </c>
      <c r="B136" s="34" t="s">
        <v>4</v>
      </c>
      <c r="C136" s="38">
        <v>7</v>
      </c>
      <c r="D136" s="34" t="str">
        <f t="shared" si="6"/>
        <v>CGF-MON-PRO-7</v>
      </c>
      <c r="E136" s="41" t="s">
        <v>74</v>
      </c>
      <c r="F136" s="41">
        <v>23</v>
      </c>
      <c r="G136" s="41" t="str">
        <f t="shared" si="7"/>
        <v>R 23</v>
      </c>
      <c r="H136" s="38">
        <v>2.2132999999999998</v>
      </c>
      <c r="I136" s="63">
        <v>2.2524999999999999</v>
      </c>
      <c r="J136" s="38">
        <v>3.9100000000000003E-2</v>
      </c>
      <c r="K136" s="34" t="s">
        <v>81</v>
      </c>
      <c r="L136" s="58">
        <v>43581</v>
      </c>
      <c r="M136" s="34" t="s">
        <v>1</v>
      </c>
      <c r="N136" s="68">
        <v>50</v>
      </c>
      <c r="O136" s="68">
        <v>25</v>
      </c>
      <c r="P136" s="68">
        <v>20</v>
      </c>
      <c r="Q136" s="33" t="s">
        <v>1088</v>
      </c>
      <c r="R136" s="82">
        <v>5.8999999999999997E-2</v>
      </c>
      <c r="S136" s="82">
        <v>4.9000000000000002E-2</v>
      </c>
      <c r="T136" s="82">
        <v>3.6999999999999998E-2</v>
      </c>
      <c r="U136" s="82">
        <v>1.7000000000000001E-2</v>
      </c>
      <c r="V136" s="82">
        <v>8.9999999999999993E-3</v>
      </c>
      <c r="W136" s="82">
        <v>1.819</v>
      </c>
      <c r="X136" s="82">
        <v>16.64</v>
      </c>
      <c r="Y136" s="34" t="s">
        <v>1094</v>
      </c>
      <c r="Z136" s="86" t="s">
        <v>1</v>
      </c>
      <c r="AA136" s="75">
        <v>10.902979131773245</v>
      </c>
      <c r="AB136" s="75">
        <v>0.23397247141949221</v>
      </c>
      <c r="AC136" s="75">
        <v>2.1459499150801293</v>
      </c>
      <c r="AD136" s="34" t="s">
        <v>1035</v>
      </c>
      <c r="AE136" s="34" t="s">
        <v>1086</v>
      </c>
      <c r="AF136" s="34" t="s">
        <v>345</v>
      </c>
      <c r="AG136" s="34" t="s">
        <v>1</v>
      </c>
    </row>
    <row r="137" spans="1:33" ht="15" x14ac:dyDescent="0.2">
      <c r="A137" s="35" t="s">
        <v>57</v>
      </c>
      <c r="B137" s="34" t="s">
        <v>4</v>
      </c>
      <c r="C137" s="38">
        <v>8</v>
      </c>
      <c r="D137" s="34" t="str">
        <f t="shared" si="6"/>
        <v>CGF-MON-PRO-8</v>
      </c>
      <c r="E137" s="41" t="s">
        <v>74</v>
      </c>
      <c r="F137" s="41">
        <v>24</v>
      </c>
      <c r="G137" s="41" t="str">
        <f t="shared" si="7"/>
        <v>R 24</v>
      </c>
      <c r="H137" s="38">
        <v>2.2229999999999999</v>
      </c>
      <c r="I137" s="63">
        <v>2.2589000000000001</v>
      </c>
      <c r="J137" s="38">
        <v>3.5900000000000001E-2</v>
      </c>
      <c r="K137" s="34" t="s">
        <v>81</v>
      </c>
      <c r="L137" s="58">
        <v>43581</v>
      </c>
      <c r="M137" s="34" t="s">
        <v>89</v>
      </c>
      <c r="N137" s="68">
        <v>50</v>
      </c>
      <c r="O137" s="68">
        <v>25</v>
      </c>
      <c r="P137" s="68">
        <v>20</v>
      </c>
      <c r="Q137" s="33" t="s">
        <v>1088</v>
      </c>
      <c r="R137" s="82">
        <v>6.0999999999999999E-2</v>
      </c>
      <c r="S137" s="82">
        <v>0.05</v>
      </c>
      <c r="T137" s="82">
        <v>3.6999999999999998E-2</v>
      </c>
      <c r="U137" s="82">
        <v>1.7999999999999999E-2</v>
      </c>
      <c r="V137" s="82">
        <v>0.01</v>
      </c>
      <c r="W137" s="82">
        <v>1.8089999999999999</v>
      </c>
      <c r="X137" s="82">
        <v>17.777999999999999</v>
      </c>
      <c r="Y137" s="34" t="s">
        <v>1094</v>
      </c>
      <c r="Z137" s="86" t="s">
        <v>1</v>
      </c>
      <c r="AA137" s="77">
        <v>16.79131910666359</v>
      </c>
      <c r="AB137" s="77">
        <v>0.50576361277601889</v>
      </c>
      <c r="AC137" s="77">
        <v>3.0120540832036715</v>
      </c>
      <c r="AD137" s="34" t="s">
        <v>1035</v>
      </c>
      <c r="AE137" s="34" t="s">
        <v>1086</v>
      </c>
      <c r="AF137" s="34" t="s">
        <v>345</v>
      </c>
      <c r="AG137" s="34" t="s">
        <v>1</v>
      </c>
    </row>
    <row r="138" spans="1:33" ht="15" x14ac:dyDescent="0.15">
      <c r="A138" s="35" t="s">
        <v>57</v>
      </c>
      <c r="B138" s="34" t="s">
        <v>5</v>
      </c>
      <c r="C138" s="38">
        <v>1</v>
      </c>
      <c r="D138" s="34" t="str">
        <f t="shared" si="6"/>
        <v>CGF-MXG-PRO-1</v>
      </c>
      <c r="E138" s="41" t="s">
        <v>74</v>
      </c>
      <c r="F138" s="41">
        <v>25</v>
      </c>
      <c r="G138" s="41" t="str">
        <f t="shared" si="7"/>
        <v>R 25</v>
      </c>
      <c r="H138" s="38">
        <v>2.2357</v>
      </c>
      <c r="I138" s="63">
        <v>2.2728000000000002</v>
      </c>
      <c r="J138" s="38">
        <v>3.7100000000000001E-2</v>
      </c>
      <c r="K138" s="34" t="s">
        <v>81</v>
      </c>
      <c r="L138" s="58">
        <v>43601</v>
      </c>
      <c r="M138" s="34" t="s">
        <v>90</v>
      </c>
      <c r="N138" s="68">
        <v>50</v>
      </c>
      <c r="O138" s="68">
        <v>25</v>
      </c>
      <c r="P138" s="68">
        <v>20</v>
      </c>
      <c r="Q138" s="33" t="s">
        <v>1088</v>
      </c>
      <c r="R138" s="82">
        <v>6.7000000000000004E-2</v>
      </c>
      <c r="S138" s="82">
        <v>5.3999999999999999E-2</v>
      </c>
      <c r="T138" s="82">
        <v>3.7999999999999999E-2</v>
      </c>
      <c r="U138" s="82">
        <v>2.3E-2</v>
      </c>
      <c r="V138" s="82">
        <v>1.2999999999999999E-2</v>
      </c>
      <c r="W138" s="82">
        <v>1.77</v>
      </c>
      <c r="X138" s="82">
        <v>23.035</v>
      </c>
      <c r="Y138" s="34" t="s">
        <v>1094</v>
      </c>
      <c r="Z138" s="86" t="s">
        <v>1</v>
      </c>
      <c r="AA138" s="75">
        <v>21.505119377007183</v>
      </c>
      <c r="AB138" s="75">
        <v>0.4291359927861812</v>
      </c>
      <c r="AC138" s="75">
        <v>1.9955062106979247</v>
      </c>
      <c r="AD138" s="34" t="s">
        <v>1035</v>
      </c>
      <c r="AE138" s="34" t="s">
        <v>1086</v>
      </c>
      <c r="AF138" s="34" t="s">
        <v>345</v>
      </c>
      <c r="AG138" s="34" t="s">
        <v>1</v>
      </c>
    </row>
    <row r="139" spans="1:33" ht="15" x14ac:dyDescent="0.2">
      <c r="A139" s="35" t="s">
        <v>57</v>
      </c>
      <c r="B139" s="34" t="s">
        <v>5</v>
      </c>
      <c r="C139" s="38">
        <v>2</v>
      </c>
      <c r="D139" s="34" t="str">
        <f t="shared" si="6"/>
        <v>CGF-MXG-PRO-2</v>
      </c>
      <c r="E139" s="41" t="s">
        <v>74</v>
      </c>
      <c r="F139" s="41">
        <v>26</v>
      </c>
      <c r="G139" s="41" t="str">
        <f t="shared" si="7"/>
        <v>R 26</v>
      </c>
      <c r="H139" s="38">
        <v>2.2372999999999998</v>
      </c>
      <c r="I139" s="63">
        <v>2.2763</v>
      </c>
      <c r="J139" s="38">
        <v>3.9E-2</v>
      </c>
      <c r="K139" s="34" t="s">
        <v>81</v>
      </c>
      <c r="L139" s="58">
        <v>43601</v>
      </c>
      <c r="M139" s="34" t="s">
        <v>1</v>
      </c>
      <c r="N139" s="68">
        <v>50</v>
      </c>
      <c r="O139" s="68">
        <v>25</v>
      </c>
      <c r="P139" s="68">
        <v>20</v>
      </c>
      <c r="Q139" s="33" t="s">
        <v>1088</v>
      </c>
      <c r="R139" s="82">
        <v>6.0999999999999999E-2</v>
      </c>
      <c r="S139" s="82">
        <v>5.0999999999999997E-2</v>
      </c>
      <c r="T139" s="82">
        <v>3.7999999999999999E-2</v>
      </c>
      <c r="U139" s="82">
        <v>1.9E-2</v>
      </c>
      <c r="V139" s="82">
        <v>1.0999999999999999E-2</v>
      </c>
      <c r="W139" s="82">
        <v>1.752</v>
      </c>
      <c r="X139" s="82">
        <v>18.687000000000001</v>
      </c>
      <c r="Y139" s="34" t="s">
        <v>1094</v>
      </c>
      <c r="Z139" s="86" t="s">
        <v>1</v>
      </c>
      <c r="AA139" s="77">
        <v>6.7481006258527225</v>
      </c>
      <c r="AB139" s="77">
        <v>0.41527265684096532</v>
      </c>
      <c r="AC139" s="77">
        <v>6.153919152450241</v>
      </c>
      <c r="AD139" s="34" t="s">
        <v>1035</v>
      </c>
      <c r="AE139" s="34" t="s">
        <v>1085</v>
      </c>
      <c r="AF139" s="34" t="s">
        <v>345</v>
      </c>
      <c r="AG139" s="34" t="s">
        <v>1</v>
      </c>
    </row>
    <row r="140" spans="1:33" ht="15" x14ac:dyDescent="0.15">
      <c r="A140" s="35" t="s">
        <v>57</v>
      </c>
      <c r="B140" s="34" t="s">
        <v>5</v>
      </c>
      <c r="C140" s="38">
        <v>3</v>
      </c>
      <c r="D140" s="34" t="str">
        <f t="shared" ref="D140:D171" si="8">_xlfn.CONCAT(B140,"-",C140)</f>
        <v>CGF-MXG-PRO-3</v>
      </c>
      <c r="E140" s="41" t="s">
        <v>74</v>
      </c>
      <c r="F140" s="41">
        <v>27</v>
      </c>
      <c r="G140" s="41" t="str">
        <f t="shared" si="7"/>
        <v>R 27</v>
      </c>
      <c r="H140" s="38">
        <v>2.2376999999999998</v>
      </c>
      <c r="I140" s="63">
        <v>2.2797000000000001</v>
      </c>
      <c r="J140" s="38">
        <v>4.2000000000000003E-2</v>
      </c>
      <c r="K140" s="34" t="s">
        <v>81</v>
      </c>
      <c r="L140" s="58">
        <v>43601</v>
      </c>
      <c r="M140" s="34" t="s">
        <v>1</v>
      </c>
      <c r="N140" s="68">
        <v>50</v>
      </c>
      <c r="O140" s="68">
        <v>25</v>
      </c>
      <c r="P140" s="68">
        <v>20</v>
      </c>
      <c r="Q140" s="33" t="s">
        <v>1088</v>
      </c>
      <c r="R140" s="82">
        <v>5.7000000000000002E-2</v>
      </c>
      <c r="S140" s="82">
        <v>4.9000000000000002E-2</v>
      </c>
      <c r="T140" s="82">
        <v>3.7999999999999999E-2</v>
      </c>
      <c r="U140" s="82">
        <v>1.2999999999999999E-2</v>
      </c>
      <c r="V140" s="82">
        <v>8.0000000000000002E-3</v>
      </c>
      <c r="W140" s="82">
        <v>1.752</v>
      </c>
      <c r="X140" s="82">
        <v>13.183999999999999</v>
      </c>
      <c r="Y140" s="34" t="s">
        <v>1094</v>
      </c>
      <c r="Z140" s="86" t="s">
        <v>1</v>
      </c>
      <c r="AA140" s="75">
        <v>15.6713247957607</v>
      </c>
      <c r="AB140" s="75">
        <v>0.1871181566759621</v>
      </c>
      <c r="AC140" s="75">
        <v>1.1940161991064089</v>
      </c>
      <c r="AD140" s="33" t="s">
        <v>1035</v>
      </c>
      <c r="AE140" s="34" t="s">
        <v>1086</v>
      </c>
      <c r="AF140" s="34" t="s">
        <v>345</v>
      </c>
      <c r="AG140" s="34" t="s">
        <v>1</v>
      </c>
    </row>
    <row r="141" spans="1:33" ht="15" x14ac:dyDescent="0.15">
      <c r="A141" s="35" t="s">
        <v>57</v>
      </c>
      <c r="B141" s="34" t="s">
        <v>5</v>
      </c>
      <c r="C141" s="38">
        <v>4</v>
      </c>
      <c r="D141" s="34" t="str">
        <f t="shared" si="8"/>
        <v>CGF-MXG-PRO-4</v>
      </c>
      <c r="E141" s="41" t="s">
        <v>74</v>
      </c>
      <c r="F141" s="41">
        <v>28</v>
      </c>
      <c r="G141" s="41" t="str">
        <f t="shared" si="7"/>
        <v>R 28</v>
      </c>
      <c r="H141" s="38">
        <v>2.2145999999999999</v>
      </c>
      <c r="I141" s="63">
        <v>2.2549000000000001</v>
      </c>
      <c r="J141" s="38">
        <v>4.0300000000000002E-2</v>
      </c>
      <c r="K141" s="34" t="s">
        <v>81</v>
      </c>
      <c r="L141" s="58">
        <v>43601</v>
      </c>
      <c r="M141" s="34" t="s">
        <v>1</v>
      </c>
      <c r="N141" s="68">
        <v>50</v>
      </c>
      <c r="O141" s="68">
        <v>25</v>
      </c>
      <c r="P141" s="68">
        <v>20</v>
      </c>
      <c r="Q141" s="33" t="s">
        <v>1088</v>
      </c>
      <c r="R141" s="82">
        <v>5.7000000000000002E-2</v>
      </c>
      <c r="S141" s="82">
        <v>4.8000000000000001E-2</v>
      </c>
      <c r="T141" s="82">
        <v>3.6999999999999998E-2</v>
      </c>
      <c r="U141" s="82">
        <v>1.4999999999999999E-2</v>
      </c>
      <c r="V141" s="82">
        <v>8.0000000000000002E-3</v>
      </c>
      <c r="W141" s="82">
        <v>1.794</v>
      </c>
      <c r="X141" s="82">
        <v>14.811</v>
      </c>
      <c r="Y141" s="34" t="s">
        <v>1094</v>
      </c>
      <c r="Z141" s="86" t="s">
        <v>1</v>
      </c>
      <c r="AA141" s="75">
        <v>7.1934231436571299</v>
      </c>
      <c r="AB141" s="75">
        <v>1.6998690941505528</v>
      </c>
      <c r="AC141" s="75">
        <v>23.630878654058169</v>
      </c>
      <c r="AD141" s="33" t="s">
        <v>1035</v>
      </c>
      <c r="AE141" s="34" t="s">
        <v>1085</v>
      </c>
      <c r="AF141" s="34" t="s">
        <v>345</v>
      </c>
      <c r="AG141" s="34" t="s">
        <v>1</v>
      </c>
    </row>
    <row r="142" spans="1:33" ht="15" x14ac:dyDescent="0.15">
      <c r="A142" s="35" t="s">
        <v>57</v>
      </c>
      <c r="B142" s="34" t="s">
        <v>5</v>
      </c>
      <c r="C142" s="38">
        <v>5</v>
      </c>
      <c r="D142" s="34" t="str">
        <f t="shared" si="8"/>
        <v>CGF-MXG-PRO-5</v>
      </c>
      <c r="E142" s="41" t="s">
        <v>74</v>
      </c>
      <c r="F142" s="41">
        <v>29</v>
      </c>
      <c r="G142" s="41" t="str">
        <f t="shared" si="7"/>
        <v>R 29</v>
      </c>
      <c r="H142" s="38">
        <v>2.2791999999999999</v>
      </c>
      <c r="I142" s="63">
        <v>2.3159000000000001</v>
      </c>
      <c r="J142" s="38">
        <v>3.6700000000000003E-2</v>
      </c>
      <c r="K142" s="34" t="s">
        <v>81</v>
      </c>
      <c r="L142" s="58">
        <v>43601</v>
      </c>
      <c r="M142" s="34" t="s">
        <v>90</v>
      </c>
      <c r="N142" s="68">
        <v>50</v>
      </c>
      <c r="O142" s="68">
        <v>25</v>
      </c>
      <c r="P142" s="68">
        <v>20</v>
      </c>
      <c r="Q142" s="33" t="s">
        <v>1088</v>
      </c>
      <c r="R142" s="82">
        <v>6.8000000000000005E-2</v>
      </c>
      <c r="S142" s="82">
        <v>5.5E-2</v>
      </c>
      <c r="T142" s="82">
        <v>3.7999999999999999E-2</v>
      </c>
      <c r="U142" s="82">
        <v>2.7E-2</v>
      </c>
      <c r="V142" s="82">
        <v>1.4999999999999999E-2</v>
      </c>
      <c r="W142" s="82">
        <v>1.748</v>
      </c>
      <c r="X142" s="82">
        <v>26.79</v>
      </c>
      <c r="Y142" s="34" t="s">
        <v>1094</v>
      </c>
      <c r="Z142" s="86" t="s">
        <v>1</v>
      </c>
      <c r="AA142" s="75">
        <v>16.11560710937405</v>
      </c>
      <c r="AB142" s="75">
        <v>1.9455222038363091</v>
      </c>
      <c r="AC142" s="75">
        <v>12.072286142447881</v>
      </c>
      <c r="AD142" s="33" t="s">
        <v>1035</v>
      </c>
      <c r="AE142" s="34" t="s">
        <v>1086</v>
      </c>
      <c r="AF142" s="34" t="s">
        <v>345</v>
      </c>
      <c r="AG142" s="34" t="s">
        <v>1</v>
      </c>
    </row>
    <row r="143" spans="1:33" ht="15" x14ac:dyDescent="0.2">
      <c r="A143" s="35" t="s">
        <v>57</v>
      </c>
      <c r="B143" s="34" t="s">
        <v>5</v>
      </c>
      <c r="C143" s="38">
        <v>6</v>
      </c>
      <c r="D143" s="34" t="str">
        <f t="shared" si="8"/>
        <v>CGF-MXG-PRO-6</v>
      </c>
      <c r="E143" s="41" t="s">
        <v>74</v>
      </c>
      <c r="F143" s="41">
        <v>30</v>
      </c>
      <c r="G143" s="41" t="str">
        <f t="shared" si="7"/>
        <v>R 30</v>
      </c>
      <c r="H143" s="38">
        <v>2.2265999999999999</v>
      </c>
      <c r="I143" s="63">
        <v>2.2631000000000001</v>
      </c>
      <c r="J143" s="38">
        <v>3.6499999999999998E-2</v>
      </c>
      <c r="K143" s="34" t="s">
        <v>81</v>
      </c>
      <c r="L143" s="58">
        <v>43601</v>
      </c>
      <c r="M143" s="34" t="s">
        <v>1</v>
      </c>
      <c r="N143" s="68">
        <v>50</v>
      </c>
      <c r="O143" s="68">
        <v>25</v>
      </c>
      <c r="P143" s="68">
        <v>20</v>
      </c>
      <c r="Q143" s="33" t="s">
        <v>1088</v>
      </c>
      <c r="R143" s="82">
        <v>6.6000000000000003E-2</v>
      </c>
      <c r="S143" s="82">
        <v>5.2999999999999999E-2</v>
      </c>
      <c r="T143" s="82">
        <v>3.7999999999999999E-2</v>
      </c>
      <c r="U143" s="82">
        <v>2.4E-2</v>
      </c>
      <c r="V143" s="82">
        <v>1.2999999999999999E-2</v>
      </c>
      <c r="W143" s="82">
        <v>1.81</v>
      </c>
      <c r="X143" s="82">
        <v>23.716000000000001</v>
      </c>
      <c r="Y143" s="34" t="s">
        <v>1094</v>
      </c>
      <c r="Z143" s="86" t="s">
        <v>1</v>
      </c>
      <c r="AA143" s="77">
        <v>19.023395177984625</v>
      </c>
      <c r="AB143" s="77">
        <v>1.4009471293552684</v>
      </c>
      <c r="AC143" s="77">
        <v>7.3643380492697492</v>
      </c>
      <c r="AD143" s="34" t="s">
        <v>1035</v>
      </c>
      <c r="AE143" s="34" t="s">
        <v>1086</v>
      </c>
      <c r="AF143" s="34" t="s">
        <v>345</v>
      </c>
      <c r="AG143" s="34" t="s">
        <v>1</v>
      </c>
    </row>
    <row r="144" spans="1:33" ht="15" x14ac:dyDescent="0.15">
      <c r="A144" s="35" t="s">
        <v>57</v>
      </c>
      <c r="B144" s="33" t="s">
        <v>5</v>
      </c>
      <c r="C144" s="61">
        <v>7</v>
      </c>
      <c r="D144" s="33" t="str">
        <f t="shared" si="8"/>
        <v>CGF-MXG-PRO-7</v>
      </c>
      <c r="E144" s="42" t="s">
        <v>74</v>
      </c>
      <c r="F144" s="42">
        <v>31</v>
      </c>
      <c r="G144" s="42" t="str">
        <f t="shared" si="7"/>
        <v>R 31</v>
      </c>
      <c r="H144" s="61">
        <v>2.2362000000000002</v>
      </c>
      <c r="I144" s="62">
        <v>2.2717999999999998</v>
      </c>
      <c r="J144" s="61">
        <v>3.56E-2</v>
      </c>
      <c r="K144" s="33" t="s">
        <v>81</v>
      </c>
      <c r="L144" s="57">
        <v>43601</v>
      </c>
      <c r="M144" s="33" t="s">
        <v>90</v>
      </c>
      <c r="N144" s="68">
        <v>50</v>
      </c>
      <c r="O144" s="68">
        <v>25</v>
      </c>
      <c r="P144" s="68">
        <v>20</v>
      </c>
      <c r="Q144" s="33" t="s">
        <v>1088</v>
      </c>
      <c r="R144" s="81">
        <v>5.8999999999999997E-2</v>
      </c>
      <c r="S144" s="81">
        <v>5.2999999999999999E-2</v>
      </c>
      <c r="T144" s="81">
        <v>4.4999999999999998E-2</v>
      </c>
      <c r="U144" s="81">
        <v>8.0000000000000002E-3</v>
      </c>
      <c r="V144" s="81">
        <v>5.0000000000000001E-3</v>
      </c>
      <c r="W144" s="81">
        <v>1.716</v>
      </c>
      <c r="X144" s="81">
        <v>7.8680000000000003</v>
      </c>
      <c r="Y144" s="34" t="s">
        <v>1094</v>
      </c>
      <c r="Z144" s="86" t="s">
        <v>1</v>
      </c>
      <c r="AA144" s="75">
        <v>4.2141482302756907</v>
      </c>
      <c r="AB144" s="75">
        <v>0.20346023537631255</v>
      </c>
      <c r="AC144" s="75">
        <v>4.8280274982876463</v>
      </c>
      <c r="AD144" s="33" t="s">
        <v>1056</v>
      </c>
      <c r="AE144" s="34" t="s">
        <v>1084</v>
      </c>
      <c r="AF144" s="34" t="s">
        <v>1089</v>
      </c>
      <c r="AG144" s="34" t="s">
        <v>1091</v>
      </c>
    </row>
    <row r="145" spans="1:33" ht="15" x14ac:dyDescent="0.2">
      <c r="A145" s="44" t="s">
        <v>57</v>
      </c>
      <c r="B145" s="44" t="s">
        <v>5</v>
      </c>
      <c r="C145" s="66">
        <v>7</v>
      </c>
      <c r="D145" s="44" t="str">
        <f t="shared" si="8"/>
        <v>CGF-MXG-PRO-7</v>
      </c>
      <c r="E145" s="48" t="s">
        <v>74</v>
      </c>
      <c r="F145" s="48">
        <v>116</v>
      </c>
      <c r="G145" s="48" t="str">
        <f t="shared" si="7"/>
        <v>R 116</v>
      </c>
      <c r="H145" s="65">
        <v>2.2334999999999998</v>
      </c>
      <c r="I145" s="65">
        <v>2.2736999999999998</v>
      </c>
      <c r="J145" s="65">
        <f>I145-H145</f>
        <v>4.0200000000000014E-2</v>
      </c>
      <c r="K145" s="1" t="s">
        <v>47</v>
      </c>
      <c r="L145" s="59">
        <v>43769</v>
      </c>
      <c r="M145" s="44" t="s">
        <v>1061</v>
      </c>
      <c r="N145" s="71">
        <v>0</v>
      </c>
      <c r="O145" s="71">
        <v>25</v>
      </c>
      <c r="P145" s="71">
        <v>0</v>
      </c>
      <c r="Q145" s="33" t="s">
        <v>1088</v>
      </c>
      <c r="R145" s="84">
        <v>9.6000000000000002E-2</v>
      </c>
      <c r="S145" s="84">
        <v>7.1999999999999995E-2</v>
      </c>
      <c r="T145" s="84">
        <v>4.2000000000000003E-2</v>
      </c>
      <c r="U145" s="84">
        <v>5.0999999999999997E-2</v>
      </c>
      <c r="V145" s="84">
        <v>2.8000000000000001E-2</v>
      </c>
      <c r="W145" s="84">
        <v>1.792</v>
      </c>
      <c r="X145" s="84">
        <v>50.765000000000001</v>
      </c>
      <c r="Y145" s="34" t="s">
        <v>1094</v>
      </c>
      <c r="Z145" s="86" t="s">
        <v>1</v>
      </c>
      <c r="AA145" s="77">
        <v>3.0888264352583201</v>
      </c>
      <c r="AB145" s="77">
        <v>0.37266695651806803</v>
      </c>
      <c r="AC145" s="78">
        <v>12.065001524985377</v>
      </c>
      <c r="AD145" s="33" t="s">
        <v>1035</v>
      </c>
      <c r="AE145" s="34" t="s">
        <v>1084</v>
      </c>
      <c r="AF145" s="34" t="s">
        <v>1089</v>
      </c>
      <c r="AG145" s="34" t="s">
        <v>1091</v>
      </c>
    </row>
    <row r="146" spans="1:33" ht="15" x14ac:dyDescent="0.2">
      <c r="A146" s="35" t="s">
        <v>57</v>
      </c>
      <c r="B146" s="34" t="s">
        <v>5</v>
      </c>
      <c r="C146" s="38">
        <v>8</v>
      </c>
      <c r="D146" s="34" t="str">
        <f t="shared" si="8"/>
        <v>CGF-MXG-PRO-8</v>
      </c>
      <c r="E146" s="41" t="s">
        <v>74</v>
      </c>
      <c r="F146" s="41">
        <v>32</v>
      </c>
      <c r="G146" s="41" t="str">
        <f t="shared" si="7"/>
        <v>R 32</v>
      </c>
      <c r="H146" s="38">
        <v>2.222</v>
      </c>
      <c r="I146" s="63">
        <v>2.2593000000000001</v>
      </c>
      <c r="J146" s="38">
        <v>3.73E-2</v>
      </c>
      <c r="K146" s="34" t="s">
        <v>81</v>
      </c>
      <c r="L146" s="58">
        <v>43601</v>
      </c>
      <c r="M146" s="34" t="s">
        <v>90</v>
      </c>
      <c r="N146" s="68">
        <v>50</v>
      </c>
      <c r="O146" s="68">
        <v>25</v>
      </c>
      <c r="P146" s="68">
        <v>20</v>
      </c>
      <c r="Q146" s="33" t="s">
        <v>1088</v>
      </c>
      <c r="R146" s="82">
        <v>6.2E-2</v>
      </c>
      <c r="S146" s="82">
        <v>5.0999999999999997E-2</v>
      </c>
      <c r="T146" s="82">
        <v>3.9E-2</v>
      </c>
      <c r="U146" s="82">
        <v>1.7999999999999999E-2</v>
      </c>
      <c r="V146" s="82">
        <v>0.01</v>
      </c>
      <c r="W146" s="82">
        <v>1.827</v>
      </c>
      <c r="X146" s="82">
        <v>17.59</v>
      </c>
      <c r="Y146" s="34" t="s">
        <v>1094</v>
      </c>
      <c r="Z146" s="86" t="s">
        <v>1</v>
      </c>
      <c r="AA146" s="77">
        <v>14.119269023468142</v>
      </c>
      <c r="AB146" s="77">
        <v>0.74790352455214282</v>
      </c>
      <c r="AC146" s="77">
        <v>5.2970413929292341</v>
      </c>
      <c r="AD146" s="34" t="s">
        <v>1035</v>
      </c>
      <c r="AE146" s="34" t="s">
        <v>1086</v>
      </c>
      <c r="AF146" s="34" t="s">
        <v>345</v>
      </c>
      <c r="AG146" s="34" t="s">
        <v>1</v>
      </c>
    </row>
    <row r="147" spans="1:33" ht="15" x14ac:dyDescent="0.15">
      <c r="A147" s="35" t="s">
        <v>57</v>
      </c>
      <c r="B147" s="34" t="s">
        <v>9</v>
      </c>
      <c r="C147" s="38">
        <v>1</v>
      </c>
      <c r="D147" s="34" t="str">
        <f t="shared" si="8"/>
        <v>CRE-MXG-NCD-1</v>
      </c>
      <c r="E147" s="41" t="s">
        <v>74</v>
      </c>
      <c r="F147" s="41">
        <v>33</v>
      </c>
      <c r="G147" s="41" t="str">
        <f t="shared" si="7"/>
        <v>R 33</v>
      </c>
      <c r="H147" s="38">
        <v>2.2418</v>
      </c>
      <c r="I147" s="63">
        <v>2.2789000000000001</v>
      </c>
      <c r="J147" s="38">
        <v>3.7100000000000001E-2</v>
      </c>
      <c r="K147" s="34" t="s">
        <v>81</v>
      </c>
      <c r="L147" s="58">
        <v>43588</v>
      </c>
      <c r="M147" s="34" t="s">
        <v>1</v>
      </c>
      <c r="N147" s="68">
        <v>50</v>
      </c>
      <c r="O147" s="68">
        <v>25</v>
      </c>
      <c r="P147" s="68">
        <v>20</v>
      </c>
      <c r="Q147" s="33" t="s">
        <v>1088</v>
      </c>
      <c r="R147" s="82">
        <v>5.7000000000000002E-2</v>
      </c>
      <c r="S147" s="82">
        <v>0.05</v>
      </c>
      <c r="T147" s="82">
        <v>4.1000000000000002E-2</v>
      </c>
      <c r="U147" s="82">
        <v>1.0999999999999999E-2</v>
      </c>
      <c r="V147" s="82">
        <v>7.0000000000000001E-3</v>
      </c>
      <c r="W147" s="82">
        <v>1.7250000000000001</v>
      </c>
      <c r="X147" s="82">
        <v>11.311999999999999</v>
      </c>
      <c r="Y147" s="34" t="s">
        <v>1094</v>
      </c>
      <c r="Z147" s="86" t="s">
        <v>1</v>
      </c>
      <c r="AA147" s="75">
        <v>14.677871123651599</v>
      </c>
      <c r="AB147" s="75">
        <v>3.8676036689334383</v>
      </c>
      <c r="AC147" s="75">
        <v>26.349895269902369</v>
      </c>
      <c r="AD147" s="33" t="s">
        <v>1035</v>
      </c>
      <c r="AE147" s="34" t="s">
        <v>1086</v>
      </c>
      <c r="AF147" s="34" t="s">
        <v>345</v>
      </c>
      <c r="AG147" s="34" t="s">
        <v>1</v>
      </c>
    </row>
    <row r="148" spans="1:33" ht="15" x14ac:dyDescent="0.2">
      <c r="A148" s="35" t="s">
        <v>57</v>
      </c>
      <c r="B148" s="34" t="s">
        <v>9</v>
      </c>
      <c r="C148" s="38">
        <v>2</v>
      </c>
      <c r="D148" s="34" t="str">
        <f t="shared" si="8"/>
        <v>CRE-MXG-NCD-2</v>
      </c>
      <c r="E148" s="41" t="s">
        <v>74</v>
      </c>
      <c r="F148" s="41">
        <v>34</v>
      </c>
      <c r="G148" s="41" t="str">
        <f t="shared" si="7"/>
        <v>R 34</v>
      </c>
      <c r="H148" s="38">
        <v>2.234</v>
      </c>
      <c r="I148" s="63">
        <v>2.27</v>
      </c>
      <c r="J148" s="38">
        <v>3.5999999999999997E-2</v>
      </c>
      <c r="K148" s="34" t="s">
        <v>81</v>
      </c>
      <c r="L148" s="58">
        <v>43588</v>
      </c>
      <c r="M148" s="34" t="s">
        <v>1</v>
      </c>
      <c r="N148" s="68">
        <v>50</v>
      </c>
      <c r="O148" s="68">
        <v>25</v>
      </c>
      <c r="P148" s="68">
        <v>20</v>
      </c>
      <c r="Q148" s="33" t="s">
        <v>1088</v>
      </c>
      <c r="R148" s="82">
        <v>6.2E-2</v>
      </c>
      <c r="S148" s="82">
        <v>5.0999999999999997E-2</v>
      </c>
      <c r="T148" s="82">
        <v>3.6999999999999998E-2</v>
      </c>
      <c r="U148" s="82">
        <v>0.02</v>
      </c>
      <c r="V148" s="82">
        <v>1.0999999999999999E-2</v>
      </c>
      <c r="W148" s="82">
        <v>1.8069999999999999</v>
      </c>
      <c r="X148" s="82">
        <v>20.331</v>
      </c>
      <c r="Y148" s="34" t="s">
        <v>1094</v>
      </c>
      <c r="Z148" s="86" t="s">
        <v>1</v>
      </c>
      <c r="AA148" s="77">
        <v>15.540148021326681</v>
      </c>
      <c r="AB148" s="77">
        <v>0.34155936925355712</v>
      </c>
      <c r="AC148" s="77">
        <v>2.1979158035355559</v>
      </c>
      <c r="AD148" s="34" t="s">
        <v>1035</v>
      </c>
      <c r="AE148" s="34" t="s">
        <v>1086</v>
      </c>
      <c r="AF148" s="34" t="s">
        <v>345</v>
      </c>
      <c r="AG148" s="34" t="s">
        <v>1</v>
      </c>
    </row>
    <row r="149" spans="1:33" ht="15" x14ac:dyDescent="0.2">
      <c r="A149" s="35" t="s">
        <v>57</v>
      </c>
      <c r="B149" s="34" t="s">
        <v>9</v>
      </c>
      <c r="C149" s="38">
        <v>3</v>
      </c>
      <c r="D149" s="34" t="str">
        <f t="shared" si="8"/>
        <v>CRE-MXG-NCD-3</v>
      </c>
      <c r="E149" s="41" t="s">
        <v>74</v>
      </c>
      <c r="F149" s="41">
        <v>35</v>
      </c>
      <c r="G149" s="41" t="str">
        <f t="shared" si="7"/>
        <v>R 35</v>
      </c>
      <c r="H149" s="38">
        <v>2.2458</v>
      </c>
      <c r="I149" s="63">
        <v>2.2812999999999999</v>
      </c>
      <c r="J149" s="38">
        <v>3.5499999999999997E-2</v>
      </c>
      <c r="K149" s="34" t="s">
        <v>81</v>
      </c>
      <c r="L149" s="58">
        <v>43588</v>
      </c>
      <c r="M149" s="34" t="s">
        <v>1</v>
      </c>
      <c r="N149" s="68">
        <v>50</v>
      </c>
      <c r="O149" s="68">
        <v>25</v>
      </c>
      <c r="P149" s="68">
        <v>20</v>
      </c>
      <c r="Q149" s="33" t="s">
        <v>1088</v>
      </c>
      <c r="R149" s="82">
        <v>7.9000000000000001E-2</v>
      </c>
      <c r="S149" s="82">
        <v>6.0999999999999999E-2</v>
      </c>
      <c r="T149" s="82">
        <v>3.9E-2</v>
      </c>
      <c r="U149" s="82">
        <v>3.3000000000000002E-2</v>
      </c>
      <c r="V149" s="82">
        <v>1.7999999999999999E-2</v>
      </c>
      <c r="W149" s="82">
        <v>1.7849999999999999</v>
      </c>
      <c r="X149" s="82">
        <v>32.518000000000001</v>
      </c>
      <c r="Y149" s="34" t="s">
        <v>1094</v>
      </c>
      <c r="Z149" s="86" t="s">
        <v>1</v>
      </c>
      <c r="AA149" s="77">
        <v>32.958713691037921</v>
      </c>
      <c r="AB149" s="77">
        <v>11.672514108826224</v>
      </c>
      <c r="AC149" s="172">
        <v>35.415563296088806</v>
      </c>
      <c r="AD149" s="34" t="s">
        <v>1035</v>
      </c>
      <c r="AE149" s="34" t="s">
        <v>1086</v>
      </c>
      <c r="AF149" s="34" t="s">
        <v>345</v>
      </c>
      <c r="AG149" s="34" t="s">
        <v>1</v>
      </c>
    </row>
    <row r="150" spans="1:33" ht="15" x14ac:dyDescent="0.15">
      <c r="A150" s="35" t="s">
        <v>57</v>
      </c>
      <c r="B150" s="34" t="s">
        <v>9</v>
      </c>
      <c r="C150" s="38">
        <v>4</v>
      </c>
      <c r="D150" s="34" t="str">
        <f t="shared" si="8"/>
        <v>CRE-MXG-NCD-4</v>
      </c>
      <c r="E150" s="41" t="s">
        <v>74</v>
      </c>
      <c r="F150" s="41">
        <v>36</v>
      </c>
      <c r="G150" s="41" t="str">
        <f t="shared" si="7"/>
        <v>R 36</v>
      </c>
      <c r="H150" s="38">
        <v>2.2275999999999998</v>
      </c>
      <c r="I150" s="63">
        <v>2.2664</v>
      </c>
      <c r="J150" s="38">
        <v>3.8800000000000001E-2</v>
      </c>
      <c r="K150" s="34" t="s">
        <v>81</v>
      </c>
      <c r="L150" s="58">
        <v>43588</v>
      </c>
      <c r="M150" s="34" t="s">
        <v>88</v>
      </c>
      <c r="N150" s="68">
        <v>50</v>
      </c>
      <c r="O150" s="68">
        <v>25</v>
      </c>
      <c r="P150" s="68">
        <v>20</v>
      </c>
      <c r="Q150" s="33" t="s">
        <v>1088</v>
      </c>
      <c r="R150" s="82">
        <v>6.6000000000000003E-2</v>
      </c>
      <c r="S150" s="82">
        <v>5.3999999999999999E-2</v>
      </c>
      <c r="T150" s="82">
        <v>0.04</v>
      </c>
      <c r="U150" s="82">
        <v>2.1000000000000001E-2</v>
      </c>
      <c r="V150" s="82">
        <v>1.2E-2</v>
      </c>
      <c r="W150" s="82">
        <v>1.7729999999999999</v>
      </c>
      <c r="X150" s="82">
        <v>21</v>
      </c>
      <c r="Y150" s="34" t="s">
        <v>1094</v>
      </c>
      <c r="Z150" s="86" t="s">
        <v>1</v>
      </c>
      <c r="AA150" s="75">
        <v>7.86882664935312</v>
      </c>
      <c r="AB150" s="75">
        <v>2.259065002776131</v>
      </c>
      <c r="AC150" s="75">
        <v>28.709045241984636</v>
      </c>
      <c r="AD150" s="33" t="s">
        <v>1035</v>
      </c>
      <c r="AE150" s="34" t="s">
        <v>1085</v>
      </c>
      <c r="AF150" s="34" t="s">
        <v>345</v>
      </c>
      <c r="AG150" s="34" t="s">
        <v>1</v>
      </c>
    </row>
    <row r="151" spans="1:33" ht="15" x14ac:dyDescent="0.2">
      <c r="A151" s="35" t="s">
        <v>57</v>
      </c>
      <c r="B151" s="34" t="s">
        <v>9</v>
      </c>
      <c r="C151" s="38">
        <v>5</v>
      </c>
      <c r="D151" s="34" t="str">
        <f t="shared" si="8"/>
        <v>CRE-MXG-NCD-5</v>
      </c>
      <c r="E151" s="41" t="s">
        <v>74</v>
      </c>
      <c r="F151" s="41">
        <v>37</v>
      </c>
      <c r="G151" s="41" t="str">
        <f t="shared" si="7"/>
        <v>R 37</v>
      </c>
      <c r="H151" s="38">
        <v>2.2288000000000001</v>
      </c>
      <c r="I151" s="63">
        <v>2.2698</v>
      </c>
      <c r="J151" s="38">
        <v>4.1000000000000002E-2</v>
      </c>
      <c r="K151" s="34" t="s">
        <v>87</v>
      </c>
      <c r="L151" s="58">
        <v>43601</v>
      </c>
      <c r="M151" s="34" t="s">
        <v>1</v>
      </c>
      <c r="N151" s="68">
        <v>50</v>
      </c>
      <c r="O151" s="68">
        <v>25</v>
      </c>
      <c r="P151" s="68">
        <v>20</v>
      </c>
      <c r="Q151" s="33" t="s">
        <v>1088</v>
      </c>
      <c r="R151" s="82">
        <v>6.0999999999999999E-2</v>
      </c>
      <c r="S151" s="82">
        <v>0.05</v>
      </c>
      <c r="T151" s="82">
        <v>3.7999999999999999E-2</v>
      </c>
      <c r="U151" s="82">
        <v>1.7000000000000001E-2</v>
      </c>
      <c r="V151" s="82">
        <v>0.01</v>
      </c>
      <c r="W151" s="82">
        <v>1.82</v>
      </c>
      <c r="X151" s="82">
        <v>17.369</v>
      </c>
      <c r="Y151" s="34" t="s">
        <v>1094</v>
      </c>
      <c r="Z151" s="86" t="s">
        <v>1</v>
      </c>
      <c r="AA151" s="77">
        <v>9.435012028382177</v>
      </c>
      <c r="AB151" s="77">
        <v>2.422515083314476</v>
      </c>
      <c r="AC151" s="77">
        <v>25.675802807957471</v>
      </c>
      <c r="AD151" s="34" t="s">
        <v>1035</v>
      </c>
      <c r="AE151" s="34" t="s">
        <v>1085</v>
      </c>
      <c r="AF151" s="34" t="s">
        <v>345</v>
      </c>
      <c r="AG151" s="34" t="s">
        <v>1</v>
      </c>
    </row>
    <row r="152" spans="1:33" ht="15" x14ac:dyDescent="0.15">
      <c r="A152" s="35" t="s">
        <v>57</v>
      </c>
      <c r="B152" s="34" t="s">
        <v>9</v>
      </c>
      <c r="C152" s="38">
        <v>6</v>
      </c>
      <c r="D152" s="34" t="str">
        <f t="shared" si="8"/>
        <v>CRE-MXG-NCD-6</v>
      </c>
      <c r="E152" s="41" t="s">
        <v>74</v>
      </c>
      <c r="F152" s="41">
        <v>38</v>
      </c>
      <c r="G152" s="41" t="str">
        <f t="shared" si="7"/>
        <v>R 38</v>
      </c>
      <c r="H152" s="38">
        <v>2.2387000000000001</v>
      </c>
      <c r="I152" s="63">
        <v>2.2804000000000002</v>
      </c>
      <c r="J152" s="38">
        <v>4.1700000000000001E-2</v>
      </c>
      <c r="K152" s="34" t="s">
        <v>87</v>
      </c>
      <c r="L152" s="58">
        <v>43601</v>
      </c>
      <c r="M152" s="34" t="s">
        <v>1</v>
      </c>
      <c r="N152" s="68">
        <v>50</v>
      </c>
      <c r="O152" s="68">
        <v>25</v>
      </c>
      <c r="P152" s="68">
        <v>20</v>
      </c>
      <c r="Q152" s="33" t="s">
        <v>1088</v>
      </c>
      <c r="R152" s="82">
        <v>6.4000000000000001E-2</v>
      </c>
      <c r="S152" s="82">
        <v>5.2999999999999999E-2</v>
      </c>
      <c r="T152" s="82">
        <v>3.7999999999999999E-2</v>
      </c>
      <c r="U152" s="82">
        <v>2.1999999999999999E-2</v>
      </c>
      <c r="V152" s="82">
        <v>1.2E-2</v>
      </c>
      <c r="W152" s="82">
        <v>1.7749999999999999</v>
      </c>
      <c r="X152" s="82">
        <v>22.190999999999999</v>
      </c>
      <c r="Y152" s="34" t="s">
        <v>1094</v>
      </c>
      <c r="Z152" s="86" t="s">
        <v>1</v>
      </c>
      <c r="AA152" s="75">
        <v>12.508186203648648</v>
      </c>
      <c r="AB152" s="75">
        <v>0.68340589376763783</v>
      </c>
      <c r="AC152" s="75">
        <v>5.4636690135639956</v>
      </c>
      <c r="AD152" s="33" t="s">
        <v>1035</v>
      </c>
      <c r="AE152" s="34" t="s">
        <v>1086</v>
      </c>
      <c r="AF152" s="34" t="s">
        <v>345</v>
      </c>
      <c r="AG152" s="34" t="s">
        <v>1</v>
      </c>
    </row>
    <row r="153" spans="1:33" ht="15" x14ac:dyDescent="0.15">
      <c r="A153" s="35" t="s">
        <v>57</v>
      </c>
      <c r="B153" s="34" t="s">
        <v>9</v>
      </c>
      <c r="C153" s="38">
        <v>7</v>
      </c>
      <c r="D153" s="34" t="str">
        <f t="shared" si="8"/>
        <v>CRE-MXG-NCD-7</v>
      </c>
      <c r="E153" s="41" t="s">
        <v>74</v>
      </c>
      <c r="F153" s="41">
        <v>39</v>
      </c>
      <c r="G153" s="41" t="str">
        <f t="shared" si="7"/>
        <v>R 39</v>
      </c>
      <c r="H153" s="38">
        <v>2.2393000000000001</v>
      </c>
      <c r="I153" s="63">
        <v>2.2812000000000001</v>
      </c>
      <c r="J153" s="38">
        <v>4.19E-2</v>
      </c>
      <c r="K153" s="34" t="s">
        <v>81</v>
      </c>
      <c r="L153" s="58">
        <v>43588</v>
      </c>
      <c r="M153" s="34" t="s">
        <v>1</v>
      </c>
      <c r="N153" s="68">
        <v>50</v>
      </c>
      <c r="O153" s="68">
        <v>25</v>
      </c>
      <c r="P153" s="68">
        <v>20</v>
      </c>
      <c r="Q153" s="33" t="s">
        <v>1088</v>
      </c>
      <c r="R153" s="82">
        <v>0.09</v>
      </c>
      <c r="S153" s="82">
        <v>6.9000000000000006E-2</v>
      </c>
      <c r="T153" s="82">
        <v>4.2999999999999997E-2</v>
      </c>
      <c r="U153" s="82">
        <v>4.1000000000000002E-2</v>
      </c>
      <c r="V153" s="82">
        <v>2.3E-2</v>
      </c>
      <c r="W153" s="82">
        <v>1.7829999999999999</v>
      </c>
      <c r="X153" s="82">
        <v>41.406999999999996</v>
      </c>
      <c r="Y153" s="34" t="s">
        <v>1094</v>
      </c>
      <c r="Z153" s="86" t="s">
        <v>1</v>
      </c>
      <c r="AA153" s="75">
        <v>17.676929025109352</v>
      </c>
      <c r="AB153" s="75">
        <v>0.68737527883744465</v>
      </c>
      <c r="AC153" s="75">
        <v>3.8885446553587237</v>
      </c>
      <c r="AD153" s="33" t="s">
        <v>1035</v>
      </c>
      <c r="AE153" s="34" t="s">
        <v>1086</v>
      </c>
      <c r="AF153" s="34" t="s">
        <v>345</v>
      </c>
      <c r="AG153" s="34" t="s">
        <v>1</v>
      </c>
    </row>
    <row r="154" spans="1:33" ht="15" x14ac:dyDescent="0.2">
      <c r="A154" s="35" t="s">
        <v>57</v>
      </c>
      <c r="B154" s="34" t="s">
        <v>9</v>
      </c>
      <c r="C154" s="38">
        <v>8</v>
      </c>
      <c r="D154" s="34" t="str">
        <f t="shared" si="8"/>
        <v>CRE-MXG-NCD-8</v>
      </c>
      <c r="E154" s="41" t="s">
        <v>74</v>
      </c>
      <c r="F154" s="41">
        <v>40</v>
      </c>
      <c r="G154" s="41" t="str">
        <f t="shared" si="7"/>
        <v>R 40</v>
      </c>
      <c r="H154" s="38">
        <v>2.2216999999999998</v>
      </c>
      <c r="I154" s="63">
        <v>2.2595000000000001</v>
      </c>
      <c r="J154" s="38">
        <v>3.78E-2</v>
      </c>
      <c r="K154" s="34" t="s">
        <v>81</v>
      </c>
      <c r="L154" s="58">
        <v>43588</v>
      </c>
      <c r="M154" s="34" t="s">
        <v>90</v>
      </c>
      <c r="N154" s="68">
        <v>50</v>
      </c>
      <c r="O154" s="68">
        <v>25</v>
      </c>
      <c r="P154" s="68">
        <v>20</v>
      </c>
      <c r="Q154" s="33" t="s">
        <v>1088</v>
      </c>
      <c r="R154" s="82">
        <v>7.0999999999999994E-2</v>
      </c>
      <c r="S154" s="82">
        <v>5.7000000000000002E-2</v>
      </c>
      <c r="T154" s="82">
        <v>3.9E-2</v>
      </c>
      <c r="U154" s="82">
        <v>2.7E-2</v>
      </c>
      <c r="V154" s="82">
        <v>1.4999999999999999E-2</v>
      </c>
      <c r="W154" s="82">
        <v>1.778</v>
      </c>
      <c r="X154" s="82">
        <v>27.285</v>
      </c>
      <c r="Y154" s="34" t="s">
        <v>1094</v>
      </c>
      <c r="Z154" s="86" t="s">
        <v>1</v>
      </c>
      <c r="AA154" s="77">
        <v>14.539816252250114</v>
      </c>
      <c r="AB154" s="77">
        <v>0.50581912307796539</v>
      </c>
      <c r="AC154" s="77">
        <v>3.4788549889665026</v>
      </c>
      <c r="AD154" s="34" t="s">
        <v>1035</v>
      </c>
      <c r="AE154" s="34" t="s">
        <v>1086</v>
      </c>
      <c r="AF154" s="34" t="s">
        <v>345</v>
      </c>
      <c r="AG154" s="34" t="s">
        <v>1</v>
      </c>
    </row>
    <row r="155" spans="1:33" ht="15" x14ac:dyDescent="0.15">
      <c r="A155" s="35" t="s">
        <v>57</v>
      </c>
      <c r="B155" s="34" t="s">
        <v>10</v>
      </c>
      <c r="C155" s="38">
        <v>1</v>
      </c>
      <c r="D155" s="34" t="str">
        <f t="shared" si="8"/>
        <v>CRE-MXT-NCD-1</v>
      </c>
      <c r="E155" s="41" t="s">
        <v>74</v>
      </c>
      <c r="F155" s="41">
        <v>41</v>
      </c>
      <c r="G155" s="41" t="str">
        <f t="shared" si="7"/>
        <v>R 41</v>
      </c>
      <c r="H155" s="38">
        <v>2.2191999999999998</v>
      </c>
      <c r="I155" s="63">
        <v>2.2544</v>
      </c>
      <c r="J155" s="38">
        <v>3.5000000000000003E-2</v>
      </c>
      <c r="K155" s="34" t="s">
        <v>47</v>
      </c>
      <c r="L155" s="58">
        <v>43586</v>
      </c>
      <c r="M155" s="34" t="s">
        <v>1</v>
      </c>
      <c r="N155" s="68">
        <v>50</v>
      </c>
      <c r="O155" s="68">
        <v>25</v>
      </c>
      <c r="P155" s="68">
        <v>20</v>
      </c>
      <c r="Q155" s="33" t="s">
        <v>1088</v>
      </c>
      <c r="R155" s="82">
        <v>7.2999999999999995E-2</v>
      </c>
      <c r="S155" s="82">
        <v>6.2E-2</v>
      </c>
      <c r="T155" s="82">
        <v>4.9000000000000002E-2</v>
      </c>
      <c r="U155" s="82">
        <v>1.7999999999999999E-2</v>
      </c>
      <c r="V155" s="82">
        <v>0.01</v>
      </c>
      <c r="W155" s="82">
        <v>1.7969999999999999</v>
      </c>
      <c r="X155" s="82">
        <v>18.323</v>
      </c>
      <c r="Y155" s="34" t="s">
        <v>1094</v>
      </c>
      <c r="Z155" s="86" t="s">
        <v>1</v>
      </c>
      <c r="AA155" s="75">
        <v>7.2036582482219558</v>
      </c>
      <c r="AB155" s="75">
        <v>0.64419089781594507</v>
      </c>
      <c r="AC155" s="75">
        <v>8.9425521813857234</v>
      </c>
      <c r="AD155" s="33" t="s">
        <v>1035</v>
      </c>
      <c r="AE155" s="34" t="s">
        <v>1085</v>
      </c>
      <c r="AF155" s="34" t="s">
        <v>345</v>
      </c>
      <c r="AG155" s="34" t="s">
        <v>1</v>
      </c>
    </row>
    <row r="156" spans="1:33" ht="15" x14ac:dyDescent="0.2">
      <c r="A156" s="35" t="s">
        <v>57</v>
      </c>
      <c r="B156" s="34" t="s">
        <v>10</v>
      </c>
      <c r="C156" s="38">
        <v>2</v>
      </c>
      <c r="D156" s="34" t="str">
        <f t="shared" si="8"/>
        <v>CRE-MXT-NCD-2</v>
      </c>
      <c r="E156" s="41" t="s">
        <v>74</v>
      </c>
      <c r="F156" s="41">
        <v>42</v>
      </c>
      <c r="G156" s="41" t="str">
        <f t="shared" si="7"/>
        <v>R 42</v>
      </c>
      <c r="H156" s="38">
        <v>2.2284999999999999</v>
      </c>
      <c r="I156" s="63">
        <v>2.2650000000000001</v>
      </c>
      <c r="J156" s="38">
        <v>3.6499999999999998E-2</v>
      </c>
      <c r="K156" s="34" t="s">
        <v>47</v>
      </c>
      <c r="L156" s="58">
        <v>43586</v>
      </c>
      <c r="M156" s="34" t="s">
        <v>1</v>
      </c>
      <c r="N156" s="68">
        <v>50</v>
      </c>
      <c r="O156" s="68">
        <v>25</v>
      </c>
      <c r="P156" s="68">
        <v>20</v>
      </c>
      <c r="Q156" s="33" t="s">
        <v>1088</v>
      </c>
      <c r="R156" s="82">
        <v>5.6000000000000001E-2</v>
      </c>
      <c r="S156" s="82">
        <v>4.8000000000000001E-2</v>
      </c>
      <c r="T156" s="82">
        <v>3.9E-2</v>
      </c>
      <c r="U156" s="82">
        <v>1.2E-2</v>
      </c>
      <c r="V156" s="82">
        <v>7.0000000000000001E-3</v>
      </c>
      <c r="W156" s="82">
        <v>1.8169999999999999</v>
      </c>
      <c r="X156" s="82">
        <v>11.89</v>
      </c>
      <c r="Y156" s="34" t="s">
        <v>1094</v>
      </c>
      <c r="Z156" s="86" t="s">
        <v>1</v>
      </c>
      <c r="AA156" s="77">
        <v>10.23537651428636</v>
      </c>
      <c r="AB156" s="77">
        <v>0.4042896957930851</v>
      </c>
      <c r="AC156" s="77">
        <v>3.9499250001090296</v>
      </c>
      <c r="AD156" s="34" t="s">
        <v>1035</v>
      </c>
      <c r="AE156" s="34" t="s">
        <v>1086</v>
      </c>
      <c r="AF156" s="34" t="s">
        <v>345</v>
      </c>
      <c r="AG156" s="34" t="s">
        <v>1</v>
      </c>
    </row>
    <row r="157" spans="1:33" ht="15" x14ac:dyDescent="0.15">
      <c r="A157" s="35" t="s">
        <v>57</v>
      </c>
      <c r="B157" s="34" t="s">
        <v>10</v>
      </c>
      <c r="C157" s="38">
        <v>3</v>
      </c>
      <c r="D157" s="34" t="str">
        <f t="shared" si="8"/>
        <v>CRE-MXT-NCD-3</v>
      </c>
      <c r="E157" s="41" t="s">
        <v>74</v>
      </c>
      <c r="F157" s="41">
        <v>43</v>
      </c>
      <c r="G157" s="41" t="str">
        <f t="shared" si="7"/>
        <v>R 43</v>
      </c>
      <c r="H157" s="38">
        <v>2.2389000000000001</v>
      </c>
      <c r="I157" s="63">
        <v>2.2844000000000002</v>
      </c>
      <c r="J157" s="38">
        <v>4.5499999999999999E-2</v>
      </c>
      <c r="K157" s="34" t="s">
        <v>47</v>
      </c>
      <c r="L157" s="58">
        <v>43586</v>
      </c>
      <c r="M157" s="34" t="s">
        <v>1</v>
      </c>
      <c r="N157" s="68">
        <v>50</v>
      </c>
      <c r="O157" s="68">
        <v>25</v>
      </c>
      <c r="P157" s="68">
        <v>20</v>
      </c>
      <c r="Q157" s="33" t="s">
        <v>1088</v>
      </c>
      <c r="R157" s="82">
        <v>6.7000000000000004E-2</v>
      </c>
      <c r="S157" s="82">
        <v>5.5E-2</v>
      </c>
      <c r="T157" s="82">
        <v>4.1000000000000002E-2</v>
      </c>
      <c r="U157" s="82">
        <v>0.02</v>
      </c>
      <c r="V157" s="82">
        <v>1.2E-2</v>
      </c>
      <c r="W157" s="82">
        <v>1.7330000000000001</v>
      </c>
      <c r="X157" s="82">
        <v>20.175999999999998</v>
      </c>
      <c r="Y157" s="34" t="s">
        <v>1094</v>
      </c>
      <c r="Z157" s="86" t="s">
        <v>1</v>
      </c>
      <c r="AA157" s="75">
        <v>16.322457456117199</v>
      </c>
      <c r="AB157" s="75">
        <v>1.6321148094429501</v>
      </c>
      <c r="AC157" s="75">
        <v>9.9991978158367267</v>
      </c>
      <c r="AD157" s="33" t="s">
        <v>1035</v>
      </c>
      <c r="AE157" s="34" t="s">
        <v>1086</v>
      </c>
      <c r="AF157" s="34" t="s">
        <v>345</v>
      </c>
      <c r="AG157" s="34" t="s">
        <v>1</v>
      </c>
    </row>
    <row r="158" spans="1:33" ht="15" x14ac:dyDescent="0.15">
      <c r="A158" s="35" t="s">
        <v>57</v>
      </c>
      <c r="B158" s="34" t="s">
        <v>10</v>
      </c>
      <c r="C158" s="38">
        <v>4</v>
      </c>
      <c r="D158" s="34" t="str">
        <f t="shared" si="8"/>
        <v>CRE-MXT-NCD-4</v>
      </c>
      <c r="E158" s="41" t="s">
        <v>74</v>
      </c>
      <c r="F158" s="41">
        <v>44</v>
      </c>
      <c r="G158" s="41" t="str">
        <f t="shared" si="7"/>
        <v>R 44</v>
      </c>
      <c r="H158" s="38">
        <v>2.2385000000000002</v>
      </c>
      <c r="I158" s="63">
        <v>2.2761</v>
      </c>
      <c r="J158" s="38">
        <v>3.7600000000000001E-2</v>
      </c>
      <c r="K158" s="34" t="s">
        <v>47</v>
      </c>
      <c r="L158" s="58">
        <v>43586</v>
      </c>
      <c r="M158" s="34" t="s">
        <v>1</v>
      </c>
      <c r="N158" s="68">
        <v>50</v>
      </c>
      <c r="O158" s="68">
        <v>25</v>
      </c>
      <c r="P158" s="68">
        <v>20</v>
      </c>
      <c r="Q158" s="33" t="s">
        <v>1088</v>
      </c>
      <c r="R158" s="82">
        <v>6.9000000000000006E-2</v>
      </c>
      <c r="S158" s="82">
        <v>5.8000000000000003E-2</v>
      </c>
      <c r="T158" s="82">
        <v>4.2999999999999997E-2</v>
      </c>
      <c r="U158" s="82">
        <v>2.1999999999999999E-2</v>
      </c>
      <c r="V158" s="82">
        <v>1.2E-2</v>
      </c>
      <c r="W158" s="82">
        <v>1.7490000000000001</v>
      </c>
      <c r="X158" s="82">
        <v>21.751000000000001</v>
      </c>
      <c r="Y158" s="34" t="s">
        <v>1094</v>
      </c>
      <c r="Z158" s="86" t="s">
        <v>1</v>
      </c>
      <c r="AA158" s="75">
        <v>11.490133422028151</v>
      </c>
      <c r="AB158" s="75">
        <v>1.4253425348402307</v>
      </c>
      <c r="AC158" s="75">
        <v>12.404925882824431</v>
      </c>
      <c r="AD158" s="33" t="s">
        <v>1035</v>
      </c>
      <c r="AE158" s="34" t="s">
        <v>1086</v>
      </c>
      <c r="AF158" s="34" t="s">
        <v>345</v>
      </c>
      <c r="AG158" s="34" t="s">
        <v>1</v>
      </c>
    </row>
    <row r="159" spans="1:33" ht="15" x14ac:dyDescent="0.2">
      <c r="A159" s="35" t="s">
        <v>57</v>
      </c>
      <c r="B159" s="34" t="s">
        <v>10</v>
      </c>
      <c r="C159" s="38">
        <v>5</v>
      </c>
      <c r="D159" s="34" t="str">
        <f t="shared" si="8"/>
        <v>CRE-MXT-NCD-5</v>
      </c>
      <c r="E159" s="41" t="s">
        <v>74</v>
      </c>
      <c r="F159" s="41">
        <v>45</v>
      </c>
      <c r="G159" s="41" t="str">
        <f t="shared" si="7"/>
        <v>R 45</v>
      </c>
      <c r="H159" s="38">
        <v>2.2435999999999998</v>
      </c>
      <c r="I159" s="63">
        <v>2.2831000000000001</v>
      </c>
      <c r="J159" s="38">
        <v>3.9399999999999998E-2</v>
      </c>
      <c r="K159" s="34" t="s">
        <v>47</v>
      </c>
      <c r="L159" s="58">
        <v>43586</v>
      </c>
      <c r="M159" s="34" t="s">
        <v>1</v>
      </c>
      <c r="N159" s="68">
        <v>50</v>
      </c>
      <c r="O159" s="68">
        <v>25</v>
      </c>
      <c r="P159" s="68">
        <v>20</v>
      </c>
      <c r="Q159" s="33" t="s">
        <v>1088</v>
      </c>
      <c r="R159" s="82">
        <v>6.0999999999999999E-2</v>
      </c>
      <c r="S159" s="82">
        <v>5.0999999999999997E-2</v>
      </c>
      <c r="T159" s="82">
        <v>3.9E-2</v>
      </c>
      <c r="U159" s="82">
        <v>1.7999999999999999E-2</v>
      </c>
      <c r="V159" s="82">
        <v>0.01</v>
      </c>
      <c r="W159" s="82">
        <v>1.79</v>
      </c>
      <c r="X159" s="82">
        <v>17.585999999999999</v>
      </c>
      <c r="Y159" s="34" t="s">
        <v>1094</v>
      </c>
      <c r="Z159" s="86" t="s">
        <v>1</v>
      </c>
      <c r="AA159" s="77">
        <v>11.948724408428014</v>
      </c>
      <c r="AB159" s="77">
        <v>1.5088028831223617</v>
      </c>
      <c r="AC159" s="77">
        <v>12.627313439902673</v>
      </c>
      <c r="AD159" s="34" t="s">
        <v>1035</v>
      </c>
      <c r="AE159" s="34" t="s">
        <v>1086</v>
      </c>
      <c r="AF159" s="34" t="s">
        <v>345</v>
      </c>
      <c r="AG159" s="34" t="s">
        <v>1</v>
      </c>
    </row>
    <row r="160" spans="1:33" ht="15" x14ac:dyDescent="0.2">
      <c r="A160" s="35" t="s">
        <v>57</v>
      </c>
      <c r="B160" s="34" t="s">
        <v>10</v>
      </c>
      <c r="C160" s="38">
        <v>6</v>
      </c>
      <c r="D160" s="34" t="str">
        <f t="shared" si="8"/>
        <v>CRE-MXT-NCD-6</v>
      </c>
      <c r="E160" s="41" t="s">
        <v>74</v>
      </c>
      <c r="F160" s="41">
        <v>46</v>
      </c>
      <c r="G160" s="41" t="str">
        <f t="shared" si="7"/>
        <v>R 46</v>
      </c>
      <c r="H160" s="38">
        <v>2.2322000000000002</v>
      </c>
      <c r="I160" s="63">
        <v>2.2801999999999998</v>
      </c>
      <c r="J160" s="38">
        <v>4.8000000000000001E-2</v>
      </c>
      <c r="K160" s="34" t="s">
        <v>47</v>
      </c>
      <c r="L160" s="58">
        <v>43586</v>
      </c>
      <c r="M160" s="34" t="s">
        <v>1</v>
      </c>
      <c r="N160" s="68">
        <v>50</v>
      </c>
      <c r="O160" s="68">
        <v>25</v>
      </c>
      <c r="P160" s="68">
        <v>20</v>
      </c>
      <c r="Q160" s="33" t="s">
        <v>1088</v>
      </c>
      <c r="R160" s="82">
        <v>5.8000000000000003E-2</v>
      </c>
      <c r="S160" s="82">
        <v>4.9000000000000002E-2</v>
      </c>
      <c r="T160" s="82">
        <v>3.7999999999999999E-2</v>
      </c>
      <c r="U160" s="82">
        <v>1.4999999999999999E-2</v>
      </c>
      <c r="V160" s="82">
        <v>8.9999999999999993E-3</v>
      </c>
      <c r="W160" s="82">
        <v>1.7729999999999999</v>
      </c>
      <c r="X160" s="82">
        <v>15.308</v>
      </c>
      <c r="Y160" s="34" t="s">
        <v>1094</v>
      </c>
      <c r="Z160" s="86" t="s">
        <v>1</v>
      </c>
      <c r="AA160" s="77">
        <v>15.975918026749346</v>
      </c>
      <c r="AB160" s="77">
        <v>1.3247250691505166</v>
      </c>
      <c r="AC160" s="77">
        <v>8.2920121831650455</v>
      </c>
      <c r="AD160" s="34" t="s">
        <v>1035</v>
      </c>
      <c r="AE160" s="34" t="s">
        <v>1086</v>
      </c>
      <c r="AF160" s="34" t="s">
        <v>345</v>
      </c>
      <c r="AG160" s="34" t="s">
        <v>1</v>
      </c>
    </row>
    <row r="161" spans="1:33" ht="15" x14ac:dyDescent="0.2">
      <c r="A161" s="35" t="s">
        <v>57</v>
      </c>
      <c r="B161" s="34" t="s">
        <v>10</v>
      </c>
      <c r="C161" s="38">
        <v>7</v>
      </c>
      <c r="D161" s="34" t="str">
        <f t="shared" si="8"/>
        <v>CRE-MXT-NCD-7</v>
      </c>
      <c r="E161" s="41" t="s">
        <v>74</v>
      </c>
      <c r="F161" s="41">
        <v>47</v>
      </c>
      <c r="G161" s="41" t="str">
        <f t="shared" si="7"/>
        <v>R 47</v>
      </c>
      <c r="H161" s="38">
        <v>2.2446999999999999</v>
      </c>
      <c r="I161" s="63">
        <v>2.2927</v>
      </c>
      <c r="J161" s="38">
        <v>4.8000000000000001E-2</v>
      </c>
      <c r="K161" s="34" t="s">
        <v>47</v>
      </c>
      <c r="L161" s="58">
        <v>43586</v>
      </c>
      <c r="M161" s="34" t="s">
        <v>92</v>
      </c>
      <c r="N161" s="68">
        <v>50</v>
      </c>
      <c r="O161" s="68">
        <v>25</v>
      </c>
      <c r="P161" s="68">
        <v>20</v>
      </c>
      <c r="Q161" s="33" t="s">
        <v>1088</v>
      </c>
      <c r="R161" s="82">
        <v>6.3E-2</v>
      </c>
      <c r="S161" s="82">
        <v>5.1999999999999998E-2</v>
      </c>
      <c r="T161" s="82">
        <v>3.7999999999999999E-2</v>
      </c>
      <c r="U161" s="82">
        <v>2.1000000000000001E-2</v>
      </c>
      <c r="V161" s="82">
        <v>1.0999999999999999E-2</v>
      </c>
      <c r="W161" s="82">
        <v>1.8009999999999999</v>
      </c>
      <c r="X161" s="82">
        <v>20.626999999999999</v>
      </c>
      <c r="Y161" s="34" t="s">
        <v>1094</v>
      </c>
      <c r="Z161" s="86" t="s">
        <v>1</v>
      </c>
      <c r="AA161" s="77">
        <v>14.319560340719823</v>
      </c>
      <c r="AB161" s="77">
        <v>1.5189056408547383</v>
      </c>
      <c r="AC161" s="77">
        <v>10.607208634300745</v>
      </c>
      <c r="AD161" s="34" t="s">
        <v>1035</v>
      </c>
      <c r="AE161" s="34" t="s">
        <v>1086</v>
      </c>
      <c r="AF161" s="34" t="s">
        <v>345</v>
      </c>
      <c r="AG161" s="34" t="s">
        <v>1</v>
      </c>
    </row>
    <row r="162" spans="1:33" ht="15" x14ac:dyDescent="0.15">
      <c r="A162" s="35" t="s">
        <v>57</v>
      </c>
      <c r="B162" s="34" t="s">
        <v>10</v>
      </c>
      <c r="C162" s="38">
        <v>8</v>
      </c>
      <c r="D162" s="34" t="str">
        <f t="shared" si="8"/>
        <v>CRE-MXT-NCD-8</v>
      </c>
      <c r="E162" s="41" t="s">
        <v>74</v>
      </c>
      <c r="F162" s="41">
        <v>48</v>
      </c>
      <c r="G162" s="41" t="str">
        <f t="shared" si="7"/>
        <v>R 48</v>
      </c>
      <c r="H162" s="38">
        <v>2.2446999999999999</v>
      </c>
      <c r="I162" s="63">
        <v>2.2951999999999999</v>
      </c>
      <c r="J162" s="38">
        <v>5.0500000000000003E-2</v>
      </c>
      <c r="K162" s="34" t="s">
        <v>47</v>
      </c>
      <c r="L162" s="58">
        <v>43586</v>
      </c>
      <c r="M162" s="34" t="s">
        <v>1</v>
      </c>
      <c r="N162" s="68">
        <v>50</v>
      </c>
      <c r="O162" s="68">
        <v>25</v>
      </c>
      <c r="P162" s="68">
        <v>20</v>
      </c>
      <c r="Q162" s="33" t="s">
        <v>1088</v>
      </c>
      <c r="R162" s="82">
        <v>7.0999999999999994E-2</v>
      </c>
      <c r="S162" s="82">
        <v>5.8000000000000003E-2</v>
      </c>
      <c r="T162" s="82">
        <v>4.1000000000000002E-2</v>
      </c>
      <c r="U162" s="82">
        <v>2.5999999999999999E-2</v>
      </c>
      <c r="V162" s="82">
        <v>1.4999999999999999E-2</v>
      </c>
      <c r="W162" s="82">
        <v>1.7509999999999999</v>
      </c>
      <c r="X162" s="82">
        <v>25.576000000000001</v>
      </c>
      <c r="Y162" s="34" t="s">
        <v>1094</v>
      </c>
      <c r="Z162" s="86" t="s">
        <v>1</v>
      </c>
      <c r="AA162" s="75">
        <v>14.692285988596051</v>
      </c>
      <c r="AB162" s="75">
        <v>0.21435388948046749</v>
      </c>
      <c r="AC162" s="75">
        <v>1.4589553296665068</v>
      </c>
      <c r="AD162" s="33" t="s">
        <v>1035</v>
      </c>
      <c r="AE162" s="34" t="s">
        <v>1086</v>
      </c>
      <c r="AF162" s="34" t="s">
        <v>345</v>
      </c>
      <c r="AG162" s="34" t="s">
        <v>1</v>
      </c>
    </row>
    <row r="163" spans="1:33" ht="15" x14ac:dyDescent="0.2">
      <c r="A163" s="35" t="s">
        <v>57</v>
      </c>
      <c r="B163" s="34" t="s">
        <v>12</v>
      </c>
      <c r="C163" s="38">
        <v>1</v>
      </c>
      <c r="D163" s="34" t="str">
        <f t="shared" si="8"/>
        <v>LCO-MXT-COM-1</v>
      </c>
      <c r="E163" s="41" t="s">
        <v>74</v>
      </c>
      <c r="F163" s="41">
        <v>49</v>
      </c>
      <c r="G163" s="41" t="str">
        <f t="shared" si="7"/>
        <v>R 49</v>
      </c>
      <c r="H163" s="38">
        <v>2.2443</v>
      </c>
      <c r="I163" s="63">
        <v>2.2850999999999999</v>
      </c>
      <c r="J163" s="38">
        <v>4.0800000000000003E-2</v>
      </c>
      <c r="K163" s="34" t="s">
        <v>87</v>
      </c>
      <c r="L163" s="58">
        <v>43605</v>
      </c>
      <c r="M163" s="34" t="s">
        <v>1</v>
      </c>
      <c r="N163" s="68">
        <v>50</v>
      </c>
      <c r="O163" s="68">
        <v>25</v>
      </c>
      <c r="P163" s="68">
        <v>20</v>
      </c>
      <c r="Q163" s="33" t="s">
        <v>1088</v>
      </c>
      <c r="R163" s="82">
        <v>8.6999999999999994E-2</v>
      </c>
      <c r="S163" s="82">
        <v>6.5000000000000002E-2</v>
      </c>
      <c r="T163" s="82">
        <v>3.6999999999999998E-2</v>
      </c>
      <c r="U163" s="82">
        <v>4.8000000000000001E-2</v>
      </c>
      <c r="V163" s="82">
        <v>2.7E-2</v>
      </c>
      <c r="W163" s="82">
        <v>1.774</v>
      </c>
      <c r="X163" s="82">
        <v>48.372</v>
      </c>
      <c r="Y163" s="34" t="s">
        <v>1094</v>
      </c>
      <c r="Z163" s="86" t="s">
        <v>1</v>
      </c>
      <c r="AA163" s="77">
        <v>40.448643320392598</v>
      </c>
      <c r="AB163" s="77">
        <v>3.2547015706148157</v>
      </c>
      <c r="AC163" s="77">
        <v>8.0465036733974333</v>
      </c>
      <c r="AD163" s="34" t="s">
        <v>1035</v>
      </c>
      <c r="AE163" s="34" t="s">
        <v>1086</v>
      </c>
      <c r="AF163" s="34" t="s">
        <v>345</v>
      </c>
      <c r="AG163" s="34" t="s">
        <v>1</v>
      </c>
    </row>
    <row r="164" spans="1:33" ht="15" x14ac:dyDescent="0.15">
      <c r="A164" s="35" t="s">
        <v>57</v>
      </c>
      <c r="B164" s="34" t="s">
        <v>12</v>
      </c>
      <c r="C164" s="38">
        <v>2</v>
      </c>
      <c r="D164" s="34" t="str">
        <f t="shared" si="8"/>
        <v>LCO-MXT-COM-2</v>
      </c>
      <c r="E164" s="41" t="s">
        <v>74</v>
      </c>
      <c r="F164" s="41">
        <v>50</v>
      </c>
      <c r="G164" s="41" t="str">
        <f t="shared" si="7"/>
        <v>R 50</v>
      </c>
      <c r="H164" s="38">
        <v>2.2404000000000002</v>
      </c>
      <c r="I164" s="63">
        <v>2.2856000000000001</v>
      </c>
      <c r="J164" s="38">
        <v>4.2000000000000003E-2</v>
      </c>
      <c r="K164" s="34" t="s">
        <v>87</v>
      </c>
      <c r="L164" s="58">
        <v>43605</v>
      </c>
      <c r="M164" s="34" t="s">
        <v>90</v>
      </c>
      <c r="N164" s="68">
        <v>50</v>
      </c>
      <c r="O164" s="68">
        <v>25</v>
      </c>
      <c r="P164" s="68">
        <v>20</v>
      </c>
      <c r="Q164" s="33" t="s">
        <v>1088</v>
      </c>
      <c r="R164" s="82">
        <v>6.9000000000000006E-2</v>
      </c>
      <c r="S164" s="82">
        <v>5.5E-2</v>
      </c>
      <c r="T164" s="82">
        <v>3.9E-2</v>
      </c>
      <c r="U164" s="82">
        <v>2.4E-2</v>
      </c>
      <c r="V164" s="82">
        <v>1.4E-2</v>
      </c>
      <c r="W164" s="82">
        <v>1.786</v>
      </c>
      <c r="X164" s="82">
        <v>24.396000000000001</v>
      </c>
      <c r="Y164" s="34" t="s">
        <v>1094</v>
      </c>
      <c r="Z164" s="86" t="s">
        <v>1</v>
      </c>
      <c r="AA164" s="75">
        <v>55.194904516448545</v>
      </c>
      <c r="AB164" s="75">
        <v>12.448888853327636</v>
      </c>
      <c r="AC164" s="75">
        <v>22.554416865813696</v>
      </c>
      <c r="AD164" s="33" t="s">
        <v>1035</v>
      </c>
      <c r="AE164" s="34" t="s">
        <v>1086</v>
      </c>
      <c r="AF164" s="34" t="s">
        <v>345</v>
      </c>
      <c r="AG164" s="34" t="s">
        <v>1</v>
      </c>
    </row>
    <row r="165" spans="1:33" ht="15" x14ac:dyDescent="0.2">
      <c r="A165" s="35" t="s">
        <v>57</v>
      </c>
      <c r="B165" s="34" t="s">
        <v>12</v>
      </c>
      <c r="C165" s="38">
        <v>3</v>
      </c>
      <c r="D165" s="34" t="str">
        <f t="shared" si="8"/>
        <v>LCO-MXT-COM-3</v>
      </c>
      <c r="E165" s="41" t="s">
        <v>74</v>
      </c>
      <c r="F165" s="41">
        <v>51</v>
      </c>
      <c r="G165" s="41" t="str">
        <f t="shared" si="7"/>
        <v>R 51</v>
      </c>
      <c r="H165" s="38">
        <v>2.2265000000000001</v>
      </c>
      <c r="I165" s="63">
        <v>2.2766999999999999</v>
      </c>
      <c r="J165" s="38">
        <v>5.0200000000000002E-2</v>
      </c>
      <c r="K165" s="34" t="s">
        <v>87</v>
      </c>
      <c r="L165" s="58">
        <v>43605</v>
      </c>
      <c r="M165" s="34" t="s">
        <v>90</v>
      </c>
      <c r="N165" s="68">
        <v>50</v>
      </c>
      <c r="O165" s="68">
        <v>25</v>
      </c>
      <c r="P165" s="68">
        <v>20</v>
      </c>
      <c r="Q165" s="33" t="s">
        <v>1088</v>
      </c>
      <c r="R165" s="82">
        <v>6.6000000000000003E-2</v>
      </c>
      <c r="S165" s="82">
        <v>5.3999999999999999E-2</v>
      </c>
      <c r="T165" s="82">
        <v>3.9E-2</v>
      </c>
      <c r="U165" s="82">
        <v>2.1000000000000001E-2</v>
      </c>
      <c r="V165" s="82">
        <v>1.2E-2</v>
      </c>
      <c r="W165" s="82">
        <v>1.7509999999999999</v>
      </c>
      <c r="X165" s="82">
        <v>21.196000000000002</v>
      </c>
      <c r="Y165" s="34" t="s">
        <v>1094</v>
      </c>
      <c r="Z165" s="86" t="s">
        <v>1</v>
      </c>
      <c r="AA165" s="77">
        <v>19.796888214643889</v>
      </c>
      <c r="AB165" s="77">
        <v>1.22561284648358</v>
      </c>
      <c r="AC165" s="77">
        <v>6.1909368441904222</v>
      </c>
      <c r="AD165" s="34" t="s">
        <v>1035</v>
      </c>
      <c r="AE165" s="34" t="s">
        <v>1086</v>
      </c>
      <c r="AF165" s="34" t="s">
        <v>345</v>
      </c>
      <c r="AG165" s="34" t="s">
        <v>1</v>
      </c>
    </row>
    <row r="166" spans="1:33" ht="15" x14ac:dyDescent="0.2">
      <c r="A166" s="35" t="s">
        <v>57</v>
      </c>
      <c r="B166" s="34" t="s">
        <v>12</v>
      </c>
      <c r="C166" s="38">
        <v>4</v>
      </c>
      <c r="D166" s="34" t="str">
        <f t="shared" si="8"/>
        <v>LCO-MXT-COM-4</v>
      </c>
      <c r="E166" s="41" t="s">
        <v>74</v>
      </c>
      <c r="F166" s="41">
        <v>52</v>
      </c>
      <c r="G166" s="41" t="str">
        <f t="shared" si="7"/>
        <v>R 52</v>
      </c>
      <c r="H166" s="38">
        <v>2.2263000000000002</v>
      </c>
      <c r="I166" s="63">
        <v>2.2734999999999999</v>
      </c>
      <c r="J166" s="38">
        <v>4.7199999999999999E-2</v>
      </c>
      <c r="K166" s="34" t="s">
        <v>87</v>
      </c>
      <c r="L166" s="58">
        <v>43605</v>
      </c>
      <c r="M166" s="34" t="s">
        <v>1</v>
      </c>
      <c r="N166" s="68">
        <v>50</v>
      </c>
      <c r="O166" s="68">
        <v>25</v>
      </c>
      <c r="P166" s="68">
        <v>20</v>
      </c>
      <c r="Q166" s="33" t="s">
        <v>1088</v>
      </c>
      <c r="R166" s="82">
        <v>6.3E-2</v>
      </c>
      <c r="S166" s="82">
        <v>5.1999999999999998E-2</v>
      </c>
      <c r="T166" s="82">
        <v>3.7999999999999999E-2</v>
      </c>
      <c r="U166" s="82">
        <v>0.02</v>
      </c>
      <c r="V166" s="82">
        <v>1.0999999999999999E-2</v>
      </c>
      <c r="W166" s="82">
        <v>1.796</v>
      </c>
      <c r="X166" s="82">
        <v>20.167999999999999</v>
      </c>
      <c r="Y166" s="34" t="s">
        <v>1094</v>
      </c>
      <c r="Z166" s="86" t="s">
        <v>1</v>
      </c>
      <c r="AA166" s="77">
        <v>19.564766477386701</v>
      </c>
      <c r="AB166" s="77">
        <v>0.4744301604150985</v>
      </c>
      <c r="AC166" s="77">
        <v>2.4249211508016373</v>
      </c>
      <c r="AD166" s="33" t="s">
        <v>1035</v>
      </c>
      <c r="AE166" s="34" t="s">
        <v>1086</v>
      </c>
      <c r="AF166" s="34" t="s">
        <v>345</v>
      </c>
      <c r="AG166" s="34" t="s">
        <v>1</v>
      </c>
    </row>
    <row r="167" spans="1:33" ht="15" x14ac:dyDescent="0.2">
      <c r="A167" s="35" t="s">
        <v>57</v>
      </c>
      <c r="B167" s="34" t="s">
        <v>12</v>
      </c>
      <c r="C167" s="38">
        <v>5</v>
      </c>
      <c r="D167" s="34" t="str">
        <f t="shared" si="8"/>
        <v>LCO-MXT-COM-5</v>
      </c>
      <c r="E167" s="41" t="s">
        <v>74</v>
      </c>
      <c r="F167" s="41">
        <v>53</v>
      </c>
      <c r="G167" s="41" t="str">
        <f t="shared" si="7"/>
        <v>R 53</v>
      </c>
      <c r="H167" s="38">
        <v>2.2122999999999999</v>
      </c>
      <c r="I167" s="63">
        <v>2.2484000000000002</v>
      </c>
      <c r="J167" s="38">
        <v>3.61E-2</v>
      </c>
      <c r="K167" s="34" t="s">
        <v>81</v>
      </c>
      <c r="L167" s="58">
        <v>43605</v>
      </c>
      <c r="M167" s="34" t="s">
        <v>92</v>
      </c>
      <c r="N167" s="68">
        <v>50</v>
      </c>
      <c r="O167" s="68">
        <v>25</v>
      </c>
      <c r="P167" s="68">
        <v>20</v>
      </c>
      <c r="Q167" s="33" t="s">
        <v>1088</v>
      </c>
      <c r="R167" s="82">
        <v>5.8999999999999997E-2</v>
      </c>
      <c r="S167" s="82">
        <v>4.9000000000000002E-2</v>
      </c>
      <c r="T167" s="82">
        <v>3.6999999999999998E-2</v>
      </c>
      <c r="U167" s="82">
        <v>1.7999999999999999E-2</v>
      </c>
      <c r="V167" s="82">
        <v>0.01</v>
      </c>
      <c r="W167" s="82">
        <v>1.7809999999999999</v>
      </c>
      <c r="X167" s="82">
        <v>17.562999999999999</v>
      </c>
      <c r="Y167" s="34" t="s">
        <v>1094</v>
      </c>
      <c r="Z167" s="86" t="s">
        <v>1</v>
      </c>
      <c r="AA167" s="77">
        <v>19.944907895706635</v>
      </c>
      <c r="AB167" s="77">
        <v>7.8089054789988635E-2</v>
      </c>
      <c r="AC167" s="77">
        <v>0.39152376736118288</v>
      </c>
      <c r="AD167" s="34" t="s">
        <v>1035</v>
      </c>
      <c r="AE167" s="34" t="s">
        <v>1086</v>
      </c>
      <c r="AF167" s="34" t="s">
        <v>345</v>
      </c>
      <c r="AG167" s="34" t="s">
        <v>1</v>
      </c>
    </row>
    <row r="168" spans="1:33" x14ac:dyDescent="0.2">
      <c r="A168" s="33" t="s">
        <v>57</v>
      </c>
      <c r="B168" s="34" t="s">
        <v>12</v>
      </c>
      <c r="C168" s="38">
        <v>6</v>
      </c>
      <c r="D168" s="34" t="str">
        <f t="shared" si="8"/>
        <v>LCO-MXT-COM-6</v>
      </c>
      <c r="E168" s="41" t="s">
        <v>74</v>
      </c>
      <c r="F168" s="41">
        <v>54</v>
      </c>
      <c r="G168" s="41" t="str">
        <f t="shared" si="7"/>
        <v>R 54</v>
      </c>
      <c r="H168" s="38">
        <v>2.2305000000000001</v>
      </c>
      <c r="I168" s="63">
        <v>2.2679</v>
      </c>
      <c r="J168" s="38">
        <v>3.7400000000000003E-2</v>
      </c>
      <c r="K168" s="34" t="s">
        <v>81</v>
      </c>
      <c r="L168" s="58">
        <v>43605</v>
      </c>
      <c r="M168" s="34" t="s">
        <v>90</v>
      </c>
      <c r="N168" s="68">
        <v>50</v>
      </c>
      <c r="O168" s="68">
        <v>14</v>
      </c>
      <c r="P168" s="68">
        <v>20</v>
      </c>
      <c r="Q168" s="33" t="s">
        <v>345</v>
      </c>
      <c r="R168" s="82">
        <v>7.4999999999999997E-2</v>
      </c>
      <c r="S168" s="82">
        <v>0.06</v>
      </c>
      <c r="T168" s="82">
        <v>0.04</v>
      </c>
      <c r="U168" s="82">
        <v>2.9000000000000001E-2</v>
      </c>
      <c r="V168" s="82">
        <v>1.7000000000000001E-2</v>
      </c>
      <c r="W168" s="82">
        <v>1.7569999999999999</v>
      </c>
      <c r="X168" s="82">
        <v>29.12</v>
      </c>
      <c r="Y168" s="34" t="s">
        <v>1094</v>
      </c>
      <c r="Z168" s="87">
        <v>35.200000000000003</v>
      </c>
      <c r="AA168" s="77">
        <v>20.345974471823247</v>
      </c>
      <c r="AB168" s="77">
        <v>1.637816937811378</v>
      </c>
      <c r="AC168" s="77">
        <v>8.0498328555339516</v>
      </c>
      <c r="AD168" s="34" t="s">
        <v>1035</v>
      </c>
      <c r="AE168" s="34" t="s">
        <v>1086</v>
      </c>
      <c r="AF168" s="34" t="s">
        <v>345</v>
      </c>
      <c r="AG168" s="34" t="s">
        <v>1</v>
      </c>
    </row>
    <row r="169" spans="1:33" ht="15" x14ac:dyDescent="0.15">
      <c r="A169" s="35" t="s">
        <v>57</v>
      </c>
      <c r="B169" s="34" t="s">
        <v>12</v>
      </c>
      <c r="C169" s="38">
        <v>7</v>
      </c>
      <c r="D169" s="34" t="str">
        <f t="shared" si="8"/>
        <v>LCO-MXT-COM-7</v>
      </c>
      <c r="E169" s="41" t="s">
        <v>74</v>
      </c>
      <c r="F169" s="41">
        <v>55</v>
      </c>
      <c r="G169" s="41" t="str">
        <f t="shared" si="7"/>
        <v>R 55</v>
      </c>
      <c r="H169" s="38">
        <v>2.2363</v>
      </c>
      <c r="I169" s="63">
        <v>2.2770999999999999</v>
      </c>
      <c r="J169" s="38">
        <v>4.0800000000000003E-2</v>
      </c>
      <c r="K169" s="34" t="s">
        <v>81</v>
      </c>
      <c r="L169" s="58">
        <v>43605</v>
      </c>
      <c r="M169" s="37" t="s">
        <v>92</v>
      </c>
      <c r="N169" s="68">
        <v>50</v>
      </c>
      <c r="O169" s="68">
        <v>25</v>
      </c>
      <c r="P169" s="68">
        <v>20</v>
      </c>
      <c r="Q169" s="33" t="s">
        <v>1088</v>
      </c>
      <c r="R169" s="82">
        <v>6.4000000000000001E-2</v>
      </c>
      <c r="S169" s="82">
        <v>5.1999999999999998E-2</v>
      </c>
      <c r="T169" s="82">
        <v>3.6999999999999998E-2</v>
      </c>
      <c r="U169" s="82">
        <v>2.1000000000000001E-2</v>
      </c>
      <c r="V169" s="82">
        <v>1.2E-2</v>
      </c>
      <c r="W169" s="82">
        <v>1.7889999999999999</v>
      </c>
      <c r="X169" s="82">
        <v>21.084</v>
      </c>
      <c r="Y169" s="34" t="s">
        <v>1094</v>
      </c>
      <c r="Z169" s="86" t="s">
        <v>1</v>
      </c>
      <c r="AA169" s="75">
        <v>13.1694631560957</v>
      </c>
      <c r="AB169" s="75">
        <v>0.74926358042142294</v>
      </c>
      <c r="AC169" s="75">
        <v>5.689401090541903</v>
      </c>
      <c r="AD169" s="33" t="s">
        <v>1035</v>
      </c>
      <c r="AE169" s="34" t="s">
        <v>1086</v>
      </c>
      <c r="AF169" s="34" t="s">
        <v>345</v>
      </c>
      <c r="AG169" s="34" t="s">
        <v>1</v>
      </c>
    </row>
    <row r="170" spans="1:33" ht="15" x14ac:dyDescent="0.15">
      <c r="A170" s="35" t="s">
        <v>57</v>
      </c>
      <c r="B170" s="34" t="s">
        <v>12</v>
      </c>
      <c r="C170" s="38">
        <v>8</v>
      </c>
      <c r="D170" s="34" t="str">
        <f t="shared" si="8"/>
        <v>LCO-MXT-COM-8</v>
      </c>
      <c r="E170" s="41" t="s">
        <v>74</v>
      </c>
      <c r="F170" s="41">
        <v>56</v>
      </c>
      <c r="G170" s="41" t="str">
        <f t="shared" si="7"/>
        <v>R 56</v>
      </c>
      <c r="H170" s="38">
        <v>2.2161</v>
      </c>
      <c r="I170" s="63">
        <v>2.2559999999999998</v>
      </c>
      <c r="J170" s="38">
        <v>3.9899999999999998E-2</v>
      </c>
      <c r="K170" s="34" t="s">
        <v>81</v>
      </c>
      <c r="L170" s="58">
        <v>43605</v>
      </c>
      <c r="M170" s="37" t="s">
        <v>92</v>
      </c>
      <c r="N170" s="68">
        <v>50</v>
      </c>
      <c r="O170" s="68">
        <v>25</v>
      </c>
      <c r="P170" s="68">
        <v>20</v>
      </c>
      <c r="Q170" s="33" t="s">
        <v>1088</v>
      </c>
      <c r="R170" s="82">
        <v>6.6000000000000003E-2</v>
      </c>
      <c r="S170" s="82">
        <v>5.3999999999999999E-2</v>
      </c>
      <c r="T170" s="82">
        <v>3.7999999999999999E-2</v>
      </c>
      <c r="U170" s="82">
        <v>2.3E-2</v>
      </c>
      <c r="V170" s="82">
        <v>1.2999999999999999E-2</v>
      </c>
      <c r="W170" s="82">
        <v>1.7709999999999999</v>
      </c>
      <c r="X170" s="82">
        <v>22.701000000000001</v>
      </c>
      <c r="Y170" s="34" t="s">
        <v>1094</v>
      </c>
      <c r="Z170" s="86" t="s">
        <v>1</v>
      </c>
      <c r="AA170" s="75">
        <v>14.55157888550665</v>
      </c>
      <c r="AB170" s="75">
        <v>1.4538428201034876</v>
      </c>
      <c r="AC170" s="75">
        <v>9.9909627095621421</v>
      </c>
      <c r="AD170" s="33" t="s">
        <v>1035</v>
      </c>
      <c r="AE170" s="34" t="s">
        <v>1086</v>
      </c>
      <c r="AF170" s="34" t="s">
        <v>345</v>
      </c>
      <c r="AG170" s="34" t="s">
        <v>1</v>
      </c>
    </row>
    <row r="171" spans="1:33" ht="15" x14ac:dyDescent="0.2">
      <c r="A171" s="35" t="s">
        <v>57</v>
      </c>
      <c r="B171" s="34" t="s">
        <v>18</v>
      </c>
      <c r="C171" s="38">
        <v>1</v>
      </c>
      <c r="D171" s="34" t="str">
        <f t="shared" si="8"/>
        <v>LWR-BHO-NCS-1</v>
      </c>
      <c r="E171" s="41" t="s">
        <v>74</v>
      </c>
      <c r="F171" s="41">
        <v>57</v>
      </c>
      <c r="G171" s="41" t="str">
        <f t="shared" si="7"/>
        <v>R 57</v>
      </c>
      <c r="H171" s="38">
        <v>2.2376999999999998</v>
      </c>
      <c r="I171" s="63">
        <v>2.2753000000000001</v>
      </c>
      <c r="J171" s="38">
        <v>3.7600000000000001E-2</v>
      </c>
      <c r="K171" s="34" t="s">
        <v>81</v>
      </c>
      <c r="L171" s="58">
        <v>43602</v>
      </c>
      <c r="M171" s="34" t="s">
        <v>1</v>
      </c>
      <c r="N171" s="68">
        <v>50</v>
      </c>
      <c r="O171" s="68">
        <v>25</v>
      </c>
      <c r="P171" s="68">
        <v>20</v>
      </c>
      <c r="Q171" s="33" t="s">
        <v>1088</v>
      </c>
      <c r="R171" s="82">
        <v>5.5E-2</v>
      </c>
      <c r="S171" s="82">
        <v>4.7E-2</v>
      </c>
      <c r="T171" s="82">
        <v>3.5999999999999997E-2</v>
      </c>
      <c r="U171" s="82">
        <v>1.4E-2</v>
      </c>
      <c r="V171" s="82">
        <v>8.0000000000000002E-3</v>
      </c>
      <c r="W171" s="82">
        <v>1.7689999999999999</v>
      </c>
      <c r="X171" s="82">
        <v>13.62</v>
      </c>
      <c r="Y171" s="34" t="s">
        <v>1094</v>
      </c>
      <c r="Z171" s="86" t="s">
        <v>1</v>
      </c>
      <c r="AA171" s="77">
        <v>11.550962646513838</v>
      </c>
      <c r="AB171" s="77">
        <v>0.30882354150822028</v>
      </c>
      <c r="AC171" s="77">
        <v>2.6735740644215951</v>
      </c>
      <c r="AD171" s="34" t="s">
        <v>1035</v>
      </c>
      <c r="AE171" s="34" t="s">
        <v>1086</v>
      </c>
      <c r="AF171" s="34" t="s">
        <v>345</v>
      </c>
      <c r="AG171" s="34" t="s">
        <v>1</v>
      </c>
    </row>
    <row r="172" spans="1:33" ht="15" x14ac:dyDescent="0.2">
      <c r="A172" s="35" t="s">
        <v>57</v>
      </c>
      <c r="B172" s="34" t="s">
        <v>18</v>
      </c>
      <c r="C172" s="38">
        <v>2</v>
      </c>
      <c r="D172" s="34" t="str">
        <f t="shared" ref="D172:D190" si="9">_xlfn.CONCAT(B172,"-",C172)</f>
        <v>LWR-BHO-NCS-2</v>
      </c>
      <c r="E172" s="41" t="s">
        <v>74</v>
      </c>
      <c r="F172" s="41">
        <v>58</v>
      </c>
      <c r="G172" s="41" t="str">
        <f t="shared" si="7"/>
        <v>R 58</v>
      </c>
      <c r="H172" s="38">
        <v>2.2317</v>
      </c>
      <c r="I172" s="63">
        <v>2.2719</v>
      </c>
      <c r="J172" s="38">
        <v>4.02E-2</v>
      </c>
      <c r="K172" s="34" t="s">
        <v>87</v>
      </c>
      <c r="L172" s="58">
        <v>43602</v>
      </c>
      <c r="M172" s="34" t="s">
        <v>1</v>
      </c>
      <c r="N172" s="68">
        <v>50</v>
      </c>
      <c r="O172" s="68">
        <v>25</v>
      </c>
      <c r="P172" s="68">
        <v>20</v>
      </c>
      <c r="Q172" s="33" t="s">
        <v>1088</v>
      </c>
      <c r="R172" s="82">
        <v>6.0999999999999999E-2</v>
      </c>
      <c r="S172" s="82">
        <v>0.05</v>
      </c>
      <c r="T172" s="82">
        <v>3.7999999999999999E-2</v>
      </c>
      <c r="U172" s="82">
        <v>1.7999999999999999E-2</v>
      </c>
      <c r="V172" s="82">
        <v>0.01</v>
      </c>
      <c r="W172" s="82">
        <v>1.7689999999999999</v>
      </c>
      <c r="X172" s="82">
        <v>18.391999999999999</v>
      </c>
      <c r="Y172" s="34" t="s">
        <v>1094</v>
      </c>
      <c r="Z172" s="86" t="s">
        <v>1</v>
      </c>
      <c r="AA172" s="77">
        <v>12.544355262271159</v>
      </c>
      <c r="AB172" s="77">
        <v>1.2242871204748975</v>
      </c>
      <c r="AC172" s="77">
        <v>9.7596655617455781</v>
      </c>
      <c r="AD172" s="34" t="s">
        <v>1035</v>
      </c>
      <c r="AE172" s="34" t="s">
        <v>1086</v>
      </c>
      <c r="AF172" s="34" t="s">
        <v>345</v>
      </c>
      <c r="AG172" s="34" t="s">
        <v>1</v>
      </c>
    </row>
    <row r="173" spans="1:33" ht="15" x14ac:dyDescent="0.2">
      <c r="A173" s="35" t="s">
        <v>57</v>
      </c>
      <c r="B173" s="34" t="s">
        <v>18</v>
      </c>
      <c r="C173" s="38">
        <v>3</v>
      </c>
      <c r="D173" s="34" t="str">
        <f t="shared" si="9"/>
        <v>LWR-BHO-NCS-3</v>
      </c>
      <c r="E173" s="41" t="s">
        <v>74</v>
      </c>
      <c r="F173" s="41">
        <v>59</v>
      </c>
      <c r="G173" s="41" t="str">
        <f t="shared" si="7"/>
        <v>R 59</v>
      </c>
      <c r="H173" s="38">
        <v>2.2263000000000002</v>
      </c>
      <c r="I173" s="63">
        <v>2.2671999999999999</v>
      </c>
      <c r="J173" s="38">
        <v>4.0899999999999999E-2</v>
      </c>
      <c r="K173" s="34" t="s">
        <v>81</v>
      </c>
      <c r="L173" s="58">
        <v>43602</v>
      </c>
      <c r="M173" s="34" t="s">
        <v>1</v>
      </c>
      <c r="N173" s="68">
        <v>50</v>
      </c>
      <c r="O173" s="68">
        <v>25</v>
      </c>
      <c r="P173" s="68">
        <v>20</v>
      </c>
      <c r="Q173" s="33" t="s">
        <v>1088</v>
      </c>
      <c r="R173" s="82">
        <v>7.9000000000000001E-2</v>
      </c>
      <c r="S173" s="82">
        <v>6.0999999999999999E-2</v>
      </c>
      <c r="T173" s="82">
        <v>3.9E-2</v>
      </c>
      <c r="U173" s="82">
        <v>3.4000000000000002E-2</v>
      </c>
      <c r="V173" s="82">
        <v>1.9E-2</v>
      </c>
      <c r="W173" s="82">
        <v>1.784</v>
      </c>
      <c r="X173" s="82">
        <v>33.523000000000003</v>
      </c>
      <c r="Y173" s="34" t="s">
        <v>1094</v>
      </c>
      <c r="Z173" s="86" t="s">
        <v>1</v>
      </c>
      <c r="AA173" s="77">
        <v>32.137674730355513</v>
      </c>
      <c r="AB173" s="77">
        <v>1.5604244547899371</v>
      </c>
      <c r="AC173" s="77">
        <v>4.8554367043737745</v>
      </c>
      <c r="AD173" s="33" t="s">
        <v>1035</v>
      </c>
      <c r="AE173" s="34" t="s">
        <v>1086</v>
      </c>
      <c r="AF173" s="34" t="s">
        <v>345</v>
      </c>
      <c r="AG173" s="34" t="s">
        <v>1</v>
      </c>
    </row>
    <row r="174" spans="1:33" s="36" customFormat="1" ht="15" x14ac:dyDescent="0.2">
      <c r="A174" s="35" t="s">
        <v>57</v>
      </c>
      <c r="B174" s="34" t="s">
        <v>18</v>
      </c>
      <c r="C174" s="38">
        <v>4</v>
      </c>
      <c r="D174" s="34" t="str">
        <f t="shared" si="9"/>
        <v>LWR-BHO-NCS-4</v>
      </c>
      <c r="E174" s="41" t="s">
        <v>74</v>
      </c>
      <c r="F174" s="41">
        <v>60</v>
      </c>
      <c r="G174" s="41" t="str">
        <f t="shared" si="7"/>
        <v>R 60</v>
      </c>
      <c r="H174" s="38">
        <v>2.2206999999999999</v>
      </c>
      <c r="I174" s="63">
        <v>2.2637999999999998</v>
      </c>
      <c r="J174" s="38">
        <v>4.3099999999999999E-2</v>
      </c>
      <c r="K174" s="34" t="s">
        <v>87</v>
      </c>
      <c r="L174" s="58">
        <v>43602</v>
      </c>
      <c r="M174" s="34" t="s">
        <v>1</v>
      </c>
      <c r="N174" s="68">
        <v>50</v>
      </c>
      <c r="O174" s="68">
        <v>25</v>
      </c>
      <c r="P174" s="68">
        <v>20</v>
      </c>
      <c r="Q174" s="33" t="s">
        <v>1088</v>
      </c>
      <c r="R174" s="82">
        <v>5.2999999999999999E-2</v>
      </c>
      <c r="S174" s="82">
        <v>4.4999999999999998E-2</v>
      </c>
      <c r="T174" s="82">
        <v>3.5999999999999997E-2</v>
      </c>
      <c r="U174" s="82">
        <v>1.2E-2</v>
      </c>
      <c r="V174" s="82">
        <v>6.0000000000000001E-3</v>
      </c>
      <c r="W174" s="82">
        <v>1.7889999999999999</v>
      </c>
      <c r="X174" s="82">
        <v>11.577</v>
      </c>
      <c r="Y174" s="34" t="s">
        <v>1094</v>
      </c>
      <c r="Z174" s="86" t="s">
        <v>1</v>
      </c>
      <c r="AA174" s="77">
        <v>9.0474211266349283</v>
      </c>
      <c r="AB174" s="77">
        <v>0.67740183362801543</v>
      </c>
      <c r="AC174" s="77">
        <v>7.4872366848691865</v>
      </c>
      <c r="AD174" s="34" t="s">
        <v>1035</v>
      </c>
      <c r="AE174" s="34" t="s">
        <v>1085</v>
      </c>
      <c r="AF174" s="34" t="s">
        <v>345</v>
      </c>
      <c r="AG174" s="34" t="s">
        <v>1</v>
      </c>
    </row>
    <row r="175" spans="1:33" ht="15" x14ac:dyDescent="0.15">
      <c r="A175" s="35" t="s">
        <v>57</v>
      </c>
      <c r="B175" s="34" t="s">
        <v>18</v>
      </c>
      <c r="C175" s="38">
        <v>5</v>
      </c>
      <c r="D175" s="34" t="str">
        <f t="shared" si="9"/>
        <v>LWR-BHO-NCS-5</v>
      </c>
      <c r="E175" s="41" t="s">
        <v>74</v>
      </c>
      <c r="F175" s="41">
        <v>61</v>
      </c>
      <c r="G175" s="41" t="str">
        <f t="shared" si="7"/>
        <v>R 61</v>
      </c>
      <c r="H175" s="38">
        <v>2.2216</v>
      </c>
      <c r="I175" s="63">
        <v>2.2665999999999999</v>
      </c>
      <c r="J175" s="38">
        <v>4.4999999999999998E-2</v>
      </c>
      <c r="K175" s="34" t="s">
        <v>81</v>
      </c>
      <c r="L175" s="58">
        <v>43605</v>
      </c>
      <c r="M175" s="34" t="s">
        <v>1</v>
      </c>
      <c r="N175" s="68">
        <v>50</v>
      </c>
      <c r="O175" s="68">
        <v>25</v>
      </c>
      <c r="P175" s="68">
        <v>20</v>
      </c>
      <c r="Q175" s="33" t="s">
        <v>1088</v>
      </c>
      <c r="R175" s="82">
        <v>6.0999999999999999E-2</v>
      </c>
      <c r="S175" s="82">
        <v>5.0999999999999997E-2</v>
      </c>
      <c r="T175" s="82">
        <v>3.7999999999999999E-2</v>
      </c>
      <c r="U175" s="82">
        <v>1.7999999999999999E-2</v>
      </c>
      <c r="V175" s="82">
        <v>0.01</v>
      </c>
      <c r="W175" s="82">
        <v>1.734</v>
      </c>
      <c r="X175" s="82">
        <v>17.516999999999999</v>
      </c>
      <c r="Y175" s="34" t="s">
        <v>1094</v>
      </c>
      <c r="Z175" s="86" t="s">
        <v>1</v>
      </c>
      <c r="AA175" s="76">
        <v>12.901409313938265</v>
      </c>
      <c r="AB175" s="76">
        <v>0.84037041792976086</v>
      </c>
      <c r="AC175" s="76">
        <v>6.5137877380717777</v>
      </c>
      <c r="AD175" s="34" t="s">
        <v>1035</v>
      </c>
      <c r="AE175" s="34" t="s">
        <v>1086</v>
      </c>
      <c r="AF175" s="34" t="s">
        <v>345</v>
      </c>
      <c r="AG175" s="34" t="s">
        <v>1</v>
      </c>
    </row>
    <row r="176" spans="1:33" ht="15" x14ac:dyDescent="0.2">
      <c r="A176" s="35" t="s">
        <v>57</v>
      </c>
      <c r="B176" s="33" t="s">
        <v>18</v>
      </c>
      <c r="C176" s="61">
        <v>6</v>
      </c>
      <c r="D176" s="33" t="str">
        <f t="shared" si="9"/>
        <v>LWR-BHO-NCS-6</v>
      </c>
      <c r="E176" s="42" t="s">
        <v>74</v>
      </c>
      <c r="F176" s="42">
        <v>62</v>
      </c>
      <c r="G176" s="42" t="str">
        <f t="shared" si="7"/>
        <v>R 62</v>
      </c>
      <c r="H176" s="61">
        <v>2.2399</v>
      </c>
      <c r="I176" s="62">
        <v>2.2768999999999999</v>
      </c>
      <c r="J176" s="61">
        <v>3.6999999999999998E-2</v>
      </c>
      <c r="K176" s="33" t="s">
        <v>81</v>
      </c>
      <c r="L176" s="57">
        <v>43602</v>
      </c>
      <c r="M176" s="34" t="s">
        <v>1</v>
      </c>
      <c r="N176" s="68">
        <v>50</v>
      </c>
      <c r="O176" s="68">
        <v>25</v>
      </c>
      <c r="P176" s="69" t="s">
        <v>1081</v>
      </c>
      <c r="Q176" s="33" t="s">
        <v>1088</v>
      </c>
      <c r="R176" s="82">
        <v>6.5000000000000002E-2</v>
      </c>
      <c r="S176" s="82">
        <v>5.2999999999999999E-2</v>
      </c>
      <c r="T176" s="82">
        <v>3.9E-2</v>
      </c>
      <c r="U176" s="82">
        <v>2.1000000000000001E-2</v>
      </c>
      <c r="V176" s="82">
        <v>1.0999999999999999E-2</v>
      </c>
      <c r="W176" s="82">
        <v>1.8540000000000001</v>
      </c>
      <c r="X176" s="82">
        <v>20.88</v>
      </c>
      <c r="Y176" s="34" t="s">
        <v>1094</v>
      </c>
      <c r="Z176" s="86" t="s">
        <v>1</v>
      </c>
      <c r="AA176" s="77">
        <v>11.158325374732565</v>
      </c>
      <c r="AB176" s="77">
        <v>0.90400635456473832</v>
      </c>
      <c r="AC176" s="77">
        <v>8.1016310620571499</v>
      </c>
      <c r="AD176" s="34" t="s">
        <v>1035</v>
      </c>
      <c r="AE176" s="34" t="s">
        <v>1086</v>
      </c>
      <c r="AF176" s="34" t="s">
        <v>345</v>
      </c>
      <c r="AG176" s="34" t="s">
        <v>1</v>
      </c>
    </row>
    <row r="177" spans="1:33" ht="15" x14ac:dyDescent="0.15">
      <c r="A177" s="35" t="s">
        <v>57</v>
      </c>
      <c r="B177" s="34" t="s">
        <v>18</v>
      </c>
      <c r="C177" s="38">
        <v>7</v>
      </c>
      <c r="D177" s="34" t="str">
        <f t="shared" si="9"/>
        <v>LWR-BHO-NCS-7</v>
      </c>
      <c r="E177" s="41" t="s">
        <v>74</v>
      </c>
      <c r="F177" s="41">
        <v>63</v>
      </c>
      <c r="G177" s="41" t="str">
        <f t="shared" si="7"/>
        <v>R 63</v>
      </c>
      <c r="H177" s="38">
        <v>2.2210999999999999</v>
      </c>
      <c r="I177" s="63">
        <v>2.2610999999999999</v>
      </c>
      <c r="J177" s="38">
        <v>0.04</v>
      </c>
      <c r="K177" s="34" t="s">
        <v>87</v>
      </c>
      <c r="L177" s="58">
        <v>43602</v>
      </c>
      <c r="M177" s="34" t="s">
        <v>1</v>
      </c>
      <c r="N177" s="68">
        <v>50</v>
      </c>
      <c r="O177" s="68">
        <v>25</v>
      </c>
      <c r="P177" s="68">
        <v>20</v>
      </c>
      <c r="Q177" s="33" t="s">
        <v>1088</v>
      </c>
      <c r="R177" s="82">
        <v>6.4000000000000001E-2</v>
      </c>
      <c r="S177" s="82">
        <v>5.1999999999999998E-2</v>
      </c>
      <c r="T177" s="82">
        <v>3.6999999999999998E-2</v>
      </c>
      <c r="U177" s="82">
        <v>2.1999999999999999E-2</v>
      </c>
      <c r="V177" s="82">
        <v>1.2E-2</v>
      </c>
      <c r="W177" s="82">
        <v>1.7789999999999999</v>
      </c>
      <c r="X177" s="82">
        <v>21.617000000000001</v>
      </c>
      <c r="Y177" s="34" t="s">
        <v>1094</v>
      </c>
      <c r="Z177" s="86" t="s">
        <v>1</v>
      </c>
      <c r="AA177" s="75">
        <v>14.866956092400265</v>
      </c>
      <c r="AB177" s="75">
        <v>1.042523422478606</v>
      </c>
      <c r="AC177" s="75">
        <v>7.0123528716919141</v>
      </c>
      <c r="AD177" s="34" t="s">
        <v>1035</v>
      </c>
      <c r="AE177" s="34" t="s">
        <v>1086</v>
      </c>
      <c r="AF177" s="34" t="s">
        <v>345</v>
      </c>
      <c r="AG177" s="34" t="s">
        <v>1</v>
      </c>
    </row>
    <row r="178" spans="1:33" ht="15" x14ac:dyDescent="0.2">
      <c r="A178" s="35" t="s">
        <v>57</v>
      </c>
      <c r="B178" s="34" t="s">
        <v>18</v>
      </c>
      <c r="C178" s="38">
        <v>8</v>
      </c>
      <c r="D178" s="34" t="str">
        <f t="shared" si="9"/>
        <v>LWR-BHO-NCS-8</v>
      </c>
      <c r="E178" s="41" t="s">
        <v>74</v>
      </c>
      <c r="F178" s="41">
        <v>64</v>
      </c>
      <c r="G178" s="41" t="str">
        <f t="shared" si="7"/>
        <v>R 64</v>
      </c>
      <c r="H178" s="38">
        <v>2.2309999999999999</v>
      </c>
      <c r="I178" s="63">
        <v>2.2682000000000002</v>
      </c>
      <c r="J178" s="38">
        <v>3.7199999999999997E-2</v>
      </c>
      <c r="K178" s="34" t="s">
        <v>81</v>
      </c>
      <c r="L178" s="58">
        <v>43602</v>
      </c>
      <c r="M178" s="34" t="s">
        <v>1</v>
      </c>
      <c r="N178" s="68">
        <v>50</v>
      </c>
      <c r="O178" s="68">
        <v>25</v>
      </c>
      <c r="P178" s="68">
        <v>20</v>
      </c>
      <c r="Q178" s="33" t="s">
        <v>1088</v>
      </c>
      <c r="R178" s="82">
        <v>6.0999999999999999E-2</v>
      </c>
      <c r="S178" s="82">
        <v>5.0999999999999997E-2</v>
      </c>
      <c r="T178" s="82">
        <v>3.7999999999999999E-2</v>
      </c>
      <c r="U178" s="82">
        <v>1.7999999999999999E-2</v>
      </c>
      <c r="V178" s="82">
        <v>0.01</v>
      </c>
      <c r="W178" s="82">
        <v>1.774</v>
      </c>
      <c r="X178" s="82">
        <v>17.908000000000001</v>
      </c>
      <c r="Y178" s="34" t="s">
        <v>1094</v>
      </c>
      <c r="Z178" s="86" t="s">
        <v>1</v>
      </c>
      <c r="AA178" s="77">
        <v>12.056785311805294</v>
      </c>
      <c r="AB178" s="77">
        <v>1.1126074279958462</v>
      </c>
      <c r="AC178" s="77">
        <v>9.2280603761472513</v>
      </c>
      <c r="AD178" s="34" t="s">
        <v>1035</v>
      </c>
      <c r="AE178" s="34" t="s">
        <v>1086</v>
      </c>
      <c r="AF178" s="34" t="s">
        <v>345</v>
      </c>
      <c r="AG178" s="34" t="s">
        <v>1</v>
      </c>
    </row>
    <row r="179" spans="1:33" ht="15" x14ac:dyDescent="0.2">
      <c r="A179" s="35" t="s">
        <v>57</v>
      </c>
      <c r="B179" s="96" t="s">
        <v>19</v>
      </c>
      <c r="C179" s="38">
        <v>1</v>
      </c>
      <c r="D179" s="34" t="str">
        <f t="shared" si="9"/>
        <v>MAF-ONE-PRO-1</v>
      </c>
      <c r="E179" s="41" t="s">
        <v>74</v>
      </c>
      <c r="F179" s="41">
        <v>65</v>
      </c>
      <c r="G179" s="41" t="str">
        <f t="shared" si="7"/>
        <v>R 65</v>
      </c>
      <c r="H179" s="38">
        <v>2.2273999999999998</v>
      </c>
      <c r="I179" s="63">
        <v>2.2721</v>
      </c>
      <c r="J179" s="38">
        <v>4.4699999999999997E-2</v>
      </c>
      <c r="K179" s="34" t="s">
        <v>87</v>
      </c>
      <c r="L179" s="58">
        <v>43605</v>
      </c>
      <c r="M179" s="34" t="s">
        <v>1</v>
      </c>
      <c r="N179" s="68">
        <v>50</v>
      </c>
      <c r="O179" s="68">
        <v>25</v>
      </c>
      <c r="P179" s="68">
        <v>20</v>
      </c>
      <c r="Q179" s="33" t="s">
        <v>1088</v>
      </c>
      <c r="R179" s="82">
        <v>7.3999999999999996E-2</v>
      </c>
      <c r="S179" s="82">
        <v>5.8999999999999997E-2</v>
      </c>
      <c r="T179" s="82">
        <v>0.04</v>
      </c>
      <c r="U179" s="82">
        <v>2.9000000000000001E-2</v>
      </c>
      <c r="V179" s="82">
        <v>1.6E-2</v>
      </c>
      <c r="W179" s="82">
        <v>1.8</v>
      </c>
      <c r="X179" s="82">
        <v>29.388999999999999</v>
      </c>
      <c r="Y179" s="34" t="s">
        <v>1094</v>
      </c>
      <c r="Z179" s="86" t="s">
        <v>1</v>
      </c>
      <c r="AA179" s="77">
        <v>20.37073221540965</v>
      </c>
      <c r="AB179" s="77">
        <v>1.2538204350506961</v>
      </c>
      <c r="AC179" s="77">
        <v>6.1550091660535937</v>
      </c>
      <c r="AD179" s="34" t="s">
        <v>1035</v>
      </c>
      <c r="AE179" s="34" t="s">
        <v>1086</v>
      </c>
      <c r="AF179" s="34" t="s">
        <v>1134</v>
      </c>
      <c r="AG179" s="34" t="s">
        <v>1</v>
      </c>
    </row>
    <row r="180" spans="1:33" ht="15" x14ac:dyDescent="0.15">
      <c r="A180" s="35" t="s">
        <v>57</v>
      </c>
      <c r="B180" s="96" t="s">
        <v>19</v>
      </c>
      <c r="C180" s="38">
        <v>2</v>
      </c>
      <c r="D180" s="34" t="str">
        <f t="shared" si="9"/>
        <v>MAF-ONE-PRO-2</v>
      </c>
      <c r="E180" s="41" t="s">
        <v>74</v>
      </c>
      <c r="F180" s="41">
        <v>66</v>
      </c>
      <c r="G180" s="41" t="str">
        <f t="shared" si="7"/>
        <v>R 66</v>
      </c>
      <c r="H180" s="38">
        <v>2.2492000000000001</v>
      </c>
      <c r="I180" s="63">
        <v>2.2982</v>
      </c>
      <c r="J180" s="38">
        <v>4.9000000000000002E-2</v>
      </c>
      <c r="K180" s="34" t="s">
        <v>87</v>
      </c>
      <c r="L180" s="58">
        <v>43605</v>
      </c>
      <c r="M180" s="34" t="s">
        <v>1</v>
      </c>
      <c r="N180" s="68">
        <v>50</v>
      </c>
      <c r="O180" s="68">
        <v>25</v>
      </c>
      <c r="P180" s="68">
        <v>20</v>
      </c>
      <c r="Q180" s="33" t="s">
        <v>1088</v>
      </c>
      <c r="R180" s="82">
        <v>7.4999999999999997E-2</v>
      </c>
      <c r="S180" s="82">
        <v>5.8999999999999997E-2</v>
      </c>
      <c r="T180" s="82">
        <v>0.04</v>
      </c>
      <c r="U180" s="82">
        <v>2.9000000000000001E-2</v>
      </c>
      <c r="V180" s="82">
        <v>1.6E-2</v>
      </c>
      <c r="W180" s="82">
        <v>1.7949999999999999</v>
      </c>
      <c r="X180" s="82">
        <v>28.89</v>
      </c>
      <c r="Y180" s="34" t="s">
        <v>1094</v>
      </c>
      <c r="Z180" s="86" t="s">
        <v>1</v>
      </c>
      <c r="AA180" s="75">
        <v>18.815725340919101</v>
      </c>
      <c r="AB180" s="75">
        <v>0.71570513307308559</v>
      </c>
      <c r="AC180" s="75">
        <v>3.8037605253336735</v>
      </c>
      <c r="AD180" s="33" t="s">
        <v>1035</v>
      </c>
      <c r="AE180" s="34" t="s">
        <v>1086</v>
      </c>
      <c r="AF180" s="34" t="s">
        <v>1134</v>
      </c>
      <c r="AG180" s="34" t="s">
        <v>1</v>
      </c>
    </row>
    <row r="181" spans="1:33" ht="15" x14ac:dyDescent="0.15">
      <c r="A181" s="35" t="s">
        <v>57</v>
      </c>
      <c r="B181" s="96" t="s">
        <v>19</v>
      </c>
      <c r="C181" s="38">
        <v>3</v>
      </c>
      <c r="D181" s="34" t="str">
        <f t="shared" si="9"/>
        <v>MAF-ONE-PRO-3</v>
      </c>
      <c r="E181" s="41" t="s">
        <v>74</v>
      </c>
      <c r="F181" s="41">
        <v>67</v>
      </c>
      <c r="G181" s="41" t="str">
        <f t="shared" si="7"/>
        <v>R 67</v>
      </c>
      <c r="H181" s="38">
        <v>2.2269000000000001</v>
      </c>
      <c r="I181" s="63">
        <v>2.2633000000000001</v>
      </c>
      <c r="J181" s="38">
        <v>3.6400000000000002E-2</v>
      </c>
      <c r="K181" s="34" t="s">
        <v>81</v>
      </c>
      <c r="L181" s="58">
        <v>43605</v>
      </c>
      <c r="M181" s="34" t="s">
        <v>90</v>
      </c>
      <c r="N181" s="68">
        <v>50</v>
      </c>
      <c r="O181" s="68">
        <v>25</v>
      </c>
      <c r="P181" s="68">
        <v>20</v>
      </c>
      <c r="Q181" s="33" t="s">
        <v>1088</v>
      </c>
      <c r="R181" s="82">
        <v>6.4000000000000001E-2</v>
      </c>
      <c r="S181" s="82">
        <v>5.2999999999999999E-2</v>
      </c>
      <c r="T181" s="82">
        <v>3.9E-2</v>
      </c>
      <c r="U181" s="82">
        <v>2.1000000000000001E-2</v>
      </c>
      <c r="V181" s="82">
        <v>1.2E-2</v>
      </c>
      <c r="W181" s="82">
        <v>1.7769999999999999</v>
      </c>
      <c r="X181" s="82">
        <v>20.584</v>
      </c>
      <c r="Y181" s="34" t="s">
        <v>1094</v>
      </c>
      <c r="Z181" s="86" t="s">
        <v>1</v>
      </c>
      <c r="AA181" s="75">
        <v>13.4307419774489</v>
      </c>
      <c r="AB181" s="75">
        <v>2.7279242218493427</v>
      </c>
      <c r="AC181" s="75">
        <v>20.311046302800747</v>
      </c>
      <c r="AD181" s="33" t="s">
        <v>1035</v>
      </c>
      <c r="AE181" s="34" t="s">
        <v>1086</v>
      </c>
      <c r="AF181" s="34" t="s">
        <v>1134</v>
      </c>
      <c r="AG181" s="34" t="s">
        <v>1</v>
      </c>
    </row>
    <row r="182" spans="1:33" ht="15" x14ac:dyDescent="0.2">
      <c r="A182" s="35" t="s">
        <v>57</v>
      </c>
      <c r="B182" s="33" t="s">
        <v>0</v>
      </c>
      <c r="C182" s="61">
        <v>1</v>
      </c>
      <c r="D182" s="33" t="str">
        <f t="shared" si="9"/>
        <v>MHC-ONE-NCD-1</v>
      </c>
      <c r="E182" s="42" t="s">
        <v>74</v>
      </c>
      <c r="F182" s="42">
        <v>68</v>
      </c>
      <c r="G182" s="42" t="str">
        <f t="shared" si="7"/>
        <v>R 68</v>
      </c>
      <c r="H182" s="61">
        <v>2.226</v>
      </c>
      <c r="I182" s="62">
        <v>2.2711000000000001</v>
      </c>
      <c r="J182" s="61">
        <v>4.5100000000000001E-2</v>
      </c>
      <c r="K182" s="33" t="s">
        <v>87</v>
      </c>
      <c r="L182" s="57">
        <v>43605</v>
      </c>
      <c r="M182" s="34" t="s">
        <v>1</v>
      </c>
      <c r="N182" s="68">
        <v>50</v>
      </c>
      <c r="O182" s="68">
        <v>25</v>
      </c>
      <c r="P182" s="68">
        <v>20</v>
      </c>
      <c r="Q182" s="33" t="s">
        <v>1088</v>
      </c>
      <c r="R182" s="82">
        <v>6.2E-2</v>
      </c>
      <c r="S182" s="82">
        <v>5.0999999999999997E-2</v>
      </c>
      <c r="T182" s="82">
        <v>3.6999999999999998E-2</v>
      </c>
      <c r="U182" s="82">
        <v>0.02</v>
      </c>
      <c r="V182" s="82">
        <v>0.01</v>
      </c>
      <c r="W182" s="82">
        <v>1.919</v>
      </c>
      <c r="X182" s="82">
        <v>19.722999999999999</v>
      </c>
      <c r="Y182" s="34" t="s">
        <v>1036</v>
      </c>
      <c r="Z182" s="86" t="s">
        <v>1</v>
      </c>
      <c r="AA182" s="77">
        <v>13.26503255213575</v>
      </c>
      <c r="AB182" s="77">
        <v>0.69394616894962324</v>
      </c>
      <c r="AC182" s="77">
        <v>5.2313943913985623</v>
      </c>
      <c r="AD182" s="33" t="s">
        <v>1035</v>
      </c>
      <c r="AE182" s="34" t="s">
        <v>1086</v>
      </c>
      <c r="AF182" s="34" t="s">
        <v>345</v>
      </c>
      <c r="AG182" s="34" t="s">
        <v>1</v>
      </c>
    </row>
    <row r="183" spans="1:33" ht="15" x14ac:dyDescent="0.2">
      <c r="A183" s="35" t="s">
        <v>57</v>
      </c>
      <c r="B183" s="33" t="s">
        <v>0</v>
      </c>
      <c r="C183" s="61">
        <v>2</v>
      </c>
      <c r="D183" s="33" t="str">
        <f t="shared" si="9"/>
        <v>MHC-ONE-NCD-2</v>
      </c>
      <c r="E183" s="42" t="s">
        <v>74</v>
      </c>
      <c r="F183" s="42">
        <v>69</v>
      </c>
      <c r="G183" s="42" t="str">
        <f t="shared" si="7"/>
        <v>R 69</v>
      </c>
      <c r="H183" s="61">
        <v>2.2406999999999999</v>
      </c>
      <c r="I183" s="62">
        <v>2.2547999999999999</v>
      </c>
      <c r="J183" s="61">
        <v>4.19E-2</v>
      </c>
      <c r="K183" s="33" t="s">
        <v>87</v>
      </c>
      <c r="L183" s="57">
        <v>43601</v>
      </c>
      <c r="M183" s="34" t="s">
        <v>1</v>
      </c>
      <c r="N183" s="68">
        <v>50</v>
      </c>
      <c r="O183" s="68">
        <v>25</v>
      </c>
      <c r="P183" s="68">
        <v>20</v>
      </c>
      <c r="Q183" s="33" t="s">
        <v>1088</v>
      </c>
      <c r="R183" s="81">
        <v>6.4000000000000001E-2</v>
      </c>
      <c r="S183" s="81">
        <v>5.2999999999999999E-2</v>
      </c>
      <c r="T183" s="81">
        <v>3.9E-2</v>
      </c>
      <c r="U183" s="81">
        <v>2.1000000000000001E-2</v>
      </c>
      <c r="V183" s="81">
        <v>1.2E-2</v>
      </c>
      <c r="W183" s="81">
        <v>1.6830000000000001</v>
      </c>
      <c r="X183" s="81">
        <v>20.771999999999998</v>
      </c>
      <c r="Y183" s="33" t="s">
        <v>343</v>
      </c>
      <c r="Z183" s="86" t="s">
        <v>1</v>
      </c>
      <c r="AA183" s="77">
        <v>13.923803906576401</v>
      </c>
      <c r="AB183" s="77">
        <v>1.3516094175075495</v>
      </c>
      <c r="AC183" s="77">
        <v>9.7071850952250625</v>
      </c>
      <c r="AD183" s="34" t="s">
        <v>1035</v>
      </c>
      <c r="AE183" s="34" t="s">
        <v>1086</v>
      </c>
      <c r="AF183" s="34" t="s">
        <v>345</v>
      </c>
      <c r="AG183" s="34" t="s">
        <v>1</v>
      </c>
    </row>
    <row r="184" spans="1:33" s="33" customFormat="1" ht="15" x14ac:dyDescent="0.15">
      <c r="A184" s="35" t="s">
        <v>57</v>
      </c>
      <c r="B184" s="33" t="s">
        <v>0</v>
      </c>
      <c r="C184" s="61">
        <v>3</v>
      </c>
      <c r="D184" s="33" t="str">
        <f t="shared" si="9"/>
        <v>MHC-ONE-NCD-3</v>
      </c>
      <c r="E184" s="42" t="s">
        <v>74</v>
      </c>
      <c r="F184" s="42">
        <v>70</v>
      </c>
      <c r="G184" s="42" t="str">
        <f t="shared" si="7"/>
        <v>R 70</v>
      </c>
      <c r="H184" s="61">
        <v>2.2351000000000001</v>
      </c>
      <c r="I184" s="62">
        <v>2.2829999999999999</v>
      </c>
      <c r="J184" s="61">
        <v>4.7899999999999998E-2</v>
      </c>
      <c r="K184" s="33" t="s">
        <v>87</v>
      </c>
      <c r="L184" s="57">
        <v>43601</v>
      </c>
      <c r="M184" s="34" t="s">
        <v>1</v>
      </c>
      <c r="N184" s="68">
        <v>50</v>
      </c>
      <c r="O184" s="68">
        <v>25</v>
      </c>
      <c r="P184" s="68">
        <v>20</v>
      </c>
      <c r="Q184" s="33" t="s">
        <v>1088</v>
      </c>
      <c r="R184" s="81">
        <v>5.5E-2</v>
      </c>
      <c r="S184" s="81">
        <v>4.7E-2</v>
      </c>
      <c r="T184" s="81">
        <v>3.7999999999999999E-2</v>
      </c>
      <c r="U184" s="81">
        <v>1.0999999999999999E-2</v>
      </c>
      <c r="V184" s="81">
        <v>6.0000000000000001E-3</v>
      </c>
      <c r="W184" s="81">
        <v>1.768</v>
      </c>
      <c r="X184" s="81">
        <v>10.99</v>
      </c>
      <c r="Y184" s="34" t="s">
        <v>1094</v>
      </c>
      <c r="Z184" s="86" t="s">
        <v>1</v>
      </c>
      <c r="AA184" s="75">
        <v>11.906432103226177</v>
      </c>
      <c r="AB184" s="75">
        <v>1.8099272011358836</v>
      </c>
      <c r="AC184" s="75">
        <v>15.201255803957125</v>
      </c>
      <c r="AD184" s="34" t="s">
        <v>1035</v>
      </c>
      <c r="AE184" s="34" t="s">
        <v>1086</v>
      </c>
      <c r="AF184" s="34" t="s">
        <v>345</v>
      </c>
      <c r="AG184" s="34" t="s">
        <v>1</v>
      </c>
    </row>
    <row r="185" spans="1:33" ht="15" x14ac:dyDescent="0.2">
      <c r="A185" s="35" t="s">
        <v>57</v>
      </c>
      <c r="B185" s="34" t="s">
        <v>0</v>
      </c>
      <c r="C185" s="38">
        <v>4</v>
      </c>
      <c r="D185" s="34" t="str">
        <f t="shared" si="9"/>
        <v>MHC-ONE-NCD-4</v>
      </c>
      <c r="E185" s="41" t="s">
        <v>74</v>
      </c>
      <c r="F185" s="41">
        <v>71</v>
      </c>
      <c r="G185" s="41" t="str">
        <f t="shared" si="7"/>
        <v>R 71</v>
      </c>
      <c r="H185" s="38">
        <v>2.2073</v>
      </c>
      <c r="I185" s="63">
        <v>2.2553999999999998</v>
      </c>
      <c r="J185" s="38">
        <v>4.8099999999999997E-2</v>
      </c>
      <c r="K185" s="34" t="s">
        <v>87</v>
      </c>
      <c r="L185" s="58">
        <v>43601</v>
      </c>
      <c r="M185" s="34" t="s">
        <v>1</v>
      </c>
      <c r="N185" s="68">
        <v>50</v>
      </c>
      <c r="O185" s="68">
        <v>25</v>
      </c>
      <c r="P185" s="68">
        <v>20</v>
      </c>
      <c r="Q185" s="33" t="s">
        <v>1088</v>
      </c>
      <c r="R185" s="82">
        <v>5.8000000000000003E-2</v>
      </c>
      <c r="S185" s="82">
        <v>4.9000000000000002E-2</v>
      </c>
      <c r="T185" s="82">
        <v>3.6999999999999998E-2</v>
      </c>
      <c r="U185" s="82">
        <v>1.4999999999999999E-2</v>
      </c>
      <c r="V185" s="82">
        <v>8.0000000000000002E-3</v>
      </c>
      <c r="W185" s="82">
        <v>1.758</v>
      </c>
      <c r="X185" s="82">
        <v>14.696999999999999</v>
      </c>
      <c r="Y185" s="34" t="s">
        <v>1094</v>
      </c>
      <c r="Z185" s="86" t="s">
        <v>1</v>
      </c>
      <c r="AA185" s="77">
        <v>18.345445896668977</v>
      </c>
      <c r="AB185" s="77">
        <v>5.6852129549372519</v>
      </c>
      <c r="AC185" s="172">
        <v>30.989777991547911</v>
      </c>
      <c r="AD185" s="34" t="s">
        <v>1035</v>
      </c>
      <c r="AE185" s="34" t="s">
        <v>1086</v>
      </c>
      <c r="AF185" s="34" t="s">
        <v>345</v>
      </c>
      <c r="AG185" s="34" t="s">
        <v>1</v>
      </c>
    </row>
    <row r="186" spans="1:33" ht="15" x14ac:dyDescent="0.15">
      <c r="A186" s="35" t="s">
        <v>57</v>
      </c>
      <c r="B186" s="33" t="s">
        <v>0</v>
      </c>
      <c r="C186" s="61">
        <v>5</v>
      </c>
      <c r="D186" s="33" t="str">
        <f t="shared" si="9"/>
        <v>MHC-ONE-NCD-5</v>
      </c>
      <c r="E186" s="42" t="s">
        <v>74</v>
      </c>
      <c r="F186" s="42">
        <v>72</v>
      </c>
      <c r="G186" s="42" t="str">
        <f t="shared" si="7"/>
        <v>R 72</v>
      </c>
      <c r="H186" s="61">
        <v>2.2121</v>
      </c>
      <c r="I186" s="62">
        <v>2.2618999999999998</v>
      </c>
      <c r="J186" s="61">
        <v>4.9799999999999997E-2</v>
      </c>
      <c r="K186" s="33" t="s">
        <v>47</v>
      </c>
      <c r="L186" s="57">
        <v>43601</v>
      </c>
      <c r="M186" s="34" t="s">
        <v>1</v>
      </c>
      <c r="N186" s="68">
        <v>50</v>
      </c>
      <c r="O186" s="68">
        <v>25</v>
      </c>
      <c r="P186" s="68">
        <v>20</v>
      </c>
      <c r="Q186" s="33" t="s">
        <v>1088</v>
      </c>
      <c r="R186" s="81">
        <v>4.5999999999999999E-2</v>
      </c>
      <c r="S186" s="81">
        <v>4.2000000000000003E-2</v>
      </c>
      <c r="T186" s="81">
        <v>3.6999999999999998E-2</v>
      </c>
      <c r="U186" s="81">
        <v>4.0000000000000001E-3</v>
      </c>
      <c r="V186" s="81">
        <v>2E-3</v>
      </c>
      <c r="W186" s="81">
        <v>1.706</v>
      </c>
      <c r="X186" s="81">
        <v>3.9580000000000002</v>
      </c>
      <c r="Y186" s="34" t="s">
        <v>1094</v>
      </c>
      <c r="Z186" s="86" t="s">
        <v>1</v>
      </c>
      <c r="AA186" s="75">
        <v>4.8942463920324428</v>
      </c>
      <c r="AB186" s="75">
        <v>0.38653114367035857</v>
      </c>
      <c r="AC186" s="75">
        <v>7.897664169495215</v>
      </c>
      <c r="AD186" s="33" t="s">
        <v>1056</v>
      </c>
      <c r="AE186" s="34" t="s">
        <v>1084</v>
      </c>
      <c r="AF186" s="34" t="s">
        <v>1089</v>
      </c>
      <c r="AG186" s="34" t="s">
        <v>1092</v>
      </c>
    </row>
    <row r="187" spans="1:33" ht="15" x14ac:dyDescent="0.2">
      <c r="A187" s="44" t="s">
        <v>57</v>
      </c>
      <c r="B187" s="44" t="s">
        <v>0</v>
      </c>
      <c r="C187" s="66">
        <v>5</v>
      </c>
      <c r="D187" s="44" t="str">
        <f t="shared" si="9"/>
        <v>MHC-ONE-NCD-5</v>
      </c>
      <c r="E187" s="48" t="s">
        <v>74</v>
      </c>
      <c r="F187" s="48">
        <v>117</v>
      </c>
      <c r="G187" s="48" t="str">
        <f t="shared" si="7"/>
        <v>R 117</v>
      </c>
      <c r="H187" s="66">
        <v>2.2281</v>
      </c>
      <c r="I187" s="65">
        <v>2.2846000000000002</v>
      </c>
      <c r="J187" s="65">
        <f>I187-H187</f>
        <v>5.6500000000000217E-2</v>
      </c>
      <c r="K187" s="1" t="s">
        <v>47</v>
      </c>
      <c r="L187" s="59">
        <v>43769</v>
      </c>
      <c r="M187" s="44" t="s">
        <v>1061</v>
      </c>
      <c r="N187" s="71">
        <v>0</v>
      </c>
      <c r="O187" s="71">
        <v>25</v>
      </c>
      <c r="P187" s="71">
        <v>0</v>
      </c>
      <c r="Q187" s="33" t="s">
        <v>1088</v>
      </c>
      <c r="R187" s="84">
        <v>9.6000000000000002E-2</v>
      </c>
      <c r="S187" s="84">
        <v>7.3999999999999996E-2</v>
      </c>
      <c r="T187" s="84">
        <v>4.4999999999999998E-2</v>
      </c>
      <c r="U187" s="84">
        <v>4.5999999999999999E-2</v>
      </c>
      <c r="V187" s="84">
        <v>2.5999999999999999E-2</v>
      </c>
      <c r="W187" s="84">
        <v>1.7350000000000001</v>
      </c>
      <c r="X187" s="84">
        <v>45.91</v>
      </c>
      <c r="Y187" s="34" t="s">
        <v>1094</v>
      </c>
      <c r="Z187" s="86" t="s">
        <v>1</v>
      </c>
      <c r="AA187" s="77">
        <v>4.9254979391727511</v>
      </c>
      <c r="AB187" s="77">
        <v>0.1998052331675266</v>
      </c>
      <c r="AC187" s="77">
        <v>4.0565489141405333</v>
      </c>
      <c r="AD187" s="33" t="s">
        <v>1035</v>
      </c>
      <c r="AE187" s="34" t="s">
        <v>1084</v>
      </c>
      <c r="AF187" s="34" t="s">
        <v>1089</v>
      </c>
      <c r="AG187" s="34" t="s">
        <v>1092</v>
      </c>
    </row>
    <row r="188" spans="1:33" ht="15" x14ac:dyDescent="0.2">
      <c r="A188" s="35" t="s">
        <v>57</v>
      </c>
      <c r="B188" s="34" t="s">
        <v>0</v>
      </c>
      <c r="C188" s="38">
        <v>6</v>
      </c>
      <c r="D188" s="34" t="str">
        <f t="shared" si="9"/>
        <v>MHC-ONE-NCD-6</v>
      </c>
      <c r="E188" s="41" t="s">
        <v>74</v>
      </c>
      <c r="F188" s="41">
        <v>73</v>
      </c>
      <c r="G188" s="41" t="str">
        <f t="shared" si="7"/>
        <v>R 73</v>
      </c>
      <c r="H188" s="38">
        <v>2.2357</v>
      </c>
      <c r="I188" s="63">
        <v>2.2713000000000001</v>
      </c>
      <c r="J188" s="38">
        <v>3.56E-2</v>
      </c>
      <c r="K188" s="34" t="s">
        <v>47</v>
      </c>
      <c r="L188" s="58">
        <v>43601</v>
      </c>
      <c r="M188" s="34" t="s">
        <v>1</v>
      </c>
      <c r="N188" s="68">
        <v>50</v>
      </c>
      <c r="O188" s="68">
        <v>25</v>
      </c>
      <c r="P188" s="68">
        <v>20</v>
      </c>
      <c r="Q188" s="33" t="s">
        <v>1088</v>
      </c>
      <c r="R188" s="82">
        <v>5.8000000000000003E-2</v>
      </c>
      <c r="S188" s="82">
        <v>4.9000000000000002E-2</v>
      </c>
      <c r="T188" s="82">
        <v>3.6999999999999998E-2</v>
      </c>
      <c r="U188" s="82">
        <v>1.6E-2</v>
      </c>
      <c r="V188" s="82">
        <v>8.9999999999999993E-3</v>
      </c>
      <c r="W188" s="82">
        <v>1.778</v>
      </c>
      <c r="X188" s="82">
        <v>15.798999999999999</v>
      </c>
      <c r="Y188" s="34" t="s">
        <v>1094</v>
      </c>
      <c r="Z188" s="86" t="s">
        <v>1</v>
      </c>
      <c r="AA188" s="77">
        <v>13.613043713148903</v>
      </c>
      <c r="AB188" s="77">
        <v>0.4250530145833839</v>
      </c>
      <c r="AC188" s="77">
        <v>3.122395134695874</v>
      </c>
      <c r="AD188" s="34" t="s">
        <v>1035</v>
      </c>
      <c r="AE188" s="34" t="s">
        <v>1086</v>
      </c>
      <c r="AF188" s="34" t="s">
        <v>345</v>
      </c>
      <c r="AG188" s="34" t="s">
        <v>1</v>
      </c>
    </row>
    <row r="189" spans="1:33" ht="15" x14ac:dyDescent="0.15">
      <c r="A189" s="35" t="s">
        <v>57</v>
      </c>
      <c r="B189" s="34" t="s">
        <v>0</v>
      </c>
      <c r="C189" s="38">
        <v>7</v>
      </c>
      <c r="D189" s="34" t="str">
        <f t="shared" si="9"/>
        <v>MHC-ONE-NCD-7</v>
      </c>
      <c r="E189" s="41" t="s">
        <v>74</v>
      </c>
      <c r="F189" s="41">
        <v>74</v>
      </c>
      <c r="G189" s="41" t="str">
        <f t="shared" si="7"/>
        <v>R 74</v>
      </c>
      <c r="H189" s="38">
        <v>2.2092999999999998</v>
      </c>
      <c r="I189" s="63">
        <v>2.2572999999999999</v>
      </c>
      <c r="J189" s="38">
        <v>4.8000000000000001E-2</v>
      </c>
      <c r="K189" s="34" t="s">
        <v>87</v>
      </c>
      <c r="L189" s="58">
        <v>43601</v>
      </c>
      <c r="M189" s="34" t="s">
        <v>1</v>
      </c>
      <c r="N189" s="68">
        <v>50</v>
      </c>
      <c r="O189" s="68">
        <v>25</v>
      </c>
      <c r="P189" s="68">
        <v>20</v>
      </c>
      <c r="Q189" s="33" t="s">
        <v>1088</v>
      </c>
      <c r="R189" s="82">
        <v>5.5E-2</v>
      </c>
      <c r="S189" s="82">
        <v>4.7E-2</v>
      </c>
      <c r="T189" s="82">
        <v>3.7999999999999999E-2</v>
      </c>
      <c r="U189" s="82">
        <v>1.2E-2</v>
      </c>
      <c r="V189" s="82">
        <v>6.0000000000000001E-3</v>
      </c>
      <c r="W189" s="82">
        <v>1.83</v>
      </c>
      <c r="X189" s="82">
        <v>11.615</v>
      </c>
      <c r="Y189" s="34" t="s">
        <v>1094</v>
      </c>
      <c r="Z189" s="86" t="s">
        <v>1</v>
      </c>
      <c r="AA189" s="75">
        <v>10.104389583650821</v>
      </c>
      <c r="AB189" s="75">
        <v>1.326097059386</v>
      </c>
      <c r="AC189" s="75">
        <v>13.123970017265183</v>
      </c>
      <c r="AD189" s="33" t="s">
        <v>1035</v>
      </c>
      <c r="AE189" s="34" t="s">
        <v>1086</v>
      </c>
      <c r="AF189" s="34" t="s">
        <v>345</v>
      </c>
      <c r="AG189" s="34" t="s">
        <v>1</v>
      </c>
    </row>
    <row r="190" spans="1:33" ht="15" x14ac:dyDescent="0.2">
      <c r="A190" s="35" t="s">
        <v>57</v>
      </c>
      <c r="B190" s="34" t="s">
        <v>0</v>
      </c>
      <c r="C190" s="38">
        <v>8</v>
      </c>
      <c r="D190" s="34" t="str">
        <f t="shared" si="9"/>
        <v>MHC-ONE-NCD-8</v>
      </c>
      <c r="E190" s="41" t="s">
        <v>74</v>
      </c>
      <c r="F190" s="41">
        <v>75</v>
      </c>
      <c r="G190" s="41" t="str">
        <f t="shared" si="7"/>
        <v>R 75</v>
      </c>
      <c r="H190" s="38">
        <v>2.1991000000000001</v>
      </c>
      <c r="I190" s="63">
        <v>2.2433000000000001</v>
      </c>
      <c r="J190" s="38">
        <v>4.4200000000000003E-2</v>
      </c>
      <c r="K190" s="34" t="s">
        <v>81</v>
      </c>
      <c r="L190" s="58">
        <v>43602</v>
      </c>
      <c r="M190" s="34" t="s">
        <v>93</v>
      </c>
      <c r="N190" s="68">
        <v>50</v>
      </c>
      <c r="O190" s="68">
        <v>25</v>
      </c>
      <c r="P190" s="68">
        <v>20</v>
      </c>
      <c r="Q190" s="33" t="s">
        <v>1088</v>
      </c>
      <c r="R190" s="82">
        <v>0.06</v>
      </c>
      <c r="S190" s="82">
        <v>0.05</v>
      </c>
      <c r="T190" s="82">
        <v>3.7999999999999999E-2</v>
      </c>
      <c r="U190" s="82">
        <v>1.7000000000000001E-2</v>
      </c>
      <c r="V190" s="82">
        <v>0.01</v>
      </c>
      <c r="W190" s="82">
        <v>1.81</v>
      </c>
      <c r="X190" s="82">
        <v>17.236999999999998</v>
      </c>
      <c r="Y190" s="34" t="s">
        <v>1094</v>
      </c>
      <c r="Z190" s="86" t="s">
        <v>1</v>
      </c>
      <c r="AA190" s="77">
        <v>14.639886524248583</v>
      </c>
      <c r="AB190" s="77">
        <v>0.89547723969145432</v>
      </c>
      <c r="AC190" s="77">
        <v>6.1166952230691294</v>
      </c>
      <c r="AD190" s="34" t="s">
        <v>1035</v>
      </c>
      <c r="AE190" s="34" t="s">
        <v>1086</v>
      </c>
      <c r="AF190" s="34" t="s">
        <v>345</v>
      </c>
      <c r="AG190" s="34" t="s">
        <v>1</v>
      </c>
    </row>
    <row r="191" spans="1:33" ht="15" x14ac:dyDescent="0.2">
      <c r="A191" s="44" t="s">
        <v>426</v>
      </c>
      <c r="B191" s="45" t="s">
        <v>1</v>
      </c>
      <c r="C191" s="64" t="s">
        <v>1</v>
      </c>
      <c r="D191" s="45" t="s">
        <v>1</v>
      </c>
      <c r="E191" s="49" t="s">
        <v>74</v>
      </c>
      <c r="F191" s="49" t="s">
        <v>58</v>
      </c>
      <c r="G191" s="49" t="str">
        <f t="shared" si="7"/>
        <v>R neg</v>
      </c>
      <c r="H191" s="64">
        <v>2.2273000000000001</v>
      </c>
      <c r="I191" s="64">
        <v>2.2273000000000001</v>
      </c>
      <c r="J191" s="65">
        <f>I191-H191</f>
        <v>0</v>
      </c>
      <c r="K191" s="1" t="s">
        <v>47</v>
      </c>
      <c r="L191" s="59">
        <v>43769</v>
      </c>
      <c r="M191" s="47" t="s">
        <v>1060</v>
      </c>
      <c r="N191" s="71">
        <v>50</v>
      </c>
      <c r="O191" s="71">
        <v>50</v>
      </c>
      <c r="P191" s="71">
        <v>0</v>
      </c>
      <c r="Q191" s="33" t="s">
        <v>1088</v>
      </c>
      <c r="R191" s="84">
        <v>4.5999999999999999E-2</v>
      </c>
      <c r="S191" s="84">
        <v>4.2999999999999997E-2</v>
      </c>
      <c r="T191" s="84">
        <v>0.04</v>
      </c>
      <c r="U191" s="84">
        <v>1E-3</v>
      </c>
      <c r="V191" s="84">
        <v>1E-3</v>
      </c>
      <c r="W191" s="84">
        <v>1.25</v>
      </c>
      <c r="X191" s="84">
        <v>1.4690000000000001</v>
      </c>
      <c r="Y191" s="1" t="s">
        <v>1083</v>
      </c>
      <c r="Z191" s="86" t="s">
        <v>1</v>
      </c>
      <c r="AA191" s="77">
        <v>-0.36026184526916466</v>
      </c>
      <c r="AB191" s="77">
        <v>3.1498777665535042E-2</v>
      </c>
      <c r="AC191" s="77">
        <v>-8.7433010403866565</v>
      </c>
      <c r="AD191" s="33" t="s">
        <v>1035</v>
      </c>
      <c r="AE191" s="1" t="s">
        <v>1083</v>
      </c>
      <c r="AF191" s="34" t="s">
        <v>345</v>
      </c>
      <c r="AG191" s="34" t="s">
        <v>1</v>
      </c>
    </row>
    <row r="192" spans="1:33" ht="15" x14ac:dyDescent="0.2">
      <c r="A192" s="35" t="s">
        <v>57</v>
      </c>
      <c r="B192" s="34" t="s">
        <v>6</v>
      </c>
      <c r="C192" s="38">
        <v>1</v>
      </c>
      <c r="D192" s="34" t="str">
        <f t="shared" ref="D192:D231" si="10">_xlfn.CONCAT(B192,"-",C192)</f>
        <v>OTO-MON-NCD-1</v>
      </c>
      <c r="E192" s="41" t="s">
        <v>74</v>
      </c>
      <c r="F192" s="41">
        <v>76</v>
      </c>
      <c r="G192" s="41" t="str">
        <f t="shared" si="7"/>
        <v>R 76</v>
      </c>
      <c r="H192" s="38">
        <v>2.2292000000000001</v>
      </c>
      <c r="I192" s="63">
        <v>2.2730000000000001</v>
      </c>
      <c r="J192" s="38">
        <v>4.2799999999999998E-2</v>
      </c>
      <c r="K192" s="34" t="s">
        <v>81</v>
      </c>
      <c r="L192" s="58">
        <v>43581</v>
      </c>
      <c r="M192" s="34" t="s">
        <v>1</v>
      </c>
      <c r="N192" s="68">
        <v>50</v>
      </c>
      <c r="O192" s="68">
        <v>25</v>
      </c>
      <c r="P192" s="68">
        <v>20</v>
      </c>
      <c r="Q192" s="33" t="s">
        <v>1088</v>
      </c>
      <c r="R192" s="82">
        <v>0.06</v>
      </c>
      <c r="S192" s="82">
        <v>5.0999999999999997E-2</v>
      </c>
      <c r="T192" s="82">
        <v>4.1000000000000002E-2</v>
      </c>
      <c r="U192" s="82">
        <v>1.4999999999999999E-2</v>
      </c>
      <c r="V192" s="82">
        <v>8.9999999999999993E-3</v>
      </c>
      <c r="W192" s="82">
        <v>1.7669999999999999</v>
      </c>
      <c r="X192" s="82">
        <v>15.292999999999999</v>
      </c>
      <c r="Y192" s="34" t="s">
        <v>1094</v>
      </c>
      <c r="Z192" s="86" t="s">
        <v>1</v>
      </c>
      <c r="AA192" s="77">
        <v>9.6770024531830288</v>
      </c>
      <c r="AB192" s="77">
        <v>1.5023070343232303</v>
      </c>
      <c r="AC192" s="77">
        <v>15.524508147965598</v>
      </c>
      <c r="AD192" s="34" t="s">
        <v>1035</v>
      </c>
      <c r="AE192" s="34" t="s">
        <v>1085</v>
      </c>
      <c r="AF192" s="34" t="s">
        <v>345</v>
      </c>
      <c r="AG192" s="34" t="s">
        <v>1</v>
      </c>
    </row>
    <row r="193" spans="1:33" ht="15" x14ac:dyDescent="0.2">
      <c r="A193" s="35" t="s">
        <v>57</v>
      </c>
      <c r="B193" s="34" t="s">
        <v>6</v>
      </c>
      <c r="C193" s="38">
        <v>2</v>
      </c>
      <c r="D193" s="34" t="str">
        <f t="shared" si="10"/>
        <v>OTO-MON-NCD-2</v>
      </c>
      <c r="E193" s="41" t="s">
        <v>74</v>
      </c>
      <c r="F193" s="41">
        <v>77</v>
      </c>
      <c r="G193" s="41" t="str">
        <f t="shared" si="7"/>
        <v>R 77</v>
      </c>
      <c r="H193" s="38">
        <v>2.2250999999999999</v>
      </c>
      <c r="I193" s="63">
        <v>2.2677999999999998</v>
      </c>
      <c r="J193" s="38">
        <v>4.2700000000000002E-2</v>
      </c>
      <c r="K193" s="34" t="s">
        <v>91</v>
      </c>
      <c r="L193" s="58">
        <v>43581</v>
      </c>
      <c r="M193" s="34" t="s">
        <v>1</v>
      </c>
      <c r="N193" s="68">
        <v>50</v>
      </c>
      <c r="O193" s="68">
        <v>25</v>
      </c>
      <c r="P193" s="68">
        <v>20</v>
      </c>
      <c r="Q193" s="33" t="s">
        <v>1088</v>
      </c>
      <c r="R193" s="82">
        <v>5.5E-2</v>
      </c>
      <c r="S193" s="82">
        <v>4.8000000000000001E-2</v>
      </c>
      <c r="T193" s="82">
        <v>3.9E-2</v>
      </c>
      <c r="U193" s="82">
        <v>1.2E-2</v>
      </c>
      <c r="V193" s="82">
        <v>7.0000000000000001E-3</v>
      </c>
      <c r="W193" s="82">
        <v>1.792</v>
      </c>
      <c r="X193" s="82">
        <v>11.778</v>
      </c>
      <c r="Y193" s="34" t="s">
        <v>1094</v>
      </c>
      <c r="Z193" s="86" t="s">
        <v>1</v>
      </c>
      <c r="AA193" s="77">
        <v>8.775215884121268</v>
      </c>
      <c r="AB193" s="77">
        <v>0.49916470778362254</v>
      </c>
      <c r="AC193" s="77">
        <v>5.6883467526634863</v>
      </c>
      <c r="AD193" s="34" t="s">
        <v>1035</v>
      </c>
      <c r="AE193" s="34" t="s">
        <v>1085</v>
      </c>
      <c r="AF193" s="34" t="s">
        <v>345</v>
      </c>
      <c r="AG193" s="34" t="s">
        <v>1</v>
      </c>
    </row>
    <row r="194" spans="1:33" ht="15" x14ac:dyDescent="0.15">
      <c r="A194" s="35" t="s">
        <v>57</v>
      </c>
      <c r="B194" s="33" t="s">
        <v>6</v>
      </c>
      <c r="C194" s="61">
        <v>3</v>
      </c>
      <c r="D194" s="33" t="str">
        <f t="shared" si="10"/>
        <v>OTO-MON-NCD-3</v>
      </c>
      <c r="E194" s="42" t="s">
        <v>74</v>
      </c>
      <c r="F194" s="42">
        <v>78</v>
      </c>
      <c r="G194" s="42" t="str">
        <f t="shared" ref="G194:G231" si="11">_xlfn.CONCAT(E194," ",F194)</f>
        <v>R 78</v>
      </c>
      <c r="H194" s="61">
        <v>2.2242000000000002</v>
      </c>
      <c r="I194" s="62">
        <v>2.2591999999999999</v>
      </c>
      <c r="J194" s="61">
        <v>3.5000000000000003E-2</v>
      </c>
      <c r="K194" s="33" t="s">
        <v>81</v>
      </c>
      <c r="L194" s="57">
        <v>43581</v>
      </c>
      <c r="M194" s="34" t="s">
        <v>1</v>
      </c>
      <c r="N194" s="68">
        <v>50</v>
      </c>
      <c r="O194" s="68">
        <v>25</v>
      </c>
      <c r="P194" s="68">
        <v>20</v>
      </c>
      <c r="Q194" s="33" t="s">
        <v>1088</v>
      </c>
      <c r="R194" s="81">
        <v>5.2999999999999999E-2</v>
      </c>
      <c r="S194" s="81">
        <v>4.7E-2</v>
      </c>
      <c r="T194" s="81">
        <v>3.9E-2</v>
      </c>
      <c r="U194" s="81">
        <v>8.9999999999999993E-3</v>
      </c>
      <c r="V194" s="81">
        <v>5.0000000000000001E-3</v>
      </c>
      <c r="W194" s="81">
        <v>1.7989999999999999</v>
      </c>
      <c r="X194" s="81">
        <v>9.3710000000000004</v>
      </c>
      <c r="Y194" s="34" t="s">
        <v>1094</v>
      </c>
      <c r="Z194" s="86" t="s">
        <v>1</v>
      </c>
      <c r="AA194" s="75">
        <v>7.1924735004658995</v>
      </c>
      <c r="AB194" s="75">
        <v>0.8708601670684919</v>
      </c>
      <c r="AC194" s="75">
        <v>12.107937095799951</v>
      </c>
      <c r="AD194" s="33" t="s">
        <v>1035</v>
      </c>
      <c r="AE194" s="34" t="s">
        <v>1085</v>
      </c>
      <c r="AF194" s="34" t="s">
        <v>345</v>
      </c>
      <c r="AG194" s="34" t="s">
        <v>1</v>
      </c>
    </row>
    <row r="195" spans="1:33" ht="15" x14ac:dyDescent="0.2">
      <c r="A195" s="35" t="s">
        <v>57</v>
      </c>
      <c r="B195" s="34" t="s">
        <v>6</v>
      </c>
      <c r="C195" s="38">
        <v>4</v>
      </c>
      <c r="D195" s="34" t="str">
        <f t="shared" si="10"/>
        <v>OTO-MON-NCD-4</v>
      </c>
      <c r="E195" s="41" t="s">
        <v>74</v>
      </c>
      <c r="F195" s="41">
        <v>79</v>
      </c>
      <c r="G195" s="41" t="str">
        <f t="shared" si="11"/>
        <v>R 79</v>
      </c>
      <c r="H195" s="38">
        <v>2.2307000000000001</v>
      </c>
      <c r="I195" s="63">
        <v>2.2719999999999998</v>
      </c>
      <c r="J195" s="38">
        <v>4.1300000000000003E-2</v>
      </c>
      <c r="K195" s="34" t="s">
        <v>91</v>
      </c>
      <c r="L195" s="58">
        <v>43581</v>
      </c>
      <c r="M195" s="34" t="s">
        <v>1</v>
      </c>
      <c r="N195" s="68">
        <v>50</v>
      </c>
      <c r="O195" s="68">
        <v>25</v>
      </c>
      <c r="P195" s="68">
        <v>20</v>
      </c>
      <c r="Q195" s="33" t="s">
        <v>1088</v>
      </c>
      <c r="R195" s="82">
        <v>6.2E-2</v>
      </c>
      <c r="S195" s="82">
        <v>5.0999999999999997E-2</v>
      </c>
      <c r="T195" s="82">
        <v>3.9E-2</v>
      </c>
      <c r="U195" s="82">
        <v>1.7000000000000001E-2</v>
      </c>
      <c r="V195" s="82">
        <v>8.9999999999999993E-3</v>
      </c>
      <c r="W195" s="82">
        <v>1.8440000000000001</v>
      </c>
      <c r="X195" s="82">
        <v>17.321000000000002</v>
      </c>
      <c r="Y195" s="34" t="s">
        <v>1094</v>
      </c>
      <c r="Z195" s="86" t="s">
        <v>1</v>
      </c>
      <c r="AA195" s="77">
        <v>16.452288053588727</v>
      </c>
      <c r="AB195" s="77">
        <v>0.70462509129754514</v>
      </c>
      <c r="AC195" s="77">
        <v>4.2828394992989782</v>
      </c>
      <c r="AD195" s="33" t="s">
        <v>1035</v>
      </c>
      <c r="AE195" s="34" t="s">
        <v>1086</v>
      </c>
      <c r="AF195" s="34" t="s">
        <v>345</v>
      </c>
      <c r="AG195" s="34" t="s">
        <v>1</v>
      </c>
    </row>
    <row r="196" spans="1:33" ht="15" x14ac:dyDescent="0.2">
      <c r="A196" s="35" t="s">
        <v>57</v>
      </c>
      <c r="B196" s="34" t="s">
        <v>6</v>
      </c>
      <c r="C196" s="38">
        <v>5</v>
      </c>
      <c r="D196" s="34" t="str">
        <f t="shared" si="10"/>
        <v>OTO-MON-NCD-5</v>
      </c>
      <c r="E196" s="41" t="s">
        <v>74</v>
      </c>
      <c r="F196" s="41">
        <v>80</v>
      </c>
      <c r="G196" s="41" t="str">
        <f t="shared" si="11"/>
        <v>R 80</v>
      </c>
      <c r="H196" s="38">
        <v>2.2305000000000001</v>
      </c>
      <c r="I196" s="63">
        <v>2.2690000000000001</v>
      </c>
      <c r="J196" s="38">
        <v>3.85E-2</v>
      </c>
      <c r="K196" s="34" t="s">
        <v>81</v>
      </c>
      <c r="L196" s="58">
        <v>43581</v>
      </c>
      <c r="M196" s="34" t="s">
        <v>1</v>
      </c>
      <c r="N196" s="68">
        <v>50</v>
      </c>
      <c r="O196" s="68">
        <v>25</v>
      </c>
      <c r="P196" s="68">
        <v>20</v>
      </c>
      <c r="Q196" s="33" t="s">
        <v>1088</v>
      </c>
      <c r="R196" s="82">
        <v>6.5000000000000002E-2</v>
      </c>
      <c r="S196" s="82">
        <v>5.3999999999999999E-2</v>
      </c>
      <c r="T196" s="82">
        <v>4.1000000000000002E-2</v>
      </c>
      <c r="U196" s="82">
        <v>1.9E-2</v>
      </c>
      <c r="V196" s="82">
        <v>0.01</v>
      </c>
      <c r="W196" s="82">
        <v>1.8180000000000001</v>
      </c>
      <c r="X196" s="82">
        <v>18.978000000000002</v>
      </c>
      <c r="Y196" s="34" t="s">
        <v>1094</v>
      </c>
      <c r="Z196" s="86" t="s">
        <v>1</v>
      </c>
      <c r="AA196" s="77">
        <v>16.498078226016663</v>
      </c>
      <c r="AB196" s="77">
        <v>0.77084644180200046</v>
      </c>
      <c r="AC196" s="77">
        <v>4.6723408098915016</v>
      </c>
      <c r="AD196" s="34" t="s">
        <v>1035</v>
      </c>
      <c r="AE196" s="34" t="s">
        <v>1086</v>
      </c>
      <c r="AF196" s="34" t="s">
        <v>345</v>
      </c>
      <c r="AG196" s="34" t="s">
        <v>1</v>
      </c>
    </row>
    <row r="197" spans="1:33" ht="15" x14ac:dyDescent="0.2">
      <c r="A197" s="35" t="s">
        <v>57</v>
      </c>
      <c r="B197" s="34" t="s">
        <v>6</v>
      </c>
      <c r="C197" s="38">
        <v>6</v>
      </c>
      <c r="D197" s="34" t="str">
        <f t="shared" si="10"/>
        <v>OTO-MON-NCD-6</v>
      </c>
      <c r="E197" s="41" t="s">
        <v>74</v>
      </c>
      <c r="F197" s="41">
        <v>81</v>
      </c>
      <c r="G197" s="41" t="str">
        <f t="shared" si="11"/>
        <v>R 81</v>
      </c>
      <c r="H197" s="38">
        <v>2.2273999999999998</v>
      </c>
      <c r="I197" s="63">
        <v>2.2692999999999999</v>
      </c>
      <c r="J197" s="38">
        <v>4.19E-2</v>
      </c>
      <c r="K197" s="34" t="s">
        <v>91</v>
      </c>
      <c r="L197" s="58">
        <v>43581</v>
      </c>
      <c r="M197" s="34" t="s">
        <v>1</v>
      </c>
      <c r="N197" s="68">
        <v>50</v>
      </c>
      <c r="O197" s="68">
        <v>25</v>
      </c>
      <c r="P197" s="68">
        <v>20</v>
      </c>
      <c r="Q197" s="33" t="s">
        <v>1088</v>
      </c>
      <c r="R197" s="82">
        <v>6.5000000000000002E-2</v>
      </c>
      <c r="S197" s="82">
        <v>5.5E-2</v>
      </c>
      <c r="T197" s="82">
        <v>4.1000000000000002E-2</v>
      </c>
      <c r="U197" s="82">
        <v>0.02</v>
      </c>
      <c r="V197" s="82">
        <v>1.2E-2</v>
      </c>
      <c r="W197" s="82">
        <v>1.7290000000000001</v>
      </c>
      <c r="X197" s="82">
        <v>20.266999999999999</v>
      </c>
      <c r="Y197" s="34" t="s">
        <v>1094</v>
      </c>
      <c r="Z197" s="86" t="s">
        <v>1</v>
      </c>
      <c r="AA197" s="77">
        <v>14.507757349666861</v>
      </c>
      <c r="AB197" s="77">
        <v>0.24690250183458873</v>
      </c>
      <c r="AC197" s="77">
        <v>1.7018653943799131</v>
      </c>
      <c r="AD197" s="34" t="s">
        <v>1035</v>
      </c>
      <c r="AE197" s="34" t="s">
        <v>1086</v>
      </c>
      <c r="AF197" s="34" t="s">
        <v>345</v>
      </c>
      <c r="AG197" s="34" t="s">
        <v>1</v>
      </c>
    </row>
    <row r="198" spans="1:33" ht="15" x14ac:dyDescent="0.15">
      <c r="A198" s="35" t="s">
        <v>57</v>
      </c>
      <c r="B198" s="34" t="s">
        <v>6</v>
      </c>
      <c r="C198" s="38">
        <v>7</v>
      </c>
      <c r="D198" s="34" t="str">
        <f t="shared" si="10"/>
        <v>OTO-MON-NCD-7</v>
      </c>
      <c r="E198" s="41" t="s">
        <v>74</v>
      </c>
      <c r="F198" s="41">
        <v>82</v>
      </c>
      <c r="G198" s="41" t="str">
        <f t="shared" si="11"/>
        <v>R 82</v>
      </c>
      <c r="H198" s="38">
        <v>2.2425999999999999</v>
      </c>
      <c r="I198" s="63">
        <v>2.2864</v>
      </c>
      <c r="J198" s="38">
        <v>4.36E-2</v>
      </c>
      <c r="K198" s="34" t="s">
        <v>91</v>
      </c>
      <c r="L198" s="58">
        <v>43581</v>
      </c>
      <c r="M198" s="34" t="s">
        <v>1</v>
      </c>
      <c r="N198" s="68">
        <v>50</v>
      </c>
      <c r="O198" s="68">
        <v>25</v>
      </c>
      <c r="P198" s="68">
        <v>20</v>
      </c>
      <c r="Q198" s="33" t="s">
        <v>1088</v>
      </c>
      <c r="R198" s="82">
        <v>6.6000000000000003E-2</v>
      </c>
      <c r="S198" s="82">
        <v>5.3999999999999999E-2</v>
      </c>
      <c r="T198" s="82">
        <v>0.04</v>
      </c>
      <c r="U198" s="82">
        <v>2.1000000000000001E-2</v>
      </c>
      <c r="V198" s="82">
        <v>1.2E-2</v>
      </c>
      <c r="W198" s="82">
        <v>1.839</v>
      </c>
      <c r="X198" s="82">
        <v>21.439</v>
      </c>
      <c r="Y198" s="34" t="s">
        <v>1094</v>
      </c>
      <c r="Z198" s="86" t="s">
        <v>1</v>
      </c>
      <c r="AA198" s="75">
        <v>6.9619991902192044</v>
      </c>
      <c r="AB198" s="75">
        <v>0.9968964194744272</v>
      </c>
      <c r="AC198" s="75">
        <v>14.319111396550435</v>
      </c>
      <c r="AD198" s="33" t="s">
        <v>1035</v>
      </c>
      <c r="AE198" s="34" t="s">
        <v>1085</v>
      </c>
      <c r="AF198" s="34" t="s">
        <v>345</v>
      </c>
      <c r="AG198" s="34" t="s">
        <v>1</v>
      </c>
    </row>
    <row r="199" spans="1:33" ht="15" x14ac:dyDescent="0.15">
      <c r="A199" s="35" t="s">
        <v>57</v>
      </c>
      <c r="B199" s="34" t="s">
        <v>6</v>
      </c>
      <c r="C199" s="38">
        <v>8</v>
      </c>
      <c r="D199" s="34" t="str">
        <f t="shared" si="10"/>
        <v>OTO-MON-NCD-8</v>
      </c>
      <c r="E199" s="41" t="s">
        <v>74</v>
      </c>
      <c r="F199" s="41">
        <v>83</v>
      </c>
      <c r="G199" s="41" t="str">
        <f t="shared" si="11"/>
        <v>R 83</v>
      </c>
      <c r="H199" s="38">
        <v>2.2328999999999999</v>
      </c>
      <c r="I199" s="63">
        <v>2.2749000000000001</v>
      </c>
      <c r="J199" s="38">
        <v>4.1799999999999997E-2</v>
      </c>
      <c r="K199" s="34" t="s">
        <v>91</v>
      </c>
      <c r="L199" s="58">
        <v>43581</v>
      </c>
      <c r="M199" s="34" t="s">
        <v>1</v>
      </c>
      <c r="N199" s="68">
        <v>50</v>
      </c>
      <c r="O199" s="68">
        <v>25</v>
      </c>
      <c r="P199" s="68">
        <v>20</v>
      </c>
      <c r="Q199" s="33" t="s">
        <v>1088</v>
      </c>
      <c r="R199" s="82">
        <v>7.3999999999999996E-2</v>
      </c>
      <c r="S199" s="82">
        <v>5.8000000000000003E-2</v>
      </c>
      <c r="T199" s="82">
        <v>0.04</v>
      </c>
      <c r="U199" s="82">
        <v>2.9000000000000001E-2</v>
      </c>
      <c r="V199" s="82">
        <v>1.6E-2</v>
      </c>
      <c r="W199" s="82">
        <v>1.835</v>
      </c>
      <c r="X199" s="82">
        <v>29.09</v>
      </c>
      <c r="Y199" s="34" t="s">
        <v>1094</v>
      </c>
      <c r="Z199" s="86" t="s">
        <v>1</v>
      </c>
      <c r="AA199" s="75">
        <v>19.852306107576251</v>
      </c>
      <c r="AB199" s="75">
        <v>5.3327896858907077E-2</v>
      </c>
      <c r="AC199" s="75">
        <v>0.26862318448009181</v>
      </c>
      <c r="AD199" s="33" t="s">
        <v>1035</v>
      </c>
      <c r="AE199" s="34" t="s">
        <v>1086</v>
      </c>
      <c r="AF199" s="34" t="s">
        <v>345</v>
      </c>
      <c r="AG199" s="34" t="s">
        <v>1</v>
      </c>
    </row>
    <row r="200" spans="1:33" ht="15" x14ac:dyDescent="0.15">
      <c r="A200" s="35" t="s">
        <v>57</v>
      </c>
      <c r="B200" s="34" t="s">
        <v>7</v>
      </c>
      <c r="C200" s="38">
        <v>1</v>
      </c>
      <c r="D200" s="34" t="str">
        <f t="shared" si="10"/>
        <v>OTO-MXT-NCD-1</v>
      </c>
      <c r="E200" s="41" t="s">
        <v>74</v>
      </c>
      <c r="F200" s="41">
        <v>84</v>
      </c>
      <c r="G200" s="41" t="str">
        <f t="shared" si="11"/>
        <v>R 84</v>
      </c>
      <c r="H200" s="38">
        <v>2.2231000000000001</v>
      </c>
      <c r="I200" s="63">
        <v>2.2686000000000002</v>
      </c>
      <c r="J200" s="38">
        <v>4.5499999999999999E-2</v>
      </c>
      <c r="K200" s="34" t="s">
        <v>47</v>
      </c>
      <c r="L200" s="58">
        <v>43586</v>
      </c>
      <c r="M200" s="34" t="s">
        <v>90</v>
      </c>
      <c r="N200" s="68">
        <v>50</v>
      </c>
      <c r="O200" s="68">
        <v>25</v>
      </c>
      <c r="P200" s="68">
        <v>20</v>
      </c>
      <c r="Q200" s="33" t="s">
        <v>1088</v>
      </c>
      <c r="R200" s="82">
        <v>7.2999999999999995E-2</v>
      </c>
      <c r="S200" s="82">
        <v>6.0999999999999999E-2</v>
      </c>
      <c r="T200" s="82">
        <v>4.4999999999999998E-2</v>
      </c>
      <c r="U200" s="82">
        <v>2.1999999999999999E-2</v>
      </c>
      <c r="V200" s="82">
        <v>1.2E-2</v>
      </c>
      <c r="W200" s="82">
        <v>1.7569999999999999</v>
      </c>
      <c r="X200" s="82">
        <v>21.763000000000002</v>
      </c>
      <c r="Y200" s="34" t="s">
        <v>1094</v>
      </c>
      <c r="Z200" s="86" t="s">
        <v>1</v>
      </c>
      <c r="AA200" s="75">
        <v>11.812556994791301</v>
      </c>
      <c r="AB200" s="75">
        <v>1.8566319629315569</v>
      </c>
      <c r="AC200" s="75">
        <v>15.71744342694161</v>
      </c>
      <c r="AD200" s="33" t="s">
        <v>1035</v>
      </c>
      <c r="AE200" s="34" t="s">
        <v>1086</v>
      </c>
      <c r="AF200" s="34" t="s">
        <v>345</v>
      </c>
      <c r="AG200" s="34" t="s">
        <v>1</v>
      </c>
    </row>
    <row r="201" spans="1:33" s="33" customFormat="1" ht="15" x14ac:dyDescent="0.2">
      <c r="A201" s="35" t="s">
        <v>57</v>
      </c>
      <c r="B201" s="34" t="s">
        <v>7</v>
      </c>
      <c r="C201" s="38">
        <v>2</v>
      </c>
      <c r="D201" s="34" t="str">
        <f t="shared" si="10"/>
        <v>OTO-MXT-NCD-2</v>
      </c>
      <c r="E201" s="41" t="s">
        <v>74</v>
      </c>
      <c r="F201" s="41">
        <v>85</v>
      </c>
      <c r="G201" s="41" t="str">
        <f t="shared" si="11"/>
        <v>R 85</v>
      </c>
      <c r="H201" s="38">
        <v>2.2433000000000001</v>
      </c>
      <c r="I201" s="63">
        <v>2.2795000000000001</v>
      </c>
      <c r="J201" s="38">
        <v>3.6200000000000003E-2</v>
      </c>
      <c r="K201" s="34" t="s">
        <v>47</v>
      </c>
      <c r="L201" s="58">
        <v>43586</v>
      </c>
      <c r="M201" s="34" t="s">
        <v>94</v>
      </c>
      <c r="N201" s="68">
        <v>50</v>
      </c>
      <c r="O201" s="68">
        <v>25</v>
      </c>
      <c r="P201" s="68">
        <v>20</v>
      </c>
      <c r="Q201" s="33" t="s">
        <v>1088</v>
      </c>
      <c r="R201" s="82">
        <v>6.3E-2</v>
      </c>
      <c r="S201" s="82">
        <v>5.2999999999999999E-2</v>
      </c>
      <c r="T201" s="82">
        <v>4.1000000000000002E-2</v>
      </c>
      <c r="U201" s="82">
        <v>1.7000000000000001E-2</v>
      </c>
      <c r="V201" s="82">
        <v>0.01</v>
      </c>
      <c r="W201" s="82">
        <v>1.754</v>
      </c>
      <c r="X201" s="82">
        <v>16.986000000000001</v>
      </c>
      <c r="Y201" s="34" t="s">
        <v>1094</v>
      </c>
      <c r="Z201" s="86" t="s">
        <v>1</v>
      </c>
      <c r="AA201" s="77">
        <v>11.808223051007763</v>
      </c>
      <c r="AB201" s="77">
        <v>1.7747125441965321</v>
      </c>
      <c r="AC201" s="77">
        <v>15.029463252263605</v>
      </c>
      <c r="AD201" s="34" t="s">
        <v>1035</v>
      </c>
      <c r="AE201" s="34" t="s">
        <v>1086</v>
      </c>
      <c r="AF201" s="34" t="s">
        <v>345</v>
      </c>
      <c r="AG201" s="34" t="s">
        <v>1</v>
      </c>
    </row>
    <row r="202" spans="1:33" ht="15" x14ac:dyDescent="0.2">
      <c r="A202" s="35" t="s">
        <v>57</v>
      </c>
      <c r="B202" s="34" t="s">
        <v>7</v>
      </c>
      <c r="C202" s="38">
        <v>3</v>
      </c>
      <c r="D202" s="34" t="str">
        <f t="shared" si="10"/>
        <v>OTO-MXT-NCD-3</v>
      </c>
      <c r="E202" s="41" t="s">
        <v>74</v>
      </c>
      <c r="F202" s="41">
        <v>86</v>
      </c>
      <c r="G202" s="41" t="str">
        <f t="shared" si="11"/>
        <v>R 86</v>
      </c>
      <c r="H202" s="38">
        <v>2.2561</v>
      </c>
      <c r="I202" s="63">
        <v>2.2995999999999999</v>
      </c>
      <c r="J202" s="38">
        <v>4.3499999999999997E-2</v>
      </c>
      <c r="K202" s="34" t="s">
        <v>47</v>
      </c>
      <c r="L202" s="58">
        <v>43586</v>
      </c>
      <c r="M202" s="34" t="s">
        <v>90</v>
      </c>
      <c r="N202" s="68">
        <v>50</v>
      </c>
      <c r="O202" s="68">
        <v>25</v>
      </c>
      <c r="P202" s="68">
        <v>20</v>
      </c>
      <c r="Q202" s="33" t="s">
        <v>1088</v>
      </c>
      <c r="R202" s="82">
        <v>6.9000000000000006E-2</v>
      </c>
      <c r="S202" s="82">
        <v>5.7000000000000002E-2</v>
      </c>
      <c r="T202" s="82">
        <v>4.1000000000000002E-2</v>
      </c>
      <c r="U202" s="82">
        <v>2.1000000000000001E-2</v>
      </c>
      <c r="V202" s="82">
        <v>1.2E-2</v>
      </c>
      <c r="W202" s="82">
        <v>1.7509999999999999</v>
      </c>
      <c r="X202" s="82">
        <v>21.364999999999998</v>
      </c>
      <c r="Y202" s="34" t="s">
        <v>1094</v>
      </c>
      <c r="Z202" s="86" t="s">
        <v>1</v>
      </c>
      <c r="AA202" s="77">
        <v>10.18726449916924</v>
      </c>
      <c r="AB202" s="77">
        <v>2.907302501460522</v>
      </c>
      <c r="AC202" s="77">
        <v>28.538598381318252</v>
      </c>
      <c r="AD202" s="34" t="s">
        <v>1035</v>
      </c>
      <c r="AE202" s="34" t="s">
        <v>1086</v>
      </c>
      <c r="AF202" s="34" t="s">
        <v>345</v>
      </c>
      <c r="AG202" s="34" t="s">
        <v>1</v>
      </c>
    </row>
    <row r="203" spans="1:33" ht="15" x14ac:dyDescent="0.2">
      <c r="A203" s="35" t="s">
        <v>57</v>
      </c>
      <c r="B203" s="34" t="s">
        <v>7</v>
      </c>
      <c r="C203" s="38">
        <v>4</v>
      </c>
      <c r="D203" s="34" t="str">
        <f t="shared" si="10"/>
        <v>OTO-MXT-NCD-4</v>
      </c>
      <c r="E203" s="41" t="s">
        <v>74</v>
      </c>
      <c r="F203" s="41">
        <v>87</v>
      </c>
      <c r="G203" s="41" t="str">
        <f t="shared" si="11"/>
        <v>R 87</v>
      </c>
      <c r="H203" s="38">
        <v>2.2191000000000001</v>
      </c>
      <c r="I203" s="63">
        <v>2.2637999999999998</v>
      </c>
      <c r="J203" s="38">
        <v>4.4699999999999997E-2</v>
      </c>
      <c r="K203" s="34" t="s">
        <v>47</v>
      </c>
      <c r="L203" s="58">
        <v>43586</v>
      </c>
      <c r="M203" s="34" t="s">
        <v>1</v>
      </c>
      <c r="N203" s="68">
        <v>50</v>
      </c>
      <c r="O203" s="68">
        <v>25</v>
      </c>
      <c r="P203" s="68">
        <v>20</v>
      </c>
      <c r="Q203" s="33" t="s">
        <v>1088</v>
      </c>
      <c r="R203" s="82">
        <v>7.8E-2</v>
      </c>
      <c r="S203" s="82">
        <v>6.3E-2</v>
      </c>
      <c r="T203" s="82">
        <v>4.3999999999999997E-2</v>
      </c>
      <c r="U203" s="82">
        <v>2.8000000000000001E-2</v>
      </c>
      <c r="V203" s="82">
        <v>1.6E-2</v>
      </c>
      <c r="W203" s="82">
        <v>1.7509999999999999</v>
      </c>
      <c r="X203" s="82">
        <v>27.959</v>
      </c>
      <c r="Y203" s="34" t="s">
        <v>1094</v>
      </c>
      <c r="Z203" s="86" t="s">
        <v>1</v>
      </c>
      <c r="AA203" s="77">
        <v>25.072704087684571</v>
      </c>
      <c r="AB203" s="77">
        <v>0.75815139057797931</v>
      </c>
      <c r="AC203" s="77">
        <v>3.0238118231147424</v>
      </c>
      <c r="AD203" s="33" t="s">
        <v>1035</v>
      </c>
      <c r="AE203" s="34" t="s">
        <v>1086</v>
      </c>
      <c r="AF203" s="34" t="s">
        <v>345</v>
      </c>
      <c r="AG203" s="34" t="s">
        <v>1</v>
      </c>
    </row>
    <row r="204" spans="1:33" ht="15" x14ac:dyDescent="0.2">
      <c r="A204" s="35" t="s">
        <v>57</v>
      </c>
      <c r="B204" s="34" t="s">
        <v>7</v>
      </c>
      <c r="C204" s="38">
        <v>5</v>
      </c>
      <c r="D204" s="34" t="str">
        <f t="shared" si="10"/>
        <v>OTO-MXT-NCD-5</v>
      </c>
      <c r="E204" s="41" t="s">
        <v>74</v>
      </c>
      <c r="F204" s="41">
        <v>88</v>
      </c>
      <c r="G204" s="41" t="str">
        <f t="shared" si="11"/>
        <v>R 88</v>
      </c>
      <c r="H204" s="38">
        <v>2.2431999999999999</v>
      </c>
      <c r="I204" s="63">
        <v>2.2812999999999999</v>
      </c>
      <c r="J204" s="38">
        <v>3.8100000000000002E-2</v>
      </c>
      <c r="K204" s="34" t="s">
        <v>47</v>
      </c>
      <c r="L204" s="58">
        <v>43586</v>
      </c>
      <c r="M204" s="34" t="s">
        <v>1</v>
      </c>
      <c r="N204" s="68">
        <v>50</v>
      </c>
      <c r="O204" s="68">
        <v>25</v>
      </c>
      <c r="P204" s="68">
        <v>20</v>
      </c>
      <c r="Q204" s="33" t="s">
        <v>1088</v>
      </c>
      <c r="R204" s="82">
        <v>6.2E-2</v>
      </c>
      <c r="S204" s="82">
        <v>5.0999999999999997E-2</v>
      </c>
      <c r="T204" s="82">
        <v>3.7999999999999999E-2</v>
      </c>
      <c r="U204" s="82">
        <v>0.02</v>
      </c>
      <c r="V204" s="82">
        <v>1.0999999999999999E-2</v>
      </c>
      <c r="W204" s="82">
        <v>1.792</v>
      </c>
      <c r="X204" s="82">
        <v>19.574000000000002</v>
      </c>
      <c r="Y204" s="34" t="s">
        <v>1094</v>
      </c>
      <c r="Z204" s="86" t="s">
        <v>1</v>
      </c>
      <c r="AA204" s="77">
        <v>16.492081479991167</v>
      </c>
      <c r="AB204" s="77">
        <v>0.93191123101911033</v>
      </c>
      <c r="AC204" s="77">
        <v>5.6506586639760492</v>
      </c>
      <c r="AD204" s="34" t="s">
        <v>1035</v>
      </c>
      <c r="AE204" s="34" t="s">
        <v>1086</v>
      </c>
      <c r="AF204" s="34" t="s">
        <v>345</v>
      </c>
      <c r="AG204" s="34" t="s">
        <v>1</v>
      </c>
    </row>
    <row r="205" spans="1:33" ht="15" x14ac:dyDescent="0.2">
      <c r="A205" s="35" t="s">
        <v>57</v>
      </c>
      <c r="B205" s="34" t="s">
        <v>7</v>
      </c>
      <c r="C205" s="38">
        <v>6</v>
      </c>
      <c r="D205" s="34" t="str">
        <f t="shared" si="10"/>
        <v>OTO-MXT-NCD-6</v>
      </c>
      <c r="E205" s="41" t="s">
        <v>74</v>
      </c>
      <c r="F205" s="41">
        <v>89</v>
      </c>
      <c r="G205" s="41" t="str">
        <f t="shared" si="11"/>
        <v>R 89</v>
      </c>
      <c r="H205" s="38">
        <v>2.2391999999999999</v>
      </c>
      <c r="I205" s="63">
        <v>2.2858000000000001</v>
      </c>
      <c r="J205" s="38">
        <v>4.6600000000000003E-2</v>
      </c>
      <c r="K205" s="34" t="s">
        <v>47</v>
      </c>
      <c r="L205" s="58">
        <v>43586</v>
      </c>
      <c r="M205" s="37" t="s">
        <v>90</v>
      </c>
      <c r="N205" s="68">
        <v>50</v>
      </c>
      <c r="O205" s="68">
        <v>25</v>
      </c>
      <c r="P205" s="68">
        <v>20</v>
      </c>
      <c r="Q205" s="33" t="s">
        <v>1088</v>
      </c>
      <c r="R205" s="82">
        <v>7.4999999999999997E-2</v>
      </c>
      <c r="S205" s="82">
        <v>0.06</v>
      </c>
      <c r="T205" s="82">
        <v>4.1000000000000002E-2</v>
      </c>
      <c r="U205" s="82">
        <v>2.8000000000000001E-2</v>
      </c>
      <c r="V205" s="82">
        <v>1.6E-2</v>
      </c>
      <c r="W205" s="82">
        <v>1.782</v>
      </c>
      <c r="X205" s="82">
        <v>28.279</v>
      </c>
      <c r="Y205" s="34" t="s">
        <v>1094</v>
      </c>
      <c r="Z205" s="86" t="s">
        <v>1</v>
      </c>
      <c r="AA205" s="77">
        <v>16.279216982525906</v>
      </c>
      <c r="AB205" s="77">
        <v>1.2873658160540447</v>
      </c>
      <c r="AC205" s="77">
        <v>7.908032784598312</v>
      </c>
      <c r="AD205" s="34" t="s">
        <v>1035</v>
      </c>
      <c r="AE205" s="34" t="s">
        <v>1086</v>
      </c>
      <c r="AF205" s="34" t="s">
        <v>345</v>
      </c>
      <c r="AG205" s="34" t="s">
        <v>1</v>
      </c>
    </row>
    <row r="206" spans="1:33" ht="15" x14ac:dyDescent="0.15">
      <c r="A206" s="35" t="s">
        <v>57</v>
      </c>
      <c r="B206" s="34" t="s">
        <v>7</v>
      </c>
      <c r="C206" s="38">
        <v>7</v>
      </c>
      <c r="D206" s="34" t="str">
        <f t="shared" si="10"/>
        <v>OTO-MXT-NCD-7</v>
      </c>
      <c r="E206" s="41" t="s">
        <v>74</v>
      </c>
      <c r="F206" s="41">
        <v>90</v>
      </c>
      <c r="G206" s="41" t="str">
        <f t="shared" si="11"/>
        <v>R 90</v>
      </c>
      <c r="H206" s="38">
        <v>2.2496999999999998</v>
      </c>
      <c r="I206" s="63">
        <v>2.2925</v>
      </c>
      <c r="J206" s="38">
        <v>4.2799999999999998E-2</v>
      </c>
      <c r="K206" s="34" t="s">
        <v>47</v>
      </c>
      <c r="L206" s="58">
        <v>43586</v>
      </c>
      <c r="M206" s="34" t="s">
        <v>90</v>
      </c>
      <c r="N206" s="68">
        <v>50</v>
      </c>
      <c r="O206" s="68">
        <v>25</v>
      </c>
      <c r="P206" s="68">
        <v>20</v>
      </c>
      <c r="Q206" s="33" t="s">
        <v>1088</v>
      </c>
      <c r="R206" s="82">
        <v>6.4000000000000001E-2</v>
      </c>
      <c r="S206" s="82">
        <v>5.5E-2</v>
      </c>
      <c r="T206" s="82">
        <v>4.2000000000000003E-2</v>
      </c>
      <c r="U206" s="82">
        <v>1.7999999999999999E-2</v>
      </c>
      <c r="V206" s="82">
        <v>0.01</v>
      </c>
      <c r="W206" s="82">
        <v>1.7310000000000001</v>
      </c>
      <c r="X206" s="82">
        <v>18.105</v>
      </c>
      <c r="Y206" s="34" t="s">
        <v>1094</v>
      </c>
      <c r="Z206" s="86" t="s">
        <v>1</v>
      </c>
      <c r="AA206" s="75">
        <v>10.861814228071534</v>
      </c>
      <c r="AB206" s="75">
        <v>3.0787134914874223</v>
      </c>
      <c r="AC206" s="75">
        <v>28.344376241776637</v>
      </c>
      <c r="AD206" s="33" t="s">
        <v>1035</v>
      </c>
      <c r="AE206" s="34" t="s">
        <v>1086</v>
      </c>
      <c r="AF206" s="34" t="s">
        <v>345</v>
      </c>
      <c r="AG206" s="34" t="s">
        <v>1</v>
      </c>
    </row>
    <row r="207" spans="1:33" ht="15" x14ac:dyDescent="0.15">
      <c r="A207" s="35" t="s">
        <v>57</v>
      </c>
      <c r="B207" s="34" t="s">
        <v>7</v>
      </c>
      <c r="C207" s="38">
        <v>8</v>
      </c>
      <c r="D207" s="34" t="str">
        <f t="shared" si="10"/>
        <v>OTO-MXT-NCD-8</v>
      </c>
      <c r="E207" s="41" t="s">
        <v>74</v>
      </c>
      <c r="F207" s="41">
        <v>91</v>
      </c>
      <c r="G207" s="41" t="str">
        <f t="shared" si="11"/>
        <v>R 91</v>
      </c>
      <c r="H207" s="38">
        <v>2.2261000000000002</v>
      </c>
      <c r="I207" s="63">
        <v>2.2694999999999999</v>
      </c>
      <c r="J207" s="38">
        <v>4.3400000000000001E-2</v>
      </c>
      <c r="K207" s="34" t="s">
        <v>47</v>
      </c>
      <c r="L207" s="58">
        <v>43586</v>
      </c>
      <c r="M207" s="37" t="s">
        <v>90</v>
      </c>
      <c r="N207" s="68">
        <v>50</v>
      </c>
      <c r="O207" s="68">
        <v>25</v>
      </c>
      <c r="P207" s="68">
        <v>20</v>
      </c>
      <c r="Q207" s="33" t="s">
        <v>1088</v>
      </c>
      <c r="R207" s="82">
        <v>7.6999999999999999E-2</v>
      </c>
      <c r="S207" s="82">
        <v>6.2E-2</v>
      </c>
      <c r="T207" s="82">
        <v>4.3999999999999997E-2</v>
      </c>
      <c r="U207" s="82">
        <v>2.7E-2</v>
      </c>
      <c r="V207" s="82">
        <v>1.4999999999999999E-2</v>
      </c>
      <c r="W207" s="82">
        <v>1.823</v>
      </c>
      <c r="X207" s="82">
        <v>27.181999999999999</v>
      </c>
      <c r="Y207" s="34" t="s">
        <v>1094</v>
      </c>
      <c r="Z207" s="86" t="s">
        <v>1</v>
      </c>
      <c r="AA207" s="75">
        <v>12.01573018696155</v>
      </c>
      <c r="AB207" s="75">
        <v>0.50533316779857174</v>
      </c>
      <c r="AC207" s="75">
        <v>4.2055968296201955</v>
      </c>
      <c r="AD207" s="33" t="s">
        <v>1035</v>
      </c>
      <c r="AE207" s="34" t="s">
        <v>1086</v>
      </c>
      <c r="AF207" s="34" t="s">
        <v>345</v>
      </c>
      <c r="AG207" s="34" t="s">
        <v>1</v>
      </c>
    </row>
    <row r="208" spans="1:33" ht="15" x14ac:dyDescent="0.2">
      <c r="A208" s="35" t="s">
        <v>57</v>
      </c>
      <c r="B208" s="34" t="s">
        <v>3</v>
      </c>
      <c r="C208" s="38">
        <v>1</v>
      </c>
      <c r="D208" s="34" t="str">
        <f t="shared" si="10"/>
        <v>SFA-ONE-PRO-1</v>
      </c>
      <c r="E208" s="41" t="s">
        <v>74</v>
      </c>
      <c r="F208" s="41">
        <v>92</v>
      </c>
      <c r="G208" s="41" t="str">
        <f t="shared" si="11"/>
        <v>R 92</v>
      </c>
      <c r="H208" s="38">
        <v>2.2387000000000001</v>
      </c>
      <c r="I208" s="63">
        <v>2.2835999999999999</v>
      </c>
      <c r="J208" s="38">
        <v>4.4900000000000002E-2</v>
      </c>
      <c r="K208" s="34" t="s">
        <v>81</v>
      </c>
      <c r="L208" s="58">
        <v>43602</v>
      </c>
      <c r="M208" s="37" t="s">
        <v>90</v>
      </c>
      <c r="N208" s="68">
        <v>50</v>
      </c>
      <c r="O208" s="68">
        <v>25</v>
      </c>
      <c r="P208" s="68">
        <v>20</v>
      </c>
      <c r="Q208" s="33" t="s">
        <v>1088</v>
      </c>
      <c r="R208" s="82">
        <v>6.7000000000000004E-2</v>
      </c>
      <c r="S208" s="82">
        <v>5.7000000000000002E-2</v>
      </c>
      <c r="T208" s="82">
        <v>4.4999999999999998E-2</v>
      </c>
      <c r="U208" s="82">
        <v>1.6E-2</v>
      </c>
      <c r="V208" s="82">
        <v>8.9999999999999993E-3</v>
      </c>
      <c r="W208" s="82">
        <v>1.736</v>
      </c>
      <c r="X208" s="82">
        <v>15.819000000000001</v>
      </c>
      <c r="Y208" s="34" t="s">
        <v>1094</v>
      </c>
      <c r="Z208" s="86" t="s">
        <v>1</v>
      </c>
      <c r="AA208" s="77">
        <v>9.9134204725757371</v>
      </c>
      <c r="AB208" s="77">
        <v>0.44074669689130264</v>
      </c>
      <c r="AC208" s="77">
        <v>4.4459598794439756</v>
      </c>
      <c r="AD208" s="34" t="s">
        <v>1035</v>
      </c>
      <c r="AE208" s="34" t="s">
        <v>1085</v>
      </c>
      <c r="AF208" s="34" t="s">
        <v>345</v>
      </c>
      <c r="AG208" s="34" t="s">
        <v>1</v>
      </c>
    </row>
    <row r="209" spans="1:33" ht="15" x14ac:dyDescent="0.15">
      <c r="A209" s="35" t="s">
        <v>57</v>
      </c>
      <c r="B209" s="34" t="s">
        <v>3</v>
      </c>
      <c r="C209" s="38">
        <v>2</v>
      </c>
      <c r="D209" s="34" t="str">
        <f t="shared" si="10"/>
        <v>SFA-ONE-PRO-2</v>
      </c>
      <c r="E209" s="41" t="s">
        <v>74</v>
      </c>
      <c r="F209" s="41">
        <v>93</v>
      </c>
      <c r="G209" s="41" t="str">
        <f t="shared" si="11"/>
        <v>R 93</v>
      </c>
      <c r="H209" s="38">
        <v>2.2151999999999998</v>
      </c>
      <c r="I209" s="63">
        <v>2.2502</v>
      </c>
      <c r="J209" s="38">
        <v>3.5000000000000003E-2</v>
      </c>
      <c r="K209" s="34" t="s">
        <v>81</v>
      </c>
      <c r="L209" s="58">
        <v>43602</v>
      </c>
      <c r="M209" s="34" t="s">
        <v>1</v>
      </c>
      <c r="N209" s="68">
        <v>50</v>
      </c>
      <c r="O209" s="68">
        <v>25</v>
      </c>
      <c r="P209" s="68">
        <v>20</v>
      </c>
      <c r="Q209" s="33" t="s">
        <v>1088</v>
      </c>
      <c r="R209" s="82">
        <v>6.0999999999999999E-2</v>
      </c>
      <c r="S209" s="82">
        <v>5.0999999999999997E-2</v>
      </c>
      <c r="T209" s="82">
        <v>3.9E-2</v>
      </c>
      <c r="U209" s="82">
        <v>1.7999999999999999E-2</v>
      </c>
      <c r="V209" s="82">
        <v>0.01</v>
      </c>
      <c r="W209" s="82">
        <v>1.7829999999999999</v>
      </c>
      <c r="X209" s="82">
        <v>17.899999999999999</v>
      </c>
      <c r="Y209" s="34" t="s">
        <v>1094</v>
      </c>
      <c r="Z209" s="86" t="s">
        <v>1</v>
      </c>
      <c r="AA209" s="75">
        <v>11.617432852378499</v>
      </c>
      <c r="AB209" s="75">
        <v>0.51877806676333349</v>
      </c>
      <c r="AC209" s="75">
        <v>4.4655137959942781</v>
      </c>
      <c r="AD209" s="33" t="s">
        <v>1035</v>
      </c>
      <c r="AE209" s="34" t="s">
        <v>1086</v>
      </c>
      <c r="AF209" s="34" t="s">
        <v>345</v>
      </c>
      <c r="AG209" s="34" t="s">
        <v>1</v>
      </c>
    </row>
    <row r="210" spans="1:33" ht="15" x14ac:dyDescent="0.2">
      <c r="A210" s="35" t="s">
        <v>57</v>
      </c>
      <c r="B210" s="34" t="s">
        <v>3</v>
      </c>
      <c r="C210" s="38">
        <v>3</v>
      </c>
      <c r="D210" s="34" t="str">
        <f t="shared" si="10"/>
        <v>SFA-ONE-PRO-3</v>
      </c>
      <c r="E210" s="41" t="s">
        <v>74</v>
      </c>
      <c r="F210" s="41">
        <v>94</v>
      </c>
      <c r="G210" s="41" t="str">
        <f t="shared" si="11"/>
        <v>R 94</v>
      </c>
      <c r="H210" s="38">
        <v>2.2212999999999998</v>
      </c>
      <c r="I210" s="63">
        <v>2.2654000000000001</v>
      </c>
      <c r="J210" s="38">
        <v>4.41E-2</v>
      </c>
      <c r="K210" s="34" t="s">
        <v>87</v>
      </c>
      <c r="L210" s="58">
        <v>43602</v>
      </c>
      <c r="M210" s="34" t="s">
        <v>1</v>
      </c>
      <c r="N210" s="68">
        <v>50</v>
      </c>
      <c r="O210" s="68">
        <v>25</v>
      </c>
      <c r="P210" s="68">
        <v>20</v>
      </c>
      <c r="Q210" s="33" t="s">
        <v>1088</v>
      </c>
      <c r="R210" s="82">
        <v>6.9000000000000006E-2</v>
      </c>
      <c r="S210" s="82">
        <v>5.6000000000000001E-2</v>
      </c>
      <c r="T210" s="82">
        <v>0.04</v>
      </c>
      <c r="U210" s="82">
        <v>2.3E-2</v>
      </c>
      <c r="V210" s="82">
        <v>1.2999999999999999E-2</v>
      </c>
      <c r="W210" s="82">
        <v>1.829</v>
      </c>
      <c r="X210" s="82">
        <v>23.114999999999998</v>
      </c>
      <c r="Y210" s="34" t="s">
        <v>1094</v>
      </c>
      <c r="Z210" s="86" t="s">
        <v>1</v>
      </c>
      <c r="AA210" s="77">
        <v>17.931932032891979</v>
      </c>
      <c r="AB210" s="77">
        <v>0.49882532038317751</v>
      </c>
      <c r="AC210" s="77">
        <v>2.7817711971481822</v>
      </c>
      <c r="AD210" s="34" t="s">
        <v>1035</v>
      </c>
      <c r="AE210" s="34" t="s">
        <v>1086</v>
      </c>
      <c r="AF210" s="34" t="s">
        <v>345</v>
      </c>
      <c r="AG210" s="34" t="s">
        <v>1</v>
      </c>
    </row>
    <row r="211" spans="1:33" ht="15" x14ac:dyDescent="0.2">
      <c r="A211" s="35" t="s">
        <v>57</v>
      </c>
      <c r="B211" s="33" t="s">
        <v>3</v>
      </c>
      <c r="C211" s="61">
        <v>4</v>
      </c>
      <c r="D211" s="33" t="str">
        <f t="shared" si="10"/>
        <v>SFA-ONE-PRO-4</v>
      </c>
      <c r="E211" s="42" t="s">
        <v>74</v>
      </c>
      <c r="F211" s="42">
        <v>95</v>
      </c>
      <c r="G211" s="42" t="str">
        <f t="shared" si="11"/>
        <v>R 95</v>
      </c>
      <c r="H211" s="61">
        <v>2.2418</v>
      </c>
      <c r="I211" s="62">
        <v>2.2860999999999998</v>
      </c>
      <c r="J211" s="61">
        <v>4.4299999999999999E-2</v>
      </c>
      <c r="K211" s="33" t="s">
        <v>87</v>
      </c>
      <c r="L211" s="57">
        <v>43602</v>
      </c>
      <c r="M211" s="34" t="s">
        <v>1</v>
      </c>
      <c r="N211" s="68">
        <v>50</v>
      </c>
      <c r="O211" s="68">
        <v>25</v>
      </c>
      <c r="P211" s="68">
        <v>20</v>
      </c>
      <c r="Q211" s="33" t="s">
        <v>1088</v>
      </c>
      <c r="R211" s="82">
        <v>6.2E-2</v>
      </c>
      <c r="S211" s="82">
        <v>5.0999999999999997E-2</v>
      </c>
      <c r="T211" s="82">
        <v>3.9E-2</v>
      </c>
      <c r="U211" s="82">
        <v>1.7999999999999999E-2</v>
      </c>
      <c r="V211" s="82">
        <v>8.9999999999999993E-3</v>
      </c>
      <c r="W211" s="82">
        <v>1.911</v>
      </c>
      <c r="X211" s="82">
        <v>17.555</v>
      </c>
      <c r="Y211" s="34" t="s">
        <v>1036</v>
      </c>
      <c r="Z211" s="86" t="s">
        <v>1</v>
      </c>
      <c r="AA211" s="77">
        <v>10.63715849799482</v>
      </c>
      <c r="AB211" s="77">
        <v>0.28951932297843785</v>
      </c>
      <c r="AC211" s="77">
        <v>2.7217731411355235</v>
      </c>
      <c r="AD211" s="34" t="s">
        <v>1035</v>
      </c>
      <c r="AE211" s="34" t="s">
        <v>1086</v>
      </c>
      <c r="AF211" s="34" t="s">
        <v>345</v>
      </c>
      <c r="AG211" s="34" t="s">
        <v>1</v>
      </c>
    </row>
    <row r="212" spans="1:33" ht="15" x14ac:dyDescent="0.15">
      <c r="A212" s="35" t="s">
        <v>57</v>
      </c>
      <c r="B212" s="34" t="s">
        <v>3</v>
      </c>
      <c r="C212" s="38">
        <v>5</v>
      </c>
      <c r="D212" s="34" t="str">
        <f t="shared" si="10"/>
        <v>SFA-ONE-PRO-5</v>
      </c>
      <c r="E212" s="41" t="s">
        <v>74</v>
      </c>
      <c r="F212" s="41">
        <v>96</v>
      </c>
      <c r="G212" s="41" t="str">
        <f t="shared" si="11"/>
        <v>R 96</v>
      </c>
      <c r="H212" s="38">
        <v>2.2444000000000002</v>
      </c>
      <c r="I212" s="63">
        <v>2.2869999999999999</v>
      </c>
      <c r="J212" s="38">
        <v>4.2599999999999999E-2</v>
      </c>
      <c r="K212" s="34" t="s">
        <v>87</v>
      </c>
      <c r="L212" s="58">
        <v>43605</v>
      </c>
      <c r="M212" s="34" t="s">
        <v>1</v>
      </c>
      <c r="N212" s="68">
        <v>50</v>
      </c>
      <c r="O212" s="68">
        <v>25</v>
      </c>
      <c r="P212" s="68">
        <v>20</v>
      </c>
      <c r="Q212" s="33" t="s">
        <v>1088</v>
      </c>
      <c r="R212" s="82">
        <v>6.4000000000000001E-2</v>
      </c>
      <c r="S212" s="82">
        <v>5.1999999999999998E-2</v>
      </c>
      <c r="T212" s="82">
        <v>3.7999999999999999E-2</v>
      </c>
      <c r="U212" s="82">
        <v>0.02</v>
      </c>
      <c r="V212" s="82">
        <v>1.0999999999999999E-2</v>
      </c>
      <c r="W212" s="82">
        <v>1.8149999999999999</v>
      </c>
      <c r="X212" s="82">
        <v>20.407</v>
      </c>
      <c r="Y212" s="34" t="s">
        <v>1094</v>
      </c>
      <c r="Z212" s="86" t="s">
        <v>1</v>
      </c>
      <c r="AA212" s="75">
        <v>16.403208809094465</v>
      </c>
      <c r="AB212" s="75">
        <v>0.98964010766245492</v>
      </c>
      <c r="AC212" s="75">
        <v>6.0332104479080133</v>
      </c>
      <c r="AD212" s="34" t="s">
        <v>1035</v>
      </c>
      <c r="AE212" s="34" t="s">
        <v>1086</v>
      </c>
      <c r="AF212" s="34" t="s">
        <v>345</v>
      </c>
      <c r="AG212" s="34" t="s">
        <v>1</v>
      </c>
    </row>
    <row r="213" spans="1:33" ht="15" x14ac:dyDescent="0.2">
      <c r="A213" s="35" t="s">
        <v>57</v>
      </c>
      <c r="B213" s="33" t="s">
        <v>3</v>
      </c>
      <c r="C213" s="61">
        <v>6</v>
      </c>
      <c r="D213" s="33" t="str">
        <f t="shared" si="10"/>
        <v>SFA-ONE-PRO-6</v>
      </c>
      <c r="E213" s="42" t="s">
        <v>74</v>
      </c>
      <c r="F213" s="42">
        <v>97</v>
      </c>
      <c r="G213" s="42" t="str">
        <f t="shared" si="11"/>
        <v>R 97</v>
      </c>
      <c r="H213" s="61">
        <v>2.2174999999999998</v>
      </c>
      <c r="I213" s="62">
        <v>2.2608999999999999</v>
      </c>
      <c r="J213" s="61">
        <v>4.24E-2</v>
      </c>
      <c r="K213" s="33" t="s">
        <v>87</v>
      </c>
      <c r="L213" s="57">
        <v>43602</v>
      </c>
      <c r="M213" s="34" t="s">
        <v>1</v>
      </c>
      <c r="N213" s="68">
        <v>50</v>
      </c>
      <c r="O213" s="68">
        <v>25</v>
      </c>
      <c r="P213" s="68">
        <v>20</v>
      </c>
      <c r="Q213" s="33" t="s">
        <v>1088</v>
      </c>
      <c r="R213" s="81">
        <v>6.6000000000000003E-2</v>
      </c>
      <c r="S213" s="81">
        <v>5.6000000000000001E-2</v>
      </c>
      <c r="T213" s="81">
        <v>4.1000000000000002E-2</v>
      </c>
      <c r="U213" s="81">
        <v>1.9E-2</v>
      </c>
      <c r="V213" s="81">
        <v>1.0999999999999999E-2</v>
      </c>
      <c r="W213" s="81">
        <v>1.6890000000000001</v>
      </c>
      <c r="X213" s="81">
        <v>19.23</v>
      </c>
      <c r="Y213" s="33" t="s">
        <v>343</v>
      </c>
      <c r="Z213" s="86" t="s">
        <v>1</v>
      </c>
      <c r="AA213" s="77">
        <v>16.843870094360515</v>
      </c>
      <c r="AB213" s="77">
        <v>0.43598813908194534</v>
      </c>
      <c r="AC213" s="77">
        <v>2.5884083446352286</v>
      </c>
      <c r="AD213" s="33" t="s">
        <v>1035</v>
      </c>
      <c r="AE213" s="34" t="s">
        <v>1086</v>
      </c>
      <c r="AF213" s="34" t="s">
        <v>345</v>
      </c>
      <c r="AG213" s="34" t="s">
        <v>1</v>
      </c>
    </row>
    <row r="214" spans="1:33" ht="15" x14ac:dyDescent="0.2">
      <c r="A214" s="35" t="s">
        <v>57</v>
      </c>
      <c r="B214" s="34" t="s">
        <v>3</v>
      </c>
      <c r="C214" s="38">
        <v>7</v>
      </c>
      <c r="D214" s="34" t="str">
        <f t="shared" si="10"/>
        <v>SFA-ONE-PRO-7</v>
      </c>
      <c r="E214" s="41" t="s">
        <v>74</v>
      </c>
      <c r="F214" s="41">
        <v>98</v>
      </c>
      <c r="G214" s="41" t="str">
        <f t="shared" si="11"/>
        <v>R 98</v>
      </c>
      <c r="H214" s="38">
        <v>2.2275</v>
      </c>
      <c r="I214" s="63">
        <v>2.2704</v>
      </c>
      <c r="J214" s="38">
        <v>4.2900000000000001E-2</v>
      </c>
      <c r="K214" s="34" t="s">
        <v>81</v>
      </c>
      <c r="L214" s="58">
        <v>43605</v>
      </c>
      <c r="M214" s="34" t="s">
        <v>1</v>
      </c>
      <c r="N214" s="68">
        <v>50</v>
      </c>
      <c r="O214" s="68">
        <v>25</v>
      </c>
      <c r="P214" s="68">
        <v>20</v>
      </c>
      <c r="Q214" s="33" t="s">
        <v>1088</v>
      </c>
      <c r="R214" s="82">
        <v>7.3999999999999996E-2</v>
      </c>
      <c r="S214" s="82">
        <v>0.06</v>
      </c>
      <c r="T214" s="82">
        <v>4.2000000000000003E-2</v>
      </c>
      <c r="U214" s="82">
        <v>2.8000000000000001E-2</v>
      </c>
      <c r="V214" s="82">
        <v>1.6E-2</v>
      </c>
      <c r="W214" s="82">
        <v>1.79</v>
      </c>
      <c r="X214" s="82">
        <v>27.917000000000002</v>
      </c>
      <c r="Y214" s="34" t="s">
        <v>1094</v>
      </c>
      <c r="Z214" s="86" t="s">
        <v>1</v>
      </c>
      <c r="AA214" s="77">
        <v>19.311926048031157</v>
      </c>
      <c r="AB214" s="77">
        <v>0.49169072506724792</v>
      </c>
      <c r="AC214" s="77">
        <v>2.5460470584050086</v>
      </c>
      <c r="AD214" s="34" t="s">
        <v>1035</v>
      </c>
      <c r="AE214" s="34" t="s">
        <v>1086</v>
      </c>
      <c r="AF214" s="34" t="s">
        <v>345</v>
      </c>
      <c r="AG214" s="34" t="s">
        <v>1</v>
      </c>
    </row>
    <row r="215" spans="1:33" ht="15" x14ac:dyDescent="0.2">
      <c r="A215" s="35" t="s">
        <v>57</v>
      </c>
      <c r="B215" s="34" t="s">
        <v>3</v>
      </c>
      <c r="C215" s="38">
        <v>8</v>
      </c>
      <c r="D215" s="34" t="str">
        <f t="shared" si="10"/>
        <v>SFA-ONE-PRO-8</v>
      </c>
      <c r="E215" s="41" t="s">
        <v>74</v>
      </c>
      <c r="F215" s="41">
        <v>99</v>
      </c>
      <c r="G215" s="41" t="str">
        <f t="shared" si="11"/>
        <v>R 99</v>
      </c>
      <c r="H215" s="38">
        <v>2.2378999999999998</v>
      </c>
      <c r="I215" s="63">
        <v>2.2890000000000001</v>
      </c>
      <c r="J215" s="38">
        <v>5.0099999999999999E-2</v>
      </c>
      <c r="K215" s="34" t="s">
        <v>87</v>
      </c>
      <c r="L215" s="58">
        <v>43605</v>
      </c>
      <c r="M215" s="34" t="s">
        <v>1</v>
      </c>
      <c r="N215" s="68">
        <v>50</v>
      </c>
      <c r="O215" s="68">
        <v>25</v>
      </c>
      <c r="P215" s="68">
        <v>20</v>
      </c>
      <c r="Q215" s="33" t="s">
        <v>1088</v>
      </c>
      <c r="R215" s="82">
        <v>6.3E-2</v>
      </c>
      <c r="S215" s="82">
        <v>5.2999999999999999E-2</v>
      </c>
      <c r="T215" s="82">
        <v>0.04</v>
      </c>
      <c r="U215" s="82">
        <v>1.9E-2</v>
      </c>
      <c r="V215" s="82">
        <v>1.0999999999999999E-2</v>
      </c>
      <c r="W215" s="82">
        <v>1.752</v>
      </c>
      <c r="X215" s="82">
        <v>18.571000000000002</v>
      </c>
      <c r="Y215" s="34" t="s">
        <v>1094</v>
      </c>
      <c r="Z215" s="86" t="s">
        <v>1</v>
      </c>
      <c r="AA215" s="77">
        <v>14.54860545637615</v>
      </c>
      <c r="AB215" s="77">
        <v>1.180414086443456</v>
      </c>
      <c r="AC215" s="77">
        <v>8.1135892370091138</v>
      </c>
      <c r="AD215" s="34" t="s">
        <v>1035</v>
      </c>
      <c r="AE215" s="34" t="s">
        <v>1086</v>
      </c>
      <c r="AF215" s="34" t="s">
        <v>345</v>
      </c>
      <c r="AG215" s="34" t="s">
        <v>1</v>
      </c>
    </row>
    <row r="216" spans="1:33" x14ac:dyDescent="0.15">
      <c r="A216" s="33" t="s">
        <v>57</v>
      </c>
      <c r="B216" s="34" t="s">
        <v>11</v>
      </c>
      <c r="C216" s="38">
        <v>1</v>
      </c>
      <c r="D216" s="34" t="str">
        <f t="shared" si="10"/>
        <v>UCP-MXG-NCD-1</v>
      </c>
      <c r="E216" s="41" t="s">
        <v>74</v>
      </c>
      <c r="F216" s="41">
        <v>100</v>
      </c>
      <c r="G216" s="41" t="str">
        <f t="shared" si="11"/>
        <v>R 100</v>
      </c>
      <c r="H216" s="38">
        <v>2.2299000000000002</v>
      </c>
      <c r="I216" s="63">
        <v>2.2662</v>
      </c>
      <c r="J216" s="38">
        <v>3.6299999999999999E-2</v>
      </c>
      <c r="K216" s="34" t="s">
        <v>81</v>
      </c>
      <c r="L216" s="58">
        <v>43605</v>
      </c>
      <c r="M216" s="34" t="s">
        <v>95</v>
      </c>
      <c r="N216" s="68">
        <v>50</v>
      </c>
      <c r="O216" s="68">
        <v>16</v>
      </c>
      <c r="P216" s="68">
        <v>20</v>
      </c>
      <c r="Q216" s="33" t="s">
        <v>345</v>
      </c>
      <c r="R216" s="82">
        <v>7.1999999999999995E-2</v>
      </c>
      <c r="S216" s="82">
        <v>5.8000000000000003E-2</v>
      </c>
      <c r="T216" s="82">
        <v>4.1000000000000002E-2</v>
      </c>
      <c r="U216" s="82">
        <v>2.7E-2</v>
      </c>
      <c r="V216" s="82">
        <v>1.4999999999999999E-2</v>
      </c>
      <c r="W216" s="82">
        <v>1.78</v>
      </c>
      <c r="X216" s="82">
        <v>27.472000000000001</v>
      </c>
      <c r="Y216" s="34" t="s">
        <v>1094</v>
      </c>
      <c r="Z216" s="87">
        <v>28.4</v>
      </c>
      <c r="AA216" s="75">
        <v>10.5959981825391</v>
      </c>
      <c r="AB216" s="75">
        <v>1.3315584011167907</v>
      </c>
      <c r="AC216" s="75">
        <v>12.566615982541737</v>
      </c>
      <c r="AD216" s="33" t="s">
        <v>1035</v>
      </c>
      <c r="AE216" s="34" t="s">
        <v>1086</v>
      </c>
      <c r="AF216" s="34" t="s">
        <v>345</v>
      </c>
      <c r="AG216" s="34" t="s">
        <v>1</v>
      </c>
    </row>
    <row r="217" spans="1:33" ht="15" x14ac:dyDescent="0.2">
      <c r="A217" s="35" t="s">
        <v>57</v>
      </c>
      <c r="B217" s="34" t="s">
        <v>11</v>
      </c>
      <c r="C217" s="38">
        <v>2</v>
      </c>
      <c r="D217" s="34" t="str">
        <f t="shared" si="10"/>
        <v>UCP-MXG-NCD-2</v>
      </c>
      <c r="E217" s="41" t="s">
        <v>74</v>
      </c>
      <c r="F217" s="41">
        <v>101</v>
      </c>
      <c r="G217" s="41" t="str">
        <f t="shared" si="11"/>
        <v>R 101</v>
      </c>
      <c r="H217" s="38">
        <v>2.2164999999999999</v>
      </c>
      <c r="I217" s="63">
        <v>2.2515999999999998</v>
      </c>
      <c r="J217" s="38">
        <v>3.5099999999999999E-2</v>
      </c>
      <c r="K217" s="34" t="s">
        <v>81</v>
      </c>
      <c r="L217" s="58">
        <v>43605</v>
      </c>
      <c r="M217" s="34" t="s">
        <v>1</v>
      </c>
      <c r="N217" s="68">
        <v>50</v>
      </c>
      <c r="O217" s="68">
        <v>25</v>
      </c>
      <c r="P217" s="68">
        <v>20</v>
      </c>
      <c r="Q217" s="33" t="s">
        <v>1088</v>
      </c>
      <c r="R217" s="82">
        <v>7.0000000000000007E-2</v>
      </c>
      <c r="S217" s="82">
        <v>5.8999999999999997E-2</v>
      </c>
      <c r="T217" s="82">
        <v>4.4999999999999998E-2</v>
      </c>
      <c r="U217" s="82">
        <v>0.02</v>
      </c>
      <c r="V217" s="82">
        <v>1.0999999999999999E-2</v>
      </c>
      <c r="W217" s="82">
        <v>1.776</v>
      </c>
      <c r="X217" s="82">
        <v>19.693000000000001</v>
      </c>
      <c r="Y217" s="34" t="s">
        <v>1094</v>
      </c>
      <c r="Z217" s="86" t="s">
        <v>1</v>
      </c>
      <c r="AA217" s="77">
        <v>10.922283236375842</v>
      </c>
      <c r="AB217" s="77">
        <v>0.83085588335884275</v>
      </c>
      <c r="AC217" s="77">
        <v>7.6069798354225044</v>
      </c>
      <c r="AD217" s="34" t="s">
        <v>1035</v>
      </c>
      <c r="AE217" s="34" t="s">
        <v>1086</v>
      </c>
      <c r="AF217" s="34" t="s">
        <v>345</v>
      </c>
      <c r="AG217" s="34" t="s">
        <v>1</v>
      </c>
    </row>
    <row r="218" spans="1:33" ht="15" x14ac:dyDescent="0.15">
      <c r="A218" s="35" t="s">
        <v>57</v>
      </c>
      <c r="B218" s="34" t="s">
        <v>11</v>
      </c>
      <c r="C218" s="38">
        <v>3</v>
      </c>
      <c r="D218" s="34" t="str">
        <f t="shared" si="10"/>
        <v>UCP-MXG-NCD-3</v>
      </c>
      <c r="E218" s="41" t="s">
        <v>74</v>
      </c>
      <c r="F218" s="41">
        <v>102</v>
      </c>
      <c r="G218" s="41" t="str">
        <f t="shared" si="11"/>
        <v>R 102</v>
      </c>
      <c r="H218" s="38">
        <v>2.2309999999999999</v>
      </c>
      <c r="I218" s="63">
        <v>2.2797000000000001</v>
      </c>
      <c r="J218" s="38">
        <v>4.8399999999999999E-2</v>
      </c>
      <c r="K218" s="34" t="s">
        <v>87</v>
      </c>
      <c r="L218" s="58">
        <v>43605</v>
      </c>
      <c r="M218" s="34" t="s">
        <v>1</v>
      </c>
      <c r="N218" s="68">
        <v>50</v>
      </c>
      <c r="O218" s="68">
        <v>25</v>
      </c>
      <c r="P218" s="68">
        <v>20</v>
      </c>
      <c r="Q218" s="33" t="s">
        <v>1088</v>
      </c>
      <c r="R218" s="82">
        <v>7.1999999999999995E-2</v>
      </c>
      <c r="S218" s="82">
        <v>5.8000000000000003E-2</v>
      </c>
      <c r="T218" s="82">
        <v>0.04</v>
      </c>
      <c r="U218" s="82">
        <v>2.5999999999999999E-2</v>
      </c>
      <c r="V218" s="82">
        <v>1.4E-2</v>
      </c>
      <c r="W218" s="82">
        <v>1.8080000000000001</v>
      </c>
      <c r="X218" s="82">
        <v>25.722000000000001</v>
      </c>
      <c r="Y218" s="34" t="s">
        <v>1094</v>
      </c>
      <c r="Z218" s="86" t="s">
        <v>1</v>
      </c>
      <c r="AA218" s="75">
        <v>20.898018120642501</v>
      </c>
      <c r="AB218" s="75">
        <v>2.0942540434724024</v>
      </c>
      <c r="AC218" s="75">
        <v>10.021304562865483</v>
      </c>
      <c r="AD218" s="34" t="s">
        <v>1035</v>
      </c>
      <c r="AE218" s="34" t="s">
        <v>1086</v>
      </c>
      <c r="AF218" s="34" t="s">
        <v>345</v>
      </c>
      <c r="AG218" s="34" t="s">
        <v>1</v>
      </c>
    </row>
    <row r="219" spans="1:33" ht="15" x14ac:dyDescent="0.2">
      <c r="A219" s="35" t="s">
        <v>57</v>
      </c>
      <c r="B219" s="34" t="s">
        <v>11</v>
      </c>
      <c r="C219" s="38">
        <v>4</v>
      </c>
      <c r="D219" s="34" t="str">
        <f t="shared" si="10"/>
        <v>UCP-MXG-NCD-4</v>
      </c>
      <c r="E219" s="41" t="s">
        <v>74</v>
      </c>
      <c r="F219" s="41">
        <v>103</v>
      </c>
      <c r="G219" s="41" t="str">
        <f t="shared" si="11"/>
        <v>R 103</v>
      </c>
      <c r="H219" s="38">
        <v>2.2101000000000002</v>
      </c>
      <c r="I219" s="63">
        <v>2.2505999999999999</v>
      </c>
      <c r="J219" s="38">
        <v>4.0500000000000001E-2</v>
      </c>
      <c r="K219" s="34" t="s">
        <v>81</v>
      </c>
      <c r="L219" s="58">
        <v>43605</v>
      </c>
      <c r="M219" s="34" t="s">
        <v>1</v>
      </c>
      <c r="N219" s="68">
        <v>50</v>
      </c>
      <c r="O219" s="68">
        <v>25</v>
      </c>
      <c r="P219" s="68">
        <v>20</v>
      </c>
      <c r="Q219" s="33" t="s">
        <v>1088</v>
      </c>
      <c r="R219" s="82">
        <v>7.8E-2</v>
      </c>
      <c r="S219" s="82">
        <v>6.3E-2</v>
      </c>
      <c r="T219" s="82">
        <v>4.3999999999999997E-2</v>
      </c>
      <c r="U219" s="82">
        <v>2.8000000000000001E-2</v>
      </c>
      <c r="V219" s="82">
        <v>1.6E-2</v>
      </c>
      <c r="W219" s="82">
        <v>1.756</v>
      </c>
      <c r="X219" s="82">
        <v>28.266999999999999</v>
      </c>
      <c r="Y219" s="34" t="s">
        <v>1094</v>
      </c>
      <c r="Z219" s="86" t="s">
        <v>1</v>
      </c>
      <c r="AA219" s="77">
        <v>19.123830207353659</v>
      </c>
      <c r="AB219" s="77">
        <v>0.73388042724583291</v>
      </c>
      <c r="AC219" s="77">
        <v>3.8375180039176193</v>
      </c>
      <c r="AD219" s="34" t="s">
        <v>1035</v>
      </c>
      <c r="AE219" s="34" t="s">
        <v>1086</v>
      </c>
      <c r="AF219" s="34" t="s">
        <v>345</v>
      </c>
      <c r="AG219" s="34" t="s">
        <v>1</v>
      </c>
    </row>
    <row r="220" spans="1:33" ht="15" x14ac:dyDescent="0.15">
      <c r="A220" s="35" t="s">
        <v>57</v>
      </c>
      <c r="B220" s="34" t="s">
        <v>11</v>
      </c>
      <c r="C220" s="38">
        <v>5</v>
      </c>
      <c r="D220" s="34" t="str">
        <f t="shared" si="10"/>
        <v>UCP-MXG-NCD-5</v>
      </c>
      <c r="E220" s="41" t="s">
        <v>74</v>
      </c>
      <c r="F220" s="41">
        <v>104</v>
      </c>
      <c r="G220" s="41" t="str">
        <f t="shared" si="11"/>
        <v>R 104</v>
      </c>
      <c r="H220" s="38">
        <v>2.2376999999999998</v>
      </c>
      <c r="I220" s="63">
        <v>2.2787999999999999</v>
      </c>
      <c r="J220" s="38">
        <v>4.1099999999999998E-2</v>
      </c>
      <c r="K220" s="34" t="s">
        <v>87</v>
      </c>
      <c r="L220" s="58">
        <v>43605</v>
      </c>
      <c r="M220" s="34" t="s">
        <v>1</v>
      </c>
      <c r="N220" s="68">
        <v>50</v>
      </c>
      <c r="O220" s="68">
        <v>25</v>
      </c>
      <c r="P220" s="68">
        <v>20</v>
      </c>
      <c r="Q220" s="33" t="s">
        <v>1088</v>
      </c>
      <c r="R220" s="82">
        <v>7.9000000000000001E-2</v>
      </c>
      <c r="S220" s="82">
        <v>6.2E-2</v>
      </c>
      <c r="T220" s="82">
        <v>4.1000000000000002E-2</v>
      </c>
      <c r="U220" s="82">
        <v>3.2000000000000001E-2</v>
      </c>
      <c r="V220" s="82">
        <v>1.7999999999999999E-2</v>
      </c>
      <c r="W220" s="82">
        <v>1.786</v>
      </c>
      <c r="X220" s="82">
        <v>32.26</v>
      </c>
      <c r="Y220" s="34" t="s">
        <v>1094</v>
      </c>
      <c r="Z220" s="86" t="s">
        <v>1</v>
      </c>
      <c r="AA220" s="75">
        <v>19.62386796184585</v>
      </c>
      <c r="AB220" s="75">
        <v>5.543591871431671</v>
      </c>
      <c r="AC220" s="75">
        <v>28.249231406417557</v>
      </c>
      <c r="AD220" s="33" t="s">
        <v>1035</v>
      </c>
      <c r="AE220" s="34" t="s">
        <v>1086</v>
      </c>
      <c r="AF220" s="34" t="s">
        <v>345</v>
      </c>
      <c r="AG220" s="34" t="s">
        <v>1</v>
      </c>
    </row>
    <row r="221" spans="1:33" ht="15" x14ac:dyDescent="0.2">
      <c r="A221" s="35" t="s">
        <v>57</v>
      </c>
      <c r="B221" s="34" t="s">
        <v>11</v>
      </c>
      <c r="C221" s="38">
        <v>6</v>
      </c>
      <c r="D221" s="34" t="str">
        <f t="shared" si="10"/>
        <v>UCP-MXG-NCD-6</v>
      </c>
      <c r="E221" s="41" t="s">
        <v>74</v>
      </c>
      <c r="F221" s="41">
        <v>105</v>
      </c>
      <c r="G221" s="41" t="str">
        <f t="shared" si="11"/>
        <v>R 105</v>
      </c>
      <c r="H221" s="38">
        <v>2.2393999999999998</v>
      </c>
      <c r="I221" s="63">
        <v>2.2848999999999999</v>
      </c>
      <c r="J221" s="38">
        <v>4.5499999999999999E-2</v>
      </c>
      <c r="K221" s="34" t="s">
        <v>87</v>
      </c>
      <c r="L221" s="58">
        <v>43605</v>
      </c>
      <c r="M221" s="34" t="s">
        <v>1</v>
      </c>
      <c r="N221" s="68">
        <v>50</v>
      </c>
      <c r="O221" s="68">
        <v>25</v>
      </c>
      <c r="P221" s="68">
        <v>20</v>
      </c>
      <c r="Q221" s="33" t="s">
        <v>1088</v>
      </c>
      <c r="R221" s="82">
        <v>6.4000000000000001E-2</v>
      </c>
      <c r="S221" s="82">
        <v>5.1999999999999998E-2</v>
      </c>
      <c r="T221" s="82">
        <v>3.7999999999999999E-2</v>
      </c>
      <c r="U221" s="82">
        <v>2.1000000000000001E-2</v>
      </c>
      <c r="V221" s="82">
        <v>1.0999999999999999E-2</v>
      </c>
      <c r="W221" s="82">
        <v>1.81</v>
      </c>
      <c r="X221" s="82">
        <v>20.702000000000002</v>
      </c>
      <c r="Y221" s="34" t="s">
        <v>1094</v>
      </c>
      <c r="Z221" s="86" t="s">
        <v>1</v>
      </c>
      <c r="AA221" s="77">
        <v>18.721471760737664</v>
      </c>
      <c r="AB221" s="77">
        <v>1.2461471028761786</v>
      </c>
      <c r="AC221" s="77">
        <v>6.6562453999454041</v>
      </c>
      <c r="AD221" s="34" t="s">
        <v>1035</v>
      </c>
      <c r="AE221" s="34" t="s">
        <v>1086</v>
      </c>
      <c r="AF221" s="34" t="s">
        <v>345</v>
      </c>
      <c r="AG221" s="34" t="s">
        <v>1</v>
      </c>
    </row>
    <row r="222" spans="1:33" ht="15" x14ac:dyDescent="0.2">
      <c r="A222" s="35" t="s">
        <v>57</v>
      </c>
      <c r="B222" s="34" t="s">
        <v>11</v>
      </c>
      <c r="C222" s="38">
        <v>7</v>
      </c>
      <c r="D222" s="34" t="str">
        <f t="shared" si="10"/>
        <v>UCP-MXG-NCD-7</v>
      </c>
      <c r="E222" s="41" t="s">
        <v>74</v>
      </c>
      <c r="F222" s="41">
        <v>106</v>
      </c>
      <c r="G222" s="41" t="str">
        <f t="shared" si="11"/>
        <v>R 106</v>
      </c>
      <c r="H222" s="38">
        <v>2.2259000000000002</v>
      </c>
      <c r="I222" s="63">
        <v>2.2713999999999999</v>
      </c>
      <c r="J222" s="38">
        <v>4.5499999999999999E-2</v>
      </c>
      <c r="K222" s="34" t="s">
        <v>87</v>
      </c>
      <c r="L222" s="58">
        <v>43605</v>
      </c>
      <c r="M222" s="34" t="s">
        <v>1</v>
      </c>
      <c r="N222" s="68">
        <v>50</v>
      </c>
      <c r="O222" s="68">
        <v>25</v>
      </c>
      <c r="P222" s="68">
        <v>20</v>
      </c>
      <c r="Q222" s="33" t="s">
        <v>1088</v>
      </c>
      <c r="R222" s="82">
        <v>7.4999999999999997E-2</v>
      </c>
      <c r="S222" s="82">
        <v>6.0999999999999999E-2</v>
      </c>
      <c r="T222" s="82">
        <v>4.4999999999999998E-2</v>
      </c>
      <c r="U222" s="82">
        <v>2.3E-2</v>
      </c>
      <c r="V222" s="82">
        <v>1.2999999999999999E-2</v>
      </c>
      <c r="W222" s="82">
        <v>1.83</v>
      </c>
      <c r="X222" s="82">
        <v>23.193000000000001</v>
      </c>
      <c r="Y222" s="34" t="s">
        <v>1094</v>
      </c>
      <c r="Z222" s="86" t="s">
        <v>1</v>
      </c>
      <c r="AA222" s="77">
        <v>17.212021722119804</v>
      </c>
      <c r="AB222" s="77">
        <v>1.2402501920815905</v>
      </c>
      <c r="AC222" s="77">
        <v>7.2057205835831546</v>
      </c>
      <c r="AD222" s="34" t="s">
        <v>1035</v>
      </c>
      <c r="AE222" s="34" t="s">
        <v>1086</v>
      </c>
      <c r="AF222" s="34" t="s">
        <v>345</v>
      </c>
      <c r="AG222" s="34" t="s">
        <v>1</v>
      </c>
    </row>
    <row r="223" spans="1:33" ht="15" x14ac:dyDescent="0.2">
      <c r="A223" s="35" t="s">
        <v>57</v>
      </c>
      <c r="B223" s="34" t="s">
        <v>11</v>
      </c>
      <c r="C223" s="38">
        <v>8</v>
      </c>
      <c r="D223" s="34" t="str">
        <f t="shared" si="10"/>
        <v>UCP-MXG-NCD-8</v>
      </c>
      <c r="E223" s="41" t="s">
        <v>74</v>
      </c>
      <c r="F223" s="41">
        <v>107</v>
      </c>
      <c r="G223" s="41" t="str">
        <f t="shared" si="11"/>
        <v>R 107</v>
      </c>
      <c r="H223" s="38">
        <v>2.2402000000000002</v>
      </c>
      <c r="I223" s="63">
        <v>2.2829000000000002</v>
      </c>
      <c r="J223" s="38">
        <v>4.2700000000000002E-2</v>
      </c>
      <c r="K223" s="34" t="s">
        <v>81</v>
      </c>
      <c r="L223" s="58">
        <v>43605</v>
      </c>
      <c r="M223" s="34" t="s">
        <v>1</v>
      </c>
      <c r="N223" s="68">
        <v>50</v>
      </c>
      <c r="O223" s="68">
        <v>25</v>
      </c>
      <c r="P223" s="68">
        <v>20</v>
      </c>
      <c r="Q223" s="33" t="s">
        <v>1088</v>
      </c>
      <c r="R223" s="82">
        <v>6.9000000000000006E-2</v>
      </c>
      <c r="S223" s="82">
        <v>5.5E-2</v>
      </c>
      <c r="T223" s="82">
        <v>3.6999999999999998E-2</v>
      </c>
      <c r="U223" s="82">
        <v>2.8000000000000001E-2</v>
      </c>
      <c r="V223" s="82">
        <v>1.6E-2</v>
      </c>
      <c r="W223" s="82">
        <v>1.78</v>
      </c>
      <c r="X223" s="82">
        <v>28.094000000000001</v>
      </c>
      <c r="Y223" s="34" t="s">
        <v>1094</v>
      </c>
      <c r="Z223" s="86" t="s">
        <v>1</v>
      </c>
      <c r="AA223" s="77">
        <v>23.276053425274004</v>
      </c>
      <c r="AB223" s="77">
        <v>1.0522678759515074</v>
      </c>
      <c r="AC223" s="77">
        <v>4.5208174114642468</v>
      </c>
      <c r="AD223" s="34" t="s">
        <v>1035</v>
      </c>
      <c r="AE223" s="34" t="s">
        <v>1086</v>
      </c>
      <c r="AF223" s="34" t="s">
        <v>345</v>
      </c>
      <c r="AG223" s="34" t="s">
        <v>1</v>
      </c>
    </row>
    <row r="224" spans="1:33" ht="15" x14ac:dyDescent="0.15">
      <c r="A224" s="35" t="s">
        <v>57</v>
      </c>
      <c r="B224" s="34" t="s">
        <v>13</v>
      </c>
      <c r="C224" s="38">
        <v>1</v>
      </c>
      <c r="D224" s="34" t="str">
        <f t="shared" si="10"/>
        <v>WBI-NRT-NCS-1</v>
      </c>
      <c r="E224" s="41" t="s">
        <v>74</v>
      </c>
      <c r="F224" s="41">
        <v>108</v>
      </c>
      <c r="G224" s="41" t="str">
        <f t="shared" si="11"/>
        <v>R 108</v>
      </c>
      <c r="H224" s="38">
        <v>2.2399</v>
      </c>
      <c r="I224" s="63">
        <v>2.2786</v>
      </c>
      <c r="J224" s="38">
        <v>3.8699999999999998E-2</v>
      </c>
      <c r="K224" s="34" t="s">
        <v>47</v>
      </c>
      <c r="L224" s="58">
        <v>43601</v>
      </c>
      <c r="M224" s="34" t="s">
        <v>1</v>
      </c>
      <c r="N224" s="68">
        <v>50</v>
      </c>
      <c r="O224" s="68">
        <v>25</v>
      </c>
      <c r="P224" s="68">
        <v>20</v>
      </c>
      <c r="Q224" s="33" t="s">
        <v>1088</v>
      </c>
      <c r="R224" s="82">
        <v>7.0999999999999994E-2</v>
      </c>
      <c r="S224" s="82">
        <v>5.7000000000000002E-2</v>
      </c>
      <c r="T224" s="82">
        <v>3.9E-2</v>
      </c>
      <c r="U224" s="82">
        <v>2.5999999999999999E-2</v>
      </c>
      <c r="V224" s="82">
        <v>1.4999999999999999E-2</v>
      </c>
      <c r="W224" s="82">
        <v>1.7729999999999999</v>
      </c>
      <c r="X224" s="82">
        <v>25.817</v>
      </c>
      <c r="Y224" s="34" t="s">
        <v>1094</v>
      </c>
      <c r="Z224" s="86" t="s">
        <v>1</v>
      </c>
      <c r="AA224" s="75">
        <v>21.050919186570233</v>
      </c>
      <c r="AB224" s="75">
        <v>1.6807826384135174</v>
      </c>
      <c r="AC224" s="75">
        <v>7.9843669699981525</v>
      </c>
      <c r="AD224" s="34" t="s">
        <v>1035</v>
      </c>
      <c r="AE224" s="34" t="s">
        <v>1086</v>
      </c>
      <c r="AF224" s="34" t="s">
        <v>345</v>
      </c>
      <c r="AG224" s="34" t="s">
        <v>1</v>
      </c>
    </row>
    <row r="225" spans="1:33" ht="15" x14ac:dyDescent="0.15">
      <c r="A225" s="35" t="s">
        <v>57</v>
      </c>
      <c r="B225" s="34" t="s">
        <v>13</v>
      </c>
      <c r="C225" s="38">
        <v>2</v>
      </c>
      <c r="D225" s="34" t="str">
        <f t="shared" si="10"/>
        <v>WBI-NRT-NCS-2</v>
      </c>
      <c r="E225" s="41" t="s">
        <v>74</v>
      </c>
      <c r="F225" s="41">
        <v>109</v>
      </c>
      <c r="G225" s="41" t="str">
        <f t="shared" si="11"/>
        <v>R 109</v>
      </c>
      <c r="H225" s="38">
        <v>2.2296</v>
      </c>
      <c r="I225" s="63">
        <v>2.2768000000000002</v>
      </c>
      <c r="J225" s="38">
        <v>4.7E-2</v>
      </c>
      <c r="K225" s="34" t="s">
        <v>87</v>
      </c>
      <c r="L225" s="58">
        <v>43601</v>
      </c>
      <c r="M225" s="34" t="s">
        <v>1</v>
      </c>
      <c r="N225" s="68">
        <v>50</v>
      </c>
      <c r="O225" s="68">
        <v>25</v>
      </c>
      <c r="P225" s="68">
        <v>20</v>
      </c>
      <c r="Q225" s="33" t="s">
        <v>1088</v>
      </c>
      <c r="R225" s="82">
        <v>8.5000000000000006E-2</v>
      </c>
      <c r="S225" s="82">
        <v>6.5000000000000002E-2</v>
      </c>
      <c r="T225" s="82">
        <v>4.1000000000000002E-2</v>
      </c>
      <c r="U225" s="82">
        <v>3.9E-2</v>
      </c>
      <c r="V225" s="82">
        <v>2.1999999999999999E-2</v>
      </c>
      <c r="W225" s="82">
        <v>1.806</v>
      </c>
      <c r="X225" s="82">
        <v>39.152000000000001</v>
      </c>
      <c r="Y225" s="34" t="s">
        <v>1094</v>
      </c>
      <c r="Z225" s="86" t="s">
        <v>1</v>
      </c>
      <c r="AA225" s="75">
        <v>11.013597999317394</v>
      </c>
      <c r="AB225" s="75">
        <v>2.4701504776478838</v>
      </c>
      <c r="AC225" s="75">
        <v>22.428188116190366</v>
      </c>
      <c r="AD225" s="33" t="s">
        <v>1035</v>
      </c>
      <c r="AE225" s="34" t="s">
        <v>1086</v>
      </c>
      <c r="AF225" s="34" t="s">
        <v>345</v>
      </c>
      <c r="AG225" s="34" t="s">
        <v>1</v>
      </c>
    </row>
    <row r="226" spans="1:33" ht="15" x14ac:dyDescent="0.15">
      <c r="A226" s="35" t="s">
        <v>57</v>
      </c>
      <c r="B226" s="34" t="s">
        <v>13</v>
      </c>
      <c r="C226" s="38">
        <v>3</v>
      </c>
      <c r="D226" s="34" t="str">
        <f t="shared" si="10"/>
        <v>WBI-NRT-NCS-3</v>
      </c>
      <c r="E226" s="41" t="s">
        <v>74</v>
      </c>
      <c r="F226" s="41">
        <v>110</v>
      </c>
      <c r="G226" s="41" t="str">
        <f t="shared" si="11"/>
        <v>R 110</v>
      </c>
      <c r="H226" s="38">
        <v>2.2191000000000001</v>
      </c>
      <c r="I226" s="63">
        <v>2.2557</v>
      </c>
      <c r="J226" s="38">
        <v>3.6600000000000001E-2</v>
      </c>
      <c r="K226" s="34" t="s">
        <v>47</v>
      </c>
      <c r="L226" s="58">
        <v>43601</v>
      </c>
      <c r="M226" s="34" t="s">
        <v>1</v>
      </c>
      <c r="N226" s="68">
        <v>50</v>
      </c>
      <c r="O226" s="68">
        <v>25</v>
      </c>
      <c r="P226" s="68">
        <v>20</v>
      </c>
      <c r="Q226" s="33" t="s">
        <v>1088</v>
      </c>
      <c r="R226" s="82">
        <v>6.9000000000000006E-2</v>
      </c>
      <c r="S226" s="82">
        <v>5.5E-2</v>
      </c>
      <c r="T226" s="82">
        <v>0.04</v>
      </c>
      <c r="U226" s="82">
        <v>2.4E-2</v>
      </c>
      <c r="V226" s="82">
        <v>1.2999999999999999E-2</v>
      </c>
      <c r="W226" s="82">
        <v>1.85</v>
      </c>
      <c r="X226" s="82">
        <v>23.58</v>
      </c>
      <c r="Y226" s="34" t="s">
        <v>1094</v>
      </c>
      <c r="Z226" s="86" t="s">
        <v>1</v>
      </c>
      <c r="AA226" s="75">
        <v>25.73586765581415</v>
      </c>
      <c r="AB226" s="75">
        <v>3.0645075653689346</v>
      </c>
      <c r="AC226" s="75">
        <v>11.907535453449587</v>
      </c>
      <c r="AD226" s="33" t="s">
        <v>1035</v>
      </c>
      <c r="AE226" s="34" t="s">
        <v>1086</v>
      </c>
      <c r="AF226" s="34" t="s">
        <v>345</v>
      </c>
      <c r="AG226" s="34" t="s">
        <v>1</v>
      </c>
    </row>
    <row r="227" spans="1:33" ht="15" x14ac:dyDescent="0.2">
      <c r="A227" s="35" t="s">
        <v>57</v>
      </c>
      <c r="B227" s="34" t="s">
        <v>13</v>
      </c>
      <c r="C227" s="38">
        <v>4</v>
      </c>
      <c r="D227" s="34" t="str">
        <f t="shared" si="10"/>
        <v>WBI-NRT-NCS-4</v>
      </c>
      <c r="E227" s="41" t="s">
        <v>74</v>
      </c>
      <c r="F227" s="41">
        <v>111</v>
      </c>
      <c r="G227" s="41" t="str">
        <f t="shared" si="11"/>
        <v>R 111</v>
      </c>
      <c r="H227" s="38">
        <v>2.2113</v>
      </c>
      <c r="I227" s="63">
        <v>2.2553999999999998</v>
      </c>
      <c r="J227" s="38">
        <v>4.41E-2</v>
      </c>
      <c r="K227" s="34" t="s">
        <v>87</v>
      </c>
      <c r="L227" s="58">
        <v>43601</v>
      </c>
      <c r="M227" s="34" t="s">
        <v>1</v>
      </c>
      <c r="N227" s="68">
        <v>50</v>
      </c>
      <c r="O227" s="68">
        <v>25</v>
      </c>
      <c r="P227" s="68">
        <v>20</v>
      </c>
      <c r="Q227" s="33" t="s">
        <v>1088</v>
      </c>
      <c r="R227" s="82">
        <v>9.5000000000000001E-2</v>
      </c>
      <c r="S227" s="82">
        <v>7.0999999999999994E-2</v>
      </c>
      <c r="T227" s="82">
        <v>4.2000000000000003E-2</v>
      </c>
      <c r="U227" s="82">
        <v>4.5999999999999999E-2</v>
      </c>
      <c r="V227" s="82">
        <v>2.5000000000000001E-2</v>
      </c>
      <c r="W227" s="82">
        <v>1.823</v>
      </c>
      <c r="X227" s="82">
        <v>46.402999999999999</v>
      </c>
      <c r="Y227" s="34" t="s">
        <v>1094</v>
      </c>
      <c r="Z227" s="86" t="s">
        <v>1</v>
      </c>
      <c r="AA227" s="77">
        <v>36.567660698694077</v>
      </c>
      <c r="AB227" s="77">
        <v>0.40701788811391348</v>
      </c>
      <c r="AC227" s="77">
        <v>1.1130542133050614</v>
      </c>
      <c r="AD227" s="34" t="s">
        <v>1035</v>
      </c>
      <c r="AE227" s="34" t="s">
        <v>1086</v>
      </c>
      <c r="AF227" s="34" t="s">
        <v>345</v>
      </c>
      <c r="AG227" s="34" t="s">
        <v>1</v>
      </c>
    </row>
    <row r="228" spans="1:33" ht="15" x14ac:dyDescent="0.15">
      <c r="A228" s="35" t="s">
        <v>57</v>
      </c>
      <c r="B228" s="34" t="s">
        <v>13</v>
      </c>
      <c r="C228" s="38">
        <v>5</v>
      </c>
      <c r="D228" s="34" t="str">
        <f t="shared" si="10"/>
        <v>WBI-NRT-NCS-5</v>
      </c>
      <c r="E228" s="41" t="s">
        <v>74</v>
      </c>
      <c r="F228" s="41">
        <v>112</v>
      </c>
      <c r="G228" s="41" t="str">
        <f t="shared" si="11"/>
        <v>R 112</v>
      </c>
      <c r="H228" s="38">
        <v>2.2347999999999999</v>
      </c>
      <c r="I228" s="63">
        <v>2.2772999999999999</v>
      </c>
      <c r="J228" s="38">
        <v>4.2500000000000003E-2</v>
      </c>
      <c r="K228" s="34" t="s">
        <v>47</v>
      </c>
      <c r="L228" s="58">
        <v>43601</v>
      </c>
      <c r="M228" s="34" t="s">
        <v>1</v>
      </c>
      <c r="N228" s="68">
        <v>50</v>
      </c>
      <c r="O228" s="68">
        <v>25</v>
      </c>
      <c r="P228" s="68">
        <v>20</v>
      </c>
      <c r="Q228" s="33" t="s">
        <v>1088</v>
      </c>
      <c r="R228" s="82">
        <v>6.9000000000000006E-2</v>
      </c>
      <c r="S228" s="82">
        <v>5.5E-2</v>
      </c>
      <c r="T228" s="82">
        <v>3.7999999999999999E-2</v>
      </c>
      <c r="U228" s="82">
        <v>2.5999999999999999E-2</v>
      </c>
      <c r="V228" s="82">
        <v>1.4E-2</v>
      </c>
      <c r="W228" s="82">
        <v>1.7969999999999999</v>
      </c>
      <c r="X228" s="82">
        <v>25.798999999999999</v>
      </c>
      <c r="Y228" s="34" t="s">
        <v>1094</v>
      </c>
      <c r="Z228" s="86" t="s">
        <v>1</v>
      </c>
      <c r="AA228" s="75">
        <v>14.7910290806566</v>
      </c>
      <c r="AB228" s="75">
        <v>0.99596019037583838</v>
      </c>
      <c r="AC228" s="75">
        <v>6.7335422366137747</v>
      </c>
      <c r="AD228" s="33" t="s">
        <v>1035</v>
      </c>
      <c r="AE228" s="34" t="s">
        <v>1086</v>
      </c>
      <c r="AF228" s="34" t="s">
        <v>345</v>
      </c>
      <c r="AG228" s="34" t="s">
        <v>1</v>
      </c>
    </row>
    <row r="229" spans="1:33" ht="15" x14ac:dyDescent="0.15">
      <c r="A229" s="35" t="s">
        <v>57</v>
      </c>
      <c r="B229" s="34" t="s">
        <v>13</v>
      </c>
      <c r="C229" s="38">
        <v>6</v>
      </c>
      <c r="D229" s="34" t="str">
        <f t="shared" si="10"/>
        <v>WBI-NRT-NCS-6</v>
      </c>
      <c r="E229" s="41" t="s">
        <v>74</v>
      </c>
      <c r="F229" s="41">
        <v>113</v>
      </c>
      <c r="G229" s="41" t="str">
        <f t="shared" si="11"/>
        <v>R 113</v>
      </c>
      <c r="H229" s="38">
        <v>2.2254999999999998</v>
      </c>
      <c r="I229" s="63">
        <v>2.2706</v>
      </c>
      <c r="J229" s="38">
        <v>4.5100000000000001E-2</v>
      </c>
      <c r="K229" s="34" t="s">
        <v>87</v>
      </c>
      <c r="L229" s="58">
        <v>43601</v>
      </c>
      <c r="M229" s="34" t="s">
        <v>1</v>
      </c>
      <c r="N229" s="68">
        <v>50</v>
      </c>
      <c r="O229" s="68">
        <v>25</v>
      </c>
      <c r="P229" s="68">
        <v>20</v>
      </c>
      <c r="Q229" s="33" t="s">
        <v>1088</v>
      </c>
      <c r="R229" s="82">
        <v>6.9000000000000006E-2</v>
      </c>
      <c r="S229" s="82">
        <v>5.6000000000000001E-2</v>
      </c>
      <c r="T229" s="82">
        <v>4.2000000000000003E-2</v>
      </c>
      <c r="U229" s="82">
        <v>2.3E-2</v>
      </c>
      <c r="V229" s="82">
        <v>1.2E-2</v>
      </c>
      <c r="W229" s="82">
        <v>1.823</v>
      </c>
      <c r="X229" s="82">
        <v>22.582000000000001</v>
      </c>
      <c r="Y229" s="34" t="s">
        <v>1094</v>
      </c>
      <c r="Z229" s="86" t="s">
        <v>1</v>
      </c>
      <c r="AA229" s="75">
        <v>21.303678954269149</v>
      </c>
      <c r="AB229" s="75">
        <v>4.0009199437558483</v>
      </c>
      <c r="AC229" s="75">
        <v>18.780417937879619</v>
      </c>
      <c r="AD229" s="33" t="s">
        <v>1035</v>
      </c>
      <c r="AE229" s="34" t="s">
        <v>1086</v>
      </c>
      <c r="AF229" s="34" t="s">
        <v>345</v>
      </c>
      <c r="AG229" s="34" t="s">
        <v>1</v>
      </c>
    </row>
    <row r="230" spans="1:33" ht="15" x14ac:dyDescent="0.2">
      <c r="A230" s="35" t="s">
        <v>57</v>
      </c>
      <c r="B230" s="34" t="s">
        <v>13</v>
      </c>
      <c r="C230" s="38">
        <v>7</v>
      </c>
      <c r="D230" s="34" t="str">
        <f t="shared" si="10"/>
        <v>WBI-NRT-NCS-7</v>
      </c>
      <c r="E230" s="41" t="s">
        <v>74</v>
      </c>
      <c r="F230" s="41">
        <v>114</v>
      </c>
      <c r="G230" s="41" t="str">
        <f t="shared" si="11"/>
        <v>R 114</v>
      </c>
      <c r="H230" s="38">
        <v>2.2183000000000002</v>
      </c>
      <c r="I230" s="63">
        <v>2.2662</v>
      </c>
      <c r="J230" s="38">
        <v>4.7899999999999998E-2</v>
      </c>
      <c r="K230" s="34" t="s">
        <v>87</v>
      </c>
      <c r="L230" s="58">
        <v>43601</v>
      </c>
      <c r="M230" s="34" t="s">
        <v>1</v>
      </c>
      <c r="N230" s="68">
        <v>50</v>
      </c>
      <c r="O230" s="72" t="s">
        <v>1048</v>
      </c>
      <c r="P230" s="68">
        <v>20</v>
      </c>
      <c r="Q230" s="33" t="s">
        <v>1088</v>
      </c>
      <c r="R230" s="82">
        <v>7.4999999999999997E-2</v>
      </c>
      <c r="S230" s="82">
        <v>0.06</v>
      </c>
      <c r="T230" s="82">
        <v>4.2000000000000003E-2</v>
      </c>
      <c r="U230" s="82">
        <v>2.9000000000000001E-2</v>
      </c>
      <c r="V230" s="82">
        <v>1.6E-2</v>
      </c>
      <c r="W230" s="82">
        <v>1.8</v>
      </c>
      <c r="X230" s="82">
        <v>28.777999999999999</v>
      </c>
      <c r="Y230" s="34" t="s">
        <v>1094</v>
      </c>
      <c r="Z230" s="86" t="s">
        <v>1</v>
      </c>
      <c r="AA230" s="77">
        <v>14.608406511900347</v>
      </c>
      <c r="AB230" s="77">
        <v>0.61627014410904257</v>
      </c>
      <c r="AC230" s="77">
        <v>4.2185993633666659</v>
      </c>
      <c r="AD230" s="34" t="s">
        <v>1035</v>
      </c>
      <c r="AE230" s="34" t="s">
        <v>1086</v>
      </c>
      <c r="AF230" s="34" t="s">
        <v>345</v>
      </c>
      <c r="AG230" s="34" t="s">
        <v>1</v>
      </c>
    </row>
    <row r="231" spans="1:33" s="1" customFormat="1" ht="15" x14ac:dyDescent="0.2">
      <c r="A231" s="35" t="s">
        <v>57</v>
      </c>
      <c r="B231" s="34" t="s">
        <v>13</v>
      </c>
      <c r="C231" s="38">
        <v>8</v>
      </c>
      <c r="D231" s="34" t="str">
        <f t="shared" si="10"/>
        <v>WBI-NRT-NCS-8</v>
      </c>
      <c r="E231" s="41" t="s">
        <v>74</v>
      </c>
      <c r="F231" s="41">
        <v>115</v>
      </c>
      <c r="G231" s="41" t="str">
        <f t="shared" si="11"/>
        <v>R 115</v>
      </c>
      <c r="H231" s="38">
        <v>2.2357999999999998</v>
      </c>
      <c r="I231" s="63">
        <v>2.2822</v>
      </c>
      <c r="J231" s="38">
        <v>4.6399999999999997E-2</v>
      </c>
      <c r="K231" s="34" t="s">
        <v>87</v>
      </c>
      <c r="L231" s="58">
        <v>43601</v>
      </c>
      <c r="M231" s="34" t="s">
        <v>1</v>
      </c>
      <c r="N231" s="68">
        <v>50</v>
      </c>
      <c r="O231" s="68">
        <v>25</v>
      </c>
      <c r="P231" s="68">
        <v>20</v>
      </c>
      <c r="Q231" s="33" t="s">
        <v>1088</v>
      </c>
      <c r="R231" s="82">
        <v>7.0000000000000007E-2</v>
      </c>
      <c r="S231" s="82">
        <v>5.7000000000000002E-2</v>
      </c>
      <c r="T231" s="82">
        <v>4.1000000000000002E-2</v>
      </c>
      <c r="U231" s="82">
        <v>2.4E-2</v>
      </c>
      <c r="V231" s="82">
        <v>1.2999999999999999E-2</v>
      </c>
      <c r="W231" s="82">
        <v>1.77</v>
      </c>
      <c r="X231" s="82">
        <v>23.731000000000002</v>
      </c>
      <c r="Y231" s="34" t="s">
        <v>1094</v>
      </c>
      <c r="Z231" s="86" t="s">
        <v>1</v>
      </c>
      <c r="AA231" s="77">
        <v>18.557558020788971</v>
      </c>
      <c r="AB231" s="77">
        <v>0.74523134181140616</v>
      </c>
      <c r="AC231" s="77">
        <v>4.015783439699157</v>
      </c>
      <c r="AD231" s="34" t="s">
        <v>1035</v>
      </c>
      <c r="AE231" s="34" t="s">
        <v>1086</v>
      </c>
      <c r="AF231" s="34" t="s">
        <v>345</v>
      </c>
      <c r="AG231" s="34" t="s">
        <v>1</v>
      </c>
    </row>
    <row r="232" spans="1:33" ht="15" x14ac:dyDescent="0.2">
      <c r="A232" s="1" t="s">
        <v>57</v>
      </c>
      <c r="B232" s="1" t="s">
        <v>17</v>
      </c>
      <c r="C232" s="65">
        <v>1</v>
      </c>
      <c r="D232" s="1" t="s">
        <v>428</v>
      </c>
      <c r="E232" s="43" t="s">
        <v>97</v>
      </c>
      <c r="F232" s="43" t="s">
        <v>658</v>
      </c>
      <c r="G232" s="43" t="s">
        <v>429</v>
      </c>
      <c r="H232" s="38" t="s">
        <v>1</v>
      </c>
      <c r="I232" s="63" t="s">
        <v>1</v>
      </c>
      <c r="J232" s="38" t="s">
        <v>1</v>
      </c>
      <c r="K232" s="34" t="s">
        <v>1</v>
      </c>
      <c r="L232" s="58" t="s">
        <v>1</v>
      </c>
      <c r="M232" s="34" t="s">
        <v>774</v>
      </c>
      <c r="N232" s="68">
        <f t="shared" ref="N232:N247" si="12">50*2</f>
        <v>100</v>
      </c>
      <c r="O232" s="73">
        <f t="shared" ref="O232:O247" si="13">25*2</f>
        <v>50</v>
      </c>
      <c r="P232" s="73">
        <f t="shared" ref="P232:P247" si="14">(25*2)-5</f>
        <v>45</v>
      </c>
      <c r="Q232" s="33" t="s">
        <v>1088</v>
      </c>
      <c r="R232" s="82">
        <v>6.4000000000000001E-2</v>
      </c>
      <c r="S232" s="82">
        <v>5.1999999999999998E-2</v>
      </c>
      <c r="T232" s="82">
        <v>3.6999999999999998E-2</v>
      </c>
      <c r="U232" s="82">
        <v>2.3E-2</v>
      </c>
      <c r="V232" s="82">
        <v>1.2999999999999999E-2</v>
      </c>
      <c r="W232" s="82">
        <v>1.8560000000000001</v>
      </c>
      <c r="X232" s="82">
        <v>23.486999999999998</v>
      </c>
      <c r="Y232" s="34" t="s">
        <v>1094</v>
      </c>
      <c r="Z232" s="86" t="s">
        <v>1</v>
      </c>
      <c r="AA232" s="77">
        <v>21.558628558721754</v>
      </c>
      <c r="AB232" s="77">
        <v>0.38074117958168308</v>
      </c>
      <c r="AC232" s="77">
        <v>1.7660732849708594</v>
      </c>
      <c r="AD232" s="34" t="s">
        <v>1035</v>
      </c>
      <c r="AE232" s="34" t="s">
        <v>1086</v>
      </c>
      <c r="AF232" s="34" t="s">
        <v>345</v>
      </c>
      <c r="AG232" s="34" t="s">
        <v>1</v>
      </c>
    </row>
    <row r="233" spans="1:33" ht="15" x14ac:dyDescent="0.2">
      <c r="A233" s="1" t="s">
        <v>57</v>
      </c>
      <c r="B233" s="1" t="s">
        <v>17</v>
      </c>
      <c r="C233" s="65">
        <v>2</v>
      </c>
      <c r="D233" s="1" t="s">
        <v>430</v>
      </c>
      <c r="E233" s="43" t="s">
        <v>97</v>
      </c>
      <c r="F233" s="43" t="s">
        <v>659</v>
      </c>
      <c r="G233" s="43" t="s">
        <v>431</v>
      </c>
      <c r="H233" s="38" t="s">
        <v>1</v>
      </c>
      <c r="I233" s="63" t="s">
        <v>1</v>
      </c>
      <c r="J233" s="38" t="s">
        <v>1</v>
      </c>
      <c r="K233" s="34" t="s">
        <v>1</v>
      </c>
      <c r="L233" s="58" t="s">
        <v>1</v>
      </c>
      <c r="M233" s="34" t="s">
        <v>774</v>
      </c>
      <c r="N233" s="68">
        <f t="shared" si="12"/>
        <v>100</v>
      </c>
      <c r="O233" s="73">
        <f t="shared" si="13"/>
        <v>50</v>
      </c>
      <c r="P233" s="73">
        <f t="shared" si="14"/>
        <v>45</v>
      </c>
      <c r="Q233" s="33" t="s">
        <v>1088</v>
      </c>
      <c r="R233" s="82">
        <v>5.8999999999999997E-2</v>
      </c>
      <c r="S233" s="82">
        <v>0.05</v>
      </c>
      <c r="T233" s="82">
        <v>3.7999999999999999E-2</v>
      </c>
      <c r="U233" s="82">
        <v>1.7999999999999999E-2</v>
      </c>
      <c r="V233" s="82">
        <v>0.01</v>
      </c>
      <c r="W233" s="82">
        <v>1.8169999999999999</v>
      </c>
      <c r="X233" s="82">
        <v>18.207000000000001</v>
      </c>
      <c r="Y233" s="34" t="s">
        <v>1094</v>
      </c>
      <c r="Z233" s="86" t="s">
        <v>1</v>
      </c>
      <c r="AA233" s="79">
        <v>10.410758014753934</v>
      </c>
      <c r="AB233" s="79">
        <v>1.4065116046120227</v>
      </c>
      <c r="AC233" s="79">
        <v>13.510174788605598</v>
      </c>
      <c r="AD233" s="34" t="s">
        <v>1035</v>
      </c>
      <c r="AE233" s="34" t="s">
        <v>1086</v>
      </c>
      <c r="AF233" s="34" t="s">
        <v>345</v>
      </c>
      <c r="AG233" s="34" t="s">
        <v>1</v>
      </c>
    </row>
    <row r="234" spans="1:33" ht="15" x14ac:dyDescent="0.2">
      <c r="A234" s="1" t="s">
        <v>57</v>
      </c>
      <c r="B234" s="1" t="s">
        <v>17</v>
      </c>
      <c r="C234" s="65">
        <v>3</v>
      </c>
      <c r="D234" s="1" t="s">
        <v>432</v>
      </c>
      <c r="E234" s="43" t="s">
        <v>97</v>
      </c>
      <c r="F234" s="43" t="s">
        <v>660</v>
      </c>
      <c r="G234" s="43" t="s">
        <v>433</v>
      </c>
      <c r="H234" s="38" t="s">
        <v>1</v>
      </c>
      <c r="I234" s="63" t="s">
        <v>1</v>
      </c>
      <c r="J234" s="38" t="s">
        <v>1</v>
      </c>
      <c r="K234" s="34" t="s">
        <v>1</v>
      </c>
      <c r="L234" s="58" t="s">
        <v>1</v>
      </c>
      <c r="M234" s="34" t="s">
        <v>774</v>
      </c>
      <c r="N234" s="68">
        <f t="shared" si="12"/>
        <v>100</v>
      </c>
      <c r="O234" s="73">
        <f t="shared" si="13"/>
        <v>50</v>
      </c>
      <c r="P234" s="73">
        <f t="shared" si="14"/>
        <v>45</v>
      </c>
      <c r="Q234" s="33" t="s">
        <v>1088</v>
      </c>
      <c r="R234" s="82">
        <v>6.2E-2</v>
      </c>
      <c r="S234" s="82">
        <v>5.0999999999999997E-2</v>
      </c>
      <c r="T234" s="82">
        <v>3.7999999999999999E-2</v>
      </c>
      <c r="U234" s="82">
        <v>2.1999999999999999E-2</v>
      </c>
      <c r="V234" s="82">
        <v>1.2E-2</v>
      </c>
      <c r="W234" s="82">
        <v>1.8280000000000001</v>
      </c>
      <c r="X234" s="82">
        <v>21.567</v>
      </c>
      <c r="Y234" s="34" t="s">
        <v>1094</v>
      </c>
      <c r="Z234" s="86" t="s">
        <v>1</v>
      </c>
      <c r="AA234" s="77">
        <v>22.336906694921055</v>
      </c>
      <c r="AB234" s="77">
        <v>1.2723347991962761</v>
      </c>
      <c r="AC234" s="77">
        <v>5.6961101041156175</v>
      </c>
      <c r="AD234" s="34" t="s">
        <v>1035</v>
      </c>
      <c r="AE234" s="34" t="s">
        <v>1086</v>
      </c>
      <c r="AF234" s="34" t="s">
        <v>345</v>
      </c>
      <c r="AG234" s="34" t="s">
        <v>1</v>
      </c>
    </row>
    <row r="235" spans="1:33" ht="15" x14ac:dyDescent="0.2">
      <c r="A235" s="1" t="s">
        <v>57</v>
      </c>
      <c r="B235" s="1" t="s">
        <v>17</v>
      </c>
      <c r="C235" s="65">
        <v>4</v>
      </c>
      <c r="D235" s="1" t="s">
        <v>434</v>
      </c>
      <c r="E235" s="43" t="s">
        <v>97</v>
      </c>
      <c r="F235" s="43" t="s">
        <v>661</v>
      </c>
      <c r="G235" s="43" t="s">
        <v>435</v>
      </c>
      <c r="H235" s="38" t="s">
        <v>1</v>
      </c>
      <c r="I235" s="63" t="s">
        <v>1</v>
      </c>
      <c r="J235" s="38" t="s">
        <v>1</v>
      </c>
      <c r="K235" s="34" t="s">
        <v>1</v>
      </c>
      <c r="L235" s="58" t="s">
        <v>1</v>
      </c>
      <c r="M235" s="34" t="s">
        <v>774</v>
      </c>
      <c r="N235" s="68">
        <f t="shared" si="12"/>
        <v>100</v>
      </c>
      <c r="O235" s="73">
        <f t="shared" si="13"/>
        <v>50</v>
      </c>
      <c r="P235" s="73">
        <f t="shared" si="14"/>
        <v>45</v>
      </c>
      <c r="Q235" s="33" t="s">
        <v>1088</v>
      </c>
      <c r="R235" s="82">
        <v>4.7E-2</v>
      </c>
      <c r="S235" s="82">
        <v>4.2999999999999997E-2</v>
      </c>
      <c r="T235" s="82">
        <v>3.7999999999999999E-2</v>
      </c>
      <c r="U235" s="82">
        <v>6.0000000000000001E-3</v>
      </c>
      <c r="V235" s="82">
        <v>3.0000000000000001E-3</v>
      </c>
      <c r="W235" s="82">
        <v>1.7370000000000001</v>
      </c>
      <c r="X235" s="82">
        <v>6.016</v>
      </c>
      <c r="Y235" s="34" t="s">
        <v>1094</v>
      </c>
      <c r="Z235" s="86" t="s">
        <v>1</v>
      </c>
      <c r="AA235" s="77">
        <v>5.9913579569016022</v>
      </c>
      <c r="AB235" s="77">
        <v>0.12914904328394905</v>
      </c>
      <c r="AC235" s="77">
        <v>2.1555888366706397</v>
      </c>
      <c r="AD235" s="34" t="s">
        <v>1035</v>
      </c>
      <c r="AE235" s="34" t="s">
        <v>1085</v>
      </c>
      <c r="AF235" s="34" t="s">
        <v>345</v>
      </c>
      <c r="AG235" s="34" t="s">
        <v>1</v>
      </c>
    </row>
    <row r="236" spans="1:33" ht="15" x14ac:dyDescent="0.2">
      <c r="A236" s="1" t="s">
        <v>57</v>
      </c>
      <c r="B236" s="1" t="s">
        <v>17</v>
      </c>
      <c r="C236" s="65">
        <v>5</v>
      </c>
      <c r="D236" s="1" t="s">
        <v>436</v>
      </c>
      <c r="E236" s="43" t="s">
        <v>97</v>
      </c>
      <c r="F236" s="43" t="s">
        <v>662</v>
      </c>
      <c r="G236" s="43" t="s">
        <v>437</v>
      </c>
      <c r="H236" s="38" t="s">
        <v>1</v>
      </c>
      <c r="I236" s="63" t="s">
        <v>1</v>
      </c>
      <c r="J236" s="38" t="s">
        <v>1</v>
      </c>
      <c r="K236" s="34" t="s">
        <v>1</v>
      </c>
      <c r="L236" s="58" t="s">
        <v>1</v>
      </c>
      <c r="M236" s="34" t="s">
        <v>774</v>
      </c>
      <c r="N236" s="68">
        <f t="shared" si="12"/>
        <v>100</v>
      </c>
      <c r="O236" s="73">
        <f t="shared" si="13"/>
        <v>50</v>
      </c>
      <c r="P236" s="73">
        <f t="shared" si="14"/>
        <v>45</v>
      </c>
      <c r="Q236" s="33" t="s">
        <v>1088</v>
      </c>
      <c r="R236" s="82">
        <v>5.3999999999999999E-2</v>
      </c>
      <c r="S236" s="82">
        <v>4.5999999999999999E-2</v>
      </c>
      <c r="T236" s="82">
        <v>3.6999999999999998E-2</v>
      </c>
      <c r="U236" s="82">
        <v>1.4E-2</v>
      </c>
      <c r="V236" s="82">
        <v>8.0000000000000002E-3</v>
      </c>
      <c r="W236" s="82">
        <v>1.851</v>
      </c>
      <c r="X236" s="82">
        <v>14.478999999999999</v>
      </c>
      <c r="Y236" s="34" t="s">
        <v>1094</v>
      </c>
      <c r="Z236" s="86" t="s">
        <v>1</v>
      </c>
      <c r="AA236" s="77">
        <v>14.17713950498927</v>
      </c>
      <c r="AB236" s="77">
        <v>0.645342859045692</v>
      </c>
      <c r="AC236" s="77">
        <v>4.5519962529717688</v>
      </c>
      <c r="AD236" s="34" t="s">
        <v>1035</v>
      </c>
      <c r="AE236" s="34" t="s">
        <v>1086</v>
      </c>
      <c r="AF236" s="34" t="s">
        <v>345</v>
      </c>
      <c r="AG236" s="34" t="s">
        <v>1</v>
      </c>
    </row>
    <row r="237" spans="1:33" ht="15" x14ac:dyDescent="0.2">
      <c r="A237" s="1" t="s">
        <v>57</v>
      </c>
      <c r="B237" s="1" t="s">
        <v>17</v>
      </c>
      <c r="C237" s="65">
        <v>6</v>
      </c>
      <c r="D237" s="1" t="s">
        <v>438</v>
      </c>
      <c r="E237" s="43" t="s">
        <v>97</v>
      </c>
      <c r="F237" s="43" t="s">
        <v>663</v>
      </c>
      <c r="G237" s="43" t="s">
        <v>439</v>
      </c>
      <c r="H237" s="38" t="s">
        <v>1</v>
      </c>
      <c r="I237" s="63" t="s">
        <v>1</v>
      </c>
      <c r="J237" s="38" t="s">
        <v>1</v>
      </c>
      <c r="K237" s="34" t="s">
        <v>1</v>
      </c>
      <c r="L237" s="58" t="s">
        <v>1</v>
      </c>
      <c r="M237" s="34" t="s">
        <v>774</v>
      </c>
      <c r="N237" s="68">
        <f t="shared" si="12"/>
        <v>100</v>
      </c>
      <c r="O237" s="73">
        <f t="shared" si="13"/>
        <v>50</v>
      </c>
      <c r="P237" s="73">
        <f t="shared" si="14"/>
        <v>45</v>
      </c>
      <c r="Q237" s="33" t="s">
        <v>1088</v>
      </c>
      <c r="R237" s="82">
        <v>0.06</v>
      </c>
      <c r="S237" s="82">
        <v>0.05</v>
      </c>
      <c r="T237" s="82">
        <v>3.7999999999999999E-2</v>
      </c>
      <c r="U237" s="82">
        <v>2.1000000000000001E-2</v>
      </c>
      <c r="V237" s="82">
        <v>1.0999999999999999E-2</v>
      </c>
      <c r="W237" s="82">
        <v>1.865</v>
      </c>
      <c r="X237" s="82">
        <v>20.58</v>
      </c>
      <c r="Y237" s="34" t="s">
        <v>1094</v>
      </c>
      <c r="Z237" s="86" t="s">
        <v>1</v>
      </c>
      <c r="AA237" s="79">
        <v>18.62707078303276</v>
      </c>
      <c r="AB237" s="79">
        <v>1.2607639614983255</v>
      </c>
      <c r="AC237" s="79">
        <v>6.768449941397896</v>
      </c>
      <c r="AD237" s="34" t="s">
        <v>1035</v>
      </c>
      <c r="AE237" s="34" t="s">
        <v>1086</v>
      </c>
      <c r="AF237" s="34" t="s">
        <v>345</v>
      </c>
      <c r="AG237" s="34" t="s">
        <v>1</v>
      </c>
    </row>
    <row r="238" spans="1:33" ht="15" x14ac:dyDescent="0.2">
      <c r="A238" s="1" t="s">
        <v>57</v>
      </c>
      <c r="B238" s="1" t="s">
        <v>17</v>
      </c>
      <c r="C238" s="65">
        <v>7</v>
      </c>
      <c r="D238" s="1" t="s">
        <v>440</v>
      </c>
      <c r="E238" s="43" t="s">
        <v>97</v>
      </c>
      <c r="F238" s="43" t="s">
        <v>664</v>
      </c>
      <c r="G238" s="43" t="s">
        <v>441</v>
      </c>
      <c r="H238" s="38" t="s">
        <v>1</v>
      </c>
      <c r="I238" s="63" t="s">
        <v>1</v>
      </c>
      <c r="J238" s="38" t="s">
        <v>1</v>
      </c>
      <c r="K238" s="34" t="s">
        <v>1</v>
      </c>
      <c r="L238" s="58" t="s">
        <v>1</v>
      </c>
      <c r="M238" s="34" t="s">
        <v>774</v>
      </c>
      <c r="N238" s="68">
        <f t="shared" si="12"/>
        <v>100</v>
      </c>
      <c r="O238" s="73">
        <f t="shared" si="13"/>
        <v>50</v>
      </c>
      <c r="P238" s="73">
        <f t="shared" si="14"/>
        <v>45</v>
      </c>
      <c r="Q238" s="33" t="s">
        <v>1088</v>
      </c>
      <c r="R238" s="82">
        <v>5.1999999999999998E-2</v>
      </c>
      <c r="S238" s="82">
        <v>4.5999999999999999E-2</v>
      </c>
      <c r="T238" s="82">
        <v>3.7999999999999999E-2</v>
      </c>
      <c r="U238" s="82">
        <v>1.0999999999999999E-2</v>
      </c>
      <c r="V238" s="82">
        <v>6.0000000000000001E-3</v>
      </c>
      <c r="W238" s="82">
        <v>1.829</v>
      </c>
      <c r="X238" s="82">
        <v>10.538</v>
      </c>
      <c r="Y238" s="34" t="s">
        <v>1094</v>
      </c>
      <c r="Z238" s="86" t="s">
        <v>1</v>
      </c>
      <c r="AA238" s="79">
        <v>9.4572952203888541</v>
      </c>
      <c r="AB238" s="79">
        <v>1.6968159814570167</v>
      </c>
      <c r="AC238" s="79">
        <v>17.941873885874625</v>
      </c>
      <c r="AD238" s="34" t="s">
        <v>1035</v>
      </c>
      <c r="AE238" s="34" t="s">
        <v>1085</v>
      </c>
      <c r="AF238" s="34" t="s">
        <v>345</v>
      </c>
      <c r="AG238" s="34" t="s">
        <v>1</v>
      </c>
    </row>
    <row r="239" spans="1:33" ht="15" x14ac:dyDescent="0.2">
      <c r="A239" s="1" t="s">
        <v>57</v>
      </c>
      <c r="B239" s="1" t="s">
        <v>17</v>
      </c>
      <c r="C239" s="65">
        <v>8</v>
      </c>
      <c r="D239" s="1" t="s">
        <v>442</v>
      </c>
      <c r="E239" s="43" t="s">
        <v>97</v>
      </c>
      <c r="F239" s="43" t="s">
        <v>665</v>
      </c>
      <c r="G239" s="43" t="s">
        <v>443</v>
      </c>
      <c r="H239" s="38" t="s">
        <v>1</v>
      </c>
      <c r="I239" s="63" t="s">
        <v>1</v>
      </c>
      <c r="J239" s="38" t="s">
        <v>1</v>
      </c>
      <c r="K239" s="34" t="s">
        <v>1</v>
      </c>
      <c r="L239" s="58" t="s">
        <v>1</v>
      </c>
      <c r="M239" s="34" t="s">
        <v>774</v>
      </c>
      <c r="N239" s="68">
        <f t="shared" si="12"/>
        <v>100</v>
      </c>
      <c r="O239" s="73">
        <f t="shared" si="13"/>
        <v>50</v>
      </c>
      <c r="P239" s="73">
        <f t="shared" si="14"/>
        <v>45</v>
      </c>
      <c r="Q239" s="33" t="s">
        <v>1088</v>
      </c>
      <c r="R239" s="82">
        <v>5.7000000000000002E-2</v>
      </c>
      <c r="S239" s="82">
        <v>4.9000000000000002E-2</v>
      </c>
      <c r="T239" s="82">
        <v>3.9E-2</v>
      </c>
      <c r="U239" s="82">
        <v>1.4999999999999999E-2</v>
      </c>
      <c r="V239" s="82">
        <v>8.0000000000000002E-3</v>
      </c>
      <c r="W239" s="82">
        <v>1.8280000000000001</v>
      </c>
      <c r="X239" s="82">
        <v>14.792999999999999</v>
      </c>
      <c r="Y239" s="34" t="s">
        <v>1094</v>
      </c>
      <c r="Z239" s="86" t="s">
        <v>1</v>
      </c>
      <c r="AA239" s="77">
        <v>16.090077551593179</v>
      </c>
      <c r="AB239" s="77">
        <v>0.43274360225971348</v>
      </c>
      <c r="AC239" s="77">
        <v>2.6895060068673491</v>
      </c>
      <c r="AD239" s="34" t="s">
        <v>1035</v>
      </c>
      <c r="AE239" s="34" t="s">
        <v>1086</v>
      </c>
      <c r="AF239" s="34" t="s">
        <v>345</v>
      </c>
      <c r="AG239" s="34" t="s">
        <v>1</v>
      </c>
    </row>
    <row r="240" spans="1:33" ht="15" x14ac:dyDescent="0.2">
      <c r="A240" s="1" t="s">
        <v>57</v>
      </c>
      <c r="B240" s="1" t="s">
        <v>8</v>
      </c>
      <c r="C240" s="65">
        <v>1</v>
      </c>
      <c r="D240" s="1" t="s">
        <v>444</v>
      </c>
      <c r="E240" s="43" t="s">
        <v>97</v>
      </c>
      <c r="F240" s="43" t="s">
        <v>666</v>
      </c>
      <c r="G240" s="43" t="s">
        <v>445</v>
      </c>
      <c r="H240" s="38" t="s">
        <v>1</v>
      </c>
      <c r="I240" s="63" t="s">
        <v>1</v>
      </c>
      <c r="J240" s="38" t="s">
        <v>1</v>
      </c>
      <c r="K240" s="34" t="s">
        <v>1</v>
      </c>
      <c r="L240" s="58" t="s">
        <v>1</v>
      </c>
      <c r="M240" s="34" t="s">
        <v>774</v>
      </c>
      <c r="N240" s="68">
        <f t="shared" si="12"/>
        <v>100</v>
      </c>
      <c r="O240" s="73">
        <f t="shared" si="13"/>
        <v>50</v>
      </c>
      <c r="P240" s="73">
        <f t="shared" si="14"/>
        <v>45</v>
      </c>
      <c r="Q240" s="33" t="s">
        <v>1088</v>
      </c>
      <c r="R240" s="82">
        <v>0.05</v>
      </c>
      <c r="S240" s="82">
        <v>4.3999999999999997E-2</v>
      </c>
      <c r="T240" s="82">
        <v>3.6999999999999998E-2</v>
      </c>
      <c r="U240" s="82">
        <v>8.9999999999999993E-3</v>
      </c>
      <c r="V240" s="82">
        <v>5.0000000000000001E-3</v>
      </c>
      <c r="W240" s="82">
        <v>1.857</v>
      </c>
      <c r="X240" s="82">
        <v>8.7420000000000009</v>
      </c>
      <c r="Y240" s="34" t="s">
        <v>1094</v>
      </c>
      <c r="Z240" s="86" t="s">
        <v>1</v>
      </c>
      <c r="AA240" s="79">
        <v>6.6078286113894125</v>
      </c>
      <c r="AB240" s="79">
        <v>1.6317393062937942</v>
      </c>
      <c r="AC240" s="79">
        <v>24.694031916646399</v>
      </c>
      <c r="AD240" s="34" t="s">
        <v>1035</v>
      </c>
      <c r="AE240" s="34" t="s">
        <v>1085</v>
      </c>
      <c r="AF240" s="34" t="s">
        <v>345</v>
      </c>
      <c r="AG240" s="34" t="s">
        <v>1</v>
      </c>
    </row>
    <row r="241" spans="1:33" ht="15" x14ac:dyDescent="0.2">
      <c r="A241" s="1" t="s">
        <v>57</v>
      </c>
      <c r="B241" s="1" t="s">
        <v>8</v>
      </c>
      <c r="C241" s="65">
        <v>2</v>
      </c>
      <c r="D241" s="1" t="s">
        <v>446</v>
      </c>
      <c r="E241" s="43" t="s">
        <v>97</v>
      </c>
      <c r="F241" s="43" t="s">
        <v>667</v>
      </c>
      <c r="G241" s="43" t="s">
        <v>447</v>
      </c>
      <c r="H241" s="38" t="s">
        <v>1</v>
      </c>
      <c r="I241" s="63" t="s">
        <v>1</v>
      </c>
      <c r="J241" s="38" t="s">
        <v>1</v>
      </c>
      <c r="K241" s="34" t="s">
        <v>1</v>
      </c>
      <c r="L241" s="58" t="s">
        <v>1</v>
      </c>
      <c r="M241" s="34" t="s">
        <v>774</v>
      </c>
      <c r="N241" s="68">
        <f t="shared" si="12"/>
        <v>100</v>
      </c>
      <c r="O241" s="73">
        <f t="shared" si="13"/>
        <v>50</v>
      </c>
      <c r="P241" s="73">
        <f t="shared" si="14"/>
        <v>45</v>
      </c>
      <c r="Q241" s="33" t="s">
        <v>1088</v>
      </c>
      <c r="R241" s="82">
        <v>6.0999999999999999E-2</v>
      </c>
      <c r="S241" s="82">
        <v>5.3999999999999999E-2</v>
      </c>
      <c r="T241" s="82">
        <v>4.3999999999999997E-2</v>
      </c>
      <c r="U241" s="82">
        <v>1.4E-2</v>
      </c>
      <c r="V241" s="82">
        <v>8.0000000000000002E-3</v>
      </c>
      <c r="W241" s="82">
        <v>1.76</v>
      </c>
      <c r="X241" s="82">
        <v>13.852</v>
      </c>
      <c r="Y241" s="34" t="s">
        <v>1094</v>
      </c>
      <c r="Z241" s="86" t="s">
        <v>1</v>
      </c>
      <c r="AA241" s="77">
        <v>14.419790269917071</v>
      </c>
      <c r="AB241" s="77">
        <v>4.17810237757585E-2</v>
      </c>
      <c r="AC241" s="77">
        <v>0.28974779101276615</v>
      </c>
      <c r="AD241" s="34" t="s">
        <v>1035</v>
      </c>
      <c r="AE241" s="34" t="s">
        <v>1086</v>
      </c>
      <c r="AF241" s="34" t="s">
        <v>345</v>
      </c>
      <c r="AG241" s="34" t="s">
        <v>1</v>
      </c>
    </row>
    <row r="242" spans="1:33" ht="15" x14ac:dyDescent="0.2">
      <c r="A242" s="1" t="s">
        <v>57</v>
      </c>
      <c r="B242" s="1" t="s">
        <v>8</v>
      </c>
      <c r="C242" s="65">
        <v>3</v>
      </c>
      <c r="D242" s="1" t="s">
        <v>448</v>
      </c>
      <c r="E242" s="43" t="s">
        <v>97</v>
      </c>
      <c r="F242" s="43" t="s">
        <v>668</v>
      </c>
      <c r="G242" s="43" t="s">
        <v>449</v>
      </c>
      <c r="H242" s="38" t="s">
        <v>1</v>
      </c>
      <c r="I242" s="63" t="s">
        <v>1</v>
      </c>
      <c r="J242" s="38" t="s">
        <v>1</v>
      </c>
      <c r="K242" s="34" t="s">
        <v>1</v>
      </c>
      <c r="L242" s="58" t="s">
        <v>1</v>
      </c>
      <c r="M242" s="34" t="s">
        <v>774</v>
      </c>
      <c r="N242" s="68">
        <f t="shared" si="12"/>
        <v>100</v>
      </c>
      <c r="O242" s="73">
        <f t="shared" si="13"/>
        <v>50</v>
      </c>
      <c r="P242" s="73">
        <f t="shared" si="14"/>
        <v>45</v>
      </c>
      <c r="Q242" s="33" t="s">
        <v>1088</v>
      </c>
      <c r="R242" s="82">
        <v>5.7000000000000002E-2</v>
      </c>
      <c r="S242" s="82">
        <v>4.8000000000000001E-2</v>
      </c>
      <c r="T242" s="82">
        <v>3.7999999999999999E-2</v>
      </c>
      <c r="U242" s="82">
        <v>1.7000000000000001E-2</v>
      </c>
      <c r="V242" s="82">
        <v>8.9999999999999993E-3</v>
      </c>
      <c r="W242" s="82">
        <v>1.84</v>
      </c>
      <c r="X242" s="82">
        <v>16.795000000000002</v>
      </c>
      <c r="Y242" s="34" t="s">
        <v>1094</v>
      </c>
      <c r="Z242" s="86" t="s">
        <v>1</v>
      </c>
      <c r="AA242" s="79">
        <v>8.5078016336090343</v>
      </c>
      <c r="AB242" s="79">
        <v>0.77938603583027366</v>
      </c>
      <c r="AC242" s="79">
        <v>9.1608393024985908</v>
      </c>
      <c r="AD242" s="34" t="s">
        <v>1035</v>
      </c>
      <c r="AE242" s="34" t="s">
        <v>1085</v>
      </c>
      <c r="AF242" s="34" t="s">
        <v>345</v>
      </c>
      <c r="AG242" s="34" t="s">
        <v>1</v>
      </c>
    </row>
    <row r="243" spans="1:33" ht="15" x14ac:dyDescent="0.2">
      <c r="A243" s="1" t="s">
        <v>57</v>
      </c>
      <c r="B243" s="1" t="s">
        <v>8</v>
      </c>
      <c r="C243" s="65">
        <v>4</v>
      </c>
      <c r="D243" s="1" t="s">
        <v>450</v>
      </c>
      <c r="E243" s="43" t="s">
        <v>97</v>
      </c>
      <c r="F243" s="43" t="s">
        <v>669</v>
      </c>
      <c r="G243" s="43" t="s">
        <v>451</v>
      </c>
      <c r="H243" s="38" t="s">
        <v>1</v>
      </c>
      <c r="I243" s="63" t="s">
        <v>1</v>
      </c>
      <c r="J243" s="38" t="s">
        <v>1</v>
      </c>
      <c r="K243" s="34" t="s">
        <v>1</v>
      </c>
      <c r="L243" s="58" t="s">
        <v>1</v>
      </c>
      <c r="M243" s="34" t="s">
        <v>774</v>
      </c>
      <c r="N243" s="68">
        <f t="shared" si="12"/>
        <v>100</v>
      </c>
      <c r="O243" s="73">
        <f t="shared" si="13"/>
        <v>50</v>
      </c>
      <c r="P243" s="73">
        <f t="shared" si="14"/>
        <v>45</v>
      </c>
      <c r="Q243" s="33" t="s">
        <v>1088</v>
      </c>
      <c r="R243" s="82">
        <v>5.8000000000000003E-2</v>
      </c>
      <c r="S243" s="82">
        <v>0.05</v>
      </c>
      <c r="T243" s="82">
        <v>3.7999999999999999E-2</v>
      </c>
      <c r="U243" s="82">
        <v>1.7999999999999999E-2</v>
      </c>
      <c r="V243" s="82">
        <v>0.01</v>
      </c>
      <c r="W243" s="82">
        <v>1.7</v>
      </c>
      <c r="X243" s="82">
        <v>17.805</v>
      </c>
      <c r="Y243" s="34" t="s">
        <v>1094</v>
      </c>
      <c r="Z243" s="86" t="s">
        <v>1</v>
      </c>
      <c r="AA243" s="79">
        <v>13.182394614959374</v>
      </c>
      <c r="AB243" s="79">
        <v>2.8682202249633835</v>
      </c>
      <c r="AC243" s="79">
        <v>21.757960588651539</v>
      </c>
      <c r="AD243" s="34" t="s">
        <v>1035</v>
      </c>
      <c r="AE243" s="34" t="s">
        <v>1086</v>
      </c>
      <c r="AF243" s="34" t="s">
        <v>345</v>
      </c>
      <c r="AG243" s="34" t="s">
        <v>1</v>
      </c>
    </row>
    <row r="244" spans="1:33" ht="15" x14ac:dyDescent="0.2">
      <c r="A244" s="1" t="s">
        <v>57</v>
      </c>
      <c r="B244" s="1" t="s">
        <v>8</v>
      </c>
      <c r="C244" s="65">
        <v>5</v>
      </c>
      <c r="D244" s="1" t="s">
        <v>452</v>
      </c>
      <c r="E244" s="43" t="s">
        <v>97</v>
      </c>
      <c r="F244" s="43" t="s">
        <v>670</v>
      </c>
      <c r="G244" s="43" t="s">
        <v>453</v>
      </c>
      <c r="H244" s="38" t="s">
        <v>1</v>
      </c>
      <c r="I244" s="63" t="s">
        <v>1</v>
      </c>
      <c r="J244" s="38" t="s">
        <v>1</v>
      </c>
      <c r="K244" s="34" t="s">
        <v>1</v>
      </c>
      <c r="L244" s="58" t="s">
        <v>1</v>
      </c>
      <c r="M244" s="34" t="s">
        <v>774</v>
      </c>
      <c r="N244" s="68">
        <f t="shared" si="12"/>
        <v>100</v>
      </c>
      <c r="O244" s="73">
        <f t="shared" si="13"/>
        <v>50</v>
      </c>
      <c r="P244" s="73">
        <f t="shared" si="14"/>
        <v>45</v>
      </c>
      <c r="Q244" s="33" t="s">
        <v>1088</v>
      </c>
      <c r="R244" s="82">
        <v>5.3999999999999999E-2</v>
      </c>
      <c r="S244" s="82">
        <v>4.7E-2</v>
      </c>
      <c r="T244" s="82">
        <v>3.6999999999999998E-2</v>
      </c>
      <c r="U244" s="82">
        <v>1.2999999999999999E-2</v>
      </c>
      <c r="V244" s="82">
        <v>7.0000000000000001E-3</v>
      </c>
      <c r="W244" s="82">
        <v>1.853</v>
      </c>
      <c r="X244" s="82">
        <v>13.401999999999999</v>
      </c>
      <c r="Y244" s="34" t="s">
        <v>1094</v>
      </c>
      <c r="Z244" s="86" t="s">
        <v>1</v>
      </c>
      <c r="AA244" s="79">
        <v>12.73272379545292</v>
      </c>
      <c r="AB244" s="79">
        <v>3.6487247234706768</v>
      </c>
      <c r="AC244" s="79">
        <v>28.656277966020916</v>
      </c>
      <c r="AD244" s="34" t="s">
        <v>1035</v>
      </c>
      <c r="AE244" s="34" t="s">
        <v>1086</v>
      </c>
      <c r="AF244" s="34" t="s">
        <v>345</v>
      </c>
      <c r="AG244" s="34" t="s">
        <v>1</v>
      </c>
    </row>
    <row r="245" spans="1:33" ht="15" x14ac:dyDescent="0.2">
      <c r="A245" s="1" t="s">
        <v>57</v>
      </c>
      <c r="B245" s="1" t="s">
        <v>8</v>
      </c>
      <c r="C245" s="65">
        <v>6</v>
      </c>
      <c r="D245" s="1" t="s">
        <v>454</v>
      </c>
      <c r="E245" s="43" t="s">
        <v>97</v>
      </c>
      <c r="F245" s="43" t="s">
        <v>671</v>
      </c>
      <c r="G245" s="43" t="s">
        <v>455</v>
      </c>
      <c r="H245" s="38" t="s">
        <v>1</v>
      </c>
      <c r="I245" s="63" t="s">
        <v>1</v>
      </c>
      <c r="J245" s="38" t="s">
        <v>1</v>
      </c>
      <c r="K245" s="34" t="s">
        <v>1</v>
      </c>
      <c r="L245" s="58" t="s">
        <v>1</v>
      </c>
      <c r="M245" s="34" t="s">
        <v>774</v>
      </c>
      <c r="N245" s="68">
        <f t="shared" si="12"/>
        <v>100</v>
      </c>
      <c r="O245" s="73">
        <f t="shared" si="13"/>
        <v>50</v>
      </c>
      <c r="P245" s="73">
        <f t="shared" si="14"/>
        <v>45</v>
      </c>
      <c r="Q245" s="33" t="s">
        <v>1088</v>
      </c>
      <c r="R245" s="82">
        <v>0.05</v>
      </c>
      <c r="S245" s="82">
        <v>4.4999999999999998E-2</v>
      </c>
      <c r="T245" s="82">
        <v>3.7999999999999999E-2</v>
      </c>
      <c r="U245" s="82">
        <v>8.0000000000000002E-3</v>
      </c>
      <c r="V245" s="82">
        <v>4.0000000000000001E-3</v>
      </c>
      <c r="W245" s="82">
        <v>1.9139999999999999</v>
      </c>
      <c r="X245" s="82">
        <v>8.4109999999999996</v>
      </c>
      <c r="Y245" s="34" t="s">
        <v>1036</v>
      </c>
      <c r="Z245" s="86" t="s">
        <v>1</v>
      </c>
      <c r="AA245" s="79">
        <v>7.0261870686530914</v>
      </c>
      <c r="AB245" s="79">
        <v>1.3539805863526078</v>
      </c>
      <c r="AC245" s="79">
        <v>19.270488717747213</v>
      </c>
      <c r="AD245" s="34" t="s">
        <v>1035</v>
      </c>
      <c r="AE245" s="34" t="s">
        <v>1085</v>
      </c>
      <c r="AF245" s="34" t="s">
        <v>345</v>
      </c>
      <c r="AG245" s="34" t="s">
        <v>1</v>
      </c>
    </row>
    <row r="246" spans="1:33" ht="15" x14ac:dyDescent="0.2">
      <c r="A246" s="1" t="s">
        <v>57</v>
      </c>
      <c r="B246" s="1" t="s">
        <v>8</v>
      </c>
      <c r="C246" s="65">
        <v>7</v>
      </c>
      <c r="D246" s="1" t="s">
        <v>456</v>
      </c>
      <c r="E246" s="43" t="s">
        <v>97</v>
      </c>
      <c r="F246" s="43" t="s">
        <v>672</v>
      </c>
      <c r="G246" s="43" t="s">
        <v>457</v>
      </c>
      <c r="H246" s="38" t="s">
        <v>1</v>
      </c>
      <c r="I246" s="63" t="s">
        <v>1</v>
      </c>
      <c r="J246" s="38" t="s">
        <v>1</v>
      </c>
      <c r="K246" s="34" t="s">
        <v>1</v>
      </c>
      <c r="L246" s="58" t="s">
        <v>1</v>
      </c>
      <c r="M246" s="34" t="s">
        <v>774</v>
      </c>
      <c r="N246" s="68">
        <f t="shared" si="12"/>
        <v>100</v>
      </c>
      <c r="O246" s="73">
        <f t="shared" si="13"/>
        <v>50</v>
      </c>
      <c r="P246" s="73">
        <f t="shared" si="14"/>
        <v>45</v>
      </c>
      <c r="Q246" s="33" t="s">
        <v>1088</v>
      </c>
      <c r="R246" s="82">
        <v>5.2999999999999999E-2</v>
      </c>
      <c r="S246" s="82">
        <v>4.5999999999999999E-2</v>
      </c>
      <c r="T246" s="82">
        <v>3.7999999999999999E-2</v>
      </c>
      <c r="U246" s="82">
        <v>1.0999999999999999E-2</v>
      </c>
      <c r="V246" s="82">
        <v>6.0000000000000001E-3</v>
      </c>
      <c r="W246" s="82">
        <v>1.804</v>
      </c>
      <c r="X246" s="82">
        <v>11.454000000000001</v>
      </c>
      <c r="Y246" s="34" t="s">
        <v>1094</v>
      </c>
      <c r="Z246" s="86" t="s">
        <v>1</v>
      </c>
      <c r="AA246" s="79">
        <v>14.348556719313311</v>
      </c>
      <c r="AB246" s="79">
        <v>1.7914675470176866</v>
      </c>
      <c r="AC246" s="79">
        <v>12.485350144006834</v>
      </c>
      <c r="AD246" s="34" t="s">
        <v>1035</v>
      </c>
      <c r="AE246" s="34" t="s">
        <v>1086</v>
      </c>
      <c r="AF246" s="34" t="s">
        <v>345</v>
      </c>
      <c r="AG246" s="34" t="s">
        <v>1</v>
      </c>
    </row>
    <row r="247" spans="1:33" ht="15" x14ac:dyDescent="0.2">
      <c r="A247" s="1" t="s">
        <v>57</v>
      </c>
      <c r="B247" s="1" t="s">
        <v>8</v>
      </c>
      <c r="C247" s="65">
        <v>8</v>
      </c>
      <c r="D247" s="1" t="s">
        <v>458</v>
      </c>
      <c r="E247" s="43" t="s">
        <v>97</v>
      </c>
      <c r="F247" s="43" t="s">
        <v>673</v>
      </c>
      <c r="G247" s="43" t="s">
        <v>459</v>
      </c>
      <c r="H247" s="38" t="s">
        <v>1</v>
      </c>
      <c r="I247" s="63" t="s">
        <v>1</v>
      </c>
      <c r="J247" s="38" t="s">
        <v>1</v>
      </c>
      <c r="K247" s="34" t="s">
        <v>1</v>
      </c>
      <c r="L247" s="58" t="s">
        <v>1</v>
      </c>
      <c r="M247" s="34" t="s">
        <v>774</v>
      </c>
      <c r="N247" s="68">
        <f t="shared" si="12"/>
        <v>100</v>
      </c>
      <c r="O247" s="73">
        <f t="shared" si="13"/>
        <v>50</v>
      </c>
      <c r="P247" s="73">
        <f t="shared" si="14"/>
        <v>45</v>
      </c>
      <c r="Q247" s="33" t="s">
        <v>1088</v>
      </c>
      <c r="R247" s="82">
        <v>8.4000000000000005E-2</v>
      </c>
      <c r="S247" s="82">
        <v>6.3E-2</v>
      </c>
      <c r="T247" s="82">
        <v>3.7999999999999999E-2</v>
      </c>
      <c r="U247" s="82">
        <v>4.1000000000000002E-2</v>
      </c>
      <c r="V247" s="82">
        <v>2.3E-2</v>
      </c>
      <c r="W247" s="82">
        <v>1.8149999999999999</v>
      </c>
      <c r="X247" s="82">
        <v>41.146000000000001</v>
      </c>
      <c r="Y247" s="34" t="s">
        <v>1094</v>
      </c>
      <c r="Z247" s="86" t="s">
        <v>1</v>
      </c>
      <c r="AA247" s="77">
        <v>36.928185053786329</v>
      </c>
      <c r="AB247" s="77">
        <v>0.53702648085009097</v>
      </c>
      <c r="AC247" s="77">
        <v>1.4542455310703888</v>
      </c>
      <c r="AD247" s="34" t="s">
        <v>1035</v>
      </c>
      <c r="AE247" s="34" t="s">
        <v>1086</v>
      </c>
      <c r="AF247" s="34" t="s">
        <v>345</v>
      </c>
      <c r="AG247" s="34" t="s">
        <v>1</v>
      </c>
    </row>
    <row r="248" spans="1:33" ht="15" x14ac:dyDescent="0.2">
      <c r="A248" s="1" t="s">
        <v>57</v>
      </c>
      <c r="B248" s="1" t="s">
        <v>4</v>
      </c>
      <c r="C248" s="65">
        <v>1</v>
      </c>
      <c r="D248" s="1" t="s">
        <v>460</v>
      </c>
      <c r="E248" s="43" t="s">
        <v>97</v>
      </c>
      <c r="F248" s="43">
        <v>241</v>
      </c>
      <c r="G248" s="50" t="str">
        <f>_xlfn.CONCAT(E248," ",F248)</f>
        <v>S 241</v>
      </c>
      <c r="H248" s="66">
        <v>3.3635999999999999</v>
      </c>
      <c r="I248" s="65">
        <v>3.6718999999999999</v>
      </c>
      <c r="J248" s="65">
        <f>I248-H248</f>
        <v>0.30830000000000002</v>
      </c>
      <c r="K248" s="1" t="s">
        <v>81</v>
      </c>
      <c r="L248" s="59">
        <v>43767</v>
      </c>
      <c r="M248" s="44" t="s">
        <v>1062</v>
      </c>
      <c r="N248" s="71">
        <v>0</v>
      </c>
      <c r="O248" s="71">
        <v>12.5</v>
      </c>
      <c r="P248" s="71">
        <v>0</v>
      </c>
      <c r="Q248" s="33" t="s">
        <v>1088</v>
      </c>
      <c r="R248" s="84">
        <v>8.7999999999999995E-2</v>
      </c>
      <c r="S248" s="84">
        <v>6.6000000000000003E-2</v>
      </c>
      <c r="T248" s="84">
        <v>3.9E-2</v>
      </c>
      <c r="U248" s="84">
        <v>0.04</v>
      </c>
      <c r="V248" s="84">
        <v>2.3E-2</v>
      </c>
      <c r="W248" s="84">
        <v>1.8</v>
      </c>
      <c r="X248" s="84">
        <v>40.494</v>
      </c>
      <c r="Y248" s="34" t="s">
        <v>1094</v>
      </c>
      <c r="Z248" s="86" t="s">
        <v>1</v>
      </c>
      <c r="AA248" s="77">
        <v>25.841691316770405</v>
      </c>
      <c r="AB248" s="77">
        <v>17.938684999517275</v>
      </c>
      <c r="AC248" s="171">
        <v>69.4176119497088</v>
      </c>
      <c r="AD248" s="33" t="s">
        <v>1035</v>
      </c>
      <c r="AE248" s="34" t="s">
        <v>1086</v>
      </c>
      <c r="AF248" s="34" t="s">
        <v>345</v>
      </c>
      <c r="AG248" s="34" t="s">
        <v>1093</v>
      </c>
    </row>
    <row r="249" spans="1:33" ht="15" x14ac:dyDescent="0.2">
      <c r="A249" s="1" t="s">
        <v>57</v>
      </c>
      <c r="B249" s="1" t="s">
        <v>4</v>
      </c>
      <c r="C249" s="65">
        <v>1</v>
      </c>
      <c r="D249" s="1" t="s">
        <v>460</v>
      </c>
      <c r="E249" s="43" t="s">
        <v>97</v>
      </c>
      <c r="F249" s="43" t="s">
        <v>674</v>
      </c>
      <c r="G249" s="43" t="s">
        <v>461</v>
      </c>
      <c r="H249" s="38" t="s">
        <v>1</v>
      </c>
      <c r="I249" s="63" t="s">
        <v>1</v>
      </c>
      <c r="J249" s="38" t="s">
        <v>1</v>
      </c>
      <c r="K249" s="34" t="s">
        <v>1</v>
      </c>
      <c r="L249" s="58" t="s">
        <v>1</v>
      </c>
      <c r="M249" s="34" t="s">
        <v>774</v>
      </c>
      <c r="N249" s="68">
        <f t="shared" ref="N249:N254" si="15">50*2</f>
        <v>100</v>
      </c>
      <c r="O249" s="73">
        <f t="shared" ref="O249:O254" si="16">25*2</f>
        <v>50</v>
      </c>
      <c r="P249" s="73">
        <f t="shared" ref="P249:P254" si="17">(25*2)-5</f>
        <v>45</v>
      </c>
      <c r="Q249" s="33" t="s">
        <v>1088</v>
      </c>
      <c r="R249" s="82">
        <v>4.5999999999999999E-2</v>
      </c>
      <c r="S249" s="82">
        <v>4.2000000000000003E-2</v>
      </c>
      <c r="T249" s="82">
        <v>3.6999999999999998E-2</v>
      </c>
      <c r="U249" s="82">
        <v>6.0000000000000001E-3</v>
      </c>
      <c r="V249" s="82">
        <v>3.0000000000000001E-3</v>
      </c>
      <c r="W249" s="82">
        <v>1.7370000000000001</v>
      </c>
      <c r="X249" s="82">
        <v>6.0490000000000004</v>
      </c>
      <c r="Y249" s="34" t="s">
        <v>1094</v>
      </c>
      <c r="Z249" s="86" t="s">
        <v>1</v>
      </c>
      <c r="AA249" s="79">
        <v>4.0862015787835837</v>
      </c>
      <c r="AB249" s="79">
        <v>1.4573467063949805</v>
      </c>
      <c r="AC249" s="79">
        <v>35.665071296576031</v>
      </c>
      <c r="AD249" s="33" t="s">
        <v>1056</v>
      </c>
      <c r="AE249" s="34" t="s">
        <v>1084</v>
      </c>
      <c r="AF249" s="34" t="s">
        <v>1088</v>
      </c>
      <c r="AG249" s="34" t="s">
        <v>1093</v>
      </c>
    </row>
    <row r="250" spans="1:33" ht="15" x14ac:dyDescent="0.2">
      <c r="A250" s="1" t="s">
        <v>57</v>
      </c>
      <c r="B250" s="1" t="s">
        <v>4</v>
      </c>
      <c r="C250" s="65">
        <v>2</v>
      </c>
      <c r="D250" s="1" t="s">
        <v>462</v>
      </c>
      <c r="E250" s="43" t="s">
        <v>97</v>
      </c>
      <c r="F250" s="43" t="s">
        <v>675</v>
      </c>
      <c r="G250" s="43" t="s">
        <v>463</v>
      </c>
      <c r="H250" s="38" t="s">
        <v>1</v>
      </c>
      <c r="I250" s="63" t="s">
        <v>1</v>
      </c>
      <c r="J250" s="38" t="s">
        <v>1</v>
      </c>
      <c r="K250" s="34" t="s">
        <v>1</v>
      </c>
      <c r="L250" s="58" t="s">
        <v>1</v>
      </c>
      <c r="M250" s="34" t="s">
        <v>774</v>
      </c>
      <c r="N250" s="68">
        <f t="shared" si="15"/>
        <v>100</v>
      </c>
      <c r="O250" s="73">
        <f t="shared" si="16"/>
        <v>50</v>
      </c>
      <c r="P250" s="73">
        <f t="shared" si="17"/>
        <v>45</v>
      </c>
      <c r="Q250" s="33" t="s">
        <v>1088</v>
      </c>
      <c r="R250" s="82">
        <v>4.9000000000000002E-2</v>
      </c>
      <c r="S250" s="82">
        <v>4.3999999999999997E-2</v>
      </c>
      <c r="T250" s="82">
        <v>3.6999999999999998E-2</v>
      </c>
      <c r="U250" s="82">
        <v>8.9999999999999993E-3</v>
      </c>
      <c r="V250" s="82">
        <v>5.0000000000000001E-3</v>
      </c>
      <c r="W250" s="82">
        <v>1.81</v>
      </c>
      <c r="X250" s="82">
        <v>8.73</v>
      </c>
      <c r="Y250" s="34" t="s">
        <v>1094</v>
      </c>
      <c r="Z250" s="86" t="s">
        <v>1</v>
      </c>
      <c r="AA250" s="77">
        <v>7.6424703919805639</v>
      </c>
      <c r="AB250" s="77">
        <v>0.38759018230887848</v>
      </c>
      <c r="AC250" s="77">
        <v>5.0715300476085146</v>
      </c>
      <c r="AD250" s="34" t="s">
        <v>1035</v>
      </c>
      <c r="AE250" s="34" t="s">
        <v>1085</v>
      </c>
      <c r="AF250" s="34" t="s">
        <v>345</v>
      </c>
      <c r="AG250" s="34" t="s">
        <v>1</v>
      </c>
    </row>
    <row r="251" spans="1:33" ht="15" x14ac:dyDescent="0.2">
      <c r="A251" s="1" t="s">
        <v>57</v>
      </c>
      <c r="B251" s="1" t="s">
        <v>4</v>
      </c>
      <c r="C251" s="65">
        <v>3</v>
      </c>
      <c r="D251" s="1" t="s">
        <v>464</v>
      </c>
      <c r="E251" s="43" t="s">
        <v>97</v>
      </c>
      <c r="F251" s="43" t="s">
        <v>676</v>
      </c>
      <c r="G251" s="43" t="s">
        <v>465</v>
      </c>
      <c r="H251" s="38" t="s">
        <v>1</v>
      </c>
      <c r="I251" s="63" t="s">
        <v>1</v>
      </c>
      <c r="J251" s="38" t="s">
        <v>1</v>
      </c>
      <c r="K251" s="34" t="s">
        <v>1</v>
      </c>
      <c r="L251" s="58" t="s">
        <v>1</v>
      </c>
      <c r="M251" s="34" t="s">
        <v>774</v>
      </c>
      <c r="N251" s="68">
        <f t="shared" si="15"/>
        <v>100</v>
      </c>
      <c r="O251" s="73">
        <f t="shared" si="16"/>
        <v>50</v>
      </c>
      <c r="P251" s="73">
        <f t="shared" si="17"/>
        <v>45</v>
      </c>
      <c r="Q251" s="33" t="s">
        <v>1088</v>
      </c>
      <c r="R251" s="82">
        <v>4.8000000000000001E-2</v>
      </c>
      <c r="S251" s="82">
        <v>4.3999999999999997E-2</v>
      </c>
      <c r="T251" s="82">
        <v>3.6999999999999998E-2</v>
      </c>
      <c r="U251" s="82">
        <v>8.0000000000000002E-3</v>
      </c>
      <c r="V251" s="82">
        <v>5.0000000000000001E-3</v>
      </c>
      <c r="W251" s="82">
        <v>1.746</v>
      </c>
      <c r="X251" s="82">
        <v>7.899</v>
      </c>
      <c r="Y251" s="34" t="s">
        <v>1094</v>
      </c>
      <c r="Z251" s="86" t="s">
        <v>1</v>
      </c>
      <c r="AA251" s="77">
        <v>7.164285300037311</v>
      </c>
      <c r="AB251" s="77">
        <v>0.19699935292117038</v>
      </c>
      <c r="AC251" s="77">
        <v>2.7497418747428224</v>
      </c>
      <c r="AD251" s="34" t="s">
        <v>1035</v>
      </c>
      <c r="AE251" s="34" t="s">
        <v>1085</v>
      </c>
      <c r="AF251" s="34" t="s">
        <v>345</v>
      </c>
      <c r="AG251" s="34" t="s">
        <v>1</v>
      </c>
    </row>
    <row r="252" spans="1:33" ht="15" x14ac:dyDescent="0.2">
      <c r="A252" s="1" t="s">
        <v>57</v>
      </c>
      <c r="B252" s="1" t="s">
        <v>4</v>
      </c>
      <c r="C252" s="65">
        <v>4</v>
      </c>
      <c r="D252" s="1" t="s">
        <v>466</v>
      </c>
      <c r="E252" s="43" t="s">
        <v>97</v>
      </c>
      <c r="F252" s="43" t="s">
        <v>677</v>
      </c>
      <c r="G252" s="43" t="s">
        <v>467</v>
      </c>
      <c r="H252" s="38" t="s">
        <v>1</v>
      </c>
      <c r="I252" s="63" t="s">
        <v>1</v>
      </c>
      <c r="J252" s="38" t="s">
        <v>1</v>
      </c>
      <c r="K252" s="34" t="s">
        <v>1</v>
      </c>
      <c r="L252" s="58" t="s">
        <v>1</v>
      </c>
      <c r="M252" s="34" t="s">
        <v>774</v>
      </c>
      <c r="N252" s="68">
        <f t="shared" si="15"/>
        <v>100</v>
      </c>
      <c r="O252" s="73">
        <f t="shared" si="16"/>
        <v>50</v>
      </c>
      <c r="P252" s="73">
        <f t="shared" si="17"/>
        <v>45</v>
      </c>
      <c r="Q252" s="33" t="s">
        <v>1088</v>
      </c>
      <c r="R252" s="82">
        <v>4.7E-2</v>
      </c>
      <c r="S252" s="82">
        <v>4.2999999999999997E-2</v>
      </c>
      <c r="T252" s="82">
        <v>3.6999999999999998E-2</v>
      </c>
      <c r="U252" s="82">
        <v>6.0000000000000001E-3</v>
      </c>
      <c r="V252" s="82">
        <v>3.0000000000000001E-3</v>
      </c>
      <c r="W252" s="82">
        <v>1.8080000000000001</v>
      </c>
      <c r="X252" s="82">
        <v>6.2590000000000003</v>
      </c>
      <c r="Y252" s="34" t="s">
        <v>1094</v>
      </c>
      <c r="Z252" s="86" t="s">
        <v>1</v>
      </c>
      <c r="AA252" s="79">
        <v>8.4496047387596551</v>
      </c>
      <c r="AB252" s="79">
        <v>0.50209124550630502</v>
      </c>
      <c r="AC252" s="79">
        <v>5.9421861853860944</v>
      </c>
      <c r="AD252" s="34" t="s">
        <v>1035</v>
      </c>
      <c r="AE252" s="34" t="s">
        <v>1085</v>
      </c>
      <c r="AF252" s="34" t="s">
        <v>345</v>
      </c>
      <c r="AG252" s="34" t="s">
        <v>1</v>
      </c>
    </row>
    <row r="253" spans="1:33" ht="15" x14ac:dyDescent="0.2">
      <c r="A253" s="1" t="s">
        <v>57</v>
      </c>
      <c r="B253" s="1" t="s">
        <v>4</v>
      </c>
      <c r="C253" s="65">
        <v>5</v>
      </c>
      <c r="D253" s="1" t="s">
        <v>468</v>
      </c>
      <c r="E253" s="43" t="s">
        <v>97</v>
      </c>
      <c r="F253" s="43" t="s">
        <v>678</v>
      </c>
      <c r="G253" s="43" t="s">
        <v>469</v>
      </c>
      <c r="H253" s="38" t="s">
        <v>1</v>
      </c>
      <c r="I253" s="63" t="s">
        <v>1</v>
      </c>
      <c r="J253" s="38" t="s">
        <v>1</v>
      </c>
      <c r="K253" s="34" t="s">
        <v>1</v>
      </c>
      <c r="L253" s="58" t="s">
        <v>1</v>
      </c>
      <c r="M253" s="34" t="s">
        <v>774</v>
      </c>
      <c r="N253" s="68">
        <f t="shared" si="15"/>
        <v>100</v>
      </c>
      <c r="O253" s="73">
        <f t="shared" si="16"/>
        <v>50</v>
      </c>
      <c r="P253" s="73">
        <f t="shared" si="17"/>
        <v>45</v>
      </c>
      <c r="Q253" s="33" t="s">
        <v>1088</v>
      </c>
      <c r="R253" s="82">
        <v>4.9000000000000002E-2</v>
      </c>
      <c r="S253" s="82">
        <v>4.3999999999999997E-2</v>
      </c>
      <c r="T253" s="82">
        <v>3.6999999999999998E-2</v>
      </c>
      <c r="U253" s="82">
        <v>8.0000000000000002E-3</v>
      </c>
      <c r="V253" s="82">
        <v>4.0000000000000001E-3</v>
      </c>
      <c r="W253" s="82">
        <v>1.762</v>
      </c>
      <c r="X253" s="82">
        <v>7.6710000000000003</v>
      </c>
      <c r="Y253" s="34" t="s">
        <v>1094</v>
      </c>
      <c r="Z253" s="86" t="s">
        <v>1</v>
      </c>
      <c r="AA253" s="77">
        <v>6.2146361964013543</v>
      </c>
      <c r="AB253" s="77">
        <v>0.39627223994296074</v>
      </c>
      <c r="AC253" s="77">
        <v>6.3764350385051669</v>
      </c>
      <c r="AD253" s="34" t="s">
        <v>1035</v>
      </c>
      <c r="AE253" s="34" t="s">
        <v>1085</v>
      </c>
      <c r="AF253" s="34" t="s">
        <v>345</v>
      </c>
      <c r="AG253" s="34" t="s">
        <v>1</v>
      </c>
    </row>
    <row r="254" spans="1:33" ht="15" x14ac:dyDescent="0.2">
      <c r="A254" s="1" t="s">
        <v>57</v>
      </c>
      <c r="B254" s="1" t="s">
        <v>4</v>
      </c>
      <c r="C254" s="65">
        <v>6</v>
      </c>
      <c r="D254" s="1" t="s">
        <v>470</v>
      </c>
      <c r="E254" s="43" t="s">
        <v>97</v>
      </c>
      <c r="F254" s="43" t="s">
        <v>679</v>
      </c>
      <c r="G254" s="43" t="s">
        <v>471</v>
      </c>
      <c r="H254" s="38" t="s">
        <v>1</v>
      </c>
      <c r="I254" s="63" t="s">
        <v>1</v>
      </c>
      <c r="J254" s="38" t="s">
        <v>1</v>
      </c>
      <c r="K254" s="34" t="s">
        <v>1</v>
      </c>
      <c r="L254" s="58" t="s">
        <v>1</v>
      </c>
      <c r="M254" s="34" t="s">
        <v>774</v>
      </c>
      <c r="N254" s="68">
        <f t="shared" si="15"/>
        <v>100</v>
      </c>
      <c r="O254" s="73">
        <f t="shared" si="16"/>
        <v>50</v>
      </c>
      <c r="P254" s="73">
        <f t="shared" si="17"/>
        <v>45</v>
      </c>
      <c r="Q254" s="33" t="s">
        <v>1088</v>
      </c>
      <c r="R254" s="82">
        <v>4.9000000000000002E-2</v>
      </c>
      <c r="S254" s="82">
        <v>4.3999999999999997E-2</v>
      </c>
      <c r="T254" s="82">
        <v>3.6999999999999998E-2</v>
      </c>
      <c r="U254" s="82">
        <v>8.9999999999999993E-3</v>
      </c>
      <c r="V254" s="82">
        <v>5.0000000000000001E-3</v>
      </c>
      <c r="W254" s="82">
        <v>1.8220000000000001</v>
      </c>
      <c r="X254" s="82">
        <v>8.7089999999999996</v>
      </c>
      <c r="Y254" s="34" t="s">
        <v>1094</v>
      </c>
      <c r="Z254" s="86" t="s">
        <v>1</v>
      </c>
      <c r="AA254" s="77">
        <v>8.807984778957584</v>
      </c>
      <c r="AB254" s="77">
        <v>0.79797111266716692</v>
      </c>
      <c r="AC254" s="77">
        <v>9.0596331929811296</v>
      </c>
      <c r="AD254" s="34" t="s">
        <v>1035</v>
      </c>
      <c r="AE254" s="34" t="s">
        <v>1085</v>
      </c>
      <c r="AF254" s="34" t="s">
        <v>345</v>
      </c>
      <c r="AG254" s="34" t="s">
        <v>1</v>
      </c>
    </row>
    <row r="255" spans="1:33" ht="15" x14ac:dyDescent="0.2">
      <c r="A255" s="1" t="s">
        <v>57</v>
      </c>
      <c r="B255" s="1" t="s">
        <v>4</v>
      </c>
      <c r="C255" s="65">
        <v>7</v>
      </c>
      <c r="D255" s="1" t="s">
        <v>472</v>
      </c>
      <c r="E255" s="43" t="s">
        <v>97</v>
      </c>
      <c r="F255" s="43">
        <v>242</v>
      </c>
      <c r="G255" s="50" t="str">
        <f>_xlfn.CONCAT(E255," ",F255)</f>
        <v>S 242</v>
      </c>
      <c r="H255" s="66">
        <v>3.3639999999999999</v>
      </c>
      <c r="I255" s="65">
        <v>3.6187</v>
      </c>
      <c r="J255" s="65">
        <f>I255-H255</f>
        <v>0.25470000000000015</v>
      </c>
      <c r="K255" s="1" t="s">
        <v>81</v>
      </c>
      <c r="L255" s="59">
        <v>43767</v>
      </c>
      <c r="M255" s="44" t="s">
        <v>1062</v>
      </c>
      <c r="N255" s="71">
        <v>0</v>
      </c>
      <c r="O255" s="71">
        <v>12.5</v>
      </c>
      <c r="P255" s="71">
        <v>0</v>
      </c>
      <c r="Q255" s="33" t="s">
        <v>1088</v>
      </c>
      <c r="R255" s="84">
        <v>0.123</v>
      </c>
      <c r="S255" s="84">
        <v>8.5000000000000006E-2</v>
      </c>
      <c r="T255" s="84">
        <v>3.9E-2</v>
      </c>
      <c r="U255" s="84">
        <v>7.3999999999999996E-2</v>
      </c>
      <c r="V255" s="84">
        <v>4.1000000000000002E-2</v>
      </c>
      <c r="W255" s="84">
        <v>1.8280000000000001</v>
      </c>
      <c r="X255" s="84">
        <v>74.284999999999997</v>
      </c>
      <c r="Y255" s="34" t="s">
        <v>1094</v>
      </c>
      <c r="Z255" s="86" t="s">
        <v>1</v>
      </c>
      <c r="AA255" s="77">
        <v>19.400173363581185</v>
      </c>
      <c r="AB255" s="77">
        <v>9.424705767509181</v>
      </c>
      <c r="AC255" s="171">
        <v>48.580523435948422</v>
      </c>
      <c r="AD255" s="33" t="s">
        <v>1035</v>
      </c>
      <c r="AE255" s="34" t="s">
        <v>1086</v>
      </c>
      <c r="AF255" s="34" t="s">
        <v>345</v>
      </c>
      <c r="AG255" s="34" t="s">
        <v>1093</v>
      </c>
    </row>
    <row r="256" spans="1:33" ht="15" x14ac:dyDescent="0.2">
      <c r="A256" s="1" t="s">
        <v>57</v>
      </c>
      <c r="B256" s="1" t="s">
        <v>4</v>
      </c>
      <c r="C256" s="65">
        <v>7</v>
      </c>
      <c r="D256" s="1" t="s">
        <v>472</v>
      </c>
      <c r="E256" s="43" t="s">
        <v>97</v>
      </c>
      <c r="F256" s="43" t="s">
        <v>680</v>
      </c>
      <c r="G256" s="43" t="s">
        <v>473</v>
      </c>
      <c r="H256" s="38" t="s">
        <v>1</v>
      </c>
      <c r="I256" s="63" t="s">
        <v>1</v>
      </c>
      <c r="J256" s="38" t="s">
        <v>1</v>
      </c>
      <c r="K256" s="34" t="s">
        <v>1</v>
      </c>
      <c r="L256" s="58" t="s">
        <v>1</v>
      </c>
      <c r="M256" s="34" t="s">
        <v>774</v>
      </c>
      <c r="N256" s="68">
        <f t="shared" ref="N256:N261" si="18">50*2</f>
        <v>100</v>
      </c>
      <c r="O256" s="73">
        <f t="shared" ref="O256:O261" si="19">25*2</f>
        <v>50</v>
      </c>
      <c r="P256" s="73">
        <f t="shared" ref="P256:P261" si="20">(25*2)-5</f>
        <v>45</v>
      </c>
      <c r="Q256" s="33" t="s">
        <v>1088</v>
      </c>
      <c r="R256" s="82">
        <v>4.5999999999999999E-2</v>
      </c>
      <c r="S256" s="82">
        <v>4.2999999999999997E-2</v>
      </c>
      <c r="T256" s="82">
        <v>3.6999999999999998E-2</v>
      </c>
      <c r="U256" s="82">
        <v>6.0000000000000001E-3</v>
      </c>
      <c r="V256" s="82">
        <v>4.0000000000000001E-3</v>
      </c>
      <c r="W256" s="82">
        <v>1.716</v>
      </c>
      <c r="X256" s="82">
        <v>6.0970000000000004</v>
      </c>
      <c r="Y256" s="34" t="s">
        <v>1094</v>
      </c>
      <c r="Z256" s="86" t="s">
        <v>1</v>
      </c>
      <c r="AA256" s="79">
        <v>4.7334571180441918</v>
      </c>
      <c r="AB256" s="79">
        <v>0.47370348035222781</v>
      </c>
      <c r="AC256" s="79">
        <v>10.007558292784461</v>
      </c>
      <c r="AD256" s="33" t="s">
        <v>1056</v>
      </c>
      <c r="AE256" s="34" t="s">
        <v>1084</v>
      </c>
      <c r="AF256" s="34" t="s">
        <v>1088</v>
      </c>
      <c r="AG256" s="34" t="s">
        <v>1093</v>
      </c>
    </row>
    <row r="257" spans="1:33" ht="15" x14ac:dyDescent="0.2">
      <c r="A257" s="1" t="s">
        <v>57</v>
      </c>
      <c r="B257" s="1" t="s">
        <v>4</v>
      </c>
      <c r="C257" s="65">
        <v>8</v>
      </c>
      <c r="D257" s="1" t="s">
        <v>474</v>
      </c>
      <c r="E257" s="43" t="s">
        <v>97</v>
      </c>
      <c r="F257" s="43" t="s">
        <v>681</v>
      </c>
      <c r="G257" s="43" t="s">
        <v>475</v>
      </c>
      <c r="H257" s="38" t="s">
        <v>1</v>
      </c>
      <c r="I257" s="63" t="s">
        <v>1</v>
      </c>
      <c r="J257" s="38" t="s">
        <v>1</v>
      </c>
      <c r="K257" s="34" t="s">
        <v>1</v>
      </c>
      <c r="L257" s="58" t="s">
        <v>1</v>
      </c>
      <c r="M257" s="34" t="s">
        <v>774</v>
      </c>
      <c r="N257" s="68">
        <f t="shared" si="18"/>
        <v>100</v>
      </c>
      <c r="O257" s="73">
        <f t="shared" si="19"/>
        <v>50</v>
      </c>
      <c r="P257" s="73">
        <f t="shared" si="20"/>
        <v>45</v>
      </c>
      <c r="Q257" s="33" t="s">
        <v>1088</v>
      </c>
      <c r="R257" s="82">
        <v>4.9000000000000002E-2</v>
      </c>
      <c r="S257" s="82">
        <v>4.3999999999999997E-2</v>
      </c>
      <c r="T257" s="82">
        <v>3.6999999999999998E-2</v>
      </c>
      <c r="U257" s="82">
        <v>8.9999999999999993E-3</v>
      </c>
      <c r="V257" s="82">
        <v>5.0000000000000001E-3</v>
      </c>
      <c r="W257" s="82">
        <v>1.786</v>
      </c>
      <c r="X257" s="82">
        <v>9.3109999999999999</v>
      </c>
      <c r="Y257" s="34" t="s">
        <v>1094</v>
      </c>
      <c r="Z257" s="86" t="s">
        <v>1</v>
      </c>
      <c r="AA257" s="79">
        <v>14.561852018957225</v>
      </c>
      <c r="AB257" s="79">
        <v>0.65683046703593595</v>
      </c>
      <c r="AC257" s="79">
        <v>4.5106245152117097</v>
      </c>
      <c r="AD257" s="34" t="s">
        <v>1035</v>
      </c>
      <c r="AE257" s="34" t="s">
        <v>1086</v>
      </c>
      <c r="AF257" s="34" t="s">
        <v>345</v>
      </c>
      <c r="AG257" s="34" t="s">
        <v>1</v>
      </c>
    </row>
    <row r="258" spans="1:33" ht="15" x14ac:dyDescent="0.2">
      <c r="A258" s="1" t="s">
        <v>57</v>
      </c>
      <c r="B258" s="1" t="s">
        <v>5</v>
      </c>
      <c r="C258" s="65">
        <v>1</v>
      </c>
      <c r="D258" s="1" t="s">
        <v>476</v>
      </c>
      <c r="E258" s="43" t="s">
        <v>97</v>
      </c>
      <c r="F258" s="43" t="s">
        <v>682</v>
      </c>
      <c r="G258" s="43" t="s">
        <v>477</v>
      </c>
      <c r="H258" s="38" t="s">
        <v>1</v>
      </c>
      <c r="I258" s="63" t="s">
        <v>1</v>
      </c>
      <c r="J258" s="38" t="s">
        <v>1</v>
      </c>
      <c r="K258" s="34" t="s">
        <v>1</v>
      </c>
      <c r="L258" s="58" t="s">
        <v>1</v>
      </c>
      <c r="M258" s="34" t="s">
        <v>774</v>
      </c>
      <c r="N258" s="68">
        <f t="shared" si="18"/>
        <v>100</v>
      </c>
      <c r="O258" s="73">
        <f t="shared" si="19"/>
        <v>50</v>
      </c>
      <c r="P258" s="73">
        <f t="shared" si="20"/>
        <v>45</v>
      </c>
      <c r="Q258" s="33" t="s">
        <v>1088</v>
      </c>
      <c r="R258" s="82">
        <v>5.3999999999999999E-2</v>
      </c>
      <c r="S258" s="82">
        <v>4.7E-2</v>
      </c>
      <c r="T258" s="82">
        <v>3.7999999999999999E-2</v>
      </c>
      <c r="U258" s="82">
        <v>1.2E-2</v>
      </c>
      <c r="V258" s="82">
        <v>7.0000000000000001E-3</v>
      </c>
      <c r="W258" s="82">
        <v>1.7789999999999999</v>
      </c>
      <c r="X258" s="82">
        <v>12.387</v>
      </c>
      <c r="Y258" s="34" t="s">
        <v>1094</v>
      </c>
      <c r="Z258" s="86" t="s">
        <v>1</v>
      </c>
      <c r="AA258" s="79">
        <v>10.963571843878462</v>
      </c>
      <c r="AB258" s="79">
        <v>0.86141196306017798</v>
      </c>
      <c r="AC258" s="79">
        <v>7.8570376089718383</v>
      </c>
      <c r="AD258" s="34" t="s">
        <v>1035</v>
      </c>
      <c r="AE258" s="34" t="s">
        <v>1086</v>
      </c>
      <c r="AF258" s="34" t="s">
        <v>345</v>
      </c>
      <c r="AG258" s="34" t="s">
        <v>1</v>
      </c>
    </row>
    <row r="259" spans="1:33" ht="15" x14ac:dyDescent="0.2">
      <c r="A259" s="1" t="s">
        <v>57</v>
      </c>
      <c r="B259" s="1" t="s">
        <v>5</v>
      </c>
      <c r="C259" s="65">
        <v>2</v>
      </c>
      <c r="D259" s="1" t="s">
        <v>478</v>
      </c>
      <c r="E259" s="43" t="s">
        <v>97</v>
      </c>
      <c r="F259" s="43" t="s">
        <v>683</v>
      </c>
      <c r="G259" s="43" t="s">
        <v>479</v>
      </c>
      <c r="H259" s="38" t="s">
        <v>1</v>
      </c>
      <c r="I259" s="63" t="s">
        <v>1</v>
      </c>
      <c r="J259" s="38" t="s">
        <v>1</v>
      </c>
      <c r="K259" s="34" t="s">
        <v>1</v>
      </c>
      <c r="L259" s="58" t="s">
        <v>1</v>
      </c>
      <c r="M259" s="34" t="s">
        <v>774</v>
      </c>
      <c r="N259" s="68">
        <f t="shared" si="18"/>
        <v>100</v>
      </c>
      <c r="O259" s="73">
        <f t="shared" si="19"/>
        <v>50</v>
      </c>
      <c r="P259" s="73">
        <f t="shared" si="20"/>
        <v>45</v>
      </c>
      <c r="Q259" s="33" t="s">
        <v>1088</v>
      </c>
      <c r="R259" s="82">
        <v>5.1999999999999998E-2</v>
      </c>
      <c r="S259" s="82">
        <v>4.5999999999999999E-2</v>
      </c>
      <c r="T259" s="82">
        <v>3.7999999999999999E-2</v>
      </c>
      <c r="U259" s="82">
        <v>0.01</v>
      </c>
      <c r="V259" s="82">
        <v>6.0000000000000001E-3</v>
      </c>
      <c r="W259" s="82">
        <v>1.742</v>
      </c>
      <c r="X259" s="82">
        <v>9.7479999999999993</v>
      </c>
      <c r="Y259" s="34" t="s">
        <v>1094</v>
      </c>
      <c r="Z259" s="86" t="s">
        <v>1</v>
      </c>
      <c r="AA259" s="79">
        <v>24.095454649079919</v>
      </c>
      <c r="AB259" s="79">
        <v>5.9734981129351992</v>
      </c>
      <c r="AC259" s="79">
        <v>24.790974895189606</v>
      </c>
      <c r="AD259" s="34" t="s">
        <v>1035</v>
      </c>
      <c r="AE259" s="34" t="s">
        <v>1086</v>
      </c>
      <c r="AF259" s="34" t="s">
        <v>345</v>
      </c>
      <c r="AG259" s="34" t="s">
        <v>1</v>
      </c>
    </row>
    <row r="260" spans="1:33" ht="15" x14ac:dyDescent="0.2">
      <c r="A260" s="1" t="s">
        <v>57</v>
      </c>
      <c r="B260" s="1" t="s">
        <v>5</v>
      </c>
      <c r="C260" s="65">
        <v>3</v>
      </c>
      <c r="D260" s="1" t="s">
        <v>480</v>
      </c>
      <c r="E260" s="43" t="s">
        <v>97</v>
      </c>
      <c r="F260" s="43" t="s">
        <v>684</v>
      </c>
      <c r="G260" s="43" t="s">
        <v>481</v>
      </c>
      <c r="H260" s="38" t="s">
        <v>1</v>
      </c>
      <c r="I260" s="63" t="s">
        <v>1</v>
      </c>
      <c r="J260" s="38" t="s">
        <v>1</v>
      </c>
      <c r="K260" s="34" t="s">
        <v>1</v>
      </c>
      <c r="L260" s="58" t="s">
        <v>1</v>
      </c>
      <c r="M260" s="34" t="s">
        <v>774</v>
      </c>
      <c r="N260" s="68">
        <f t="shared" si="18"/>
        <v>100</v>
      </c>
      <c r="O260" s="73">
        <f t="shared" si="19"/>
        <v>50</v>
      </c>
      <c r="P260" s="73">
        <f t="shared" si="20"/>
        <v>45</v>
      </c>
      <c r="Q260" s="33" t="s">
        <v>1088</v>
      </c>
      <c r="R260" s="82">
        <v>4.9000000000000002E-2</v>
      </c>
      <c r="S260" s="82">
        <v>4.3999999999999997E-2</v>
      </c>
      <c r="T260" s="82">
        <v>3.6999999999999998E-2</v>
      </c>
      <c r="U260" s="82">
        <v>8.0000000000000002E-3</v>
      </c>
      <c r="V260" s="82">
        <v>4.0000000000000001E-3</v>
      </c>
      <c r="W260" s="82">
        <v>1.784</v>
      </c>
      <c r="X260" s="82">
        <v>7.734</v>
      </c>
      <c r="Y260" s="34" t="s">
        <v>1094</v>
      </c>
      <c r="Z260" s="86" t="s">
        <v>1</v>
      </c>
      <c r="AA260" s="79">
        <v>12.154519675833336</v>
      </c>
      <c r="AB260" s="79">
        <v>2.7549261952593218</v>
      </c>
      <c r="AC260" s="79">
        <v>22.665858205297109</v>
      </c>
      <c r="AD260" s="34" t="s">
        <v>1035</v>
      </c>
      <c r="AE260" s="34" t="s">
        <v>1086</v>
      </c>
      <c r="AF260" s="34" t="s">
        <v>345</v>
      </c>
      <c r="AG260" s="34" t="s">
        <v>1</v>
      </c>
    </row>
    <row r="261" spans="1:33" ht="15" x14ac:dyDescent="0.2">
      <c r="A261" s="1" t="s">
        <v>57</v>
      </c>
      <c r="B261" s="1" t="s">
        <v>5</v>
      </c>
      <c r="C261" s="65">
        <v>4</v>
      </c>
      <c r="D261" s="1" t="s">
        <v>482</v>
      </c>
      <c r="E261" s="43" t="s">
        <v>97</v>
      </c>
      <c r="F261" s="43" t="s">
        <v>685</v>
      </c>
      <c r="G261" s="43" t="s">
        <v>483</v>
      </c>
      <c r="H261" s="38" t="s">
        <v>1</v>
      </c>
      <c r="I261" s="63" t="s">
        <v>1</v>
      </c>
      <c r="J261" s="38" t="s">
        <v>1</v>
      </c>
      <c r="K261" s="34" t="s">
        <v>1</v>
      </c>
      <c r="L261" s="58" t="s">
        <v>1</v>
      </c>
      <c r="M261" s="34" t="s">
        <v>774</v>
      </c>
      <c r="N261" s="68">
        <f t="shared" si="18"/>
        <v>100</v>
      </c>
      <c r="O261" s="73">
        <f t="shared" si="19"/>
        <v>50</v>
      </c>
      <c r="P261" s="73">
        <f t="shared" si="20"/>
        <v>45</v>
      </c>
      <c r="Q261" s="33" t="s">
        <v>1088</v>
      </c>
      <c r="R261" s="82">
        <v>4.9000000000000002E-2</v>
      </c>
      <c r="S261" s="82">
        <v>4.3999999999999997E-2</v>
      </c>
      <c r="T261" s="82">
        <v>3.6999999999999998E-2</v>
      </c>
      <c r="U261" s="82">
        <v>8.0000000000000002E-3</v>
      </c>
      <c r="V261" s="82">
        <v>5.0000000000000001E-3</v>
      </c>
      <c r="W261" s="82">
        <v>1.7769999999999999</v>
      </c>
      <c r="X261" s="82">
        <v>8.2940000000000005</v>
      </c>
      <c r="Y261" s="34" t="s">
        <v>1094</v>
      </c>
      <c r="Z261" s="86" t="s">
        <v>1</v>
      </c>
      <c r="AA261" s="79">
        <v>14.420334147346704</v>
      </c>
      <c r="AB261" s="79">
        <v>2.9963452553824328</v>
      </c>
      <c r="AC261" s="79">
        <v>20.778611818324272</v>
      </c>
      <c r="AD261" s="34" t="s">
        <v>1035</v>
      </c>
      <c r="AE261" s="34" t="s">
        <v>1086</v>
      </c>
      <c r="AF261" s="34" t="s">
        <v>345</v>
      </c>
      <c r="AG261" s="34" t="s">
        <v>1</v>
      </c>
    </row>
    <row r="262" spans="1:33" ht="15" x14ac:dyDescent="0.2">
      <c r="A262" s="1" t="s">
        <v>57</v>
      </c>
      <c r="B262" s="1" t="s">
        <v>5</v>
      </c>
      <c r="C262" s="65">
        <v>5</v>
      </c>
      <c r="D262" s="1" t="s">
        <v>484</v>
      </c>
      <c r="E262" s="43" t="s">
        <v>97</v>
      </c>
      <c r="F262" s="43">
        <v>243</v>
      </c>
      <c r="G262" s="50" t="str">
        <f>_xlfn.CONCAT(E262," ",F262)</f>
        <v>S 243</v>
      </c>
      <c r="H262" s="66">
        <v>3.2907000000000002</v>
      </c>
      <c r="I262" s="65">
        <v>3.5697999999999999</v>
      </c>
      <c r="J262" s="65">
        <f>I262-H262</f>
        <v>0.27909999999999968</v>
      </c>
      <c r="K262" s="1" t="s">
        <v>81</v>
      </c>
      <c r="L262" s="59">
        <v>43767</v>
      </c>
      <c r="M262" s="44" t="s">
        <v>1062</v>
      </c>
      <c r="N262" s="71">
        <v>0</v>
      </c>
      <c r="O262" s="71">
        <v>12.5</v>
      </c>
      <c r="P262" s="71">
        <v>0</v>
      </c>
      <c r="Q262" s="33" t="s">
        <v>1088</v>
      </c>
      <c r="R262" s="84">
        <v>0.113</v>
      </c>
      <c r="S262" s="84">
        <v>0.08</v>
      </c>
      <c r="T262" s="84">
        <v>0.04</v>
      </c>
      <c r="U262" s="84">
        <v>6.3E-2</v>
      </c>
      <c r="V262" s="84">
        <v>3.5000000000000003E-2</v>
      </c>
      <c r="W262" s="84">
        <v>1.8260000000000001</v>
      </c>
      <c r="X262" s="84">
        <v>63.06</v>
      </c>
      <c r="Y262" s="34" t="s">
        <v>1094</v>
      </c>
      <c r="Z262" s="86" t="s">
        <v>1</v>
      </c>
      <c r="AA262" s="77">
        <v>11.543095266691951</v>
      </c>
      <c r="AB262" s="77">
        <v>0.82025886889270794</v>
      </c>
      <c r="AC262" s="78">
        <v>7.1060564774129222</v>
      </c>
      <c r="AD262" s="33" t="s">
        <v>1035</v>
      </c>
      <c r="AE262" s="34" t="s">
        <v>1086</v>
      </c>
      <c r="AF262" s="34" t="s">
        <v>345</v>
      </c>
      <c r="AG262" s="34" t="s">
        <v>1093</v>
      </c>
    </row>
    <row r="263" spans="1:33" ht="15" x14ac:dyDescent="0.2">
      <c r="A263" s="1" t="s">
        <v>57</v>
      </c>
      <c r="B263" s="1" t="s">
        <v>5</v>
      </c>
      <c r="C263" s="65">
        <v>5</v>
      </c>
      <c r="D263" s="1" t="s">
        <v>484</v>
      </c>
      <c r="E263" s="43" t="s">
        <v>97</v>
      </c>
      <c r="F263" s="43" t="s">
        <v>686</v>
      </c>
      <c r="G263" s="43" t="s">
        <v>485</v>
      </c>
      <c r="H263" s="38" t="s">
        <v>1</v>
      </c>
      <c r="I263" s="63" t="s">
        <v>1</v>
      </c>
      <c r="J263" s="38" t="s">
        <v>1</v>
      </c>
      <c r="K263" s="34" t="s">
        <v>1</v>
      </c>
      <c r="L263" s="58" t="s">
        <v>1</v>
      </c>
      <c r="M263" s="34" t="s">
        <v>774</v>
      </c>
      <c r="N263" s="68">
        <f>50*2</f>
        <v>100</v>
      </c>
      <c r="O263" s="73">
        <f>25*2</f>
        <v>50</v>
      </c>
      <c r="P263" s="73">
        <f>(25*2)-5</f>
        <v>45</v>
      </c>
      <c r="Q263" s="33" t="s">
        <v>1088</v>
      </c>
      <c r="R263" s="82">
        <v>4.2999999999999997E-2</v>
      </c>
      <c r="S263" s="82">
        <v>4.1000000000000002E-2</v>
      </c>
      <c r="T263" s="82">
        <v>3.5999999999999997E-2</v>
      </c>
      <c r="U263" s="82">
        <v>4.0000000000000001E-3</v>
      </c>
      <c r="V263" s="82">
        <v>2E-3</v>
      </c>
      <c r="W263" s="82">
        <v>1.6830000000000001</v>
      </c>
      <c r="X263" s="82">
        <v>3.7210000000000001</v>
      </c>
      <c r="Y263" s="34" t="s">
        <v>343</v>
      </c>
      <c r="Z263" s="86" t="s">
        <v>1</v>
      </c>
      <c r="AA263" s="77">
        <v>2.3632323758793072</v>
      </c>
      <c r="AB263" s="77">
        <v>8.9405888799498179E-2</v>
      </c>
      <c r="AC263" s="77">
        <v>3.7832034510035091</v>
      </c>
      <c r="AD263" s="33" t="s">
        <v>1056</v>
      </c>
      <c r="AE263" s="34" t="s">
        <v>1084</v>
      </c>
      <c r="AF263" s="34" t="s">
        <v>1088</v>
      </c>
      <c r="AG263" s="34" t="s">
        <v>1093</v>
      </c>
    </row>
    <row r="264" spans="1:33" ht="15" x14ac:dyDescent="0.2">
      <c r="A264" s="1" t="s">
        <v>57</v>
      </c>
      <c r="B264" s="1" t="s">
        <v>5</v>
      </c>
      <c r="C264" s="65">
        <v>6</v>
      </c>
      <c r="D264" s="1" t="s">
        <v>486</v>
      </c>
      <c r="E264" s="43" t="s">
        <v>97</v>
      </c>
      <c r="F264" s="43">
        <v>244</v>
      </c>
      <c r="G264" s="50" t="str">
        <f>_xlfn.CONCAT(E264," ",F264)</f>
        <v>S 244</v>
      </c>
      <c r="H264" s="66">
        <v>3.2067000000000001</v>
      </c>
      <c r="I264" s="65">
        <v>3.4748999999999999</v>
      </c>
      <c r="J264" s="65">
        <f>I264-H264</f>
        <v>0.26819999999999977</v>
      </c>
      <c r="K264" s="1" t="s">
        <v>81</v>
      </c>
      <c r="L264" s="59">
        <v>43767</v>
      </c>
      <c r="M264" s="44" t="s">
        <v>1062</v>
      </c>
      <c r="N264" s="71">
        <v>0</v>
      </c>
      <c r="O264" s="71">
        <v>12.5</v>
      </c>
      <c r="P264" s="71">
        <v>0</v>
      </c>
      <c r="Q264" s="33" t="s">
        <v>1088</v>
      </c>
      <c r="R264" s="84">
        <v>0.104</v>
      </c>
      <c r="S264" s="84">
        <v>7.5999999999999998E-2</v>
      </c>
      <c r="T264" s="84">
        <v>0.04</v>
      </c>
      <c r="U264" s="84">
        <v>5.5E-2</v>
      </c>
      <c r="V264" s="84">
        <v>3.1E-2</v>
      </c>
      <c r="W264" s="84">
        <v>1.794</v>
      </c>
      <c r="X264" s="84">
        <v>55.332000000000001</v>
      </c>
      <c r="Y264" s="34" t="s">
        <v>1094</v>
      </c>
      <c r="Z264" s="86" t="s">
        <v>1</v>
      </c>
      <c r="AA264" s="77">
        <v>19.943365820215746</v>
      </c>
      <c r="AB264" s="77">
        <v>1.1805409431817604</v>
      </c>
      <c r="AC264" s="78">
        <v>5.9194669236077297</v>
      </c>
      <c r="AD264" s="33" t="s">
        <v>1035</v>
      </c>
      <c r="AE264" s="34" t="s">
        <v>1086</v>
      </c>
      <c r="AF264" s="34" t="s">
        <v>345</v>
      </c>
      <c r="AG264" s="34" t="s">
        <v>1093</v>
      </c>
    </row>
    <row r="265" spans="1:33" ht="15" x14ac:dyDescent="0.2">
      <c r="A265" s="1" t="s">
        <v>57</v>
      </c>
      <c r="B265" s="1" t="s">
        <v>5</v>
      </c>
      <c r="C265" s="65">
        <v>6</v>
      </c>
      <c r="D265" s="1" t="s">
        <v>486</v>
      </c>
      <c r="E265" s="43" t="s">
        <v>97</v>
      </c>
      <c r="F265" s="43" t="s">
        <v>687</v>
      </c>
      <c r="G265" s="43" t="s">
        <v>487</v>
      </c>
      <c r="H265" s="38" t="s">
        <v>1</v>
      </c>
      <c r="I265" s="63" t="s">
        <v>1</v>
      </c>
      <c r="J265" s="38" t="s">
        <v>1</v>
      </c>
      <c r="K265" s="34" t="s">
        <v>1</v>
      </c>
      <c r="L265" s="58" t="s">
        <v>1</v>
      </c>
      <c r="M265" s="34" t="s">
        <v>774</v>
      </c>
      <c r="N265" s="68">
        <f>50*2</f>
        <v>100</v>
      </c>
      <c r="O265" s="73">
        <f>25*2</f>
        <v>50</v>
      </c>
      <c r="P265" s="73">
        <f>(25*2)-5</f>
        <v>45</v>
      </c>
      <c r="Q265" s="33" t="s">
        <v>1088</v>
      </c>
      <c r="R265" s="82">
        <v>4.2999999999999997E-2</v>
      </c>
      <c r="S265" s="82">
        <v>4.1000000000000002E-2</v>
      </c>
      <c r="T265" s="82">
        <v>3.6999999999999998E-2</v>
      </c>
      <c r="U265" s="82">
        <v>3.0000000000000001E-3</v>
      </c>
      <c r="V265" s="82">
        <v>2E-3</v>
      </c>
      <c r="W265" s="82">
        <v>1.5209999999999999</v>
      </c>
      <c r="X265" s="82">
        <v>3.2109999999999999</v>
      </c>
      <c r="Y265" s="34" t="s">
        <v>343</v>
      </c>
      <c r="Z265" s="86" t="s">
        <v>1</v>
      </c>
      <c r="AA265" s="77">
        <v>1.2735308462062929</v>
      </c>
      <c r="AB265" s="77">
        <v>3.1769297596826999E-2</v>
      </c>
      <c r="AC265" s="77">
        <v>2.4945840684946279</v>
      </c>
      <c r="AD265" s="33" t="s">
        <v>1056</v>
      </c>
      <c r="AE265" s="34" t="s">
        <v>1084</v>
      </c>
      <c r="AF265" s="34" t="s">
        <v>1088</v>
      </c>
      <c r="AG265" s="34" t="s">
        <v>1093</v>
      </c>
    </row>
    <row r="266" spans="1:33" ht="15" x14ac:dyDescent="0.2">
      <c r="A266" s="1" t="s">
        <v>57</v>
      </c>
      <c r="B266" s="1" t="s">
        <v>5</v>
      </c>
      <c r="C266" s="65">
        <v>7</v>
      </c>
      <c r="D266" s="1" t="s">
        <v>488</v>
      </c>
      <c r="E266" s="43" t="s">
        <v>97</v>
      </c>
      <c r="F266" s="43">
        <v>245</v>
      </c>
      <c r="G266" s="50" t="str">
        <f>_xlfn.CONCAT(E266," ",F266)</f>
        <v>S 245</v>
      </c>
      <c r="H266" s="66">
        <v>3.1758000000000002</v>
      </c>
      <c r="I266" s="65">
        <v>3.4131999999999998</v>
      </c>
      <c r="J266" s="65">
        <f>I266-H266</f>
        <v>0.23739999999999961</v>
      </c>
      <c r="K266" s="1" t="s">
        <v>81</v>
      </c>
      <c r="L266" s="59">
        <v>43767</v>
      </c>
      <c r="M266" s="44" t="s">
        <v>1062</v>
      </c>
      <c r="N266" s="71">
        <v>0</v>
      </c>
      <c r="O266" s="71">
        <v>12.5</v>
      </c>
      <c r="P266" s="71">
        <v>0</v>
      </c>
      <c r="Q266" s="33" t="s">
        <v>1088</v>
      </c>
      <c r="R266" s="84">
        <v>0.254</v>
      </c>
      <c r="S266" s="84">
        <v>0.156</v>
      </c>
      <c r="T266" s="84">
        <v>3.9E-2</v>
      </c>
      <c r="U266" s="84">
        <v>0.20399999999999999</v>
      </c>
      <c r="V266" s="84">
        <v>0.111</v>
      </c>
      <c r="W266" s="84">
        <v>1.841</v>
      </c>
      <c r="X266" s="84">
        <v>204.119</v>
      </c>
      <c r="Y266" s="34" t="s">
        <v>1094</v>
      </c>
      <c r="Z266" s="86" t="s">
        <v>1</v>
      </c>
      <c r="AA266" s="77">
        <v>21.4945408693243</v>
      </c>
      <c r="AB266" s="77">
        <v>2.7930266543800202</v>
      </c>
      <c r="AC266" s="78">
        <v>12.994121025241611</v>
      </c>
      <c r="AD266" s="33" t="s">
        <v>1035</v>
      </c>
      <c r="AE266" s="34" t="s">
        <v>1086</v>
      </c>
      <c r="AF266" s="34" t="s">
        <v>345</v>
      </c>
      <c r="AG266" s="34" t="s">
        <v>1093</v>
      </c>
    </row>
    <row r="267" spans="1:33" ht="15" x14ac:dyDescent="0.2">
      <c r="A267" s="1" t="s">
        <v>57</v>
      </c>
      <c r="B267" s="1" t="s">
        <v>5</v>
      </c>
      <c r="C267" s="65">
        <v>7</v>
      </c>
      <c r="D267" s="1" t="s">
        <v>488</v>
      </c>
      <c r="E267" s="43" t="s">
        <v>97</v>
      </c>
      <c r="F267" s="43" t="s">
        <v>688</v>
      </c>
      <c r="G267" s="43" t="s">
        <v>489</v>
      </c>
      <c r="H267" s="38" t="s">
        <v>1</v>
      </c>
      <c r="I267" s="63" t="s">
        <v>1</v>
      </c>
      <c r="J267" s="38" t="s">
        <v>1</v>
      </c>
      <c r="K267" s="34" t="s">
        <v>1</v>
      </c>
      <c r="L267" s="58" t="s">
        <v>1</v>
      </c>
      <c r="M267" s="34" t="s">
        <v>774</v>
      </c>
      <c r="N267" s="68">
        <f>50*2</f>
        <v>100</v>
      </c>
      <c r="O267" s="73">
        <f>25*2</f>
        <v>50</v>
      </c>
      <c r="P267" s="73">
        <f>(25*2)-5</f>
        <v>45</v>
      </c>
      <c r="Q267" s="33" t="s">
        <v>1088</v>
      </c>
      <c r="R267" s="82">
        <v>4.4999999999999998E-2</v>
      </c>
      <c r="S267" s="82">
        <v>4.2000000000000003E-2</v>
      </c>
      <c r="T267" s="82">
        <v>3.6999999999999998E-2</v>
      </c>
      <c r="U267" s="82">
        <v>4.0000000000000001E-3</v>
      </c>
      <c r="V267" s="82">
        <v>3.0000000000000001E-3</v>
      </c>
      <c r="W267" s="82">
        <v>1.419</v>
      </c>
      <c r="X267" s="82">
        <v>3.6659999999999999</v>
      </c>
      <c r="Y267" s="34" t="s">
        <v>343</v>
      </c>
      <c r="Z267" s="86" t="s">
        <v>1</v>
      </c>
      <c r="AA267" s="77">
        <v>1.8916476246796194</v>
      </c>
      <c r="AB267" s="77">
        <v>1.198450577238116E-2</v>
      </c>
      <c r="AC267" s="77">
        <v>0.63354853282523615</v>
      </c>
      <c r="AD267" s="33" t="s">
        <v>1056</v>
      </c>
      <c r="AE267" s="34" t="s">
        <v>1084</v>
      </c>
      <c r="AF267" s="34" t="s">
        <v>1088</v>
      </c>
      <c r="AG267" s="34" t="s">
        <v>1093</v>
      </c>
    </row>
    <row r="268" spans="1:33" ht="15" x14ac:dyDescent="0.2">
      <c r="A268" s="1" t="s">
        <v>57</v>
      </c>
      <c r="B268" s="1" t="s">
        <v>5</v>
      </c>
      <c r="C268" s="65">
        <v>8</v>
      </c>
      <c r="D268" s="1" t="s">
        <v>490</v>
      </c>
      <c r="E268" s="43" t="s">
        <v>97</v>
      </c>
      <c r="F268" s="43">
        <v>246</v>
      </c>
      <c r="G268" s="50" t="str">
        <f>_xlfn.CONCAT(E268," ",F268)</f>
        <v>S 246</v>
      </c>
      <c r="H268" s="66">
        <v>3.0045000000000002</v>
      </c>
      <c r="I268" s="65">
        <v>3.2397</v>
      </c>
      <c r="J268" s="65">
        <f>I268-H268</f>
        <v>0.23519999999999985</v>
      </c>
      <c r="K268" s="1" t="s">
        <v>81</v>
      </c>
      <c r="L268" s="59">
        <v>43767</v>
      </c>
      <c r="M268" s="44" t="s">
        <v>1079</v>
      </c>
      <c r="N268" s="71">
        <v>0</v>
      </c>
      <c r="O268" s="71">
        <v>12.5</v>
      </c>
      <c r="P268" s="71">
        <v>0</v>
      </c>
      <c r="Q268" s="33" t="s">
        <v>1088</v>
      </c>
      <c r="R268" s="84">
        <v>0.13800000000000001</v>
      </c>
      <c r="S268" s="84">
        <v>9.4E-2</v>
      </c>
      <c r="T268" s="84">
        <v>0.04</v>
      </c>
      <c r="U268" s="84">
        <v>0.09</v>
      </c>
      <c r="V268" s="84">
        <v>0.05</v>
      </c>
      <c r="W268" s="84">
        <v>1.8180000000000001</v>
      </c>
      <c r="X268" s="84">
        <v>89.981999999999999</v>
      </c>
      <c r="Y268" s="34" t="s">
        <v>1094</v>
      </c>
      <c r="Z268" s="86" t="s">
        <v>1</v>
      </c>
      <c r="AA268" s="77">
        <v>22.135730921216247</v>
      </c>
      <c r="AB268" s="77">
        <v>1.1087789958036542</v>
      </c>
      <c r="AC268" s="78">
        <v>5.0090010569333954</v>
      </c>
      <c r="AD268" s="33" t="s">
        <v>1035</v>
      </c>
      <c r="AE268" s="34" t="s">
        <v>1086</v>
      </c>
      <c r="AF268" s="34" t="s">
        <v>345</v>
      </c>
      <c r="AG268" s="34" t="s">
        <v>1093</v>
      </c>
    </row>
    <row r="269" spans="1:33" ht="15" x14ac:dyDescent="0.2">
      <c r="A269" s="1" t="s">
        <v>57</v>
      </c>
      <c r="B269" s="1" t="s">
        <v>5</v>
      </c>
      <c r="C269" s="65">
        <v>8</v>
      </c>
      <c r="D269" s="1" t="s">
        <v>490</v>
      </c>
      <c r="E269" s="43" t="s">
        <v>97</v>
      </c>
      <c r="F269" s="43" t="s">
        <v>689</v>
      </c>
      <c r="G269" s="43" t="s">
        <v>491</v>
      </c>
      <c r="H269" s="38" t="s">
        <v>1</v>
      </c>
      <c r="I269" s="63" t="s">
        <v>1</v>
      </c>
      <c r="J269" s="38" t="s">
        <v>1</v>
      </c>
      <c r="K269" s="34" t="s">
        <v>1</v>
      </c>
      <c r="L269" s="58" t="s">
        <v>1</v>
      </c>
      <c r="M269" s="34" t="s">
        <v>774</v>
      </c>
      <c r="N269" s="68">
        <f t="shared" ref="N269:N280" si="21">50*2</f>
        <v>100</v>
      </c>
      <c r="O269" s="73">
        <f t="shared" ref="O269:O280" si="22">25*2</f>
        <v>50</v>
      </c>
      <c r="P269" s="73">
        <f t="shared" ref="P269:P280" si="23">(25*2)-5</f>
        <v>45</v>
      </c>
      <c r="Q269" s="33" t="s">
        <v>1088</v>
      </c>
      <c r="R269" s="82">
        <v>4.2999999999999997E-2</v>
      </c>
      <c r="S269" s="82">
        <v>0.04</v>
      </c>
      <c r="T269" s="82">
        <v>3.6999999999999998E-2</v>
      </c>
      <c r="U269" s="82">
        <v>2E-3</v>
      </c>
      <c r="V269" s="82">
        <v>1E-3</v>
      </c>
      <c r="W269" s="82">
        <v>1.7370000000000001</v>
      </c>
      <c r="X269" s="82">
        <v>2.4630000000000001</v>
      </c>
      <c r="Y269" s="34" t="s">
        <v>1094</v>
      </c>
      <c r="Z269" s="86" t="s">
        <v>1</v>
      </c>
      <c r="AA269" s="77">
        <v>1.3593429330362181</v>
      </c>
      <c r="AB269" s="77">
        <v>1.0536016482578339E-2</v>
      </c>
      <c r="AC269" s="77">
        <v>0.77508156525632366</v>
      </c>
      <c r="AD269" s="33" t="s">
        <v>1056</v>
      </c>
      <c r="AE269" s="34" t="s">
        <v>1084</v>
      </c>
      <c r="AF269" s="34" t="s">
        <v>1088</v>
      </c>
      <c r="AG269" s="34" t="s">
        <v>1093</v>
      </c>
    </row>
    <row r="270" spans="1:33" ht="15" x14ac:dyDescent="0.2">
      <c r="A270" s="1" t="s">
        <v>57</v>
      </c>
      <c r="B270" s="1" t="s">
        <v>9</v>
      </c>
      <c r="C270" s="65">
        <v>1</v>
      </c>
      <c r="D270" s="1" t="s">
        <v>492</v>
      </c>
      <c r="E270" s="43" t="s">
        <v>97</v>
      </c>
      <c r="F270" s="43" t="s">
        <v>690</v>
      </c>
      <c r="G270" s="43" t="s">
        <v>493</v>
      </c>
      <c r="H270" s="38" t="s">
        <v>1</v>
      </c>
      <c r="I270" s="63" t="s">
        <v>1</v>
      </c>
      <c r="J270" s="38" t="s">
        <v>1</v>
      </c>
      <c r="K270" s="34" t="s">
        <v>1</v>
      </c>
      <c r="L270" s="58" t="s">
        <v>1</v>
      </c>
      <c r="M270" s="34" t="s">
        <v>774</v>
      </c>
      <c r="N270" s="68">
        <f t="shared" si="21"/>
        <v>100</v>
      </c>
      <c r="O270" s="73">
        <f t="shared" si="22"/>
        <v>50</v>
      </c>
      <c r="P270" s="73">
        <f t="shared" si="23"/>
        <v>45</v>
      </c>
      <c r="Q270" s="33" t="s">
        <v>1088</v>
      </c>
      <c r="R270" s="82">
        <v>5.0999999999999997E-2</v>
      </c>
      <c r="S270" s="82">
        <v>4.5999999999999999E-2</v>
      </c>
      <c r="T270" s="82">
        <v>3.7999999999999999E-2</v>
      </c>
      <c r="U270" s="82">
        <v>8.9999999999999993E-3</v>
      </c>
      <c r="V270" s="82">
        <v>6.0000000000000001E-3</v>
      </c>
      <c r="W270" s="82">
        <v>1.6080000000000001</v>
      </c>
      <c r="X270" s="82">
        <v>9.2669999999999995</v>
      </c>
      <c r="Y270" s="34" t="s">
        <v>343</v>
      </c>
      <c r="Z270" s="86" t="s">
        <v>1</v>
      </c>
      <c r="AA270" s="77">
        <v>5.3970917304215336</v>
      </c>
      <c r="AB270" s="77">
        <v>0.33203145832633713</v>
      </c>
      <c r="AC270" s="77">
        <v>6.1520440064931821</v>
      </c>
      <c r="AD270" s="33" t="s">
        <v>1035</v>
      </c>
      <c r="AE270" s="34" t="s">
        <v>1085</v>
      </c>
      <c r="AF270" s="34" t="s">
        <v>345</v>
      </c>
      <c r="AG270" s="34" t="s">
        <v>1</v>
      </c>
    </row>
    <row r="271" spans="1:33" ht="15" x14ac:dyDescent="0.2">
      <c r="A271" s="1" t="s">
        <v>57</v>
      </c>
      <c r="B271" s="1" t="s">
        <v>9</v>
      </c>
      <c r="C271" s="65">
        <v>2</v>
      </c>
      <c r="D271" s="1" t="s">
        <v>494</v>
      </c>
      <c r="E271" s="43" t="s">
        <v>97</v>
      </c>
      <c r="F271" s="43" t="s">
        <v>691</v>
      </c>
      <c r="G271" s="43" t="s">
        <v>495</v>
      </c>
      <c r="H271" s="38" t="s">
        <v>1</v>
      </c>
      <c r="I271" s="63" t="s">
        <v>1</v>
      </c>
      <c r="J271" s="38" t="s">
        <v>1</v>
      </c>
      <c r="K271" s="34" t="s">
        <v>1</v>
      </c>
      <c r="L271" s="58" t="s">
        <v>1</v>
      </c>
      <c r="M271" s="34" t="s">
        <v>774</v>
      </c>
      <c r="N271" s="68">
        <f t="shared" si="21"/>
        <v>100</v>
      </c>
      <c r="O271" s="73">
        <f t="shared" si="22"/>
        <v>50</v>
      </c>
      <c r="P271" s="73">
        <f t="shared" si="23"/>
        <v>45</v>
      </c>
      <c r="Q271" s="33" t="s">
        <v>1088</v>
      </c>
      <c r="R271" s="82">
        <v>0.05</v>
      </c>
      <c r="S271" s="82">
        <v>4.4999999999999998E-2</v>
      </c>
      <c r="T271" s="82">
        <v>3.9E-2</v>
      </c>
      <c r="U271" s="82">
        <v>7.0000000000000001E-3</v>
      </c>
      <c r="V271" s="82">
        <v>4.0000000000000001E-3</v>
      </c>
      <c r="W271" s="82">
        <v>1.774</v>
      </c>
      <c r="X271" s="82">
        <v>7.4580000000000002</v>
      </c>
      <c r="Y271" s="34" t="s">
        <v>1094</v>
      </c>
      <c r="Z271" s="86" t="s">
        <v>1</v>
      </c>
      <c r="AA271" s="77">
        <v>7.1219820302250509</v>
      </c>
      <c r="AB271" s="77">
        <v>0.55387198228586842</v>
      </c>
      <c r="AC271" s="77">
        <v>7.7769359700050567</v>
      </c>
      <c r="AD271" s="34" t="s">
        <v>1035</v>
      </c>
      <c r="AE271" s="34" t="s">
        <v>1085</v>
      </c>
      <c r="AF271" s="34" t="s">
        <v>345</v>
      </c>
      <c r="AG271" s="34" t="s">
        <v>1</v>
      </c>
    </row>
    <row r="272" spans="1:33" ht="15" x14ac:dyDescent="0.2">
      <c r="A272" s="1" t="s">
        <v>57</v>
      </c>
      <c r="B272" s="1" t="s">
        <v>9</v>
      </c>
      <c r="C272" s="65">
        <v>3</v>
      </c>
      <c r="D272" s="1" t="s">
        <v>496</v>
      </c>
      <c r="E272" s="43" t="s">
        <v>97</v>
      </c>
      <c r="F272" s="43" t="s">
        <v>692</v>
      </c>
      <c r="G272" s="43" t="s">
        <v>497</v>
      </c>
      <c r="H272" s="38" t="s">
        <v>1</v>
      </c>
      <c r="I272" s="63" t="s">
        <v>1</v>
      </c>
      <c r="J272" s="38" t="s">
        <v>1</v>
      </c>
      <c r="K272" s="34" t="s">
        <v>1</v>
      </c>
      <c r="L272" s="58" t="s">
        <v>1</v>
      </c>
      <c r="M272" s="34" t="s">
        <v>774</v>
      </c>
      <c r="N272" s="68">
        <f t="shared" si="21"/>
        <v>100</v>
      </c>
      <c r="O272" s="73">
        <f t="shared" si="22"/>
        <v>50</v>
      </c>
      <c r="P272" s="73">
        <f t="shared" si="23"/>
        <v>45</v>
      </c>
      <c r="Q272" s="33" t="s">
        <v>1088</v>
      </c>
      <c r="R272" s="82">
        <v>4.7E-2</v>
      </c>
      <c r="S272" s="82">
        <v>4.2999999999999997E-2</v>
      </c>
      <c r="T272" s="82">
        <v>3.6999999999999998E-2</v>
      </c>
      <c r="U272" s="82">
        <v>7.0000000000000001E-3</v>
      </c>
      <c r="V272" s="82">
        <v>4.0000000000000001E-3</v>
      </c>
      <c r="W272" s="82">
        <v>1.752</v>
      </c>
      <c r="X272" s="82">
        <v>7.173</v>
      </c>
      <c r="Y272" s="34" t="s">
        <v>1094</v>
      </c>
      <c r="Z272" s="86" t="s">
        <v>1</v>
      </c>
      <c r="AA272" s="79">
        <v>6.4958061494016732</v>
      </c>
      <c r="AB272" s="79">
        <v>0.49131390608149555</v>
      </c>
      <c r="AC272" s="79">
        <v>7.56355554309068</v>
      </c>
      <c r="AD272" s="34" t="s">
        <v>1035</v>
      </c>
      <c r="AE272" s="34" t="s">
        <v>1085</v>
      </c>
      <c r="AF272" s="34" t="s">
        <v>345</v>
      </c>
      <c r="AG272" s="34" t="s">
        <v>1</v>
      </c>
    </row>
    <row r="273" spans="1:33" ht="15" x14ac:dyDescent="0.2">
      <c r="A273" s="1" t="s">
        <v>57</v>
      </c>
      <c r="B273" s="1" t="s">
        <v>9</v>
      </c>
      <c r="C273" s="65">
        <v>4</v>
      </c>
      <c r="D273" s="1" t="s">
        <v>498</v>
      </c>
      <c r="E273" s="43" t="s">
        <v>97</v>
      </c>
      <c r="F273" s="43" t="s">
        <v>693</v>
      </c>
      <c r="G273" s="43" t="s">
        <v>499</v>
      </c>
      <c r="H273" s="38" t="s">
        <v>1</v>
      </c>
      <c r="I273" s="63" t="s">
        <v>1</v>
      </c>
      <c r="J273" s="38" t="s">
        <v>1</v>
      </c>
      <c r="K273" s="34" t="s">
        <v>1</v>
      </c>
      <c r="L273" s="58" t="s">
        <v>1</v>
      </c>
      <c r="M273" s="34" t="s">
        <v>774</v>
      </c>
      <c r="N273" s="68">
        <f t="shared" si="21"/>
        <v>100</v>
      </c>
      <c r="O273" s="73">
        <f t="shared" si="22"/>
        <v>50</v>
      </c>
      <c r="P273" s="73">
        <f t="shared" si="23"/>
        <v>45</v>
      </c>
      <c r="Q273" s="33" t="s">
        <v>1088</v>
      </c>
      <c r="R273" s="82">
        <v>5.2999999999999999E-2</v>
      </c>
      <c r="S273" s="82">
        <v>4.5999999999999999E-2</v>
      </c>
      <c r="T273" s="82">
        <v>3.7999999999999999E-2</v>
      </c>
      <c r="U273" s="82">
        <v>1.2E-2</v>
      </c>
      <c r="V273" s="82">
        <v>6.0000000000000001E-3</v>
      </c>
      <c r="W273" s="82">
        <v>1.84</v>
      </c>
      <c r="X273" s="82">
        <v>11.759</v>
      </c>
      <c r="Y273" s="34" t="s">
        <v>1094</v>
      </c>
      <c r="Z273" s="86" t="s">
        <v>1</v>
      </c>
      <c r="AA273" s="77">
        <v>10.125415347480029</v>
      </c>
      <c r="AB273" s="77">
        <v>0.76261872057043412</v>
      </c>
      <c r="AC273" s="77">
        <v>7.5317277800384899</v>
      </c>
      <c r="AD273" s="34" t="s">
        <v>1035</v>
      </c>
      <c r="AE273" s="34" t="s">
        <v>1086</v>
      </c>
      <c r="AF273" s="34" t="s">
        <v>345</v>
      </c>
      <c r="AG273" s="34" t="s">
        <v>1</v>
      </c>
    </row>
    <row r="274" spans="1:33" ht="15" x14ac:dyDescent="0.2">
      <c r="A274" s="1" t="s">
        <v>57</v>
      </c>
      <c r="B274" s="1" t="s">
        <v>9</v>
      </c>
      <c r="C274" s="65">
        <v>5</v>
      </c>
      <c r="D274" s="1" t="s">
        <v>500</v>
      </c>
      <c r="E274" s="43" t="s">
        <v>97</v>
      </c>
      <c r="F274" s="43" t="s">
        <v>694</v>
      </c>
      <c r="G274" s="43" t="s">
        <v>501</v>
      </c>
      <c r="H274" s="38" t="s">
        <v>1</v>
      </c>
      <c r="I274" s="63" t="s">
        <v>1</v>
      </c>
      <c r="J274" s="38" t="s">
        <v>1</v>
      </c>
      <c r="K274" s="34" t="s">
        <v>1</v>
      </c>
      <c r="L274" s="58" t="s">
        <v>1</v>
      </c>
      <c r="M274" s="34" t="s">
        <v>774</v>
      </c>
      <c r="N274" s="68">
        <f t="shared" si="21"/>
        <v>100</v>
      </c>
      <c r="O274" s="73">
        <f t="shared" si="22"/>
        <v>50</v>
      </c>
      <c r="P274" s="73">
        <f t="shared" si="23"/>
        <v>45</v>
      </c>
      <c r="Q274" s="33" t="s">
        <v>1088</v>
      </c>
      <c r="R274" s="82">
        <v>4.8000000000000001E-2</v>
      </c>
      <c r="S274" s="82">
        <v>4.2999999999999997E-2</v>
      </c>
      <c r="T274" s="82">
        <v>3.6999999999999998E-2</v>
      </c>
      <c r="U274" s="82">
        <v>8.0000000000000002E-3</v>
      </c>
      <c r="V274" s="82">
        <v>4.0000000000000001E-3</v>
      </c>
      <c r="W274" s="82">
        <v>1.7509999999999999</v>
      </c>
      <c r="X274" s="82">
        <v>7.5250000000000004</v>
      </c>
      <c r="Y274" s="34" t="s">
        <v>1094</v>
      </c>
      <c r="Z274" s="86" t="s">
        <v>1</v>
      </c>
      <c r="AA274" s="79">
        <v>6.1448005451500203</v>
      </c>
      <c r="AB274" s="79">
        <v>0.54795728351559758</v>
      </c>
      <c r="AC274" s="79">
        <v>8.9174136652505389</v>
      </c>
      <c r="AD274" s="34" t="s">
        <v>1035</v>
      </c>
      <c r="AE274" s="34" t="s">
        <v>1085</v>
      </c>
      <c r="AF274" s="34" t="s">
        <v>345</v>
      </c>
      <c r="AG274" s="34" t="s">
        <v>1</v>
      </c>
    </row>
    <row r="275" spans="1:33" ht="15" x14ac:dyDescent="0.2">
      <c r="A275" s="1" t="s">
        <v>57</v>
      </c>
      <c r="B275" s="1" t="s">
        <v>9</v>
      </c>
      <c r="C275" s="65">
        <v>6</v>
      </c>
      <c r="D275" s="1" t="s">
        <v>502</v>
      </c>
      <c r="E275" s="43" t="s">
        <v>97</v>
      </c>
      <c r="F275" s="43" t="s">
        <v>695</v>
      </c>
      <c r="G275" s="43" t="s">
        <v>503</v>
      </c>
      <c r="H275" s="38" t="s">
        <v>1</v>
      </c>
      <c r="I275" s="63" t="s">
        <v>1</v>
      </c>
      <c r="J275" s="38" t="s">
        <v>1</v>
      </c>
      <c r="K275" s="34" t="s">
        <v>1</v>
      </c>
      <c r="L275" s="58" t="s">
        <v>1</v>
      </c>
      <c r="M275" s="34" t="s">
        <v>774</v>
      </c>
      <c r="N275" s="68">
        <f t="shared" si="21"/>
        <v>100</v>
      </c>
      <c r="O275" s="73">
        <f t="shared" si="22"/>
        <v>50</v>
      </c>
      <c r="P275" s="73">
        <f t="shared" si="23"/>
        <v>45</v>
      </c>
      <c r="Q275" s="33" t="s">
        <v>1088</v>
      </c>
      <c r="R275" s="82">
        <v>5.3999999999999999E-2</v>
      </c>
      <c r="S275" s="82">
        <v>4.7E-2</v>
      </c>
      <c r="T275" s="82">
        <v>3.6999999999999998E-2</v>
      </c>
      <c r="U275" s="82">
        <v>1.2999999999999999E-2</v>
      </c>
      <c r="V275" s="82">
        <v>7.0000000000000001E-3</v>
      </c>
      <c r="W275" s="82">
        <v>1.8009999999999999</v>
      </c>
      <c r="X275" s="82">
        <v>13.26</v>
      </c>
      <c r="Y275" s="34" t="s">
        <v>1094</v>
      </c>
      <c r="Z275" s="86" t="s">
        <v>1</v>
      </c>
      <c r="AA275" s="77">
        <v>12.175937860389226</v>
      </c>
      <c r="AB275" s="77">
        <v>0.61076144305296398</v>
      </c>
      <c r="AC275" s="77">
        <v>5.0161346916847673</v>
      </c>
      <c r="AD275" s="34" t="s">
        <v>1035</v>
      </c>
      <c r="AE275" s="34" t="s">
        <v>1086</v>
      </c>
      <c r="AF275" s="34" t="s">
        <v>345</v>
      </c>
      <c r="AG275" s="34" t="s">
        <v>1</v>
      </c>
    </row>
    <row r="276" spans="1:33" ht="15" x14ac:dyDescent="0.2">
      <c r="A276" s="1" t="s">
        <v>57</v>
      </c>
      <c r="B276" s="1" t="s">
        <v>9</v>
      </c>
      <c r="C276" s="65">
        <v>7</v>
      </c>
      <c r="D276" s="1" t="s">
        <v>504</v>
      </c>
      <c r="E276" s="43" t="s">
        <v>97</v>
      </c>
      <c r="F276" s="43" t="s">
        <v>696</v>
      </c>
      <c r="G276" s="43" t="s">
        <v>505</v>
      </c>
      <c r="H276" s="38" t="s">
        <v>1</v>
      </c>
      <c r="I276" s="63" t="s">
        <v>1</v>
      </c>
      <c r="J276" s="38" t="s">
        <v>1</v>
      </c>
      <c r="K276" s="34" t="s">
        <v>1</v>
      </c>
      <c r="L276" s="58" t="s">
        <v>1</v>
      </c>
      <c r="M276" s="34" t="s">
        <v>774</v>
      </c>
      <c r="N276" s="68">
        <f t="shared" si="21"/>
        <v>100</v>
      </c>
      <c r="O276" s="73">
        <f t="shared" si="22"/>
        <v>50</v>
      </c>
      <c r="P276" s="73">
        <f t="shared" si="23"/>
        <v>45</v>
      </c>
      <c r="Q276" s="33" t="s">
        <v>1088</v>
      </c>
      <c r="R276" s="82">
        <v>5.0999999999999997E-2</v>
      </c>
      <c r="S276" s="82">
        <v>4.4999999999999998E-2</v>
      </c>
      <c r="T276" s="82">
        <v>3.6999999999999998E-2</v>
      </c>
      <c r="U276" s="82">
        <v>1.0999999999999999E-2</v>
      </c>
      <c r="V276" s="82">
        <v>6.0000000000000001E-3</v>
      </c>
      <c r="W276" s="82">
        <v>1.7390000000000001</v>
      </c>
      <c r="X276" s="82">
        <v>10.862</v>
      </c>
      <c r="Y276" s="34" t="s">
        <v>1094</v>
      </c>
      <c r="Z276" s="86" t="s">
        <v>1</v>
      </c>
      <c r="AA276" s="79">
        <v>31.017170199878969</v>
      </c>
      <c r="AB276" s="79">
        <v>3.1234018495542117</v>
      </c>
      <c r="AC276" s="79">
        <v>10.069912340250818</v>
      </c>
      <c r="AD276" s="34" t="s">
        <v>1035</v>
      </c>
      <c r="AE276" s="34" t="s">
        <v>1086</v>
      </c>
      <c r="AF276" s="34" t="s">
        <v>345</v>
      </c>
      <c r="AG276" s="34" t="s">
        <v>1</v>
      </c>
    </row>
    <row r="277" spans="1:33" ht="15" x14ac:dyDescent="0.2">
      <c r="A277" s="1" t="s">
        <v>57</v>
      </c>
      <c r="B277" s="1" t="s">
        <v>9</v>
      </c>
      <c r="C277" s="65">
        <v>8</v>
      </c>
      <c r="D277" s="1" t="s">
        <v>506</v>
      </c>
      <c r="E277" s="43" t="s">
        <v>97</v>
      </c>
      <c r="F277" s="43" t="s">
        <v>697</v>
      </c>
      <c r="G277" s="43" t="s">
        <v>507</v>
      </c>
      <c r="H277" s="38" t="s">
        <v>1</v>
      </c>
      <c r="I277" s="63" t="s">
        <v>1</v>
      </c>
      <c r="J277" s="38" t="s">
        <v>1</v>
      </c>
      <c r="K277" s="34" t="s">
        <v>1</v>
      </c>
      <c r="L277" s="58" t="s">
        <v>1</v>
      </c>
      <c r="M277" s="34" t="s">
        <v>774</v>
      </c>
      <c r="N277" s="68">
        <f t="shared" si="21"/>
        <v>100</v>
      </c>
      <c r="O277" s="73">
        <f t="shared" si="22"/>
        <v>50</v>
      </c>
      <c r="P277" s="73">
        <f t="shared" si="23"/>
        <v>45</v>
      </c>
      <c r="Q277" s="33" t="s">
        <v>1088</v>
      </c>
      <c r="R277" s="82">
        <v>5.1999999999999998E-2</v>
      </c>
      <c r="S277" s="82">
        <v>4.5999999999999999E-2</v>
      </c>
      <c r="T277" s="82">
        <v>3.7999999999999999E-2</v>
      </c>
      <c r="U277" s="82">
        <v>0.01</v>
      </c>
      <c r="V277" s="82">
        <v>6.0000000000000001E-3</v>
      </c>
      <c r="W277" s="82">
        <v>1.7949999999999999</v>
      </c>
      <c r="X277" s="82">
        <v>10.051</v>
      </c>
      <c r="Y277" s="34" t="s">
        <v>1094</v>
      </c>
      <c r="Z277" s="86" t="s">
        <v>1</v>
      </c>
      <c r="AA277" s="79">
        <v>24.098972167788034</v>
      </c>
      <c r="AB277" s="79">
        <v>0.86587876326946289</v>
      </c>
      <c r="AC277" s="79">
        <v>3.593011175915803</v>
      </c>
      <c r="AD277" s="34" t="s">
        <v>1035</v>
      </c>
      <c r="AE277" s="34" t="s">
        <v>1086</v>
      </c>
      <c r="AF277" s="34" t="s">
        <v>345</v>
      </c>
      <c r="AG277" s="34" t="s">
        <v>1</v>
      </c>
    </row>
    <row r="278" spans="1:33" ht="15" x14ac:dyDescent="0.2">
      <c r="A278" s="1" t="s">
        <v>57</v>
      </c>
      <c r="B278" s="1" t="s">
        <v>10</v>
      </c>
      <c r="C278" s="65">
        <v>1</v>
      </c>
      <c r="D278" s="1" t="s">
        <v>508</v>
      </c>
      <c r="E278" s="43" t="s">
        <v>97</v>
      </c>
      <c r="F278" s="43" t="s">
        <v>698</v>
      </c>
      <c r="G278" s="43" t="s">
        <v>509</v>
      </c>
      <c r="H278" s="38" t="s">
        <v>1</v>
      </c>
      <c r="I278" s="63" t="s">
        <v>1</v>
      </c>
      <c r="J278" s="38" t="s">
        <v>1</v>
      </c>
      <c r="K278" s="34" t="s">
        <v>1</v>
      </c>
      <c r="L278" s="58" t="s">
        <v>1</v>
      </c>
      <c r="M278" s="34" t="s">
        <v>774</v>
      </c>
      <c r="N278" s="68">
        <f t="shared" si="21"/>
        <v>100</v>
      </c>
      <c r="O278" s="73">
        <f t="shared" si="22"/>
        <v>50</v>
      </c>
      <c r="P278" s="73">
        <f t="shared" si="23"/>
        <v>45</v>
      </c>
      <c r="Q278" s="33" t="s">
        <v>1088</v>
      </c>
      <c r="R278" s="82">
        <v>5.6000000000000001E-2</v>
      </c>
      <c r="S278" s="82">
        <v>4.8000000000000001E-2</v>
      </c>
      <c r="T278" s="82">
        <v>3.7999999999999999E-2</v>
      </c>
      <c r="U278" s="82">
        <v>1.4E-2</v>
      </c>
      <c r="V278" s="82">
        <v>8.0000000000000002E-3</v>
      </c>
      <c r="W278" s="82">
        <v>1.742</v>
      </c>
      <c r="X278" s="82">
        <v>13.951000000000001</v>
      </c>
      <c r="Y278" s="34" t="s">
        <v>1094</v>
      </c>
      <c r="Z278" s="86" t="s">
        <v>1</v>
      </c>
      <c r="AA278" s="79">
        <v>31.994295458966789</v>
      </c>
      <c r="AB278" s="79">
        <v>4.6236142296252662</v>
      </c>
      <c r="AC278" s="79">
        <v>14.451370668734143</v>
      </c>
      <c r="AD278" s="34" t="s">
        <v>1035</v>
      </c>
      <c r="AE278" s="34" t="s">
        <v>1086</v>
      </c>
      <c r="AF278" s="34" t="s">
        <v>345</v>
      </c>
      <c r="AG278" s="34" t="s">
        <v>1</v>
      </c>
    </row>
    <row r="279" spans="1:33" ht="15" x14ac:dyDescent="0.2">
      <c r="A279" s="1" t="s">
        <v>57</v>
      </c>
      <c r="B279" s="1" t="s">
        <v>10</v>
      </c>
      <c r="C279" s="65">
        <v>2</v>
      </c>
      <c r="D279" s="1" t="s">
        <v>510</v>
      </c>
      <c r="E279" s="43" t="s">
        <v>97</v>
      </c>
      <c r="F279" s="43" t="s">
        <v>699</v>
      </c>
      <c r="G279" s="43" t="s">
        <v>511</v>
      </c>
      <c r="H279" s="38" t="s">
        <v>1</v>
      </c>
      <c r="I279" s="63" t="s">
        <v>1</v>
      </c>
      <c r="J279" s="38" t="s">
        <v>1</v>
      </c>
      <c r="K279" s="34" t="s">
        <v>1</v>
      </c>
      <c r="L279" s="58" t="s">
        <v>1</v>
      </c>
      <c r="M279" s="34" t="s">
        <v>774</v>
      </c>
      <c r="N279" s="68">
        <f t="shared" si="21"/>
        <v>100</v>
      </c>
      <c r="O279" s="73">
        <f t="shared" si="22"/>
        <v>50</v>
      </c>
      <c r="P279" s="73">
        <f t="shared" si="23"/>
        <v>45</v>
      </c>
      <c r="Q279" s="33" t="s">
        <v>1088</v>
      </c>
      <c r="R279" s="82">
        <v>5.0999999999999997E-2</v>
      </c>
      <c r="S279" s="82">
        <v>4.4999999999999998E-2</v>
      </c>
      <c r="T279" s="82">
        <v>3.7999999999999999E-2</v>
      </c>
      <c r="U279" s="82">
        <v>0.01</v>
      </c>
      <c r="V279" s="82">
        <v>6.0000000000000001E-3</v>
      </c>
      <c r="W279" s="82">
        <v>1.708</v>
      </c>
      <c r="X279" s="82">
        <v>10.343999999999999</v>
      </c>
      <c r="Y279" s="34" t="s">
        <v>1094</v>
      </c>
      <c r="Z279" s="86" t="s">
        <v>1</v>
      </c>
      <c r="AA279" s="79">
        <v>18.657533252468799</v>
      </c>
      <c r="AB279" s="79">
        <v>1.7168840772711027</v>
      </c>
      <c r="AC279" s="79">
        <v>9.2020957649582176</v>
      </c>
      <c r="AD279" s="34" t="s">
        <v>1035</v>
      </c>
      <c r="AE279" s="34" t="s">
        <v>1086</v>
      </c>
      <c r="AF279" s="34" t="s">
        <v>345</v>
      </c>
      <c r="AG279" s="34" t="s">
        <v>1</v>
      </c>
    </row>
    <row r="280" spans="1:33" ht="15" x14ac:dyDescent="0.2">
      <c r="A280" s="1" t="s">
        <v>57</v>
      </c>
      <c r="B280" s="1" t="s">
        <v>10</v>
      </c>
      <c r="C280" s="65">
        <v>3</v>
      </c>
      <c r="D280" s="1" t="s">
        <v>512</v>
      </c>
      <c r="E280" s="43" t="s">
        <v>97</v>
      </c>
      <c r="F280" s="43" t="s">
        <v>700</v>
      </c>
      <c r="G280" s="43" t="s">
        <v>513</v>
      </c>
      <c r="H280" s="38" t="s">
        <v>1</v>
      </c>
      <c r="I280" s="63" t="s">
        <v>1</v>
      </c>
      <c r="J280" s="38" t="s">
        <v>1</v>
      </c>
      <c r="K280" s="34" t="s">
        <v>1</v>
      </c>
      <c r="L280" s="58" t="s">
        <v>1</v>
      </c>
      <c r="M280" s="34" t="s">
        <v>774</v>
      </c>
      <c r="N280" s="68">
        <f t="shared" si="21"/>
        <v>100</v>
      </c>
      <c r="O280" s="73">
        <f t="shared" si="22"/>
        <v>50</v>
      </c>
      <c r="P280" s="73">
        <f t="shared" si="23"/>
        <v>45</v>
      </c>
      <c r="Q280" s="33" t="s">
        <v>1088</v>
      </c>
      <c r="R280" s="82">
        <v>5.2999999999999999E-2</v>
      </c>
      <c r="S280" s="82">
        <v>4.7E-2</v>
      </c>
      <c r="T280" s="82">
        <v>3.9E-2</v>
      </c>
      <c r="U280" s="82">
        <v>1.0999999999999999E-2</v>
      </c>
      <c r="V280" s="82">
        <v>6.0000000000000001E-3</v>
      </c>
      <c r="W280" s="82">
        <v>1.798</v>
      </c>
      <c r="X280" s="82">
        <v>11.474</v>
      </c>
      <c r="Y280" s="34" t="s">
        <v>1094</v>
      </c>
      <c r="Z280" s="86" t="s">
        <v>1</v>
      </c>
      <c r="AA280" s="77">
        <v>11.103431363349907</v>
      </c>
      <c r="AB280" s="77">
        <v>1.0577422224772768</v>
      </c>
      <c r="AC280" s="77">
        <v>9.5262643399468523</v>
      </c>
      <c r="AD280" s="34" t="s">
        <v>1035</v>
      </c>
      <c r="AE280" s="34" t="s">
        <v>1086</v>
      </c>
      <c r="AF280" s="34" t="s">
        <v>345</v>
      </c>
      <c r="AG280" s="34" t="s">
        <v>1</v>
      </c>
    </row>
    <row r="281" spans="1:33" ht="15" x14ac:dyDescent="0.2">
      <c r="A281" s="1" t="s">
        <v>57</v>
      </c>
      <c r="B281" s="1" t="s">
        <v>10</v>
      </c>
      <c r="C281" s="65">
        <v>4</v>
      </c>
      <c r="D281" s="1" t="s">
        <v>514</v>
      </c>
      <c r="E281" s="43" t="s">
        <v>97</v>
      </c>
      <c r="F281" s="43">
        <v>247</v>
      </c>
      <c r="G281" s="50" t="str">
        <f>_xlfn.CONCAT(E281," ",F281)</f>
        <v>S 247</v>
      </c>
      <c r="H281" s="66">
        <v>2.9788000000000001</v>
      </c>
      <c r="I281" s="65">
        <v>3.2313000000000001</v>
      </c>
      <c r="J281" s="65">
        <f>I281-H281</f>
        <v>0.25249999999999995</v>
      </c>
      <c r="K281" s="1" t="s">
        <v>81</v>
      </c>
      <c r="L281" s="59">
        <v>43767</v>
      </c>
      <c r="M281" s="44" t="s">
        <v>1079</v>
      </c>
      <c r="N281" s="71">
        <v>0</v>
      </c>
      <c r="O281" s="71">
        <v>12.5</v>
      </c>
      <c r="P281" s="71">
        <v>0</v>
      </c>
      <c r="Q281" s="33" t="s">
        <v>1088</v>
      </c>
      <c r="R281" s="84">
        <v>0.127</v>
      </c>
      <c r="S281" s="84">
        <v>8.6999999999999994E-2</v>
      </c>
      <c r="T281" s="84">
        <v>3.9E-2</v>
      </c>
      <c r="U281" s="84">
        <v>8.2000000000000003E-2</v>
      </c>
      <c r="V281" s="84">
        <v>4.4999999999999998E-2</v>
      </c>
      <c r="W281" s="84">
        <v>1.82</v>
      </c>
      <c r="X281" s="84">
        <v>82.049000000000007</v>
      </c>
      <c r="Y281" s="34" t="s">
        <v>1094</v>
      </c>
      <c r="Z281" s="86" t="s">
        <v>1</v>
      </c>
      <c r="AA281" s="77">
        <v>109.86033814931149</v>
      </c>
      <c r="AB281" s="77">
        <v>21.19067930456885</v>
      </c>
      <c r="AC281" s="78">
        <v>19.288743928467195</v>
      </c>
      <c r="AD281" s="33" t="s">
        <v>1035</v>
      </c>
      <c r="AE281" s="34" t="s">
        <v>1086</v>
      </c>
      <c r="AF281" s="34" t="s">
        <v>345</v>
      </c>
      <c r="AG281" s="34" t="s">
        <v>1093</v>
      </c>
    </row>
    <row r="282" spans="1:33" ht="15" x14ac:dyDescent="0.2">
      <c r="A282" s="1" t="s">
        <v>57</v>
      </c>
      <c r="B282" s="1" t="s">
        <v>10</v>
      </c>
      <c r="C282" s="65">
        <v>4</v>
      </c>
      <c r="D282" s="1" t="s">
        <v>514</v>
      </c>
      <c r="E282" s="43" t="s">
        <v>97</v>
      </c>
      <c r="F282" s="43" t="s">
        <v>701</v>
      </c>
      <c r="G282" s="43" t="s">
        <v>515</v>
      </c>
      <c r="H282" s="38" t="s">
        <v>1</v>
      </c>
      <c r="I282" s="63" t="s">
        <v>1</v>
      </c>
      <c r="J282" s="38" t="s">
        <v>1</v>
      </c>
      <c r="K282" s="34" t="s">
        <v>1</v>
      </c>
      <c r="L282" s="58" t="s">
        <v>1</v>
      </c>
      <c r="M282" s="34" t="s">
        <v>774</v>
      </c>
      <c r="N282" s="68">
        <f>50*2</f>
        <v>100</v>
      </c>
      <c r="O282" s="73">
        <f>25*2</f>
        <v>50</v>
      </c>
      <c r="P282" s="73">
        <f>(25*2)-5</f>
        <v>45</v>
      </c>
      <c r="Q282" s="33" t="s">
        <v>1088</v>
      </c>
      <c r="R282" s="82">
        <v>4.4999999999999998E-2</v>
      </c>
      <c r="S282" s="82">
        <v>4.2000000000000003E-2</v>
      </c>
      <c r="T282" s="82">
        <v>3.7999999999999999E-2</v>
      </c>
      <c r="U282" s="82">
        <v>3.0000000000000001E-3</v>
      </c>
      <c r="V282" s="82">
        <v>2E-3</v>
      </c>
      <c r="W282" s="82">
        <v>1.4970000000000001</v>
      </c>
      <c r="X282" s="82">
        <v>3.242</v>
      </c>
      <c r="Y282" s="34" t="s">
        <v>343</v>
      </c>
      <c r="Z282" s="86" t="s">
        <v>1</v>
      </c>
      <c r="AA282" s="77">
        <v>1.2789768090122251</v>
      </c>
      <c r="AB282" s="77">
        <v>5.0912853196156502E-2</v>
      </c>
      <c r="AC282" s="77">
        <v>3.980748738945262</v>
      </c>
      <c r="AD282" s="33" t="s">
        <v>1056</v>
      </c>
      <c r="AE282" s="34" t="s">
        <v>1084</v>
      </c>
      <c r="AF282" s="34" t="s">
        <v>1088</v>
      </c>
      <c r="AG282" s="34" t="s">
        <v>1093</v>
      </c>
    </row>
    <row r="283" spans="1:33" ht="15" x14ac:dyDescent="0.2">
      <c r="A283" s="1" t="s">
        <v>57</v>
      </c>
      <c r="B283" s="1" t="s">
        <v>10</v>
      </c>
      <c r="C283" s="65">
        <v>5</v>
      </c>
      <c r="D283" s="1" t="s">
        <v>516</v>
      </c>
      <c r="E283" s="43" t="s">
        <v>97</v>
      </c>
      <c r="F283" s="43">
        <v>248</v>
      </c>
      <c r="G283" s="50" t="str">
        <f>_xlfn.CONCAT(E283," ",F283)</f>
        <v>S 248</v>
      </c>
      <c r="H283" s="66">
        <v>3.0381</v>
      </c>
      <c r="I283" s="65">
        <v>3.2988</v>
      </c>
      <c r="J283" s="65">
        <f>I283-H283</f>
        <v>0.26069999999999993</v>
      </c>
      <c r="K283" s="1" t="s">
        <v>81</v>
      </c>
      <c r="L283" s="59">
        <v>43767</v>
      </c>
      <c r="M283" s="44" t="s">
        <v>1079</v>
      </c>
      <c r="N283" s="71">
        <v>0</v>
      </c>
      <c r="O283" s="71">
        <v>12.5</v>
      </c>
      <c r="P283" s="71">
        <v>0</v>
      </c>
      <c r="Q283" s="33" t="s">
        <v>1088</v>
      </c>
      <c r="R283" s="84">
        <v>0.17399999999999999</v>
      </c>
      <c r="S283" s="84">
        <v>0.114</v>
      </c>
      <c r="T283" s="84">
        <v>4.1000000000000002E-2</v>
      </c>
      <c r="U283" s="84">
        <v>0.125</v>
      </c>
      <c r="V283" s="84">
        <v>6.8000000000000005E-2</v>
      </c>
      <c r="W283" s="84">
        <v>1.8340000000000001</v>
      </c>
      <c r="X283" s="84">
        <v>125.477</v>
      </c>
      <c r="Y283" s="34" t="s">
        <v>1094</v>
      </c>
      <c r="Z283" s="86" t="s">
        <v>1</v>
      </c>
      <c r="AA283" s="77">
        <v>18.162042573266135</v>
      </c>
      <c r="AB283" s="77">
        <v>7.7662454159707757</v>
      </c>
      <c r="AC283" s="171">
        <v>42.760858998328779</v>
      </c>
      <c r="AD283" s="33" t="s">
        <v>1035</v>
      </c>
      <c r="AE283" s="34" t="s">
        <v>1086</v>
      </c>
      <c r="AF283" s="34" t="s">
        <v>345</v>
      </c>
      <c r="AG283" s="34" t="s">
        <v>1093</v>
      </c>
    </row>
    <row r="284" spans="1:33" ht="15" x14ac:dyDescent="0.2">
      <c r="A284" s="1" t="s">
        <v>57</v>
      </c>
      <c r="B284" s="1" t="s">
        <v>10</v>
      </c>
      <c r="C284" s="65">
        <v>5</v>
      </c>
      <c r="D284" s="1" t="s">
        <v>516</v>
      </c>
      <c r="E284" s="43" t="s">
        <v>97</v>
      </c>
      <c r="F284" s="43" t="s">
        <v>702</v>
      </c>
      <c r="G284" s="43" t="s">
        <v>517</v>
      </c>
      <c r="H284" s="38" t="s">
        <v>1</v>
      </c>
      <c r="I284" s="63" t="s">
        <v>1</v>
      </c>
      <c r="J284" s="38" t="s">
        <v>1</v>
      </c>
      <c r="K284" s="34" t="s">
        <v>1</v>
      </c>
      <c r="L284" s="58" t="s">
        <v>1</v>
      </c>
      <c r="M284" s="34" t="s">
        <v>774</v>
      </c>
      <c r="N284" s="68">
        <f>50*2</f>
        <v>100</v>
      </c>
      <c r="O284" s="73">
        <f>25*2</f>
        <v>50</v>
      </c>
      <c r="P284" s="73">
        <f>(25*2)-5</f>
        <v>45</v>
      </c>
      <c r="Q284" s="33" t="s">
        <v>1088</v>
      </c>
      <c r="R284" s="82">
        <v>4.3999999999999997E-2</v>
      </c>
      <c r="S284" s="82">
        <v>4.2000000000000003E-2</v>
      </c>
      <c r="T284" s="82">
        <v>3.6999999999999998E-2</v>
      </c>
      <c r="U284" s="82">
        <v>3.0000000000000001E-3</v>
      </c>
      <c r="V284" s="82">
        <v>2E-3</v>
      </c>
      <c r="W284" s="82">
        <v>1.6679999999999999</v>
      </c>
      <c r="X284" s="82">
        <v>3.3690000000000002</v>
      </c>
      <c r="Y284" s="34" t="s">
        <v>343</v>
      </c>
      <c r="Z284" s="86" t="s">
        <v>1</v>
      </c>
      <c r="AA284" s="77">
        <v>1.5878188866421106</v>
      </c>
      <c r="AB284" s="77">
        <v>0.20879651013808867</v>
      </c>
      <c r="AC284" s="77">
        <v>13.149894606660562</v>
      </c>
      <c r="AD284" s="33" t="s">
        <v>1056</v>
      </c>
      <c r="AE284" s="34" t="s">
        <v>1084</v>
      </c>
      <c r="AF284" s="34" t="s">
        <v>1088</v>
      </c>
      <c r="AG284" s="34" t="s">
        <v>1093</v>
      </c>
    </row>
    <row r="285" spans="1:33" ht="15" x14ac:dyDescent="0.2">
      <c r="A285" s="1" t="s">
        <v>57</v>
      </c>
      <c r="B285" s="1" t="s">
        <v>10</v>
      </c>
      <c r="C285" s="65">
        <v>6</v>
      </c>
      <c r="D285" s="1" t="s">
        <v>518</v>
      </c>
      <c r="E285" s="43" t="s">
        <v>97</v>
      </c>
      <c r="F285" s="43">
        <v>249</v>
      </c>
      <c r="G285" s="50" t="str">
        <f>_xlfn.CONCAT(E285," ",F285)</f>
        <v>S 249</v>
      </c>
      <c r="H285" s="66">
        <v>2.9752000000000001</v>
      </c>
      <c r="I285" s="65">
        <v>3.2536</v>
      </c>
      <c r="J285" s="65">
        <f>I285-H285</f>
        <v>0.27839999999999998</v>
      </c>
      <c r="K285" s="1" t="s">
        <v>81</v>
      </c>
      <c r="L285" s="59">
        <v>43767</v>
      </c>
      <c r="M285" s="44" t="s">
        <v>1079</v>
      </c>
      <c r="N285" s="71">
        <v>0</v>
      </c>
      <c r="O285" s="71">
        <v>12.5</v>
      </c>
      <c r="P285" s="71">
        <v>0</v>
      </c>
      <c r="Q285" s="33" t="s">
        <v>1088</v>
      </c>
      <c r="R285" s="84">
        <v>0.19700000000000001</v>
      </c>
      <c r="S285" s="84">
        <v>0.127</v>
      </c>
      <c r="T285" s="84">
        <v>4.3999999999999997E-2</v>
      </c>
      <c r="U285" s="84">
        <v>0.14299999999999999</v>
      </c>
      <c r="V285" s="84">
        <v>7.8E-2</v>
      </c>
      <c r="W285" s="84">
        <v>1.839</v>
      </c>
      <c r="X285" s="84">
        <v>143.01900000000001</v>
      </c>
      <c r="Y285" s="34" t="s">
        <v>1094</v>
      </c>
      <c r="Z285" s="86" t="s">
        <v>1</v>
      </c>
      <c r="AA285" s="77">
        <v>10.816806535111917</v>
      </c>
      <c r="AB285" s="77">
        <v>0.65675058883519799</v>
      </c>
      <c r="AC285" s="78">
        <v>6.0715756235756961</v>
      </c>
      <c r="AD285" s="33" t="s">
        <v>1035</v>
      </c>
      <c r="AE285" s="34" t="s">
        <v>1086</v>
      </c>
      <c r="AF285" s="34" t="s">
        <v>345</v>
      </c>
      <c r="AG285" s="34" t="s">
        <v>1093</v>
      </c>
    </row>
    <row r="286" spans="1:33" ht="15" x14ac:dyDescent="0.2">
      <c r="A286" s="1" t="s">
        <v>57</v>
      </c>
      <c r="B286" s="1" t="s">
        <v>10</v>
      </c>
      <c r="C286" s="65">
        <v>6</v>
      </c>
      <c r="D286" s="1" t="s">
        <v>518</v>
      </c>
      <c r="E286" s="43" t="s">
        <v>97</v>
      </c>
      <c r="F286" s="43" t="s">
        <v>703</v>
      </c>
      <c r="G286" s="43" t="s">
        <v>519</v>
      </c>
      <c r="H286" s="38" t="s">
        <v>1</v>
      </c>
      <c r="I286" s="63" t="s">
        <v>1</v>
      </c>
      <c r="J286" s="38" t="s">
        <v>1</v>
      </c>
      <c r="K286" s="34" t="s">
        <v>1</v>
      </c>
      <c r="L286" s="58" t="s">
        <v>1</v>
      </c>
      <c r="M286" s="34" t="s">
        <v>774</v>
      </c>
      <c r="N286" s="68">
        <f t="shared" ref="N286:N332" si="24">50*2</f>
        <v>100</v>
      </c>
      <c r="O286" s="73">
        <f t="shared" ref="O286:O332" si="25">25*2</f>
        <v>50</v>
      </c>
      <c r="P286" s="73">
        <f t="shared" ref="P286:P332" si="26">(25*2)-5</f>
        <v>45</v>
      </c>
      <c r="Q286" s="33" t="s">
        <v>1088</v>
      </c>
      <c r="R286" s="82">
        <v>4.3999999999999997E-2</v>
      </c>
      <c r="S286" s="82">
        <v>4.1000000000000002E-2</v>
      </c>
      <c r="T286" s="82">
        <v>3.6999999999999998E-2</v>
      </c>
      <c r="U286" s="82">
        <v>3.0000000000000001E-3</v>
      </c>
      <c r="V286" s="82">
        <v>2E-3</v>
      </c>
      <c r="W286" s="82">
        <v>1.819</v>
      </c>
      <c r="X286" s="82">
        <v>2.7949999999999999</v>
      </c>
      <c r="Y286" s="34" t="s">
        <v>1094</v>
      </c>
      <c r="Z286" s="86" t="s">
        <v>1</v>
      </c>
      <c r="AA286" s="77">
        <v>1.3935965121800731</v>
      </c>
      <c r="AB286" s="77">
        <v>5.956973341524302E-2</v>
      </c>
      <c r="AC286" s="77">
        <v>4.274532326581034</v>
      </c>
      <c r="AD286" s="33" t="s">
        <v>1056</v>
      </c>
      <c r="AE286" s="34" t="s">
        <v>1084</v>
      </c>
      <c r="AF286" s="34" t="s">
        <v>1088</v>
      </c>
      <c r="AG286" s="34" t="s">
        <v>1093</v>
      </c>
    </row>
    <row r="287" spans="1:33" ht="15" x14ac:dyDescent="0.2">
      <c r="A287" s="1" t="s">
        <v>57</v>
      </c>
      <c r="B287" s="1" t="s">
        <v>10</v>
      </c>
      <c r="C287" s="65">
        <v>7</v>
      </c>
      <c r="D287" s="1" t="s">
        <v>520</v>
      </c>
      <c r="E287" s="43" t="s">
        <v>97</v>
      </c>
      <c r="F287" s="43" t="s">
        <v>704</v>
      </c>
      <c r="G287" s="43" t="s">
        <v>521</v>
      </c>
      <c r="H287" s="38" t="s">
        <v>1</v>
      </c>
      <c r="I287" s="63" t="s">
        <v>1</v>
      </c>
      <c r="J287" s="38" t="s">
        <v>1</v>
      </c>
      <c r="K287" s="34" t="s">
        <v>1</v>
      </c>
      <c r="L287" s="58" t="s">
        <v>1</v>
      </c>
      <c r="M287" s="34" t="s">
        <v>774</v>
      </c>
      <c r="N287" s="68">
        <f t="shared" si="24"/>
        <v>100</v>
      </c>
      <c r="O287" s="73">
        <f t="shared" si="25"/>
        <v>50</v>
      </c>
      <c r="P287" s="73">
        <f t="shared" si="26"/>
        <v>45</v>
      </c>
      <c r="Q287" s="33" t="s">
        <v>1088</v>
      </c>
      <c r="R287" s="82">
        <v>4.7E-2</v>
      </c>
      <c r="S287" s="82">
        <v>4.2999999999999997E-2</v>
      </c>
      <c r="T287" s="82">
        <v>3.6999999999999998E-2</v>
      </c>
      <c r="U287" s="82">
        <v>7.0000000000000001E-3</v>
      </c>
      <c r="V287" s="82">
        <v>4.0000000000000001E-3</v>
      </c>
      <c r="W287" s="82">
        <v>1.8360000000000001</v>
      </c>
      <c r="X287" s="82">
        <v>6.9749999999999996</v>
      </c>
      <c r="Y287" s="34" t="s">
        <v>1094</v>
      </c>
      <c r="Z287" s="86" t="s">
        <v>1</v>
      </c>
      <c r="AA287" s="79">
        <v>8.442490715670262</v>
      </c>
      <c r="AB287" s="79">
        <v>0.74884916650582822</v>
      </c>
      <c r="AC287" s="79">
        <v>8.870002843069468</v>
      </c>
      <c r="AD287" s="34" t="s">
        <v>1035</v>
      </c>
      <c r="AE287" s="34" t="s">
        <v>1085</v>
      </c>
      <c r="AF287" s="34" t="s">
        <v>345</v>
      </c>
      <c r="AG287" s="34" t="s">
        <v>1</v>
      </c>
    </row>
    <row r="288" spans="1:33" ht="15" x14ac:dyDescent="0.2">
      <c r="A288" s="1" t="s">
        <v>57</v>
      </c>
      <c r="B288" s="1" t="s">
        <v>10</v>
      </c>
      <c r="C288" s="65">
        <v>8</v>
      </c>
      <c r="D288" s="1" t="s">
        <v>522</v>
      </c>
      <c r="E288" s="43" t="s">
        <v>97</v>
      </c>
      <c r="F288" s="43" t="s">
        <v>705</v>
      </c>
      <c r="G288" s="43" t="s">
        <v>523</v>
      </c>
      <c r="H288" s="38" t="s">
        <v>1</v>
      </c>
      <c r="I288" s="63" t="s">
        <v>1</v>
      </c>
      <c r="J288" s="38" t="s">
        <v>1</v>
      </c>
      <c r="K288" s="34" t="s">
        <v>1</v>
      </c>
      <c r="L288" s="58" t="s">
        <v>1</v>
      </c>
      <c r="M288" s="34" t="s">
        <v>774</v>
      </c>
      <c r="N288" s="68">
        <f t="shared" si="24"/>
        <v>100</v>
      </c>
      <c r="O288" s="73">
        <f t="shared" si="25"/>
        <v>50</v>
      </c>
      <c r="P288" s="73">
        <f t="shared" si="26"/>
        <v>45</v>
      </c>
      <c r="Q288" s="33" t="s">
        <v>1088</v>
      </c>
      <c r="R288" s="82">
        <v>4.7E-2</v>
      </c>
      <c r="S288" s="82">
        <v>4.2999999999999997E-2</v>
      </c>
      <c r="T288" s="82">
        <v>3.6999999999999998E-2</v>
      </c>
      <c r="U288" s="82">
        <v>7.0000000000000001E-3</v>
      </c>
      <c r="V288" s="82">
        <v>4.0000000000000001E-3</v>
      </c>
      <c r="W288" s="82">
        <v>1.6930000000000001</v>
      </c>
      <c r="X288" s="82">
        <v>7.0090000000000003</v>
      </c>
      <c r="Y288" s="34" t="s">
        <v>343</v>
      </c>
      <c r="Z288" s="86" t="s">
        <v>1</v>
      </c>
      <c r="AA288" s="79">
        <v>9.6238770493639176</v>
      </c>
      <c r="AB288" s="79">
        <v>1.7275641711643051</v>
      </c>
      <c r="AC288" s="79">
        <v>17.95081298631602</v>
      </c>
      <c r="AD288" s="34" t="s">
        <v>1035</v>
      </c>
      <c r="AE288" s="34" t="s">
        <v>1085</v>
      </c>
      <c r="AF288" s="34" t="s">
        <v>345</v>
      </c>
      <c r="AG288" s="34" t="s">
        <v>1</v>
      </c>
    </row>
    <row r="289" spans="1:33" ht="15" x14ac:dyDescent="0.2">
      <c r="A289" s="1" t="s">
        <v>57</v>
      </c>
      <c r="B289" s="1" t="s">
        <v>12</v>
      </c>
      <c r="C289" s="65">
        <v>1</v>
      </c>
      <c r="D289" s="1" t="s">
        <v>524</v>
      </c>
      <c r="E289" s="43" t="s">
        <v>97</v>
      </c>
      <c r="F289" s="43" t="s">
        <v>706</v>
      </c>
      <c r="G289" s="43" t="s">
        <v>525</v>
      </c>
      <c r="H289" s="38" t="s">
        <v>1</v>
      </c>
      <c r="I289" s="63" t="s">
        <v>1</v>
      </c>
      <c r="J289" s="38" t="s">
        <v>1</v>
      </c>
      <c r="K289" s="34" t="s">
        <v>1</v>
      </c>
      <c r="L289" s="58" t="s">
        <v>1</v>
      </c>
      <c r="M289" s="34" t="s">
        <v>774</v>
      </c>
      <c r="N289" s="68">
        <f t="shared" si="24"/>
        <v>100</v>
      </c>
      <c r="O289" s="73">
        <f t="shared" si="25"/>
        <v>50</v>
      </c>
      <c r="P289" s="73">
        <f t="shared" si="26"/>
        <v>45</v>
      </c>
      <c r="Q289" s="33" t="s">
        <v>1088</v>
      </c>
      <c r="R289" s="82">
        <v>6.0999999999999999E-2</v>
      </c>
      <c r="S289" s="82">
        <v>5.0999999999999997E-2</v>
      </c>
      <c r="T289" s="82">
        <v>3.6999999999999998E-2</v>
      </c>
      <c r="U289" s="82">
        <v>2.1999999999999999E-2</v>
      </c>
      <c r="V289" s="82">
        <v>1.2E-2</v>
      </c>
      <c r="W289" s="82">
        <v>1.8360000000000001</v>
      </c>
      <c r="X289" s="82">
        <v>21.54</v>
      </c>
      <c r="Y289" s="34" t="s">
        <v>1094</v>
      </c>
      <c r="Z289" s="86" t="s">
        <v>1</v>
      </c>
      <c r="AA289" s="77">
        <v>22.846317647992436</v>
      </c>
      <c r="AB289" s="77">
        <v>0.7588159967657605</v>
      </c>
      <c r="AC289" s="77">
        <v>3.3213930072115567</v>
      </c>
      <c r="AD289" s="34" t="s">
        <v>1035</v>
      </c>
      <c r="AE289" s="34" t="s">
        <v>1086</v>
      </c>
      <c r="AF289" s="34" t="s">
        <v>345</v>
      </c>
      <c r="AG289" s="34" t="s">
        <v>1</v>
      </c>
    </row>
    <row r="290" spans="1:33" ht="15" x14ac:dyDescent="0.2">
      <c r="A290" s="1" t="s">
        <v>57</v>
      </c>
      <c r="B290" s="1" t="s">
        <v>12</v>
      </c>
      <c r="C290" s="65">
        <v>2</v>
      </c>
      <c r="D290" s="1" t="s">
        <v>526</v>
      </c>
      <c r="E290" s="43" t="s">
        <v>97</v>
      </c>
      <c r="F290" s="43" t="s">
        <v>707</v>
      </c>
      <c r="G290" s="43" t="s">
        <v>527</v>
      </c>
      <c r="H290" s="38" t="s">
        <v>1</v>
      </c>
      <c r="I290" s="63" t="s">
        <v>1</v>
      </c>
      <c r="J290" s="38" t="s">
        <v>1</v>
      </c>
      <c r="K290" s="34" t="s">
        <v>1</v>
      </c>
      <c r="L290" s="58" t="s">
        <v>1</v>
      </c>
      <c r="M290" s="34" t="s">
        <v>774</v>
      </c>
      <c r="N290" s="68">
        <f t="shared" si="24"/>
        <v>100</v>
      </c>
      <c r="O290" s="73">
        <f t="shared" si="25"/>
        <v>50</v>
      </c>
      <c r="P290" s="73">
        <f t="shared" si="26"/>
        <v>45</v>
      </c>
      <c r="Q290" s="33" t="s">
        <v>1088</v>
      </c>
      <c r="R290" s="82">
        <v>5.7000000000000002E-2</v>
      </c>
      <c r="S290" s="82">
        <v>4.8000000000000001E-2</v>
      </c>
      <c r="T290" s="82">
        <v>3.7999999999999999E-2</v>
      </c>
      <c r="U290" s="82">
        <v>1.6E-2</v>
      </c>
      <c r="V290" s="82">
        <v>8.9999999999999993E-3</v>
      </c>
      <c r="W290" s="82">
        <v>1.8480000000000001</v>
      </c>
      <c r="X290" s="82">
        <v>16.048999999999999</v>
      </c>
      <c r="Y290" s="34" t="s">
        <v>1094</v>
      </c>
      <c r="Z290" s="86" t="s">
        <v>1</v>
      </c>
      <c r="AA290" s="77">
        <v>14.159143451674469</v>
      </c>
      <c r="AB290" s="77">
        <v>1.4209968714343291</v>
      </c>
      <c r="AC290" s="77">
        <v>10.03589571843967</v>
      </c>
      <c r="AD290" s="34" t="s">
        <v>1035</v>
      </c>
      <c r="AE290" s="34" t="s">
        <v>1086</v>
      </c>
      <c r="AF290" s="34" t="s">
        <v>345</v>
      </c>
      <c r="AG290" s="34" t="s">
        <v>1</v>
      </c>
    </row>
    <row r="291" spans="1:33" ht="15" x14ac:dyDescent="0.2">
      <c r="A291" s="1" t="s">
        <v>57</v>
      </c>
      <c r="B291" s="1" t="s">
        <v>12</v>
      </c>
      <c r="C291" s="65">
        <v>3</v>
      </c>
      <c r="D291" s="1" t="s">
        <v>528</v>
      </c>
      <c r="E291" s="43" t="s">
        <v>97</v>
      </c>
      <c r="F291" s="43" t="s">
        <v>708</v>
      </c>
      <c r="G291" s="43" t="s">
        <v>529</v>
      </c>
      <c r="H291" s="38" t="s">
        <v>1</v>
      </c>
      <c r="I291" s="63" t="s">
        <v>1</v>
      </c>
      <c r="J291" s="38" t="s">
        <v>1</v>
      </c>
      <c r="K291" s="34" t="s">
        <v>1</v>
      </c>
      <c r="L291" s="58" t="s">
        <v>1</v>
      </c>
      <c r="M291" s="34" t="s">
        <v>774</v>
      </c>
      <c r="N291" s="68">
        <f t="shared" si="24"/>
        <v>100</v>
      </c>
      <c r="O291" s="73">
        <f t="shared" si="25"/>
        <v>50</v>
      </c>
      <c r="P291" s="73">
        <f t="shared" si="26"/>
        <v>45</v>
      </c>
      <c r="Q291" s="33" t="s">
        <v>1088</v>
      </c>
      <c r="R291" s="82">
        <v>4.9000000000000002E-2</v>
      </c>
      <c r="S291" s="82">
        <v>4.3999999999999997E-2</v>
      </c>
      <c r="T291" s="82">
        <v>3.7999999999999999E-2</v>
      </c>
      <c r="U291" s="82">
        <v>8.0000000000000002E-3</v>
      </c>
      <c r="V291" s="82">
        <v>5.0000000000000001E-3</v>
      </c>
      <c r="W291" s="82">
        <v>1.784</v>
      </c>
      <c r="X291" s="82">
        <v>8.2910000000000004</v>
      </c>
      <c r="Y291" s="34" t="s">
        <v>1094</v>
      </c>
      <c r="Z291" s="86" t="s">
        <v>1</v>
      </c>
      <c r="AA291" s="77">
        <v>6.0678438814286109</v>
      </c>
      <c r="AB291" s="77">
        <v>0.18270752167597737</v>
      </c>
      <c r="AC291" s="77">
        <v>3.0110781563641811</v>
      </c>
      <c r="AD291" s="34" t="s">
        <v>1035</v>
      </c>
      <c r="AE291" s="34" t="s">
        <v>1085</v>
      </c>
      <c r="AF291" s="34" t="s">
        <v>345</v>
      </c>
      <c r="AG291" s="34" t="s">
        <v>1</v>
      </c>
    </row>
    <row r="292" spans="1:33" ht="15" x14ac:dyDescent="0.2">
      <c r="A292" s="1" t="s">
        <v>57</v>
      </c>
      <c r="B292" s="1" t="s">
        <v>12</v>
      </c>
      <c r="C292" s="65">
        <v>4</v>
      </c>
      <c r="D292" s="1" t="s">
        <v>530</v>
      </c>
      <c r="E292" s="43" t="s">
        <v>97</v>
      </c>
      <c r="F292" s="43" t="s">
        <v>709</v>
      </c>
      <c r="G292" s="43" t="s">
        <v>531</v>
      </c>
      <c r="H292" s="38" t="s">
        <v>1</v>
      </c>
      <c r="I292" s="63" t="s">
        <v>1</v>
      </c>
      <c r="J292" s="38" t="s">
        <v>1</v>
      </c>
      <c r="K292" s="34" t="s">
        <v>1</v>
      </c>
      <c r="L292" s="58" t="s">
        <v>1</v>
      </c>
      <c r="M292" s="34" t="s">
        <v>774</v>
      </c>
      <c r="N292" s="68">
        <f t="shared" si="24"/>
        <v>100</v>
      </c>
      <c r="O292" s="73">
        <f t="shared" si="25"/>
        <v>50</v>
      </c>
      <c r="P292" s="73">
        <f t="shared" si="26"/>
        <v>45</v>
      </c>
      <c r="Q292" s="33" t="s">
        <v>1088</v>
      </c>
      <c r="R292" s="82">
        <v>0.09</v>
      </c>
      <c r="S292" s="82">
        <v>6.7000000000000004E-2</v>
      </c>
      <c r="T292" s="82">
        <v>3.9E-2</v>
      </c>
      <c r="U292" s="82">
        <v>0.05</v>
      </c>
      <c r="V292" s="82">
        <v>2.7E-2</v>
      </c>
      <c r="W292" s="82">
        <v>1.839</v>
      </c>
      <c r="X292" s="82">
        <v>49.543999999999997</v>
      </c>
      <c r="Y292" s="34" t="s">
        <v>1094</v>
      </c>
      <c r="Z292" s="86" t="s">
        <v>1</v>
      </c>
      <c r="AA292" s="77">
        <v>32.608197290444856</v>
      </c>
      <c r="AB292" s="77">
        <v>4.9450540819309134</v>
      </c>
      <c r="AC292" s="77">
        <v>15.165064287009688</v>
      </c>
      <c r="AD292" s="34" t="s">
        <v>1035</v>
      </c>
      <c r="AE292" s="34" t="s">
        <v>1086</v>
      </c>
      <c r="AF292" s="34" t="s">
        <v>345</v>
      </c>
      <c r="AG292" s="34" t="s">
        <v>1</v>
      </c>
    </row>
    <row r="293" spans="1:33" ht="15" x14ac:dyDescent="0.2">
      <c r="A293" s="1" t="s">
        <v>57</v>
      </c>
      <c r="B293" s="1" t="s">
        <v>12</v>
      </c>
      <c r="C293" s="65">
        <v>5</v>
      </c>
      <c r="D293" s="1" t="s">
        <v>532</v>
      </c>
      <c r="E293" s="43" t="s">
        <v>97</v>
      </c>
      <c r="F293" s="43" t="s">
        <v>710</v>
      </c>
      <c r="G293" s="43" t="s">
        <v>533</v>
      </c>
      <c r="H293" s="38" t="s">
        <v>1</v>
      </c>
      <c r="I293" s="63" t="s">
        <v>1</v>
      </c>
      <c r="J293" s="38" t="s">
        <v>1</v>
      </c>
      <c r="K293" s="34" t="s">
        <v>1</v>
      </c>
      <c r="L293" s="58" t="s">
        <v>1</v>
      </c>
      <c r="M293" s="34" t="s">
        <v>774</v>
      </c>
      <c r="N293" s="68">
        <f t="shared" si="24"/>
        <v>100</v>
      </c>
      <c r="O293" s="73">
        <f t="shared" si="25"/>
        <v>50</v>
      </c>
      <c r="P293" s="73">
        <f t="shared" si="26"/>
        <v>45</v>
      </c>
      <c r="Q293" s="33" t="s">
        <v>1088</v>
      </c>
      <c r="R293" s="82">
        <v>0.152</v>
      </c>
      <c r="S293" s="82">
        <v>0.13400000000000001</v>
      </c>
      <c r="T293" s="82">
        <v>0.113</v>
      </c>
      <c r="U293" s="82">
        <v>3.7999999999999999E-2</v>
      </c>
      <c r="V293" s="82">
        <v>0.02</v>
      </c>
      <c r="W293" s="82">
        <v>1.8839999999999999</v>
      </c>
      <c r="X293" s="82">
        <v>38.107999999999997</v>
      </c>
      <c r="Y293" s="34" t="s">
        <v>1094</v>
      </c>
      <c r="Z293" s="86" t="s">
        <v>1</v>
      </c>
      <c r="AA293" s="77">
        <v>16.23765639119879</v>
      </c>
      <c r="AB293" s="77">
        <v>0.20503663137121461</v>
      </c>
      <c r="AC293" s="77">
        <v>1.2627230582508786</v>
      </c>
      <c r="AD293" s="34" t="s">
        <v>1035</v>
      </c>
      <c r="AE293" s="34" t="s">
        <v>1086</v>
      </c>
      <c r="AF293" s="34" t="s">
        <v>345</v>
      </c>
      <c r="AG293" s="34" t="s">
        <v>1</v>
      </c>
    </row>
    <row r="294" spans="1:33" ht="15" x14ac:dyDescent="0.2">
      <c r="A294" s="1" t="s">
        <v>57</v>
      </c>
      <c r="B294" s="1" t="s">
        <v>12</v>
      </c>
      <c r="C294" s="65">
        <v>6</v>
      </c>
      <c r="D294" s="1" t="s">
        <v>534</v>
      </c>
      <c r="E294" s="43" t="s">
        <v>97</v>
      </c>
      <c r="F294" s="43" t="s">
        <v>711</v>
      </c>
      <c r="G294" s="43" t="s">
        <v>535</v>
      </c>
      <c r="H294" s="38" t="s">
        <v>1</v>
      </c>
      <c r="I294" s="63" t="s">
        <v>1</v>
      </c>
      <c r="J294" s="38" t="s">
        <v>1</v>
      </c>
      <c r="K294" s="34" t="s">
        <v>1</v>
      </c>
      <c r="L294" s="58" t="s">
        <v>1</v>
      </c>
      <c r="M294" s="34" t="s">
        <v>774</v>
      </c>
      <c r="N294" s="68">
        <f t="shared" si="24"/>
        <v>100</v>
      </c>
      <c r="O294" s="73">
        <f t="shared" si="25"/>
        <v>50</v>
      </c>
      <c r="P294" s="73">
        <f t="shared" si="26"/>
        <v>45</v>
      </c>
      <c r="Q294" s="33" t="s">
        <v>1088</v>
      </c>
      <c r="R294" s="82">
        <v>8.3000000000000004E-2</v>
      </c>
      <c r="S294" s="82">
        <v>6.6000000000000003E-2</v>
      </c>
      <c r="T294" s="82">
        <v>4.2999999999999997E-2</v>
      </c>
      <c r="U294" s="82">
        <v>0.04</v>
      </c>
      <c r="V294" s="82">
        <v>2.3E-2</v>
      </c>
      <c r="W294" s="82">
        <v>1.7390000000000001</v>
      </c>
      <c r="X294" s="82">
        <v>39.956000000000003</v>
      </c>
      <c r="Y294" s="34" t="s">
        <v>1094</v>
      </c>
      <c r="Z294" s="86" t="s">
        <v>1</v>
      </c>
      <c r="AA294" s="77">
        <v>32.810019955426135</v>
      </c>
      <c r="AB294" s="77">
        <v>2.8024046742777347</v>
      </c>
      <c r="AC294" s="77">
        <v>8.5413074362189523</v>
      </c>
      <c r="AD294" s="34" t="s">
        <v>1035</v>
      </c>
      <c r="AE294" s="34" t="s">
        <v>1086</v>
      </c>
      <c r="AF294" s="34" t="s">
        <v>345</v>
      </c>
      <c r="AG294" s="34" t="s">
        <v>1</v>
      </c>
    </row>
    <row r="295" spans="1:33" ht="15" x14ac:dyDescent="0.2">
      <c r="A295" s="1" t="s">
        <v>57</v>
      </c>
      <c r="B295" s="1" t="s">
        <v>12</v>
      </c>
      <c r="C295" s="65">
        <v>7</v>
      </c>
      <c r="D295" s="1" t="s">
        <v>536</v>
      </c>
      <c r="E295" s="43" t="s">
        <v>97</v>
      </c>
      <c r="F295" s="43" t="s">
        <v>712</v>
      </c>
      <c r="G295" s="43" t="s">
        <v>537</v>
      </c>
      <c r="H295" s="38" t="s">
        <v>1</v>
      </c>
      <c r="I295" s="63" t="s">
        <v>1</v>
      </c>
      <c r="J295" s="38" t="s">
        <v>1</v>
      </c>
      <c r="K295" s="34" t="s">
        <v>1</v>
      </c>
      <c r="L295" s="58" t="s">
        <v>1</v>
      </c>
      <c r="M295" s="34" t="s">
        <v>774</v>
      </c>
      <c r="N295" s="68">
        <f t="shared" si="24"/>
        <v>100</v>
      </c>
      <c r="O295" s="73">
        <f t="shared" si="25"/>
        <v>50</v>
      </c>
      <c r="P295" s="73">
        <f t="shared" si="26"/>
        <v>45</v>
      </c>
      <c r="Q295" s="33" t="s">
        <v>1088</v>
      </c>
      <c r="R295" s="82">
        <v>5.0999999999999997E-2</v>
      </c>
      <c r="S295" s="82">
        <v>4.4999999999999998E-2</v>
      </c>
      <c r="T295" s="82">
        <v>3.6999999999999998E-2</v>
      </c>
      <c r="U295" s="82">
        <v>0.01</v>
      </c>
      <c r="V295" s="82">
        <v>6.0000000000000001E-3</v>
      </c>
      <c r="W295" s="82">
        <v>1.823</v>
      </c>
      <c r="X295" s="82">
        <v>10.137</v>
      </c>
      <c r="Y295" s="34" t="s">
        <v>1094</v>
      </c>
      <c r="Z295" s="86" t="s">
        <v>1</v>
      </c>
      <c r="AA295" s="77">
        <v>10.201126339714122</v>
      </c>
      <c r="AB295" s="77">
        <v>0.84664771333580469</v>
      </c>
      <c r="AC295" s="77">
        <v>8.29955129601435</v>
      </c>
      <c r="AD295" s="34" t="s">
        <v>1035</v>
      </c>
      <c r="AE295" s="34" t="s">
        <v>1086</v>
      </c>
      <c r="AF295" s="34" t="s">
        <v>345</v>
      </c>
      <c r="AG295" s="34" t="s">
        <v>1</v>
      </c>
    </row>
    <row r="296" spans="1:33" ht="15" x14ac:dyDescent="0.2">
      <c r="A296" s="1" t="s">
        <v>57</v>
      </c>
      <c r="B296" s="1" t="s">
        <v>12</v>
      </c>
      <c r="C296" s="65">
        <v>8</v>
      </c>
      <c r="D296" s="1" t="s">
        <v>538</v>
      </c>
      <c r="E296" s="43" t="s">
        <v>97</v>
      </c>
      <c r="F296" s="43" t="s">
        <v>713</v>
      </c>
      <c r="G296" s="43" t="s">
        <v>539</v>
      </c>
      <c r="H296" s="38" t="s">
        <v>1</v>
      </c>
      <c r="I296" s="63" t="s">
        <v>1</v>
      </c>
      <c r="J296" s="38" t="s">
        <v>1</v>
      </c>
      <c r="K296" s="34" t="s">
        <v>1</v>
      </c>
      <c r="L296" s="58" t="s">
        <v>1</v>
      </c>
      <c r="M296" s="34" t="s">
        <v>774</v>
      </c>
      <c r="N296" s="68">
        <f t="shared" si="24"/>
        <v>100</v>
      </c>
      <c r="O296" s="73">
        <f t="shared" si="25"/>
        <v>50</v>
      </c>
      <c r="P296" s="73">
        <f t="shared" si="26"/>
        <v>45</v>
      </c>
      <c r="Q296" s="33" t="s">
        <v>1088</v>
      </c>
      <c r="R296" s="82">
        <v>6.0999999999999999E-2</v>
      </c>
      <c r="S296" s="82">
        <v>5.1999999999999998E-2</v>
      </c>
      <c r="T296" s="82">
        <v>3.9E-2</v>
      </c>
      <c r="U296" s="82">
        <v>1.9E-2</v>
      </c>
      <c r="V296" s="82">
        <v>1.0999999999999999E-2</v>
      </c>
      <c r="W296" s="82">
        <v>1.782</v>
      </c>
      <c r="X296" s="82">
        <v>18.712</v>
      </c>
      <c r="Y296" s="34" t="s">
        <v>1094</v>
      </c>
      <c r="Z296" s="86" t="s">
        <v>1</v>
      </c>
      <c r="AA296" s="79">
        <v>23.120383567540557</v>
      </c>
      <c r="AB296" s="79">
        <v>3.7337212340825614</v>
      </c>
      <c r="AC296" s="79">
        <v>16.149045378833815</v>
      </c>
      <c r="AD296" s="34" t="s">
        <v>1035</v>
      </c>
      <c r="AE296" s="34" t="s">
        <v>1086</v>
      </c>
      <c r="AF296" s="34" t="s">
        <v>345</v>
      </c>
      <c r="AG296" s="34" t="s">
        <v>1</v>
      </c>
    </row>
    <row r="297" spans="1:33" ht="15" x14ac:dyDescent="0.2">
      <c r="A297" s="1" t="s">
        <v>57</v>
      </c>
      <c r="B297" s="1" t="s">
        <v>18</v>
      </c>
      <c r="C297" s="65">
        <v>1</v>
      </c>
      <c r="D297" s="1" t="s">
        <v>540</v>
      </c>
      <c r="E297" s="43" t="s">
        <v>97</v>
      </c>
      <c r="F297" s="43" t="s">
        <v>714</v>
      </c>
      <c r="G297" s="43" t="s">
        <v>541</v>
      </c>
      <c r="H297" s="38" t="s">
        <v>1</v>
      </c>
      <c r="I297" s="63" t="s">
        <v>1</v>
      </c>
      <c r="J297" s="38" t="s">
        <v>1</v>
      </c>
      <c r="K297" s="34" t="s">
        <v>1</v>
      </c>
      <c r="L297" s="58" t="s">
        <v>1</v>
      </c>
      <c r="M297" s="34" t="s">
        <v>774</v>
      </c>
      <c r="N297" s="68">
        <f t="shared" si="24"/>
        <v>100</v>
      </c>
      <c r="O297" s="73">
        <f t="shared" si="25"/>
        <v>50</v>
      </c>
      <c r="P297" s="73">
        <f t="shared" si="26"/>
        <v>45</v>
      </c>
      <c r="Q297" s="33" t="s">
        <v>1088</v>
      </c>
      <c r="R297" s="82">
        <v>5.0999999999999997E-2</v>
      </c>
      <c r="S297" s="82">
        <v>4.4999999999999998E-2</v>
      </c>
      <c r="T297" s="82">
        <v>3.6999999999999998E-2</v>
      </c>
      <c r="U297" s="82">
        <v>0.01</v>
      </c>
      <c r="V297" s="82">
        <v>6.0000000000000001E-3</v>
      </c>
      <c r="W297" s="82">
        <v>1.8089999999999999</v>
      </c>
      <c r="X297" s="82">
        <v>10.130000000000001</v>
      </c>
      <c r="Y297" s="34" t="s">
        <v>1094</v>
      </c>
      <c r="Z297" s="86" t="s">
        <v>1</v>
      </c>
      <c r="AA297" s="77">
        <v>7.0292655414246612</v>
      </c>
      <c r="AB297" s="77">
        <v>0.56370100110394628</v>
      </c>
      <c r="AC297" s="77">
        <v>8.0193442370609009</v>
      </c>
      <c r="AD297" s="34" t="s">
        <v>1035</v>
      </c>
      <c r="AE297" s="34" t="s">
        <v>1085</v>
      </c>
      <c r="AF297" s="34" t="s">
        <v>345</v>
      </c>
      <c r="AG297" s="34" t="s">
        <v>1</v>
      </c>
    </row>
    <row r="298" spans="1:33" ht="15" x14ac:dyDescent="0.2">
      <c r="A298" s="1" t="s">
        <v>57</v>
      </c>
      <c r="B298" s="1" t="s">
        <v>18</v>
      </c>
      <c r="C298" s="65">
        <v>2</v>
      </c>
      <c r="D298" s="1" t="s">
        <v>542</v>
      </c>
      <c r="E298" s="43" t="s">
        <v>97</v>
      </c>
      <c r="F298" s="43" t="s">
        <v>715</v>
      </c>
      <c r="G298" s="43" t="s">
        <v>543</v>
      </c>
      <c r="H298" s="38" t="s">
        <v>1</v>
      </c>
      <c r="I298" s="63" t="s">
        <v>1</v>
      </c>
      <c r="J298" s="38" t="s">
        <v>1</v>
      </c>
      <c r="K298" s="34" t="s">
        <v>1</v>
      </c>
      <c r="L298" s="58" t="s">
        <v>1</v>
      </c>
      <c r="M298" s="34" t="s">
        <v>774</v>
      </c>
      <c r="N298" s="68">
        <f t="shared" si="24"/>
        <v>100</v>
      </c>
      <c r="O298" s="73">
        <f t="shared" si="25"/>
        <v>50</v>
      </c>
      <c r="P298" s="73">
        <f t="shared" si="26"/>
        <v>45</v>
      </c>
      <c r="Q298" s="33" t="s">
        <v>1088</v>
      </c>
      <c r="R298" s="82">
        <v>5.8000000000000003E-2</v>
      </c>
      <c r="S298" s="82">
        <v>4.9000000000000002E-2</v>
      </c>
      <c r="T298" s="82">
        <v>3.7999999999999999E-2</v>
      </c>
      <c r="U298" s="82">
        <v>1.7000000000000001E-2</v>
      </c>
      <c r="V298" s="82">
        <v>8.9999999999999993E-3</v>
      </c>
      <c r="W298" s="82">
        <v>1.84</v>
      </c>
      <c r="X298" s="82">
        <v>17.059999999999999</v>
      </c>
      <c r="Y298" s="34" t="s">
        <v>1094</v>
      </c>
      <c r="Z298" s="86" t="s">
        <v>1</v>
      </c>
      <c r="AA298" s="77">
        <v>15.314010305135678</v>
      </c>
      <c r="AB298" s="77">
        <v>0.79407436706573509</v>
      </c>
      <c r="AC298" s="77">
        <v>5.1852803494551374</v>
      </c>
      <c r="AD298" s="34" t="s">
        <v>1035</v>
      </c>
      <c r="AE298" s="34" t="s">
        <v>1086</v>
      </c>
      <c r="AF298" s="34" t="s">
        <v>345</v>
      </c>
      <c r="AG298" s="34" t="s">
        <v>1</v>
      </c>
    </row>
    <row r="299" spans="1:33" ht="15" x14ac:dyDescent="0.2">
      <c r="A299" s="1" t="s">
        <v>57</v>
      </c>
      <c r="B299" s="1" t="s">
        <v>18</v>
      </c>
      <c r="C299" s="65">
        <v>3</v>
      </c>
      <c r="D299" s="1" t="s">
        <v>544</v>
      </c>
      <c r="E299" s="43" t="s">
        <v>97</v>
      </c>
      <c r="F299" s="43" t="s">
        <v>716</v>
      </c>
      <c r="G299" s="43" t="s">
        <v>545</v>
      </c>
      <c r="H299" s="38" t="s">
        <v>1</v>
      </c>
      <c r="I299" s="63" t="s">
        <v>1</v>
      </c>
      <c r="J299" s="38" t="s">
        <v>1</v>
      </c>
      <c r="K299" s="34" t="s">
        <v>1</v>
      </c>
      <c r="L299" s="58" t="s">
        <v>1</v>
      </c>
      <c r="M299" s="34" t="s">
        <v>774</v>
      </c>
      <c r="N299" s="68">
        <f t="shared" si="24"/>
        <v>100</v>
      </c>
      <c r="O299" s="73">
        <f t="shared" si="25"/>
        <v>50</v>
      </c>
      <c r="P299" s="73">
        <f t="shared" si="26"/>
        <v>45</v>
      </c>
      <c r="Q299" s="33" t="s">
        <v>1088</v>
      </c>
      <c r="R299" s="82">
        <v>5.7000000000000002E-2</v>
      </c>
      <c r="S299" s="82">
        <v>4.9000000000000002E-2</v>
      </c>
      <c r="T299" s="82">
        <v>3.9E-2</v>
      </c>
      <c r="U299" s="82">
        <v>1.6E-2</v>
      </c>
      <c r="V299" s="82">
        <v>8.9999999999999993E-3</v>
      </c>
      <c r="W299" s="82">
        <v>1.806</v>
      </c>
      <c r="X299" s="82">
        <v>15.529</v>
      </c>
      <c r="Y299" s="34" t="s">
        <v>1094</v>
      </c>
      <c r="Z299" s="86" t="s">
        <v>1</v>
      </c>
      <c r="AA299" s="77">
        <v>11.55405613898921</v>
      </c>
      <c r="AB299" s="77">
        <v>0.87739708258502858</v>
      </c>
      <c r="AC299" s="77">
        <v>7.5938447245746747</v>
      </c>
      <c r="AD299" s="34" t="s">
        <v>1035</v>
      </c>
      <c r="AE299" s="34" t="s">
        <v>1086</v>
      </c>
      <c r="AF299" s="34" t="s">
        <v>345</v>
      </c>
      <c r="AG299" s="34" t="s">
        <v>1</v>
      </c>
    </row>
    <row r="300" spans="1:33" ht="15" x14ac:dyDescent="0.2">
      <c r="A300" s="1" t="s">
        <v>57</v>
      </c>
      <c r="B300" s="1" t="s">
        <v>18</v>
      </c>
      <c r="C300" s="65">
        <v>4</v>
      </c>
      <c r="D300" s="1" t="s">
        <v>546</v>
      </c>
      <c r="E300" s="43" t="s">
        <v>97</v>
      </c>
      <c r="F300" s="43" t="s">
        <v>717</v>
      </c>
      <c r="G300" s="43" t="s">
        <v>547</v>
      </c>
      <c r="H300" s="38" t="s">
        <v>1</v>
      </c>
      <c r="I300" s="63" t="s">
        <v>1</v>
      </c>
      <c r="J300" s="38" t="s">
        <v>1</v>
      </c>
      <c r="K300" s="34" t="s">
        <v>1</v>
      </c>
      <c r="L300" s="58" t="s">
        <v>1</v>
      </c>
      <c r="M300" s="34" t="s">
        <v>774</v>
      </c>
      <c r="N300" s="68">
        <f t="shared" si="24"/>
        <v>100</v>
      </c>
      <c r="O300" s="73">
        <f t="shared" si="25"/>
        <v>50</v>
      </c>
      <c r="P300" s="73">
        <f t="shared" si="26"/>
        <v>45</v>
      </c>
      <c r="Q300" s="33" t="s">
        <v>1088</v>
      </c>
      <c r="R300" s="82">
        <v>6.2E-2</v>
      </c>
      <c r="S300" s="82">
        <v>5.3999999999999999E-2</v>
      </c>
      <c r="T300" s="82">
        <v>4.2999999999999997E-2</v>
      </c>
      <c r="U300" s="82">
        <v>1.7000000000000001E-2</v>
      </c>
      <c r="V300" s="82">
        <v>0.01</v>
      </c>
      <c r="W300" s="82">
        <v>1.7370000000000001</v>
      </c>
      <c r="X300" s="82">
        <v>17.279</v>
      </c>
      <c r="Y300" s="34" t="s">
        <v>1094</v>
      </c>
      <c r="Z300" s="86" t="s">
        <v>1</v>
      </c>
      <c r="AA300" s="79">
        <v>10.22507076962315</v>
      </c>
      <c r="AB300" s="79">
        <v>3.0633301252048142</v>
      </c>
      <c r="AC300" s="79">
        <v>29.959011475064003</v>
      </c>
      <c r="AD300" s="34" t="s">
        <v>1035</v>
      </c>
      <c r="AE300" s="34" t="s">
        <v>1086</v>
      </c>
      <c r="AF300" s="34" t="s">
        <v>345</v>
      </c>
      <c r="AG300" s="34" t="s">
        <v>1</v>
      </c>
    </row>
    <row r="301" spans="1:33" ht="15" x14ac:dyDescent="0.2">
      <c r="A301" s="1" t="s">
        <v>57</v>
      </c>
      <c r="B301" s="1" t="s">
        <v>18</v>
      </c>
      <c r="C301" s="65">
        <v>5</v>
      </c>
      <c r="D301" s="1" t="s">
        <v>548</v>
      </c>
      <c r="E301" s="43" t="s">
        <v>97</v>
      </c>
      <c r="F301" s="43" t="s">
        <v>718</v>
      </c>
      <c r="G301" s="43" t="s">
        <v>549</v>
      </c>
      <c r="H301" s="38" t="s">
        <v>1</v>
      </c>
      <c r="I301" s="63" t="s">
        <v>1</v>
      </c>
      <c r="J301" s="38" t="s">
        <v>1</v>
      </c>
      <c r="K301" s="34" t="s">
        <v>1</v>
      </c>
      <c r="L301" s="58" t="s">
        <v>1</v>
      </c>
      <c r="M301" s="34" t="s">
        <v>774</v>
      </c>
      <c r="N301" s="68">
        <f t="shared" si="24"/>
        <v>100</v>
      </c>
      <c r="O301" s="73">
        <f t="shared" si="25"/>
        <v>50</v>
      </c>
      <c r="P301" s="73">
        <f t="shared" si="26"/>
        <v>45</v>
      </c>
      <c r="Q301" s="33" t="s">
        <v>1088</v>
      </c>
      <c r="R301" s="82">
        <v>5.8999999999999997E-2</v>
      </c>
      <c r="S301" s="82">
        <v>4.9000000000000002E-2</v>
      </c>
      <c r="T301" s="82">
        <v>3.6999999999999998E-2</v>
      </c>
      <c r="U301" s="82">
        <v>1.7999999999999999E-2</v>
      </c>
      <c r="V301" s="82">
        <v>0.01</v>
      </c>
      <c r="W301" s="82">
        <v>1.879</v>
      </c>
      <c r="X301" s="82">
        <v>18.027000000000001</v>
      </c>
      <c r="Y301" s="34" t="s">
        <v>1094</v>
      </c>
      <c r="Z301" s="86" t="s">
        <v>1</v>
      </c>
      <c r="AA301" s="79">
        <v>41.066499945886406</v>
      </c>
      <c r="AB301" s="79">
        <v>10.513032515542116</v>
      </c>
      <c r="AC301" s="79">
        <v>25.600020769715481</v>
      </c>
      <c r="AD301" s="34" t="s">
        <v>1035</v>
      </c>
      <c r="AE301" s="34" t="s">
        <v>1086</v>
      </c>
      <c r="AF301" s="34" t="s">
        <v>345</v>
      </c>
      <c r="AG301" s="34" t="s">
        <v>1</v>
      </c>
    </row>
    <row r="302" spans="1:33" ht="15" x14ac:dyDescent="0.2">
      <c r="A302" s="1" t="s">
        <v>57</v>
      </c>
      <c r="B302" s="1" t="s">
        <v>18</v>
      </c>
      <c r="C302" s="65">
        <v>6</v>
      </c>
      <c r="D302" s="1" t="s">
        <v>550</v>
      </c>
      <c r="E302" s="43" t="s">
        <v>97</v>
      </c>
      <c r="F302" s="43" t="s">
        <v>719</v>
      </c>
      <c r="G302" s="43" t="s">
        <v>551</v>
      </c>
      <c r="H302" s="38" t="s">
        <v>1</v>
      </c>
      <c r="I302" s="63" t="s">
        <v>1</v>
      </c>
      <c r="J302" s="38" t="s">
        <v>1</v>
      </c>
      <c r="K302" s="34" t="s">
        <v>1</v>
      </c>
      <c r="L302" s="58" t="s">
        <v>1</v>
      </c>
      <c r="M302" s="34" t="s">
        <v>774</v>
      </c>
      <c r="N302" s="68">
        <f t="shared" si="24"/>
        <v>100</v>
      </c>
      <c r="O302" s="73">
        <f t="shared" si="25"/>
        <v>50</v>
      </c>
      <c r="P302" s="73">
        <f t="shared" si="26"/>
        <v>45</v>
      </c>
      <c r="Q302" s="33" t="s">
        <v>1088</v>
      </c>
      <c r="R302" s="82">
        <v>6.9000000000000006E-2</v>
      </c>
      <c r="S302" s="82">
        <v>5.3999999999999999E-2</v>
      </c>
      <c r="T302" s="82">
        <v>3.7999999999999999E-2</v>
      </c>
      <c r="U302" s="82">
        <v>2.7E-2</v>
      </c>
      <c r="V302" s="82">
        <v>1.4999999999999999E-2</v>
      </c>
      <c r="W302" s="82">
        <v>1.86</v>
      </c>
      <c r="X302" s="82">
        <v>27.27</v>
      </c>
      <c r="Y302" s="34" t="s">
        <v>1094</v>
      </c>
      <c r="Z302" s="86" t="s">
        <v>1</v>
      </c>
      <c r="AA302" s="77">
        <v>23.728850706357985</v>
      </c>
      <c r="AB302" s="77">
        <v>0.71330257090593252</v>
      </c>
      <c r="AC302" s="77">
        <v>3.0060561286046941</v>
      </c>
      <c r="AD302" s="34" t="s">
        <v>1035</v>
      </c>
      <c r="AE302" s="34" t="s">
        <v>1086</v>
      </c>
      <c r="AF302" s="34" t="s">
        <v>345</v>
      </c>
      <c r="AG302" s="34" t="s">
        <v>1</v>
      </c>
    </row>
    <row r="303" spans="1:33" ht="15" x14ac:dyDescent="0.2">
      <c r="A303" s="1" t="s">
        <v>57</v>
      </c>
      <c r="B303" s="1" t="s">
        <v>18</v>
      </c>
      <c r="C303" s="65">
        <v>7</v>
      </c>
      <c r="D303" s="1" t="s">
        <v>552</v>
      </c>
      <c r="E303" s="43" t="s">
        <v>97</v>
      </c>
      <c r="F303" s="43" t="s">
        <v>720</v>
      </c>
      <c r="G303" s="43" t="s">
        <v>553</v>
      </c>
      <c r="H303" s="38" t="s">
        <v>1</v>
      </c>
      <c r="I303" s="63" t="s">
        <v>1</v>
      </c>
      <c r="J303" s="38" t="s">
        <v>1</v>
      </c>
      <c r="K303" s="34" t="s">
        <v>1</v>
      </c>
      <c r="L303" s="58" t="s">
        <v>1</v>
      </c>
      <c r="M303" s="34" t="s">
        <v>774</v>
      </c>
      <c r="N303" s="68">
        <f t="shared" si="24"/>
        <v>100</v>
      </c>
      <c r="O303" s="73">
        <f t="shared" si="25"/>
        <v>50</v>
      </c>
      <c r="P303" s="73">
        <f t="shared" si="26"/>
        <v>45</v>
      </c>
      <c r="Q303" s="33" t="s">
        <v>1088</v>
      </c>
      <c r="R303" s="82">
        <v>5.8999999999999997E-2</v>
      </c>
      <c r="S303" s="82">
        <v>0.05</v>
      </c>
      <c r="T303" s="82">
        <v>3.7999999999999999E-2</v>
      </c>
      <c r="U303" s="82">
        <v>1.7000000000000001E-2</v>
      </c>
      <c r="V303" s="82">
        <v>8.9999999999999993E-3</v>
      </c>
      <c r="W303" s="82">
        <v>1.8049999999999999</v>
      </c>
      <c r="X303" s="82">
        <v>16.882000000000001</v>
      </c>
      <c r="Y303" s="34" t="s">
        <v>1094</v>
      </c>
      <c r="Z303" s="86" t="s">
        <v>1</v>
      </c>
      <c r="AA303" s="79">
        <v>22.282953890173388</v>
      </c>
      <c r="AB303" s="79">
        <v>3.2480268293406507</v>
      </c>
      <c r="AC303" s="79">
        <v>14.576284837949629</v>
      </c>
      <c r="AD303" s="34" t="s">
        <v>1035</v>
      </c>
      <c r="AE303" s="34" t="s">
        <v>1086</v>
      </c>
      <c r="AF303" s="34" t="s">
        <v>345</v>
      </c>
      <c r="AG303" s="34" t="s">
        <v>1</v>
      </c>
    </row>
    <row r="304" spans="1:33" ht="15" x14ac:dyDescent="0.2">
      <c r="A304" s="1" t="s">
        <v>57</v>
      </c>
      <c r="B304" s="1" t="s">
        <v>18</v>
      </c>
      <c r="C304" s="65">
        <v>8</v>
      </c>
      <c r="D304" s="1" t="s">
        <v>554</v>
      </c>
      <c r="E304" s="43" t="s">
        <v>97</v>
      </c>
      <c r="F304" s="43" t="s">
        <v>721</v>
      </c>
      <c r="G304" s="43" t="s">
        <v>555</v>
      </c>
      <c r="H304" s="38" t="s">
        <v>1</v>
      </c>
      <c r="I304" s="63" t="s">
        <v>1</v>
      </c>
      <c r="J304" s="38" t="s">
        <v>1</v>
      </c>
      <c r="K304" s="34" t="s">
        <v>1</v>
      </c>
      <c r="L304" s="58" t="s">
        <v>1</v>
      </c>
      <c r="M304" s="34" t="s">
        <v>774</v>
      </c>
      <c r="N304" s="68">
        <f t="shared" si="24"/>
        <v>100</v>
      </c>
      <c r="O304" s="73">
        <f t="shared" si="25"/>
        <v>50</v>
      </c>
      <c r="P304" s="73">
        <f t="shared" si="26"/>
        <v>45</v>
      </c>
      <c r="Q304" s="33" t="s">
        <v>1088</v>
      </c>
      <c r="R304" s="82">
        <v>5.2999999999999999E-2</v>
      </c>
      <c r="S304" s="82">
        <v>4.7E-2</v>
      </c>
      <c r="T304" s="82">
        <v>3.9E-2</v>
      </c>
      <c r="U304" s="82">
        <v>1.0999999999999999E-2</v>
      </c>
      <c r="V304" s="82">
        <v>6.0000000000000001E-3</v>
      </c>
      <c r="W304" s="82">
        <v>1.7350000000000001</v>
      </c>
      <c r="X304" s="82">
        <v>10.79</v>
      </c>
      <c r="Y304" s="34" t="s">
        <v>1094</v>
      </c>
      <c r="Z304" s="86" t="s">
        <v>1</v>
      </c>
      <c r="AA304" s="77">
        <v>8.2072544716256814</v>
      </c>
      <c r="AB304" s="77">
        <v>1.0814452138523294</v>
      </c>
      <c r="AC304" s="77">
        <v>13.176698950801732</v>
      </c>
      <c r="AD304" s="34" t="s">
        <v>1035</v>
      </c>
      <c r="AE304" s="34" t="s">
        <v>1085</v>
      </c>
      <c r="AF304" s="34" t="s">
        <v>345</v>
      </c>
      <c r="AG304" s="34" t="s">
        <v>1</v>
      </c>
    </row>
    <row r="305" spans="1:33" s="1" customFormat="1" ht="15" x14ac:dyDescent="0.2">
      <c r="A305" s="1" t="s">
        <v>57</v>
      </c>
      <c r="B305" s="97" t="s">
        <v>19</v>
      </c>
      <c r="C305" s="65">
        <v>1</v>
      </c>
      <c r="D305" s="1" t="s">
        <v>556</v>
      </c>
      <c r="E305" s="43" t="s">
        <v>97</v>
      </c>
      <c r="F305" s="43" t="s">
        <v>722</v>
      </c>
      <c r="G305" s="43" t="s">
        <v>557</v>
      </c>
      <c r="H305" s="38" t="s">
        <v>1</v>
      </c>
      <c r="I305" s="63" t="s">
        <v>1</v>
      </c>
      <c r="J305" s="38" t="s">
        <v>1</v>
      </c>
      <c r="K305" s="34" t="s">
        <v>1</v>
      </c>
      <c r="L305" s="58" t="s">
        <v>1</v>
      </c>
      <c r="M305" s="34" t="s">
        <v>774</v>
      </c>
      <c r="N305" s="68">
        <f t="shared" si="24"/>
        <v>100</v>
      </c>
      <c r="O305" s="73">
        <f t="shared" si="25"/>
        <v>50</v>
      </c>
      <c r="P305" s="73">
        <f t="shared" si="26"/>
        <v>45</v>
      </c>
      <c r="Q305" s="33" t="s">
        <v>1088</v>
      </c>
      <c r="R305" s="82">
        <v>6.2E-2</v>
      </c>
      <c r="S305" s="82">
        <v>5.1999999999999998E-2</v>
      </c>
      <c r="T305" s="82">
        <v>0.04</v>
      </c>
      <c r="U305" s="82">
        <v>1.9E-2</v>
      </c>
      <c r="V305" s="82">
        <v>0.01</v>
      </c>
      <c r="W305" s="82">
        <v>1.909</v>
      </c>
      <c r="X305" s="82">
        <v>19.146000000000001</v>
      </c>
      <c r="Y305" s="34" t="s">
        <v>1036</v>
      </c>
      <c r="Z305" s="86" t="s">
        <v>1</v>
      </c>
      <c r="AA305" s="77">
        <v>16.471731735972174</v>
      </c>
      <c r="AB305" s="77">
        <v>0.85339935200325656</v>
      </c>
      <c r="AC305" s="77">
        <v>5.1809935086517989</v>
      </c>
      <c r="AD305" s="34" t="s">
        <v>1035</v>
      </c>
      <c r="AE305" s="34" t="s">
        <v>1086</v>
      </c>
      <c r="AF305" s="34" t="s">
        <v>1134</v>
      </c>
      <c r="AG305" s="34" t="s">
        <v>1</v>
      </c>
    </row>
    <row r="306" spans="1:33" s="1" customFormat="1" ht="15" x14ac:dyDescent="0.2">
      <c r="A306" s="1" t="s">
        <v>57</v>
      </c>
      <c r="B306" s="97" t="s">
        <v>19</v>
      </c>
      <c r="C306" s="65">
        <v>2</v>
      </c>
      <c r="D306" s="1" t="s">
        <v>558</v>
      </c>
      <c r="E306" s="43" t="s">
        <v>97</v>
      </c>
      <c r="F306" s="43" t="s">
        <v>723</v>
      </c>
      <c r="G306" s="43" t="s">
        <v>559</v>
      </c>
      <c r="H306" s="38" t="s">
        <v>1</v>
      </c>
      <c r="I306" s="63" t="s">
        <v>1</v>
      </c>
      <c r="J306" s="38" t="s">
        <v>1</v>
      </c>
      <c r="K306" s="34" t="s">
        <v>1</v>
      </c>
      <c r="L306" s="58" t="s">
        <v>1</v>
      </c>
      <c r="M306" s="34" t="s">
        <v>774</v>
      </c>
      <c r="N306" s="68">
        <f t="shared" si="24"/>
        <v>100</v>
      </c>
      <c r="O306" s="73">
        <f t="shared" si="25"/>
        <v>50</v>
      </c>
      <c r="P306" s="73">
        <f t="shared" si="26"/>
        <v>45</v>
      </c>
      <c r="Q306" s="33" t="s">
        <v>1088</v>
      </c>
      <c r="R306" s="82">
        <v>5.8999999999999997E-2</v>
      </c>
      <c r="S306" s="82">
        <v>0.05</v>
      </c>
      <c r="T306" s="82">
        <v>3.9E-2</v>
      </c>
      <c r="U306" s="82">
        <v>1.7999999999999999E-2</v>
      </c>
      <c r="V306" s="82">
        <v>0.01</v>
      </c>
      <c r="W306" s="82">
        <v>1.84</v>
      </c>
      <c r="X306" s="82">
        <v>17.646999999999998</v>
      </c>
      <c r="Y306" s="34" t="s">
        <v>1094</v>
      </c>
      <c r="Z306" s="86" t="s">
        <v>1</v>
      </c>
      <c r="AA306" s="77">
        <v>17.185280927214293</v>
      </c>
      <c r="AB306" s="77">
        <v>1.4112293014665909</v>
      </c>
      <c r="AC306" s="77">
        <v>8.2118488923378283</v>
      </c>
      <c r="AD306" s="34" t="s">
        <v>1035</v>
      </c>
      <c r="AE306" s="34" t="s">
        <v>1086</v>
      </c>
      <c r="AF306" s="34" t="s">
        <v>1134</v>
      </c>
      <c r="AG306" s="34" t="s">
        <v>1</v>
      </c>
    </row>
    <row r="307" spans="1:33" s="1" customFormat="1" ht="15" x14ac:dyDescent="0.2">
      <c r="A307" s="1" t="s">
        <v>57</v>
      </c>
      <c r="B307" s="97" t="s">
        <v>19</v>
      </c>
      <c r="C307" s="65">
        <v>3</v>
      </c>
      <c r="D307" s="1" t="s">
        <v>560</v>
      </c>
      <c r="E307" s="43" t="s">
        <v>97</v>
      </c>
      <c r="F307" s="43" t="s">
        <v>724</v>
      </c>
      <c r="G307" s="43" t="s">
        <v>561</v>
      </c>
      <c r="H307" s="38" t="s">
        <v>1</v>
      </c>
      <c r="I307" s="63" t="s">
        <v>1</v>
      </c>
      <c r="J307" s="38" t="s">
        <v>1</v>
      </c>
      <c r="K307" s="34" t="s">
        <v>1</v>
      </c>
      <c r="L307" s="58" t="s">
        <v>1</v>
      </c>
      <c r="M307" s="34" t="s">
        <v>774</v>
      </c>
      <c r="N307" s="68">
        <f t="shared" si="24"/>
        <v>100</v>
      </c>
      <c r="O307" s="73">
        <f t="shared" si="25"/>
        <v>50</v>
      </c>
      <c r="P307" s="73">
        <f t="shared" si="26"/>
        <v>45</v>
      </c>
      <c r="Q307" s="33" t="s">
        <v>1088</v>
      </c>
      <c r="R307" s="82">
        <v>4.7E-2</v>
      </c>
      <c r="S307" s="82">
        <v>4.2999999999999997E-2</v>
      </c>
      <c r="T307" s="82">
        <v>3.6999999999999998E-2</v>
      </c>
      <c r="U307" s="82">
        <v>7.0000000000000001E-3</v>
      </c>
      <c r="V307" s="82">
        <v>4.0000000000000001E-3</v>
      </c>
      <c r="W307" s="82">
        <v>1.7390000000000001</v>
      </c>
      <c r="X307" s="82">
        <v>7.0229999999999997</v>
      </c>
      <c r="Y307" s="34" t="s">
        <v>1094</v>
      </c>
      <c r="Z307" s="86" t="s">
        <v>1</v>
      </c>
      <c r="AA307" s="79">
        <v>14.122587740149385</v>
      </c>
      <c r="AB307" s="79">
        <v>3.8498497903008366</v>
      </c>
      <c r="AC307" s="79">
        <v>27.260229223827174</v>
      </c>
      <c r="AD307" s="34" t="s">
        <v>1035</v>
      </c>
      <c r="AE307" s="34" t="s">
        <v>1086</v>
      </c>
      <c r="AF307" s="34" t="s">
        <v>1134</v>
      </c>
      <c r="AG307" s="34" t="s">
        <v>1</v>
      </c>
    </row>
    <row r="308" spans="1:33" s="1" customFormat="1" ht="15" x14ac:dyDescent="0.2">
      <c r="A308" s="1" t="s">
        <v>57</v>
      </c>
      <c r="B308" s="1" t="s">
        <v>0</v>
      </c>
      <c r="C308" s="65">
        <v>1</v>
      </c>
      <c r="D308" s="1" t="s">
        <v>562</v>
      </c>
      <c r="E308" s="43" t="s">
        <v>97</v>
      </c>
      <c r="F308" s="43" t="s">
        <v>725</v>
      </c>
      <c r="G308" s="43" t="s">
        <v>563</v>
      </c>
      <c r="H308" s="38" t="s">
        <v>1</v>
      </c>
      <c r="I308" s="63" t="s">
        <v>1</v>
      </c>
      <c r="J308" s="38" t="s">
        <v>1</v>
      </c>
      <c r="K308" s="34" t="s">
        <v>1</v>
      </c>
      <c r="L308" s="58" t="s">
        <v>1</v>
      </c>
      <c r="M308" s="34" t="s">
        <v>774</v>
      </c>
      <c r="N308" s="68">
        <f t="shared" si="24"/>
        <v>100</v>
      </c>
      <c r="O308" s="73">
        <f t="shared" si="25"/>
        <v>50</v>
      </c>
      <c r="P308" s="73">
        <f t="shared" si="26"/>
        <v>45</v>
      </c>
      <c r="Q308" s="33" t="s">
        <v>1088</v>
      </c>
      <c r="R308" s="82">
        <v>5.7000000000000002E-2</v>
      </c>
      <c r="S308" s="82">
        <v>4.8000000000000001E-2</v>
      </c>
      <c r="T308" s="82">
        <v>3.6999999999999998E-2</v>
      </c>
      <c r="U308" s="82">
        <v>1.6E-2</v>
      </c>
      <c r="V308" s="82">
        <v>8.9999999999999993E-3</v>
      </c>
      <c r="W308" s="82">
        <v>1.857</v>
      </c>
      <c r="X308" s="82">
        <v>16.204000000000001</v>
      </c>
      <c r="Y308" s="34" t="s">
        <v>1094</v>
      </c>
      <c r="Z308" s="86" t="s">
        <v>1</v>
      </c>
      <c r="AA308" s="77">
        <v>13.683666013531132</v>
      </c>
      <c r="AB308" s="77">
        <v>1.3791311886784585</v>
      </c>
      <c r="AC308" s="77">
        <v>10.078667422273394</v>
      </c>
      <c r="AD308" s="34" t="s">
        <v>1035</v>
      </c>
      <c r="AE308" s="34" t="s">
        <v>1086</v>
      </c>
      <c r="AF308" s="34" t="s">
        <v>345</v>
      </c>
      <c r="AG308" s="34" t="s">
        <v>1</v>
      </c>
    </row>
    <row r="309" spans="1:33" s="1" customFormat="1" ht="15" x14ac:dyDescent="0.2">
      <c r="A309" s="1" t="s">
        <v>57</v>
      </c>
      <c r="B309" s="1" t="s">
        <v>0</v>
      </c>
      <c r="C309" s="65">
        <v>2</v>
      </c>
      <c r="D309" s="1" t="s">
        <v>564</v>
      </c>
      <c r="E309" s="43" t="s">
        <v>97</v>
      </c>
      <c r="F309" s="43" t="s">
        <v>726</v>
      </c>
      <c r="G309" s="43" t="s">
        <v>565</v>
      </c>
      <c r="H309" s="38" t="s">
        <v>1</v>
      </c>
      <c r="I309" s="63" t="s">
        <v>1</v>
      </c>
      <c r="J309" s="38" t="s">
        <v>1</v>
      </c>
      <c r="K309" s="34" t="s">
        <v>1</v>
      </c>
      <c r="L309" s="58" t="s">
        <v>1</v>
      </c>
      <c r="M309" s="34" t="s">
        <v>774</v>
      </c>
      <c r="N309" s="68">
        <f t="shared" si="24"/>
        <v>100</v>
      </c>
      <c r="O309" s="73">
        <f t="shared" si="25"/>
        <v>50</v>
      </c>
      <c r="P309" s="73">
        <f t="shared" si="26"/>
        <v>45</v>
      </c>
      <c r="Q309" s="33" t="s">
        <v>1088</v>
      </c>
      <c r="R309" s="82">
        <v>6.4000000000000001E-2</v>
      </c>
      <c r="S309" s="82">
        <v>5.1999999999999998E-2</v>
      </c>
      <c r="T309" s="82">
        <v>3.6999999999999998E-2</v>
      </c>
      <c r="U309" s="82">
        <v>2.1999999999999999E-2</v>
      </c>
      <c r="V309" s="82">
        <v>1.2E-2</v>
      </c>
      <c r="W309" s="82">
        <v>1.841</v>
      </c>
      <c r="X309" s="82">
        <v>21.922999999999998</v>
      </c>
      <c r="Y309" s="34" t="s">
        <v>1094</v>
      </c>
      <c r="Z309" s="86" t="s">
        <v>1</v>
      </c>
      <c r="AA309" s="77">
        <v>16.878683213861102</v>
      </c>
      <c r="AB309" s="77">
        <v>1.3493555324799722</v>
      </c>
      <c r="AC309" s="77">
        <v>7.994436031430789</v>
      </c>
      <c r="AD309" s="34" t="s">
        <v>1035</v>
      </c>
      <c r="AE309" s="34" t="s">
        <v>1086</v>
      </c>
      <c r="AF309" s="34" t="s">
        <v>345</v>
      </c>
      <c r="AG309" s="34" t="s">
        <v>1</v>
      </c>
    </row>
    <row r="310" spans="1:33" s="1" customFormat="1" ht="15" x14ac:dyDescent="0.2">
      <c r="A310" s="1" t="s">
        <v>57</v>
      </c>
      <c r="B310" s="1" t="s">
        <v>0</v>
      </c>
      <c r="C310" s="65">
        <v>3</v>
      </c>
      <c r="D310" s="1" t="s">
        <v>566</v>
      </c>
      <c r="E310" s="43" t="s">
        <v>97</v>
      </c>
      <c r="F310" s="43" t="s">
        <v>727</v>
      </c>
      <c r="G310" s="43" t="s">
        <v>567</v>
      </c>
      <c r="H310" s="38" t="s">
        <v>1</v>
      </c>
      <c r="I310" s="63" t="s">
        <v>1</v>
      </c>
      <c r="J310" s="38" t="s">
        <v>1</v>
      </c>
      <c r="K310" s="34" t="s">
        <v>1</v>
      </c>
      <c r="L310" s="58" t="s">
        <v>1</v>
      </c>
      <c r="M310" s="34" t="s">
        <v>774</v>
      </c>
      <c r="N310" s="68">
        <f t="shared" si="24"/>
        <v>100</v>
      </c>
      <c r="O310" s="73">
        <f t="shared" si="25"/>
        <v>50</v>
      </c>
      <c r="P310" s="73">
        <f t="shared" si="26"/>
        <v>45</v>
      </c>
      <c r="Q310" s="33" t="s">
        <v>1088</v>
      </c>
      <c r="R310" s="82">
        <v>0.06</v>
      </c>
      <c r="S310" s="82">
        <v>0.05</v>
      </c>
      <c r="T310" s="82">
        <v>3.6999999999999998E-2</v>
      </c>
      <c r="U310" s="82">
        <v>1.9E-2</v>
      </c>
      <c r="V310" s="82">
        <v>0.01</v>
      </c>
      <c r="W310" s="82">
        <v>1.827</v>
      </c>
      <c r="X310" s="82">
        <v>19.137</v>
      </c>
      <c r="Y310" s="34" t="s">
        <v>1094</v>
      </c>
      <c r="Z310" s="86" t="s">
        <v>1</v>
      </c>
      <c r="AA310" s="77">
        <v>17.735844700907521</v>
      </c>
      <c r="AB310" s="77">
        <v>2.3872505831563577</v>
      </c>
      <c r="AC310" s="77">
        <v>13.460033189364843</v>
      </c>
      <c r="AD310" s="34" t="s">
        <v>1035</v>
      </c>
      <c r="AE310" s="34" t="s">
        <v>1086</v>
      </c>
      <c r="AF310" s="34" t="s">
        <v>345</v>
      </c>
      <c r="AG310" s="34" t="s">
        <v>1</v>
      </c>
    </row>
    <row r="311" spans="1:33" s="1" customFormat="1" ht="15" x14ac:dyDescent="0.2">
      <c r="A311" s="1" t="s">
        <v>57</v>
      </c>
      <c r="B311" s="1" t="s">
        <v>0</v>
      </c>
      <c r="C311" s="65">
        <v>4</v>
      </c>
      <c r="D311" s="1" t="s">
        <v>568</v>
      </c>
      <c r="E311" s="43" t="s">
        <v>97</v>
      </c>
      <c r="F311" s="43" t="s">
        <v>728</v>
      </c>
      <c r="G311" s="43" t="s">
        <v>569</v>
      </c>
      <c r="H311" s="38" t="s">
        <v>1</v>
      </c>
      <c r="I311" s="63" t="s">
        <v>1</v>
      </c>
      <c r="J311" s="38" t="s">
        <v>1</v>
      </c>
      <c r="K311" s="34" t="s">
        <v>1</v>
      </c>
      <c r="L311" s="58" t="s">
        <v>1</v>
      </c>
      <c r="M311" s="34" t="s">
        <v>774</v>
      </c>
      <c r="N311" s="68">
        <f t="shared" si="24"/>
        <v>100</v>
      </c>
      <c r="O311" s="73">
        <f t="shared" si="25"/>
        <v>50</v>
      </c>
      <c r="P311" s="73">
        <f t="shared" si="26"/>
        <v>45</v>
      </c>
      <c r="Q311" s="33" t="s">
        <v>1088</v>
      </c>
      <c r="R311" s="82">
        <v>5.6000000000000001E-2</v>
      </c>
      <c r="S311" s="82">
        <v>4.8000000000000001E-2</v>
      </c>
      <c r="T311" s="82">
        <v>3.7999999999999999E-2</v>
      </c>
      <c r="U311" s="82">
        <v>1.4999999999999999E-2</v>
      </c>
      <c r="V311" s="82">
        <v>8.0000000000000002E-3</v>
      </c>
      <c r="W311" s="82">
        <v>1.831</v>
      </c>
      <c r="X311" s="82">
        <v>15.367000000000001</v>
      </c>
      <c r="Y311" s="34" t="s">
        <v>1094</v>
      </c>
      <c r="Z311" s="86" t="s">
        <v>1</v>
      </c>
      <c r="AA311" s="77">
        <v>13.004371750792437</v>
      </c>
      <c r="AB311" s="77">
        <v>1.1234921014458232</v>
      </c>
      <c r="AC311" s="77">
        <v>8.6393416227689883</v>
      </c>
      <c r="AD311" s="34" t="s">
        <v>1035</v>
      </c>
      <c r="AE311" s="34" t="s">
        <v>1086</v>
      </c>
      <c r="AF311" s="34" t="s">
        <v>345</v>
      </c>
      <c r="AG311" s="34" t="s">
        <v>1</v>
      </c>
    </row>
    <row r="312" spans="1:33" s="1" customFormat="1" ht="15" x14ac:dyDescent="0.2">
      <c r="A312" s="1" t="s">
        <v>57</v>
      </c>
      <c r="B312" s="1" t="s">
        <v>0</v>
      </c>
      <c r="C312" s="65">
        <v>5</v>
      </c>
      <c r="D312" s="1" t="s">
        <v>570</v>
      </c>
      <c r="E312" s="43" t="s">
        <v>97</v>
      </c>
      <c r="F312" s="43" t="s">
        <v>729</v>
      </c>
      <c r="G312" s="43" t="s">
        <v>571</v>
      </c>
      <c r="H312" s="38" t="s">
        <v>1</v>
      </c>
      <c r="I312" s="63" t="s">
        <v>1</v>
      </c>
      <c r="J312" s="38" t="s">
        <v>1</v>
      </c>
      <c r="K312" s="34" t="s">
        <v>1</v>
      </c>
      <c r="L312" s="58" t="s">
        <v>1</v>
      </c>
      <c r="M312" s="34" t="s">
        <v>774</v>
      </c>
      <c r="N312" s="68">
        <f t="shared" si="24"/>
        <v>100</v>
      </c>
      <c r="O312" s="73">
        <f t="shared" si="25"/>
        <v>50</v>
      </c>
      <c r="P312" s="73">
        <f t="shared" si="26"/>
        <v>45</v>
      </c>
      <c r="Q312" s="33" t="s">
        <v>1088</v>
      </c>
      <c r="R312" s="82">
        <v>0.06</v>
      </c>
      <c r="S312" s="82">
        <v>0.05</v>
      </c>
      <c r="T312" s="82">
        <v>3.7999999999999999E-2</v>
      </c>
      <c r="U312" s="82">
        <v>1.9E-2</v>
      </c>
      <c r="V312" s="82">
        <v>0.01</v>
      </c>
      <c r="W312" s="82">
        <v>1.8340000000000001</v>
      </c>
      <c r="X312" s="82">
        <v>19.222000000000001</v>
      </c>
      <c r="Y312" s="34" t="s">
        <v>1094</v>
      </c>
      <c r="Z312" s="86" t="s">
        <v>1</v>
      </c>
      <c r="AA312" s="79">
        <v>8.3011593787393139</v>
      </c>
      <c r="AB312" s="79">
        <v>1.3873870220423854</v>
      </c>
      <c r="AC312" s="79">
        <v>16.7131717238886</v>
      </c>
      <c r="AD312" s="34" t="s">
        <v>1035</v>
      </c>
      <c r="AE312" s="34" t="s">
        <v>1085</v>
      </c>
      <c r="AF312" s="34" t="s">
        <v>345</v>
      </c>
      <c r="AG312" s="34" t="s">
        <v>1</v>
      </c>
    </row>
    <row r="313" spans="1:33" s="1" customFormat="1" ht="15" x14ac:dyDescent="0.2">
      <c r="A313" s="1" t="s">
        <v>57</v>
      </c>
      <c r="B313" s="1" t="s">
        <v>0</v>
      </c>
      <c r="C313" s="65">
        <v>6</v>
      </c>
      <c r="D313" s="1" t="s">
        <v>572</v>
      </c>
      <c r="E313" s="43" t="s">
        <v>97</v>
      </c>
      <c r="F313" s="43" t="s">
        <v>730</v>
      </c>
      <c r="G313" s="43" t="s">
        <v>573</v>
      </c>
      <c r="H313" s="38" t="s">
        <v>1</v>
      </c>
      <c r="I313" s="63" t="s">
        <v>1</v>
      </c>
      <c r="J313" s="38" t="s">
        <v>1</v>
      </c>
      <c r="K313" s="34" t="s">
        <v>1</v>
      </c>
      <c r="L313" s="58" t="s">
        <v>1</v>
      </c>
      <c r="M313" s="34" t="s">
        <v>774</v>
      </c>
      <c r="N313" s="68">
        <f t="shared" si="24"/>
        <v>100</v>
      </c>
      <c r="O313" s="73">
        <f t="shared" si="25"/>
        <v>50</v>
      </c>
      <c r="P313" s="73">
        <f t="shared" si="26"/>
        <v>45</v>
      </c>
      <c r="Q313" s="33" t="s">
        <v>1088</v>
      </c>
      <c r="R313" s="82">
        <v>5.7000000000000002E-2</v>
      </c>
      <c r="S313" s="82">
        <v>4.9000000000000002E-2</v>
      </c>
      <c r="T313" s="82">
        <v>3.7999999999999999E-2</v>
      </c>
      <c r="U313" s="82">
        <v>1.6E-2</v>
      </c>
      <c r="V313" s="82">
        <v>8.9999999999999993E-3</v>
      </c>
      <c r="W313" s="82">
        <v>1.8340000000000001</v>
      </c>
      <c r="X313" s="82">
        <v>15.99</v>
      </c>
      <c r="Y313" s="34" t="s">
        <v>1094</v>
      </c>
      <c r="Z313" s="86" t="s">
        <v>1</v>
      </c>
      <c r="AA313" s="79">
        <v>37.873365263470667</v>
      </c>
      <c r="AB313" s="79">
        <v>2.1925371199180499</v>
      </c>
      <c r="AC313" s="79">
        <v>5.7891267508588129</v>
      </c>
      <c r="AD313" s="34" t="s">
        <v>1035</v>
      </c>
      <c r="AE313" s="34" t="s">
        <v>1086</v>
      </c>
      <c r="AF313" s="34" t="s">
        <v>345</v>
      </c>
      <c r="AG313" s="34" t="s">
        <v>1</v>
      </c>
    </row>
    <row r="314" spans="1:33" s="1" customFormat="1" ht="15" x14ac:dyDescent="0.2">
      <c r="A314" s="1" t="s">
        <v>57</v>
      </c>
      <c r="B314" s="1" t="s">
        <v>0</v>
      </c>
      <c r="C314" s="65">
        <v>7</v>
      </c>
      <c r="D314" s="1" t="s">
        <v>574</v>
      </c>
      <c r="E314" s="43" t="s">
        <v>97</v>
      </c>
      <c r="F314" s="43" t="s">
        <v>731</v>
      </c>
      <c r="G314" s="43" t="s">
        <v>575</v>
      </c>
      <c r="H314" s="38" t="s">
        <v>1</v>
      </c>
      <c r="I314" s="63" t="s">
        <v>1</v>
      </c>
      <c r="J314" s="38" t="s">
        <v>1</v>
      </c>
      <c r="K314" s="34" t="s">
        <v>1</v>
      </c>
      <c r="L314" s="58" t="s">
        <v>1</v>
      </c>
      <c r="M314" s="34" t="s">
        <v>774</v>
      </c>
      <c r="N314" s="68">
        <f t="shared" si="24"/>
        <v>100</v>
      </c>
      <c r="O314" s="73">
        <f t="shared" si="25"/>
        <v>50</v>
      </c>
      <c r="P314" s="73">
        <f t="shared" si="26"/>
        <v>45</v>
      </c>
      <c r="Q314" s="33" t="s">
        <v>1088</v>
      </c>
      <c r="R314" s="82">
        <v>6.7000000000000004E-2</v>
      </c>
      <c r="S314" s="82">
        <v>5.3999999999999999E-2</v>
      </c>
      <c r="T314" s="82">
        <v>3.9E-2</v>
      </c>
      <c r="U314" s="82">
        <v>2.4E-2</v>
      </c>
      <c r="V314" s="82">
        <v>1.2999999999999999E-2</v>
      </c>
      <c r="W314" s="82">
        <v>1.865</v>
      </c>
      <c r="X314" s="82">
        <v>23.856000000000002</v>
      </c>
      <c r="Y314" s="34" t="s">
        <v>1094</v>
      </c>
      <c r="Z314" s="86" t="s">
        <v>1</v>
      </c>
      <c r="AA314" s="77">
        <v>19.790650379568358</v>
      </c>
      <c r="AB314" s="77">
        <v>0.14374033595363347</v>
      </c>
      <c r="AC314" s="77">
        <v>0.72630425578145397</v>
      </c>
      <c r="AD314" s="34" t="s">
        <v>1035</v>
      </c>
      <c r="AE314" s="34" t="s">
        <v>1086</v>
      </c>
      <c r="AF314" s="34" t="s">
        <v>345</v>
      </c>
      <c r="AG314" s="34" t="s">
        <v>1</v>
      </c>
    </row>
    <row r="315" spans="1:33" s="1" customFormat="1" ht="15" x14ac:dyDescent="0.2">
      <c r="A315" s="1" t="s">
        <v>57</v>
      </c>
      <c r="B315" s="1" t="s">
        <v>0</v>
      </c>
      <c r="C315" s="65">
        <v>8</v>
      </c>
      <c r="D315" s="1" t="s">
        <v>576</v>
      </c>
      <c r="E315" s="43" t="s">
        <v>97</v>
      </c>
      <c r="F315" s="43" t="s">
        <v>732</v>
      </c>
      <c r="G315" s="43" t="s">
        <v>577</v>
      </c>
      <c r="H315" s="38" t="s">
        <v>1</v>
      </c>
      <c r="I315" s="63" t="s">
        <v>1</v>
      </c>
      <c r="J315" s="38" t="s">
        <v>1</v>
      </c>
      <c r="K315" s="34" t="s">
        <v>1</v>
      </c>
      <c r="L315" s="58" t="s">
        <v>1</v>
      </c>
      <c r="M315" s="34" t="s">
        <v>774</v>
      </c>
      <c r="N315" s="68">
        <f t="shared" si="24"/>
        <v>100</v>
      </c>
      <c r="O315" s="73">
        <f t="shared" si="25"/>
        <v>50</v>
      </c>
      <c r="P315" s="73">
        <f t="shared" si="26"/>
        <v>45</v>
      </c>
      <c r="Q315" s="33" t="s">
        <v>1088</v>
      </c>
      <c r="R315" s="82">
        <v>0.06</v>
      </c>
      <c r="S315" s="82">
        <v>0.05</v>
      </c>
      <c r="T315" s="82">
        <v>3.7999999999999999E-2</v>
      </c>
      <c r="U315" s="82">
        <v>1.7999999999999999E-2</v>
      </c>
      <c r="V315" s="82">
        <v>0.01</v>
      </c>
      <c r="W315" s="82">
        <v>1.82</v>
      </c>
      <c r="X315" s="82">
        <v>18.117000000000001</v>
      </c>
      <c r="Y315" s="34" t="s">
        <v>1094</v>
      </c>
      <c r="Z315" s="86" t="s">
        <v>1</v>
      </c>
      <c r="AA315" s="77">
        <v>16.723790918209858</v>
      </c>
      <c r="AB315" s="77">
        <v>0.30035693491788457</v>
      </c>
      <c r="AC315" s="77">
        <v>1.7959859483225067</v>
      </c>
      <c r="AD315" s="34" t="s">
        <v>1035</v>
      </c>
      <c r="AE315" s="34" t="s">
        <v>1086</v>
      </c>
      <c r="AF315" s="34" t="s">
        <v>345</v>
      </c>
      <c r="AG315" s="34" t="s">
        <v>1</v>
      </c>
    </row>
    <row r="316" spans="1:33" s="1" customFormat="1" ht="15" x14ac:dyDescent="0.2">
      <c r="A316" s="1" t="s">
        <v>773</v>
      </c>
      <c r="B316" s="1" t="s">
        <v>1</v>
      </c>
      <c r="C316" s="65" t="s">
        <v>1</v>
      </c>
      <c r="D316" s="1" t="s">
        <v>1</v>
      </c>
      <c r="E316" s="43" t="s">
        <v>97</v>
      </c>
      <c r="F316" s="43" t="s">
        <v>58</v>
      </c>
      <c r="G316" s="43" t="s">
        <v>427</v>
      </c>
      <c r="H316" s="38" t="s">
        <v>1</v>
      </c>
      <c r="I316" s="63" t="s">
        <v>1</v>
      </c>
      <c r="J316" s="38" t="s">
        <v>1</v>
      </c>
      <c r="K316" s="34" t="s">
        <v>1</v>
      </c>
      <c r="L316" s="58" t="s">
        <v>1</v>
      </c>
      <c r="M316" s="34" t="s">
        <v>1</v>
      </c>
      <c r="N316" s="68">
        <f t="shared" si="24"/>
        <v>100</v>
      </c>
      <c r="O316" s="73">
        <f t="shared" si="25"/>
        <v>50</v>
      </c>
      <c r="P316" s="73">
        <f t="shared" si="26"/>
        <v>45</v>
      </c>
      <c r="Q316" s="33" t="s">
        <v>1088</v>
      </c>
      <c r="R316" s="82">
        <v>6.3E-2</v>
      </c>
      <c r="S316" s="82">
        <v>5.8999999999999997E-2</v>
      </c>
      <c r="T316" s="82">
        <v>5.2999999999999999E-2</v>
      </c>
      <c r="U316" s="82">
        <v>7.0000000000000001E-3</v>
      </c>
      <c r="V316" s="82">
        <v>5.0000000000000001E-3</v>
      </c>
      <c r="W316" s="82">
        <v>1.4550000000000001</v>
      </c>
      <c r="X316" s="82">
        <v>6.6509999999999998</v>
      </c>
      <c r="Y316" s="1" t="s">
        <v>1083</v>
      </c>
      <c r="Z316" s="86" t="s">
        <v>1</v>
      </c>
      <c r="AA316" s="79">
        <v>3.0317374577909829E-2</v>
      </c>
      <c r="AB316" s="79">
        <v>1.4262825875536842E-2</v>
      </c>
      <c r="AC316" s="79">
        <v>47.04505609113388</v>
      </c>
      <c r="AD316" s="33" t="s">
        <v>1035</v>
      </c>
      <c r="AE316" s="1" t="s">
        <v>1083</v>
      </c>
      <c r="AF316" s="34" t="s">
        <v>345</v>
      </c>
      <c r="AG316" s="34" t="s">
        <v>1</v>
      </c>
    </row>
    <row r="317" spans="1:33" s="1" customFormat="1" ht="15" x14ac:dyDescent="0.2">
      <c r="A317" s="1" t="s">
        <v>57</v>
      </c>
      <c r="B317" s="1" t="s">
        <v>6</v>
      </c>
      <c r="C317" s="65">
        <v>1</v>
      </c>
      <c r="D317" s="1" t="s">
        <v>578</v>
      </c>
      <c r="E317" s="43" t="s">
        <v>97</v>
      </c>
      <c r="F317" s="43" t="s">
        <v>733</v>
      </c>
      <c r="G317" s="43" t="s">
        <v>579</v>
      </c>
      <c r="H317" s="38" t="s">
        <v>1</v>
      </c>
      <c r="I317" s="63" t="s">
        <v>1</v>
      </c>
      <c r="J317" s="38" t="s">
        <v>1</v>
      </c>
      <c r="K317" s="34" t="s">
        <v>1</v>
      </c>
      <c r="L317" s="58" t="s">
        <v>1</v>
      </c>
      <c r="M317" s="34" t="s">
        <v>774</v>
      </c>
      <c r="N317" s="68">
        <f t="shared" si="24"/>
        <v>100</v>
      </c>
      <c r="O317" s="73">
        <f t="shared" si="25"/>
        <v>50</v>
      </c>
      <c r="P317" s="73">
        <f t="shared" si="26"/>
        <v>45</v>
      </c>
      <c r="Q317" s="33" t="s">
        <v>1088</v>
      </c>
      <c r="R317" s="82">
        <v>4.9000000000000002E-2</v>
      </c>
      <c r="S317" s="82">
        <v>4.3999999999999997E-2</v>
      </c>
      <c r="T317" s="82">
        <v>3.6999999999999998E-2</v>
      </c>
      <c r="U317" s="82">
        <v>8.0000000000000002E-3</v>
      </c>
      <c r="V317" s="82">
        <v>5.0000000000000001E-3</v>
      </c>
      <c r="W317" s="82">
        <v>1.8140000000000001</v>
      </c>
      <c r="X317" s="82">
        <v>8.2940000000000005</v>
      </c>
      <c r="Y317" s="34" t="s">
        <v>1094</v>
      </c>
      <c r="Z317" s="86" t="s">
        <v>1</v>
      </c>
      <c r="AA317" s="77">
        <v>7.5601217806485304</v>
      </c>
      <c r="AB317" s="77">
        <v>0.39016622122251932</v>
      </c>
      <c r="AC317" s="77">
        <v>5.1608457184012408</v>
      </c>
      <c r="AD317" s="34" t="s">
        <v>1035</v>
      </c>
      <c r="AE317" s="34" t="s">
        <v>1085</v>
      </c>
      <c r="AF317" s="34" t="s">
        <v>345</v>
      </c>
      <c r="AG317" s="34" t="s">
        <v>1</v>
      </c>
    </row>
    <row r="318" spans="1:33" s="1" customFormat="1" ht="15" x14ac:dyDescent="0.2">
      <c r="A318" s="1" t="s">
        <v>57</v>
      </c>
      <c r="B318" s="1" t="s">
        <v>6</v>
      </c>
      <c r="C318" s="65">
        <v>2</v>
      </c>
      <c r="D318" s="1" t="s">
        <v>580</v>
      </c>
      <c r="E318" s="43" t="s">
        <v>97</v>
      </c>
      <c r="F318" s="43" t="s">
        <v>734</v>
      </c>
      <c r="G318" s="43" t="s">
        <v>581</v>
      </c>
      <c r="H318" s="38" t="s">
        <v>1</v>
      </c>
      <c r="I318" s="63" t="s">
        <v>1</v>
      </c>
      <c r="J318" s="38" t="s">
        <v>1</v>
      </c>
      <c r="K318" s="34" t="s">
        <v>1</v>
      </c>
      <c r="L318" s="58" t="s">
        <v>1</v>
      </c>
      <c r="M318" s="34" t="s">
        <v>774</v>
      </c>
      <c r="N318" s="68">
        <f t="shared" si="24"/>
        <v>100</v>
      </c>
      <c r="O318" s="73">
        <f t="shared" si="25"/>
        <v>50</v>
      </c>
      <c r="P318" s="73">
        <f t="shared" si="26"/>
        <v>45</v>
      </c>
      <c r="Q318" s="33" t="s">
        <v>1088</v>
      </c>
      <c r="R318" s="82">
        <v>5.0999999999999997E-2</v>
      </c>
      <c r="S318" s="82">
        <v>4.4999999999999998E-2</v>
      </c>
      <c r="T318" s="82">
        <v>3.6999999999999998E-2</v>
      </c>
      <c r="U318" s="82">
        <v>0.01</v>
      </c>
      <c r="V318" s="82">
        <v>6.0000000000000001E-3</v>
      </c>
      <c r="W318" s="82">
        <v>1.82</v>
      </c>
      <c r="X318" s="82">
        <v>10.198</v>
      </c>
      <c r="Y318" s="34" t="s">
        <v>1094</v>
      </c>
      <c r="Z318" s="86" t="s">
        <v>1</v>
      </c>
      <c r="AA318" s="77">
        <v>8.4739671510564936</v>
      </c>
      <c r="AB318" s="77">
        <v>0.84349522003712984</v>
      </c>
      <c r="AC318" s="77">
        <v>9.9539590489439984</v>
      </c>
      <c r="AD318" s="34" t="s">
        <v>1035</v>
      </c>
      <c r="AE318" s="34" t="s">
        <v>1085</v>
      </c>
      <c r="AF318" s="34" t="s">
        <v>345</v>
      </c>
      <c r="AG318" s="34" t="s">
        <v>1</v>
      </c>
    </row>
    <row r="319" spans="1:33" s="1" customFormat="1" ht="15" x14ac:dyDescent="0.2">
      <c r="A319" s="1" t="s">
        <v>57</v>
      </c>
      <c r="B319" s="1" t="s">
        <v>6</v>
      </c>
      <c r="C319" s="65">
        <v>3</v>
      </c>
      <c r="D319" s="1" t="s">
        <v>582</v>
      </c>
      <c r="E319" s="43" t="s">
        <v>97</v>
      </c>
      <c r="F319" s="43" t="s">
        <v>735</v>
      </c>
      <c r="G319" s="43" t="s">
        <v>583</v>
      </c>
      <c r="H319" s="38" t="s">
        <v>1</v>
      </c>
      <c r="I319" s="63" t="s">
        <v>1</v>
      </c>
      <c r="J319" s="38" t="s">
        <v>1</v>
      </c>
      <c r="K319" s="34" t="s">
        <v>1</v>
      </c>
      <c r="L319" s="58" t="s">
        <v>1</v>
      </c>
      <c r="M319" s="34" t="s">
        <v>774</v>
      </c>
      <c r="N319" s="68">
        <f t="shared" si="24"/>
        <v>100</v>
      </c>
      <c r="O319" s="73">
        <f t="shared" si="25"/>
        <v>50</v>
      </c>
      <c r="P319" s="73">
        <f t="shared" si="26"/>
        <v>45</v>
      </c>
      <c r="Q319" s="33" t="s">
        <v>1088</v>
      </c>
      <c r="R319" s="82">
        <v>4.8000000000000001E-2</v>
      </c>
      <c r="S319" s="82">
        <v>4.2999999999999997E-2</v>
      </c>
      <c r="T319" s="82">
        <v>3.6999999999999998E-2</v>
      </c>
      <c r="U319" s="82">
        <v>8.0000000000000002E-3</v>
      </c>
      <c r="V319" s="82">
        <v>4.0000000000000001E-3</v>
      </c>
      <c r="W319" s="82">
        <v>1.8160000000000001</v>
      </c>
      <c r="X319" s="82">
        <v>7.9459999999999997</v>
      </c>
      <c r="Y319" s="34" t="s">
        <v>1094</v>
      </c>
      <c r="Z319" s="86" t="s">
        <v>1</v>
      </c>
      <c r="AA319" s="77">
        <v>7.0912574467579379</v>
      </c>
      <c r="AB319" s="77">
        <v>2.1194155704601526E-2</v>
      </c>
      <c r="AC319" s="77">
        <v>0.29887725644894347</v>
      </c>
      <c r="AD319" s="34" t="s">
        <v>1035</v>
      </c>
      <c r="AE319" s="34" t="s">
        <v>1085</v>
      </c>
      <c r="AF319" s="34" t="s">
        <v>345</v>
      </c>
      <c r="AG319" s="34" t="s">
        <v>1</v>
      </c>
    </row>
    <row r="320" spans="1:33" s="1" customFormat="1" ht="15" x14ac:dyDescent="0.2">
      <c r="A320" s="1" t="s">
        <v>57</v>
      </c>
      <c r="B320" s="1" t="s">
        <v>6</v>
      </c>
      <c r="C320" s="65">
        <v>4</v>
      </c>
      <c r="D320" s="1" t="s">
        <v>584</v>
      </c>
      <c r="E320" s="43" t="s">
        <v>97</v>
      </c>
      <c r="F320" s="43" t="s">
        <v>736</v>
      </c>
      <c r="G320" s="43" t="s">
        <v>585</v>
      </c>
      <c r="H320" s="38" t="s">
        <v>1</v>
      </c>
      <c r="I320" s="63" t="s">
        <v>1</v>
      </c>
      <c r="J320" s="38" t="s">
        <v>1</v>
      </c>
      <c r="K320" s="34" t="s">
        <v>1</v>
      </c>
      <c r="L320" s="58" t="s">
        <v>1</v>
      </c>
      <c r="M320" s="34" t="s">
        <v>774</v>
      </c>
      <c r="N320" s="68">
        <f t="shared" si="24"/>
        <v>100</v>
      </c>
      <c r="O320" s="73">
        <f t="shared" si="25"/>
        <v>50</v>
      </c>
      <c r="P320" s="73">
        <f t="shared" si="26"/>
        <v>45</v>
      </c>
      <c r="Q320" s="33" t="s">
        <v>1088</v>
      </c>
      <c r="R320" s="82">
        <v>5.2999999999999999E-2</v>
      </c>
      <c r="S320" s="82">
        <v>4.5999999999999999E-2</v>
      </c>
      <c r="T320" s="82">
        <v>3.6999999999999998E-2</v>
      </c>
      <c r="U320" s="82">
        <v>1.2999999999999999E-2</v>
      </c>
      <c r="V320" s="82">
        <v>7.0000000000000001E-3</v>
      </c>
      <c r="W320" s="82">
        <v>1.859</v>
      </c>
      <c r="X320" s="82">
        <v>12.663</v>
      </c>
      <c r="Y320" s="34" t="s">
        <v>1094</v>
      </c>
      <c r="Z320" s="86" t="s">
        <v>1</v>
      </c>
      <c r="AA320" s="79">
        <v>32.566070846680532</v>
      </c>
      <c r="AB320" s="79">
        <v>1.2991299463760206</v>
      </c>
      <c r="AC320" s="79">
        <v>3.9892130447429808</v>
      </c>
      <c r="AD320" s="34" t="s">
        <v>1035</v>
      </c>
      <c r="AE320" s="34" t="s">
        <v>1086</v>
      </c>
      <c r="AF320" s="34" t="s">
        <v>345</v>
      </c>
      <c r="AG320" s="34" t="s">
        <v>1</v>
      </c>
    </row>
    <row r="321" spans="1:33" s="1" customFormat="1" ht="15" x14ac:dyDescent="0.2">
      <c r="A321" s="1" t="s">
        <v>57</v>
      </c>
      <c r="B321" s="1" t="s">
        <v>6</v>
      </c>
      <c r="C321" s="65">
        <v>5</v>
      </c>
      <c r="D321" s="1" t="s">
        <v>586</v>
      </c>
      <c r="E321" s="43" t="s">
        <v>97</v>
      </c>
      <c r="F321" s="43" t="s">
        <v>737</v>
      </c>
      <c r="G321" s="43" t="s">
        <v>587</v>
      </c>
      <c r="H321" s="38" t="s">
        <v>1</v>
      </c>
      <c r="I321" s="63" t="s">
        <v>1</v>
      </c>
      <c r="J321" s="38" t="s">
        <v>1</v>
      </c>
      <c r="K321" s="34" t="s">
        <v>1</v>
      </c>
      <c r="L321" s="58" t="s">
        <v>1</v>
      </c>
      <c r="M321" s="34" t="s">
        <v>774</v>
      </c>
      <c r="N321" s="68">
        <f t="shared" si="24"/>
        <v>100</v>
      </c>
      <c r="O321" s="73">
        <f t="shared" si="25"/>
        <v>50</v>
      </c>
      <c r="P321" s="73">
        <f t="shared" si="26"/>
        <v>45</v>
      </c>
      <c r="Q321" s="33" t="s">
        <v>1088</v>
      </c>
      <c r="R321" s="82">
        <v>5.2999999999999999E-2</v>
      </c>
      <c r="S321" s="82">
        <v>4.5999999999999999E-2</v>
      </c>
      <c r="T321" s="82">
        <v>3.6999999999999998E-2</v>
      </c>
      <c r="U321" s="82">
        <v>1.2E-2</v>
      </c>
      <c r="V321" s="82">
        <v>7.0000000000000001E-3</v>
      </c>
      <c r="W321" s="82">
        <v>1.83</v>
      </c>
      <c r="X321" s="82">
        <v>12.438000000000001</v>
      </c>
      <c r="Y321" s="34" t="s">
        <v>1094</v>
      </c>
      <c r="Z321" s="86" t="s">
        <v>1</v>
      </c>
      <c r="AA321" s="77">
        <v>11.477743770489917</v>
      </c>
      <c r="AB321" s="77">
        <v>1.1246900098579797</v>
      </c>
      <c r="AC321" s="77">
        <v>9.7988771342817085</v>
      </c>
      <c r="AD321" s="34" t="s">
        <v>1035</v>
      </c>
      <c r="AE321" s="34" t="s">
        <v>1086</v>
      </c>
      <c r="AF321" s="34" t="s">
        <v>345</v>
      </c>
      <c r="AG321" s="34" t="s">
        <v>1</v>
      </c>
    </row>
    <row r="322" spans="1:33" s="1" customFormat="1" ht="15" x14ac:dyDescent="0.2">
      <c r="A322" s="1" t="s">
        <v>57</v>
      </c>
      <c r="B322" s="1" t="s">
        <v>6</v>
      </c>
      <c r="C322" s="65">
        <v>6</v>
      </c>
      <c r="D322" s="1" t="s">
        <v>588</v>
      </c>
      <c r="E322" s="43" t="s">
        <v>97</v>
      </c>
      <c r="F322" s="43" t="s">
        <v>738</v>
      </c>
      <c r="G322" s="43" t="s">
        <v>589</v>
      </c>
      <c r="H322" s="38" t="s">
        <v>1</v>
      </c>
      <c r="I322" s="63" t="s">
        <v>1</v>
      </c>
      <c r="J322" s="38" t="s">
        <v>1</v>
      </c>
      <c r="K322" s="34" t="s">
        <v>1</v>
      </c>
      <c r="L322" s="58" t="s">
        <v>1</v>
      </c>
      <c r="M322" s="34" t="s">
        <v>774</v>
      </c>
      <c r="N322" s="68">
        <f t="shared" si="24"/>
        <v>100</v>
      </c>
      <c r="O322" s="73">
        <f t="shared" si="25"/>
        <v>50</v>
      </c>
      <c r="P322" s="73">
        <f t="shared" si="26"/>
        <v>45</v>
      </c>
      <c r="Q322" s="33" t="s">
        <v>1088</v>
      </c>
      <c r="R322" s="82">
        <v>4.8000000000000001E-2</v>
      </c>
      <c r="S322" s="82">
        <v>4.3999999999999997E-2</v>
      </c>
      <c r="T322" s="82">
        <v>3.7999999999999999E-2</v>
      </c>
      <c r="U322" s="82">
        <v>7.0000000000000001E-3</v>
      </c>
      <c r="V322" s="82">
        <v>4.0000000000000001E-3</v>
      </c>
      <c r="W322" s="82">
        <v>1.659</v>
      </c>
      <c r="X322" s="82">
        <v>6.9169999999999998</v>
      </c>
      <c r="Y322" s="34" t="s">
        <v>343</v>
      </c>
      <c r="Z322" s="86" t="s">
        <v>1</v>
      </c>
      <c r="AA322" s="77">
        <v>5.3453503477439304</v>
      </c>
      <c r="AB322" s="77">
        <v>0.38836064462101183</v>
      </c>
      <c r="AC322" s="77">
        <v>7.2653917770782632</v>
      </c>
      <c r="AD322" s="34" t="s">
        <v>1035</v>
      </c>
      <c r="AE322" s="34" t="s">
        <v>1085</v>
      </c>
      <c r="AF322" s="34" t="s">
        <v>345</v>
      </c>
      <c r="AG322" s="34" t="s">
        <v>1</v>
      </c>
    </row>
    <row r="323" spans="1:33" s="1" customFormat="1" ht="15" x14ac:dyDescent="0.2">
      <c r="A323" s="1" t="s">
        <v>57</v>
      </c>
      <c r="B323" s="1" t="s">
        <v>6</v>
      </c>
      <c r="C323" s="65">
        <v>7</v>
      </c>
      <c r="D323" s="1" t="s">
        <v>590</v>
      </c>
      <c r="E323" s="43" t="s">
        <v>97</v>
      </c>
      <c r="F323" s="43" t="s">
        <v>739</v>
      </c>
      <c r="G323" s="43" t="s">
        <v>591</v>
      </c>
      <c r="H323" s="38" t="s">
        <v>1</v>
      </c>
      <c r="I323" s="63" t="s">
        <v>1</v>
      </c>
      <c r="J323" s="38" t="s">
        <v>1</v>
      </c>
      <c r="K323" s="34" t="s">
        <v>1</v>
      </c>
      <c r="L323" s="58" t="s">
        <v>1</v>
      </c>
      <c r="M323" s="34" t="s">
        <v>774</v>
      </c>
      <c r="N323" s="68">
        <f t="shared" si="24"/>
        <v>100</v>
      </c>
      <c r="O323" s="73">
        <f t="shared" si="25"/>
        <v>50</v>
      </c>
      <c r="P323" s="73">
        <f t="shared" si="26"/>
        <v>45</v>
      </c>
      <c r="Q323" s="33" t="s">
        <v>1088</v>
      </c>
      <c r="R323" s="82">
        <v>5.5E-2</v>
      </c>
      <c r="S323" s="82">
        <v>4.8000000000000001E-2</v>
      </c>
      <c r="T323" s="82">
        <v>3.9E-2</v>
      </c>
      <c r="U323" s="82">
        <v>1.2999999999999999E-2</v>
      </c>
      <c r="V323" s="82">
        <v>7.0000000000000001E-3</v>
      </c>
      <c r="W323" s="82">
        <v>1.901</v>
      </c>
      <c r="X323" s="82">
        <v>12.579000000000001</v>
      </c>
      <c r="Y323" s="34" t="s">
        <v>1036</v>
      </c>
      <c r="Z323" s="86" t="s">
        <v>1</v>
      </c>
      <c r="AA323" s="77">
        <v>11.582601912742062</v>
      </c>
      <c r="AB323" s="77">
        <v>0.75318235466726202</v>
      </c>
      <c r="AC323" s="77">
        <v>6.5027043175737864</v>
      </c>
      <c r="AD323" s="34" t="s">
        <v>1035</v>
      </c>
      <c r="AE323" s="34" t="s">
        <v>1086</v>
      </c>
      <c r="AF323" s="34" t="s">
        <v>345</v>
      </c>
      <c r="AG323" s="34" t="s">
        <v>1</v>
      </c>
    </row>
    <row r="324" spans="1:33" ht="15" x14ac:dyDescent="0.2">
      <c r="A324" s="1" t="s">
        <v>57</v>
      </c>
      <c r="B324" s="1" t="s">
        <v>6</v>
      </c>
      <c r="C324" s="65">
        <v>8</v>
      </c>
      <c r="D324" s="1" t="s">
        <v>592</v>
      </c>
      <c r="E324" s="43" t="s">
        <v>97</v>
      </c>
      <c r="F324" s="43" t="s">
        <v>740</v>
      </c>
      <c r="G324" s="43" t="s">
        <v>593</v>
      </c>
      <c r="H324" s="38" t="s">
        <v>1</v>
      </c>
      <c r="I324" s="63" t="s">
        <v>1</v>
      </c>
      <c r="J324" s="38" t="s">
        <v>1</v>
      </c>
      <c r="K324" s="34" t="s">
        <v>1</v>
      </c>
      <c r="L324" s="58" t="s">
        <v>1</v>
      </c>
      <c r="M324" s="34" t="s">
        <v>774</v>
      </c>
      <c r="N324" s="68">
        <f t="shared" si="24"/>
        <v>100</v>
      </c>
      <c r="O324" s="73">
        <f t="shared" si="25"/>
        <v>50</v>
      </c>
      <c r="P324" s="73">
        <f t="shared" si="26"/>
        <v>45</v>
      </c>
      <c r="Q324" s="33" t="s">
        <v>1088</v>
      </c>
      <c r="R324" s="82">
        <v>0.05</v>
      </c>
      <c r="S324" s="82">
        <v>4.3999999999999997E-2</v>
      </c>
      <c r="T324" s="82">
        <v>3.6999999999999998E-2</v>
      </c>
      <c r="U324" s="82">
        <v>8.9999999999999993E-3</v>
      </c>
      <c r="V324" s="82">
        <v>5.0000000000000001E-3</v>
      </c>
      <c r="W324" s="82">
        <v>1.806</v>
      </c>
      <c r="X324" s="82">
        <v>9.4529999999999994</v>
      </c>
      <c r="Y324" s="34" t="s">
        <v>1094</v>
      </c>
      <c r="Z324" s="86" t="s">
        <v>1</v>
      </c>
      <c r="AA324" s="77">
        <v>7.1639064409589466</v>
      </c>
      <c r="AB324" s="77">
        <v>0.44702362697717574</v>
      </c>
      <c r="AC324" s="77">
        <v>6.23994228095109</v>
      </c>
      <c r="AD324" s="34" t="s">
        <v>1035</v>
      </c>
      <c r="AE324" s="34" t="s">
        <v>1085</v>
      </c>
      <c r="AF324" s="34" t="s">
        <v>345</v>
      </c>
      <c r="AG324" s="34" t="s">
        <v>1</v>
      </c>
    </row>
    <row r="325" spans="1:33" ht="15" x14ac:dyDescent="0.2">
      <c r="A325" s="1" t="s">
        <v>57</v>
      </c>
      <c r="B325" s="1" t="s">
        <v>7</v>
      </c>
      <c r="C325" s="65">
        <v>1</v>
      </c>
      <c r="D325" s="1" t="s">
        <v>594</v>
      </c>
      <c r="E325" s="43" t="s">
        <v>97</v>
      </c>
      <c r="F325" s="43" t="s">
        <v>741</v>
      </c>
      <c r="G325" s="43" t="s">
        <v>595</v>
      </c>
      <c r="H325" s="38" t="s">
        <v>1</v>
      </c>
      <c r="I325" s="63" t="s">
        <v>1</v>
      </c>
      <c r="J325" s="38" t="s">
        <v>1</v>
      </c>
      <c r="K325" s="34" t="s">
        <v>1</v>
      </c>
      <c r="L325" s="58" t="s">
        <v>1</v>
      </c>
      <c r="M325" s="34" t="s">
        <v>774</v>
      </c>
      <c r="N325" s="68">
        <f t="shared" si="24"/>
        <v>100</v>
      </c>
      <c r="O325" s="73">
        <f t="shared" si="25"/>
        <v>50</v>
      </c>
      <c r="P325" s="73">
        <f t="shared" si="26"/>
        <v>45</v>
      </c>
      <c r="Q325" s="33" t="s">
        <v>1088</v>
      </c>
      <c r="R325" s="82">
        <v>5.8999999999999997E-2</v>
      </c>
      <c r="S325" s="82">
        <v>0.05</v>
      </c>
      <c r="T325" s="82">
        <v>3.7999999999999999E-2</v>
      </c>
      <c r="U325" s="82">
        <v>1.7999999999999999E-2</v>
      </c>
      <c r="V325" s="82">
        <v>0.01</v>
      </c>
      <c r="W325" s="82">
        <v>1.8540000000000001</v>
      </c>
      <c r="X325" s="82">
        <v>18.199000000000002</v>
      </c>
      <c r="Y325" s="34" t="s">
        <v>1094</v>
      </c>
      <c r="Z325" s="86" t="s">
        <v>1</v>
      </c>
      <c r="AA325" s="79">
        <v>6.8949778373722479</v>
      </c>
      <c r="AB325" s="79">
        <v>1.6896453531554396</v>
      </c>
      <c r="AC325" s="79">
        <v>24.50545009727518</v>
      </c>
      <c r="AD325" s="34" t="s">
        <v>1035</v>
      </c>
      <c r="AE325" s="34" t="s">
        <v>1085</v>
      </c>
      <c r="AF325" s="34" t="s">
        <v>345</v>
      </c>
      <c r="AG325" s="34" t="s">
        <v>1</v>
      </c>
    </row>
    <row r="326" spans="1:33" ht="15" x14ac:dyDescent="0.2">
      <c r="A326" s="1" t="s">
        <v>57</v>
      </c>
      <c r="B326" s="1" t="s">
        <v>7</v>
      </c>
      <c r="C326" s="65">
        <v>2</v>
      </c>
      <c r="D326" s="1" t="s">
        <v>596</v>
      </c>
      <c r="E326" s="43" t="s">
        <v>97</v>
      </c>
      <c r="F326" s="43" t="s">
        <v>742</v>
      </c>
      <c r="G326" s="43" t="s">
        <v>597</v>
      </c>
      <c r="H326" s="38" t="s">
        <v>1</v>
      </c>
      <c r="I326" s="63" t="s">
        <v>1</v>
      </c>
      <c r="J326" s="38" t="s">
        <v>1</v>
      </c>
      <c r="K326" s="34" t="s">
        <v>1</v>
      </c>
      <c r="L326" s="58" t="s">
        <v>1</v>
      </c>
      <c r="M326" s="34" t="s">
        <v>774</v>
      </c>
      <c r="N326" s="68">
        <f t="shared" si="24"/>
        <v>100</v>
      </c>
      <c r="O326" s="73">
        <f t="shared" si="25"/>
        <v>50</v>
      </c>
      <c r="P326" s="73">
        <f t="shared" si="26"/>
        <v>45</v>
      </c>
      <c r="Q326" s="33" t="s">
        <v>1088</v>
      </c>
      <c r="R326" s="82">
        <v>4.5999999999999999E-2</v>
      </c>
      <c r="S326" s="82">
        <v>4.2999999999999997E-2</v>
      </c>
      <c r="T326" s="82">
        <v>3.7999999999999999E-2</v>
      </c>
      <c r="U326" s="82">
        <v>5.0000000000000001E-3</v>
      </c>
      <c r="V326" s="82">
        <v>3.0000000000000001E-3</v>
      </c>
      <c r="W326" s="82">
        <v>1.8029999999999999</v>
      </c>
      <c r="X326" s="82">
        <v>5.2539999999999996</v>
      </c>
      <c r="Y326" s="34" t="s">
        <v>1094</v>
      </c>
      <c r="Z326" s="86" t="s">
        <v>1</v>
      </c>
      <c r="AA326" s="79">
        <v>12.972635713795146</v>
      </c>
      <c r="AB326" s="79">
        <v>0.58240971463276403</v>
      </c>
      <c r="AC326" s="79">
        <v>4.4895249314171943</v>
      </c>
      <c r="AD326" s="34" t="s">
        <v>1035</v>
      </c>
      <c r="AE326" s="34" t="s">
        <v>1086</v>
      </c>
      <c r="AF326" s="34" t="s">
        <v>345</v>
      </c>
      <c r="AG326" s="34" t="s">
        <v>1</v>
      </c>
    </row>
    <row r="327" spans="1:33" ht="15" x14ac:dyDescent="0.2">
      <c r="A327" s="1" t="s">
        <v>57</v>
      </c>
      <c r="B327" s="1" t="s">
        <v>7</v>
      </c>
      <c r="C327" s="65">
        <v>3</v>
      </c>
      <c r="D327" s="1" t="s">
        <v>598</v>
      </c>
      <c r="E327" s="43" t="s">
        <v>97</v>
      </c>
      <c r="F327" s="43" t="s">
        <v>743</v>
      </c>
      <c r="G327" s="43" t="s">
        <v>599</v>
      </c>
      <c r="H327" s="38" t="s">
        <v>1</v>
      </c>
      <c r="I327" s="63" t="s">
        <v>1</v>
      </c>
      <c r="J327" s="38" t="s">
        <v>1</v>
      </c>
      <c r="K327" s="34" t="s">
        <v>1</v>
      </c>
      <c r="L327" s="58" t="s">
        <v>1</v>
      </c>
      <c r="M327" s="34" t="s">
        <v>774</v>
      </c>
      <c r="N327" s="68">
        <f t="shared" si="24"/>
        <v>100</v>
      </c>
      <c r="O327" s="73">
        <f t="shared" si="25"/>
        <v>50</v>
      </c>
      <c r="P327" s="73">
        <f t="shared" si="26"/>
        <v>45</v>
      </c>
      <c r="Q327" s="33" t="s">
        <v>1088</v>
      </c>
      <c r="R327" s="82">
        <v>4.7E-2</v>
      </c>
      <c r="S327" s="82">
        <v>4.2000000000000003E-2</v>
      </c>
      <c r="T327" s="82">
        <v>3.6999999999999998E-2</v>
      </c>
      <c r="U327" s="82">
        <v>7.0000000000000001E-3</v>
      </c>
      <c r="V327" s="82">
        <v>4.0000000000000001E-3</v>
      </c>
      <c r="W327" s="82">
        <v>1.8129999999999999</v>
      </c>
      <c r="X327" s="82">
        <v>6.54</v>
      </c>
      <c r="Y327" s="34" t="s">
        <v>1094</v>
      </c>
      <c r="Z327" s="86" t="s">
        <v>1</v>
      </c>
      <c r="AA327" s="79">
        <v>13.353790684634287</v>
      </c>
      <c r="AB327" s="79">
        <v>0.55701252337728591</v>
      </c>
      <c r="AC327" s="79">
        <v>4.1711940566675167</v>
      </c>
      <c r="AD327" s="34" t="s">
        <v>1035</v>
      </c>
      <c r="AE327" s="34" t="s">
        <v>1086</v>
      </c>
      <c r="AF327" s="34" t="s">
        <v>345</v>
      </c>
      <c r="AG327" s="34" t="s">
        <v>1</v>
      </c>
    </row>
    <row r="328" spans="1:33" ht="15" x14ac:dyDescent="0.2">
      <c r="A328" s="1" t="s">
        <v>57</v>
      </c>
      <c r="B328" s="1" t="s">
        <v>7</v>
      </c>
      <c r="C328" s="65">
        <v>4</v>
      </c>
      <c r="D328" s="1" t="s">
        <v>600</v>
      </c>
      <c r="E328" s="43" t="s">
        <v>97</v>
      </c>
      <c r="F328" s="43" t="s">
        <v>744</v>
      </c>
      <c r="G328" s="43" t="s">
        <v>601</v>
      </c>
      <c r="H328" s="38" t="s">
        <v>1</v>
      </c>
      <c r="I328" s="63" t="s">
        <v>1</v>
      </c>
      <c r="J328" s="38" t="s">
        <v>1</v>
      </c>
      <c r="K328" s="34" t="s">
        <v>1</v>
      </c>
      <c r="L328" s="58" t="s">
        <v>1</v>
      </c>
      <c r="M328" s="34" t="s">
        <v>774</v>
      </c>
      <c r="N328" s="68">
        <f t="shared" si="24"/>
        <v>100</v>
      </c>
      <c r="O328" s="73">
        <f t="shared" si="25"/>
        <v>50</v>
      </c>
      <c r="P328" s="73">
        <f t="shared" si="26"/>
        <v>45</v>
      </c>
      <c r="Q328" s="33" t="s">
        <v>1088</v>
      </c>
      <c r="R328" s="82">
        <v>4.9000000000000002E-2</v>
      </c>
      <c r="S328" s="82">
        <v>4.3999999999999997E-2</v>
      </c>
      <c r="T328" s="82">
        <v>3.6999999999999998E-2</v>
      </c>
      <c r="U328" s="82">
        <v>8.9999999999999993E-3</v>
      </c>
      <c r="V328" s="82">
        <v>5.0000000000000001E-3</v>
      </c>
      <c r="W328" s="82">
        <v>1.8180000000000001</v>
      </c>
      <c r="X328" s="82">
        <v>8.5389999999999997</v>
      </c>
      <c r="Y328" s="34" t="s">
        <v>1094</v>
      </c>
      <c r="Z328" s="86" t="s">
        <v>1</v>
      </c>
      <c r="AA328" s="79">
        <v>8.0914028804534404</v>
      </c>
      <c r="AB328" s="79">
        <v>1.1179100206964165</v>
      </c>
      <c r="AC328" s="79">
        <v>13.816022230174369</v>
      </c>
      <c r="AD328" s="34" t="s">
        <v>1035</v>
      </c>
      <c r="AE328" s="34" t="s">
        <v>1085</v>
      </c>
      <c r="AF328" s="34" t="s">
        <v>345</v>
      </c>
      <c r="AG328" s="34" t="s">
        <v>1</v>
      </c>
    </row>
    <row r="329" spans="1:33" ht="15" x14ac:dyDescent="0.2">
      <c r="A329" s="1" t="s">
        <v>57</v>
      </c>
      <c r="B329" s="1" t="s">
        <v>7</v>
      </c>
      <c r="C329" s="65">
        <v>5</v>
      </c>
      <c r="D329" s="1" t="s">
        <v>602</v>
      </c>
      <c r="E329" s="43" t="s">
        <v>97</v>
      </c>
      <c r="F329" s="43" t="s">
        <v>745</v>
      </c>
      <c r="G329" s="43" t="s">
        <v>603</v>
      </c>
      <c r="H329" s="38" t="s">
        <v>1</v>
      </c>
      <c r="I329" s="63" t="s">
        <v>1</v>
      </c>
      <c r="J329" s="38" t="s">
        <v>1</v>
      </c>
      <c r="K329" s="34" t="s">
        <v>1</v>
      </c>
      <c r="L329" s="58" t="s">
        <v>1</v>
      </c>
      <c r="M329" s="34" t="s">
        <v>774</v>
      </c>
      <c r="N329" s="68">
        <f t="shared" si="24"/>
        <v>100</v>
      </c>
      <c r="O329" s="73">
        <f t="shared" si="25"/>
        <v>50</v>
      </c>
      <c r="P329" s="73">
        <f t="shared" si="26"/>
        <v>45</v>
      </c>
      <c r="Q329" s="33" t="s">
        <v>1088</v>
      </c>
      <c r="R329" s="82">
        <v>4.5999999999999999E-2</v>
      </c>
      <c r="S329" s="82">
        <v>4.2000000000000003E-2</v>
      </c>
      <c r="T329" s="82">
        <v>3.6999999999999998E-2</v>
      </c>
      <c r="U329" s="82">
        <v>6.0000000000000001E-3</v>
      </c>
      <c r="V329" s="82">
        <v>3.0000000000000001E-3</v>
      </c>
      <c r="W329" s="82">
        <v>1.9079999999999999</v>
      </c>
      <c r="X329" s="82">
        <v>5.6680000000000001</v>
      </c>
      <c r="Y329" s="34" t="s">
        <v>1036</v>
      </c>
      <c r="Z329" s="86" t="s">
        <v>1</v>
      </c>
      <c r="AA329" s="79">
        <v>6.0375327370181751</v>
      </c>
      <c r="AB329" s="79">
        <v>9.0282964277491634E-2</v>
      </c>
      <c r="AC329" s="79">
        <v>1.4953619004653333</v>
      </c>
      <c r="AD329" s="34" t="s">
        <v>1035</v>
      </c>
      <c r="AE329" s="34" t="s">
        <v>1085</v>
      </c>
      <c r="AF329" s="34" t="s">
        <v>345</v>
      </c>
      <c r="AG329" s="34" t="s">
        <v>1</v>
      </c>
    </row>
    <row r="330" spans="1:33" ht="15" x14ac:dyDescent="0.2">
      <c r="A330" s="1" t="s">
        <v>57</v>
      </c>
      <c r="B330" s="1" t="s">
        <v>7</v>
      </c>
      <c r="C330" s="65">
        <v>6</v>
      </c>
      <c r="D330" s="1" t="s">
        <v>604</v>
      </c>
      <c r="E330" s="43" t="s">
        <v>97</v>
      </c>
      <c r="F330" s="43" t="s">
        <v>746</v>
      </c>
      <c r="G330" s="43" t="s">
        <v>605</v>
      </c>
      <c r="H330" s="38" t="s">
        <v>1</v>
      </c>
      <c r="I330" s="63" t="s">
        <v>1</v>
      </c>
      <c r="J330" s="38" t="s">
        <v>1</v>
      </c>
      <c r="K330" s="34" t="s">
        <v>1</v>
      </c>
      <c r="L330" s="58" t="s">
        <v>1</v>
      </c>
      <c r="M330" s="34" t="s">
        <v>774</v>
      </c>
      <c r="N330" s="68">
        <f t="shared" si="24"/>
        <v>100</v>
      </c>
      <c r="O330" s="73">
        <f t="shared" si="25"/>
        <v>50</v>
      </c>
      <c r="P330" s="73">
        <f t="shared" si="26"/>
        <v>45</v>
      </c>
      <c r="Q330" s="33" t="s">
        <v>1088</v>
      </c>
      <c r="R330" s="82">
        <v>5.1999999999999998E-2</v>
      </c>
      <c r="S330" s="82">
        <v>4.9000000000000002E-2</v>
      </c>
      <c r="T330" s="82">
        <v>4.3999999999999997E-2</v>
      </c>
      <c r="U330" s="82">
        <v>5.0000000000000001E-3</v>
      </c>
      <c r="V330" s="82">
        <v>3.0000000000000001E-3</v>
      </c>
      <c r="W330" s="82">
        <v>1.796</v>
      </c>
      <c r="X330" s="82">
        <v>5.3849999999999998</v>
      </c>
      <c r="Y330" s="34" t="s">
        <v>1094</v>
      </c>
      <c r="Z330" s="86" t="s">
        <v>1</v>
      </c>
      <c r="AA330" s="77">
        <v>6.0571867925608798</v>
      </c>
      <c r="AB330" s="77">
        <v>0.13736213279013634</v>
      </c>
      <c r="AC330" s="77">
        <v>2.267754611081787</v>
      </c>
      <c r="AD330" s="34" t="s">
        <v>1035</v>
      </c>
      <c r="AE330" s="34" t="s">
        <v>1085</v>
      </c>
      <c r="AF330" s="34" t="s">
        <v>345</v>
      </c>
      <c r="AG330" s="34" t="s">
        <v>1</v>
      </c>
    </row>
    <row r="331" spans="1:33" ht="15" x14ac:dyDescent="0.2">
      <c r="A331" s="1" t="s">
        <v>57</v>
      </c>
      <c r="B331" s="1" t="s">
        <v>7</v>
      </c>
      <c r="C331" s="65">
        <v>7</v>
      </c>
      <c r="D331" s="1" t="s">
        <v>606</v>
      </c>
      <c r="E331" s="43" t="s">
        <v>97</v>
      </c>
      <c r="F331" s="43" t="s">
        <v>747</v>
      </c>
      <c r="G331" s="43" t="s">
        <v>607</v>
      </c>
      <c r="H331" s="38" t="s">
        <v>1</v>
      </c>
      <c r="I331" s="63" t="s">
        <v>1</v>
      </c>
      <c r="J331" s="38" t="s">
        <v>1</v>
      </c>
      <c r="K331" s="34" t="s">
        <v>1</v>
      </c>
      <c r="L331" s="58" t="s">
        <v>1</v>
      </c>
      <c r="M331" s="34" t="s">
        <v>774</v>
      </c>
      <c r="N331" s="68">
        <f t="shared" si="24"/>
        <v>100</v>
      </c>
      <c r="O331" s="73">
        <f t="shared" si="25"/>
        <v>50</v>
      </c>
      <c r="P331" s="73">
        <f t="shared" si="26"/>
        <v>45</v>
      </c>
      <c r="Q331" s="33" t="s">
        <v>1088</v>
      </c>
      <c r="R331" s="82">
        <v>4.8000000000000001E-2</v>
      </c>
      <c r="S331" s="82">
        <v>4.3999999999999997E-2</v>
      </c>
      <c r="T331" s="82">
        <v>3.7999999999999999E-2</v>
      </c>
      <c r="U331" s="82">
        <v>7.0000000000000001E-3</v>
      </c>
      <c r="V331" s="82">
        <v>4.0000000000000001E-3</v>
      </c>
      <c r="W331" s="82">
        <v>1.726</v>
      </c>
      <c r="X331" s="82">
        <v>7.1840000000000002</v>
      </c>
      <c r="Y331" s="34" t="s">
        <v>1094</v>
      </c>
      <c r="Z331" s="86" t="s">
        <v>1</v>
      </c>
      <c r="AA331" s="77">
        <v>5.8757600786704911</v>
      </c>
      <c r="AB331" s="77">
        <v>0.44633029067027619</v>
      </c>
      <c r="AC331" s="77">
        <v>7.5961285807174654</v>
      </c>
      <c r="AD331" s="34" t="s">
        <v>1035</v>
      </c>
      <c r="AE331" s="34" t="s">
        <v>1085</v>
      </c>
      <c r="AF331" s="34" t="s">
        <v>345</v>
      </c>
      <c r="AG331" s="34" t="s">
        <v>1</v>
      </c>
    </row>
    <row r="332" spans="1:33" ht="15" x14ac:dyDescent="0.2">
      <c r="A332" s="1" t="s">
        <v>57</v>
      </c>
      <c r="B332" s="1" t="s">
        <v>7</v>
      </c>
      <c r="C332" s="65">
        <v>8</v>
      </c>
      <c r="D332" s="1" t="s">
        <v>608</v>
      </c>
      <c r="E332" s="43" t="s">
        <v>97</v>
      </c>
      <c r="F332" s="43" t="s">
        <v>748</v>
      </c>
      <c r="G332" s="43" t="s">
        <v>609</v>
      </c>
      <c r="H332" s="38" t="s">
        <v>1</v>
      </c>
      <c r="I332" s="63" t="s">
        <v>1</v>
      </c>
      <c r="J332" s="38" t="s">
        <v>1</v>
      </c>
      <c r="K332" s="34" t="s">
        <v>1</v>
      </c>
      <c r="L332" s="58" t="s">
        <v>1</v>
      </c>
      <c r="M332" s="34" t="s">
        <v>774</v>
      </c>
      <c r="N332" s="68">
        <f t="shared" si="24"/>
        <v>100</v>
      </c>
      <c r="O332" s="73">
        <f t="shared" si="25"/>
        <v>50</v>
      </c>
      <c r="P332" s="73">
        <f t="shared" si="26"/>
        <v>45</v>
      </c>
      <c r="Q332" s="33" t="s">
        <v>1088</v>
      </c>
      <c r="R332" s="82">
        <v>4.8000000000000001E-2</v>
      </c>
      <c r="S332" s="82">
        <v>4.2999999999999997E-2</v>
      </c>
      <c r="T332" s="82">
        <v>3.6999999999999998E-2</v>
      </c>
      <c r="U332" s="82">
        <v>7.0000000000000001E-3</v>
      </c>
      <c r="V332" s="82">
        <v>4.0000000000000001E-3</v>
      </c>
      <c r="W332" s="82">
        <v>1.72</v>
      </c>
      <c r="X332" s="82">
        <v>7.0970000000000004</v>
      </c>
      <c r="Y332" s="34" t="s">
        <v>1094</v>
      </c>
      <c r="Z332" s="86" t="s">
        <v>1</v>
      </c>
      <c r="AA332" s="79">
        <v>6.7351046916702018</v>
      </c>
      <c r="AB332" s="79">
        <v>1.1426101644170077</v>
      </c>
      <c r="AC332" s="79">
        <v>16.964994854944983</v>
      </c>
      <c r="AD332" s="33" t="s">
        <v>1035</v>
      </c>
      <c r="AE332" s="34" t="s">
        <v>1085</v>
      </c>
      <c r="AF332" s="34" t="s">
        <v>345</v>
      </c>
      <c r="AG332" s="34" t="s">
        <v>1</v>
      </c>
    </row>
    <row r="333" spans="1:33" ht="15" x14ac:dyDescent="0.2">
      <c r="A333" s="1" t="s">
        <v>57</v>
      </c>
      <c r="B333" s="1" t="s">
        <v>3</v>
      </c>
      <c r="C333" s="65">
        <v>1</v>
      </c>
      <c r="D333" s="1" t="s">
        <v>610</v>
      </c>
      <c r="E333" s="43" t="s">
        <v>97</v>
      </c>
      <c r="F333" s="43">
        <v>231</v>
      </c>
      <c r="G333" s="50" t="str">
        <f>_xlfn.CONCAT(E333," ",F333)</f>
        <v>S 231</v>
      </c>
      <c r="H333" s="66">
        <v>3.3361999999999998</v>
      </c>
      <c r="I333" s="65">
        <v>3.5695999999999999</v>
      </c>
      <c r="J333" s="65">
        <f>I333-H333</f>
        <v>0.23340000000000005</v>
      </c>
      <c r="K333" s="1" t="s">
        <v>81</v>
      </c>
      <c r="L333" s="59">
        <v>43767</v>
      </c>
      <c r="M333" s="44" t="s">
        <v>1062</v>
      </c>
      <c r="N333" s="71">
        <v>0</v>
      </c>
      <c r="O333" s="71">
        <v>12.5</v>
      </c>
      <c r="P333" s="71">
        <v>0</v>
      </c>
      <c r="Q333" s="33" t="s">
        <v>1088</v>
      </c>
      <c r="R333" s="84">
        <v>9.5000000000000001E-2</v>
      </c>
      <c r="S333" s="84">
        <v>8.2000000000000003E-2</v>
      </c>
      <c r="T333" s="84">
        <v>6.5000000000000002E-2</v>
      </c>
      <c r="U333" s="84">
        <v>2.4E-2</v>
      </c>
      <c r="V333" s="84">
        <v>1.2999999999999999E-2</v>
      </c>
      <c r="W333" s="84">
        <v>1.8140000000000001</v>
      </c>
      <c r="X333" s="84">
        <v>23.95</v>
      </c>
      <c r="Y333" s="34" t="s">
        <v>1094</v>
      </c>
      <c r="Z333" s="86" t="s">
        <v>1</v>
      </c>
      <c r="AA333" s="77">
        <v>14.929242730379565</v>
      </c>
      <c r="AB333" s="77">
        <v>1.0886685734498949</v>
      </c>
      <c r="AC333" s="77">
        <v>7.2921888478278918</v>
      </c>
      <c r="AD333" s="33" t="s">
        <v>1035</v>
      </c>
      <c r="AE333" s="34" t="s">
        <v>1086</v>
      </c>
      <c r="AF333" s="34" t="s">
        <v>345</v>
      </c>
      <c r="AG333" s="34" t="s">
        <v>1093</v>
      </c>
    </row>
    <row r="334" spans="1:33" ht="15" x14ac:dyDescent="0.2">
      <c r="A334" s="1" t="s">
        <v>57</v>
      </c>
      <c r="B334" s="1" t="s">
        <v>3</v>
      </c>
      <c r="C334" s="65">
        <v>1</v>
      </c>
      <c r="D334" s="1" t="s">
        <v>610</v>
      </c>
      <c r="E334" s="43" t="s">
        <v>97</v>
      </c>
      <c r="F334" s="43" t="s">
        <v>749</v>
      </c>
      <c r="G334" s="43" t="s">
        <v>611</v>
      </c>
      <c r="H334" s="38" t="s">
        <v>1</v>
      </c>
      <c r="I334" s="63" t="s">
        <v>1</v>
      </c>
      <c r="J334" s="38" t="s">
        <v>1</v>
      </c>
      <c r="K334" s="34" t="s">
        <v>1</v>
      </c>
      <c r="L334" s="58" t="s">
        <v>1</v>
      </c>
      <c r="M334" s="34" t="s">
        <v>774</v>
      </c>
      <c r="N334" s="68">
        <f>50*2</f>
        <v>100</v>
      </c>
      <c r="O334" s="73">
        <f>25*2</f>
        <v>50</v>
      </c>
      <c r="P334" s="73">
        <f>(25*2)-5</f>
        <v>45</v>
      </c>
      <c r="Q334" s="33" t="s">
        <v>1088</v>
      </c>
      <c r="R334" s="82">
        <v>4.5999999999999999E-2</v>
      </c>
      <c r="S334" s="82">
        <v>4.2000000000000003E-2</v>
      </c>
      <c r="T334" s="82">
        <v>3.6999999999999998E-2</v>
      </c>
      <c r="U334" s="82">
        <v>5.0000000000000001E-3</v>
      </c>
      <c r="V334" s="82">
        <v>3.0000000000000001E-3</v>
      </c>
      <c r="W334" s="82">
        <v>1.8029999999999999</v>
      </c>
      <c r="X334" s="82">
        <v>5.3570000000000002</v>
      </c>
      <c r="Y334" s="34" t="s">
        <v>1094</v>
      </c>
      <c r="Z334" s="86" t="s">
        <v>1</v>
      </c>
      <c r="AA334" s="77">
        <v>4.5560670527531402</v>
      </c>
      <c r="AB334" s="77">
        <v>0.53461518947713782</v>
      </c>
      <c r="AC334" s="77">
        <v>11.734137871260717</v>
      </c>
      <c r="AD334" s="33" t="s">
        <v>1056</v>
      </c>
      <c r="AE334" s="34" t="s">
        <v>1084</v>
      </c>
      <c r="AF334" s="34" t="s">
        <v>1088</v>
      </c>
      <c r="AG334" s="34" t="s">
        <v>1093</v>
      </c>
    </row>
    <row r="335" spans="1:33" ht="15" x14ac:dyDescent="0.2">
      <c r="A335" s="1" t="s">
        <v>57</v>
      </c>
      <c r="B335" s="1" t="s">
        <v>3</v>
      </c>
      <c r="C335" s="65">
        <v>2</v>
      </c>
      <c r="D335" s="1" t="s">
        <v>612</v>
      </c>
      <c r="E335" s="43" t="s">
        <v>97</v>
      </c>
      <c r="F335" s="43" t="s">
        <v>750</v>
      </c>
      <c r="G335" s="43" t="s">
        <v>613</v>
      </c>
      <c r="H335" s="38" t="s">
        <v>1</v>
      </c>
      <c r="I335" s="63" t="s">
        <v>1</v>
      </c>
      <c r="J335" s="38" t="s">
        <v>1</v>
      </c>
      <c r="K335" s="34" t="s">
        <v>1</v>
      </c>
      <c r="L335" s="58" t="s">
        <v>1</v>
      </c>
      <c r="M335" s="34" t="s">
        <v>774</v>
      </c>
      <c r="N335" s="68">
        <f>50*2</f>
        <v>100</v>
      </c>
      <c r="O335" s="73">
        <f>25*2</f>
        <v>50</v>
      </c>
      <c r="P335" s="73">
        <f>(25*2)-5</f>
        <v>45</v>
      </c>
      <c r="Q335" s="33" t="s">
        <v>1088</v>
      </c>
      <c r="R335" s="82">
        <v>5.0999999999999997E-2</v>
      </c>
      <c r="S335" s="82">
        <v>4.4999999999999998E-2</v>
      </c>
      <c r="T335" s="82">
        <v>3.6999999999999998E-2</v>
      </c>
      <c r="U335" s="82">
        <v>1.0999999999999999E-2</v>
      </c>
      <c r="V335" s="82">
        <v>6.0000000000000001E-3</v>
      </c>
      <c r="W335" s="82">
        <v>1.788</v>
      </c>
      <c r="X335" s="82">
        <v>10.661</v>
      </c>
      <c r="Y335" s="34" t="s">
        <v>1094</v>
      </c>
      <c r="Z335" s="86" t="s">
        <v>1</v>
      </c>
      <c r="AA335" s="79">
        <v>15.064101666983028</v>
      </c>
      <c r="AB335" s="79">
        <v>1.6762523139491503</v>
      </c>
      <c r="AC335" s="79">
        <v>11.127462831873352</v>
      </c>
      <c r="AD335" s="34" t="s">
        <v>1035</v>
      </c>
      <c r="AE335" s="34" t="s">
        <v>1086</v>
      </c>
      <c r="AF335" s="34" t="s">
        <v>345</v>
      </c>
      <c r="AG335" s="34" t="s">
        <v>1</v>
      </c>
    </row>
    <row r="336" spans="1:33" ht="15" x14ac:dyDescent="0.2">
      <c r="A336" s="1" t="s">
        <v>57</v>
      </c>
      <c r="B336" s="1" t="s">
        <v>3</v>
      </c>
      <c r="C336" s="65">
        <v>3</v>
      </c>
      <c r="D336" s="1" t="s">
        <v>614</v>
      </c>
      <c r="E336" s="43" t="s">
        <v>97</v>
      </c>
      <c r="F336" s="43" t="s">
        <v>751</v>
      </c>
      <c r="G336" s="43" t="s">
        <v>615</v>
      </c>
      <c r="H336" s="38" t="s">
        <v>1</v>
      </c>
      <c r="I336" s="63" t="s">
        <v>1</v>
      </c>
      <c r="J336" s="38" t="s">
        <v>1</v>
      </c>
      <c r="K336" s="34" t="s">
        <v>1</v>
      </c>
      <c r="L336" s="58" t="s">
        <v>1</v>
      </c>
      <c r="M336" s="34" t="s">
        <v>774</v>
      </c>
      <c r="N336" s="68">
        <f>50*2</f>
        <v>100</v>
      </c>
      <c r="O336" s="73">
        <f>25*2</f>
        <v>50</v>
      </c>
      <c r="P336" s="73">
        <f>(25*2)-5</f>
        <v>45</v>
      </c>
      <c r="Q336" s="33" t="s">
        <v>1088</v>
      </c>
      <c r="R336" s="82">
        <v>5.0999999999999997E-2</v>
      </c>
      <c r="S336" s="82">
        <v>4.5999999999999999E-2</v>
      </c>
      <c r="T336" s="82">
        <v>0.04</v>
      </c>
      <c r="U336" s="82">
        <v>8.0000000000000002E-3</v>
      </c>
      <c r="V336" s="82">
        <v>5.0000000000000001E-3</v>
      </c>
      <c r="W336" s="82">
        <v>1.696</v>
      </c>
      <c r="X336" s="82">
        <v>7.6539999999999999</v>
      </c>
      <c r="Y336" s="34" t="s">
        <v>343</v>
      </c>
      <c r="Z336" s="86" t="s">
        <v>1</v>
      </c>
      <c r="AA336" s="79">
        <v>11.685135023415643</v>
      </c>
      <c r="AB336" s="79">
        <v>2.9043751721364419</v>
      </c>
      <c r="AC336" s="79">
        <v>24.855298345431301</v>
      </c>
      <c r="AD336" s="34" t="s">
        <v>1035</v>
      </c>
      <c r="AE336" s="34" t="s">
        <v>1086</v>
      </c>
      <c r="AF336" s="34" t="s">
        <v>345</v>
      </c>
      <c r="AG336" s="34" t="s">
        <v>1</v>
      </c>
    </row>
    <row r="337" spans="1:33" ht="15" x14ac:dyDescent="0.2">
      <c r="A337" s="1" t="s">
        <v>57</v>
      </c>
      <c r="B337" s="1" t="s">
        <v>3</v>
      </c>
      <c r="C337" s="65">
        <v>4</v>
      </c>
      <c r="D337" s="1" t="s">
        <v>616</v>
      </c>
      <c r="E337" s="43" t="s">
        <v>97</v>
      </c>
      <c r="F337" s="43" t="s">
        <v>752</v>
      </c>
      <c r="G337" s="43" t="s">
        <v>617</v>
      </c>
      <c r="H337" s="38" t="s">
        <v>1</v>
      </c>
      <c r="I337" s="63" t="s">
        <v>1</v>
      </c>
      <c r="J337" s="38" t="s">
        <v>1</v>
      </c>
      <c r="K337" s="34" t="s">
        <v>1</v>
      </c>
      <c r="L337" s="58" t="s">
        <v>1</v>
      </c>
      <c r="M337" s="34" t="s">
        <v>774</v>
      </c>
      <c r="N337" s="68">
        <f>50*2</f>
        <v>100</v>
      </c>
      <c r="O337" s="73">
        <f>25*2</f>
        <v>50</v>
      </c>
      <c r="P337" s="73">
        <f>(25*2)-5</f>
        <v>45</v>
      </c>
      <c r="Q337" s="33" t="s">
        <v>1088</v>
      </c>
      <c r="R337" s="82">
        <v>4.8000000000000001E-2</v>
      </c>
      <c r="S337" s="82">
        <v>4.3999999999999997E-2</v>
      </c>
      <c r="T337" s="82">
        <v>3.7999999999999999E-2</v>
      </c>
      <c r="U337" s="82">
        <v>7.0000000000000001E-3</v>
      </c>
      <c r="V337" s="82">
        <v>4.0000000000000001E-3</v>
      </c>
      <c r="W337" s="82">
        <v>1.752</v>
      </c>
      <c r="X337" s="82">
        <v>6.6539999999999999</v>
      </c>
      <c r="Y337" s="34" t="s">
        <v>1094</v>
      </c>
      <c r="Z337" s="86" t="s">
        <v>1</v>
      </c>
      <c r="AA337" s="79">
        <v>5.8030365900554779</v>
      </c>
      <c r="AB337" s="79">
        <v>0.41186720285540623</v>
      </c>
      <c r="AC337" s="79">
        <v>7.0974428036730455</v>
      </c>
      <c r="AD337" s="34" t="s">
        <v>1035</v>
      </c>
      <c r="AE337" s="34" t="s">
        <v>1085</v>
      </c>
      <c r="AF337" s="34" t="s">
        <v>345</v>
      </c>
      <c r="AG337" s="34" t="s">
        <v>1</v>
      </c>
    </row>
    <row r="338" spans="1:33" ht="15" x14ac:dyDescent="0.2">
      <c r="A338" s="1" t="s">
        <v>57</v>
      </c>
      <c r="B338" s="1" t="s">
        <v>3</v>
      </c>
      <c r="C338" s="65">
        <v>5</v>
      </c>
      <c r="D338" s="1" t="s">
        <v>618</v>
      </c>
      <c r="E338" s="43" t="s">
        <v>97</v>
      </c>
      <c r="F338" s="43">
        <v>232</v>
      </c>
      <c r="G338" s="50" t="str">
        <f>_xlfn.CONCAT(E338," ",F338)</f>
        <v>S 232</v>
      </c>
      <c r="H338" s="66">
        <v>3.2562000000000002</v>
      </c>
      <c r="I338" s="65">
        <v>3.4998999999999998</v>
      </c>
      <c r="J338" s="65">
        <f>I338-H338</f>
        <v>0.24369999999999958</v>
      </c>
      <c r="K338" s="1" t="s">
        <v>81</v>
      </c>
      <c r="L338" s="59">
        <v>43767</v>
      </c>
      <c r="M338" s="44" t="s">
        <v>1062</v>
      </c>
      <c r="N338" s="71">
        <v>0</v>
      </c>
      <c r="O338" s="71">
        <v>12.5</v>
      </c>
      <c r="P338" s="71">
        <v>0</v>
      </c>
      <c r="Q338" s="33" t="s">
        <v>1088</v>
      </c>
      <c r="R338" s="84">
        <v>9.8000000000000004E-2</v>
      </c>
      <c r="S338" s="84">
        <v>7.1999999999999995E-2</v>
      </c>
      <c r="T338" s="84">
        <v>4.8000000000000001E-2</v>
      </c>
      <c r="U338" s="84">
        <v>4.3999999999999997E-2</v>
      </c>
      <c r="V338" s="84">
        <v>2.1000000000000001E-2</v>
      </c>
      <c r="W338" s="84">
        <v>2.1280000000000001</v>
      </c>
      <c r="X338" s="84">
        <v>44.042999999999999</v>
      </c>
      <c r="Y338" s="34" t="s">
        <v>1036</v>
      </c>
      <c r="Z338" s="86" t="s">
        <v>1</v>
      </c>
      <c r="AA338" s="77">
        <v>19.934965066250886</v>
      </c>
      <c r="AB338" s="77">
        <v>4.2114849585868832</v>
      </c>
      <c r="AC338" s="78">
        <v>21.12612158882968</v>
      </c>
      <c r="AD338" s="33" t="s">
        <v>1035</v>
      </c>
      <c r="AE338" s="34" t="s">
        <v>1086</v>
      </c>
      <c r="AF338" s="34" t="s">
        <v>345</v>
      </c>
      <c r="AG338" s="34" t="s">
        <v>1093</v>
      </c>
    </row>
    <row r="339" spans="1:33" ht="15" x14ac:dyDescent="0.2">
      <c r="A339" s="1" t="s">
        <v>57</v>
      </c>
      <c r="B339" s="1" t="s">
        <v>3</v>
      </c>
      <c r="C339" s="65">
        <v>5</v>
      </c>
      <c r="D339" s="1" t="s">
        <v>618</v>
      </c>
      <c r="E339" s="43" t="s">
        <v>97</v>
      </c>
      <c r="F339" s="43" t="s">
        <v>753</v>
      </c>
      <c r="G339" s="43" t="s">
        <v>619</v>
      </c>
      <c r="H339" s="38" t="s">
        <v>1</v>
      </c>
      <c r="I339" s="63" t="s">
        <v>1</v>
      </c>
      <c r="J339" s="38" t="s">
        <v>1</v>
      </c>
      <c r="K339" s="34" t="s">
        <v>1</v>
      </c>
      <c r="L339" s="58" t="s">
        <v>1</v>
      </c>
      <c r="M339" s="34" t="s">
        <v>774</v>
      </c>
      <c r="N339" s="68">
        <f>50*2</f>
        <v>100</v>
      </c>
      <c r="O339" s="73">
        <f>25*2</f>
        <v>50</v>
      </c>
      <c r="P339" s="73">
        <f>(25*2)-5</f>
        <v>45</v>
      </c>
      <c r="Q339" s="33" t="s">
        <v>1088</v>
      </c>
      <c r="R339" s="82">
        <v>4.9000000000000002E-2</v>
      </c>
      <c r="S339" s="82">
        <v>4.4999999999999998E-2</v>
      </c>
      <c r="T339" s="82">
        <v>3.7999999999999999E-2</v>
      </c>
      <c r="U339" s="82">
        <v>8.0000000000000002E-3</v>
      </c>
      <c r="V339" s="82">
        <v>5.0000000000000001E-3</v>
      </c>
      <c r="W339" s="82">
        <v>1.712</v>
      </c>
      <c r="X339" s="82">
        <v>8.1920000000000002</v>
      </c>
      <c r="Y339" s="34" t="s">
        <v>1094</v>
      </c>
      <c r="Z339" s="86" t="s">
        <v>1</v>
      </c>
      <c r="AA339" s="77">
        <v>3.9750984034693779</v>
      </c>
      <c r="AB339" s="77">
        <v>0.36799021476853905</v>
      </c>
      <c r="AC339" s="77">
        <v>9.2573862938176656</v>
      </c>
      <c r="AD339" s="33" t="s">
        <v>1056</v>
      </c>
      <c r="AE339" s="34" t="s">
        <v>1084</v>
      </c>
      <c r="AF339" s="34" t="s">
        <v>1088</v>
      </c>
      <c r="AG339" s="34" t="s">
        <v>1093</v>
      </c>
    </row>
    <row r="340" spans="1:33" ht="15" x14ac:dyDescent="0.2">
      <c r="A340" s="1" t="s">
        <v>57</v>
      </c>
      <c r="B340" s="1" t="s">
        <v>3</v>
      </c>
      <c r="C340" s="65">
        <v>6</v>
      </c>
      <c r="D340" s="1" t="s">
        <v>620</v>
      </c>
      <c r="E340" s="43" t="s">
        <v>97</v>
      </c>
      <c r="F340" s="43" t="s">
        <v>754</v>
      </c>
      <c r="G340" s="43" t="s">
        <v>621</v>
      </c>
      <c r="H340" s="38" t="s">
        <v>1</v>
      </c>
      <c r="I340" s="63" t="s">
        <v>1</v>
      </c>
      <c r="J340" s="38" t="s">
        <v>1</v>
      </c>
      <c r="K340" s="34" t="s">
        <v>1</v>
      </c>
      <c r="L340" s="58" t="s">
        <v>1</v>
      </c>
      <c r="M340" s="34" t="s">
        <v>774</v>
      </c>
      <c r="N340" s="68">
        <f>50*2</f>
        <v>100</v>
      </c>
      <c r="O340" s="73">
        <f>25*2</f>
        <v>50</v>
      </c>
      <c r="P340" s="73">
        <f>(25*2)-5</f>
        <v>45</v>
      </c>
      <c r="Q340" s="33" t="s">
        <v>1088</v>
      </c>
      <c r="R340" s="82">
        <v>4.9000000000000002E-2</v>
      </c>
      <c r="S340" s="82">
        <v>4.3999999999999997E-2</v>
      </c>
      <c r="T340" s="82">
        <v>3.7999999999999999E-2</v>
      </c>
      <c r="U340" s="82">
        <v>8.0000000000000002E-3</v>
      </c>
      <c r="V340" s="82">
        <v>4.0000000000000001E-3</v>
      </c>
      <c r="W340" s="82">
        <v>1.8120000000000001</v>
      </c>
      <c r="X340" s="82">
        <v>7.7050000000000001</v>
      </c>
      <c r="Y340" s="34" t="s">
        <v>1094</v>
      </c>
      <c r="Z340" s="86" t="s">
        <v>1</v>
      </c>
      <c r="AA340" s="79">
        <v>6.2455877752480768</v>
      </c>
      <c r="AB340" s="79">
        <v>1.8681643678035342</v>
      </c>
      <c r="AC340" s="79">
        <v>29.911746260412297</v>
      </c>
      <c r="AD340" s="34" t="s">
        <v>1035</v>
      </c>
      <c r="AE340" s="34" t="s">
        <v>1085</v>
      </c>
      <c r="AF340" s="34" t="s">
        <v>345</v>
      </c>
      <c r="AG340" s="34" t="s">
        <v>1</v>
      </c>
    </row>
    <row r="341" spans="1:33" ht="15" x14ac:dyDescent="0.2">
      <c r="A341" s="1" t="s">
        <v>57</v>
      </c>
      <c r="B341" s="1" t="s">
        <v>3</v>
      </c>
      <c r="C341" s="65">
        <v>7</v>
      </c>
      <c r="D341" s="1" t="s">
        <v>622</v>
      </c>
      <c r="E341" s="43" t="s">
        <v>97</v>
      </c>
      <c r="F341" s="43">
        <v>233</v>
      </c>
      <c r="G341" s="50" t="str">
        <f>_xlfn.CONCAT(E341," ",F341)</f>
        <v>S 233</v>
      </c>
      <c r="H341" s="66">
        <v>3.3169</v>
      </c>
      <c r="I341" s="65">
        <v>3.5827</v>
      </c>
      <c r="J341" s="65">
        <f>I341-H341</f>
        <v>0.26580000000000004</v>
      </c>
      <c r="K341" s="1" t="s">
        <v>81</v>
      </c>
      <c r="L341" s="59">
        <v>43767</v>
      </c>
      <c r="M341" s="44" t="s">
        <v>1062</v>
      </c>
      <c r="N341" s="71">
        <v>0</v>
      </c>
      <c r="O341" s="71">
        <v>12.5</v>
      </c>
      <c r="P341" s="71">
        <v>0</v>
      </c>
      <c r="Q341" s="33" t="s">
        <v>1088</v>
      </c>
      <c r="R341" s="84">
        <v>8.5999999999999993E-2</v>
      </c>
      <c r="S341" s="84">
        <v>6.5000000000000002E-2</v>
      </c>
      <c r="T341" s="84">
        <v>0.04</v>
      </c>
      <c r="U341" s="84">
        <v>0.04</v>
      </c>
      <c r="V341" s="84">
        <v>2.1999999999999999E-2</v>
      </c>
      <c r="W341" s="84">
        <v>1.825</v>
      </c>
      <c r="X341" s="84">
        <v>39.869</v>
      </c>
      <c r="Y341" s="34" t="s">
        <v>1094</v>
      </c>
      <c r="Z341" s="86" t="s">
        <v>1</v>
      </c>
      <c r="AA341" s="77">
        <v>16.669058376447261</v>
      </c>
      <c r="AB341" s="77">
        <v>1.4299624509735724</v>
      </c>
      <c r="AC341" s="77">
        <v>8.5785436626345639</v>
      </c>
      <c r="AD341" s="33" t="s">
        <v>1035</v>
      </c>
      <c r="AE341" s="34" t="s">
        <v>1086</v>
      </c>
      <c r="AF341" s="34" t="s">
        <v>345</v>
      </c>
      <c r="AG341" s="34" t="s">
        <v>1093</v>
      </c>
    </row>
    <row r="342" spans="1:33" ht="15" x14ac:dyDescent="0.2">
      <c r="A342" s="1" t="s">
        <v>57</v>
      </c>
      <c r="B342" s="1" t="s">
        <v>3</v>
      </c>
      <c r="C342" s="65">
        <v>7</v>
      </c>
      <c r="D342" s="1" t="s">
        <v>622</v>
      </c>
      <c r="E342" s="43" t="s">
        <v>97</v>
      </c>
      <c r="F342" s="43" t="s">
        <v>755</v>
      </c>
      <c r="G342" s="43" t="s">
        <v>623</v>
      </c>
      <c r="H342" s="38" t="s">
        <v>1</v>
      </c>
      <c r="I342" s="63" t="s">
        <v>1</v>
      </c>
      <c r="J342" s="38" t="s">
        <v>1</v>
      </c>
      <c r="K342" s="34" t="s">
        <v>1</v>
      </c>
      <c r="L342" s="58" t="s">
        <v>1</v>
      </c>
      <c r="M342" s="34" t="s">
        <v>774</v>
      </c>
      <c r="N342" s="68">
        <f>50*2</f>
        <v>100</v>
      </c>
      <c r="O342" s="73">
        <f>25*2</f>
        <v>50</v>
      </c>
      <c r="P342" s="73">
        <f>(25*2)-5</f>
        <v>45</v>
      </c>
      <c r="Q342" s="33" t="s">
        <v>1088</v>
      </c>
      <c r="R342" s="82">
        <v>5.0999999999999997E-2</v>
      </c>
      <c r="S342" s="82">
        <v>4.4999999999999998E-2</v>
      </c>
      <c r="T342" s="82">
        <v>3.9E-2</v>
      </c>
      <c r="U342" s="82">
        <v>8.0000000000000002E-3</v>
      </c>
      <c r="V342" s="82">
        <v>5.0000000000000001E-3</v>
      </c>
      <c r="W342" s="82">
        <v>1.8320000000000001</v>
      </c>
      <c r="X342" s="82">
        <v>8.2959999999999994</v>
      </c>
      <c r="Y342" s="34" t="s">
        <v>1094</v>
      </c>
      <c r="Z342" s="86" t="s">
        <v>1</v>
      </c>
      <c r="AA342" s="77">
        <v>4.3692407799772868</v>
      </c>
      <c r="AB342" s="77">
        <v>0.3675797111389042</v>
      </c>
      <c r="AC342" s="77">
        <v>8.4128966483924241</v>
      </c>
      <c r="AD342" s="33" t="s">
        <v>1056</v>
      </c>
      <c r="AE342" s="34" t="s">
        <v>1084</v>
      </c>
      <c r="AF342" s="34" t="s">
        <v>1088</v>
      </c>
      <c r="AG342" s="34" t="s">
        <v>1093</v>
      </c>
    </row>
    <row r="343" spans="1:33" ht="15" x14ac:dyDescent="0.2">
      <c r="A343" s="1" t="s">
        <v>57</v>
      </c>
      <c r="B343" s="1" t="s">
        <v>3</v>
      </c>
      <c r="C343" s="65">
        <v>8</v>
      </c>
      <c r="D343" s="1" t="s">
        <v>624</v>
      </c>
      <c r="E343" s="43" t="s">
        <v>97</v>
      </c>
      <c r="F343" s="43">
        <v>234</v>
      </c>
      <c r="G343" s="50" t="str">
        <f>_xlfn.CONCAT(E343," ",F343)</f>
        <v>S 234</v>
      </c>
      <c r="H343" s="66">
        <v>3.2448999999999999</v>
      </c>
      <c r="I343" s="65">
        <v>3.5089000000000001</v>
      </c>
      <c r="J343" s="65">
        <f>I343-H343</f>
        <v>0.26400000000000023</v>
      </c>
      <c r="K343" s="1" t="s">
        <v>81</v>
      </c>
      <c r="L343" s="59">
        <v>43767</v>
      </c>
      <c r="M343" s="44" t="s">
        <v>1062</v>
      </c>
      <c r="N343" s="71">
        <v>0</v>
      </c>
      <c r="O343" s="71">
        <v>12.5</v>
      </c>
      <c r="P343" s="71">
        <v>0</v>
      </c>
      <c r="Q343" s="33" t="s">
        <v>1088</v>
      </c>
      <c r="R343" s="84">
        <v>0.10299999999999999</v>
      </c>
      <c r="S343" s="84">
        <v>7.3999999999999996E-2</v>
      </c>
      <c r="T343" s="84">
        <v>3.9E-2</v>
      </c>
      <c r="U343" s="84">
        <v>5.8000000000000003E-2</v>
      </c>
      <c r="V343" s="84">
        <v>3.1E-2</v>
      </c>
      <c r="W343" s="84">
        <v>1.84</v>
      </c>
      <c r="X343" s="84">
        <v>57.866999999999997</v>
      </c>
      <c r="Y343" s="34" t="s">
        <v>1094</v>
      </c>
      <c r="Z343" s="86" t="s">
        <v>1</v>
      </c>
      <c r="AA343" s="77">
        <v>50.375874228351144</v>
      </c>
      <c r="AB343" s="77">
        <v>5.046977001610907</v>
      </c>
      <c r="AC343" s="78">
        <v>10.018639038864578</v>
      </c>
      <c r="AD343" s="33" t="s">
        <v>1035</v>
      </c>
      <c r="AE343" s="34" t="s">
        <v>1086</v>
      </c>
      <c r="AF343" s="34" t="s">
        <v>345</v>
      </c>
      <c r="AG343" s="34" t="s">
        <v>1093</v>
      </c>
    </row>
    <row r="344" spans="1:33" ht="15" x14ac:dyDescent="0.2">
      <c r="A344" s="1" t="s">
        <v>57</v>
      </c>
      <c r="B344" s="1" t="s">
        <v>3</v>
      </c>
      <c r="C344" s="65">
        <v>8</v>
      </c>
      <c r="D344" s="1" t="s">
        <v>624</v>
      </c>
      <c r="E344" s="43" t="s">
        <v>97</v>
      </c>
      <c r="F344" s="43" t="s">
        <v>756</v>
      </c>
      <c r="G344" s="43" t="s">
        <v>625</v>
      </c>
      <c r="H344" s="38" t="s">
        <v>1</v>
      </c>
      <c r="I344" s="63" t="s">
        <v>1</v>
      </c>
      <c r="J344" s="38" t="s">
        <v>1</v>
      </c>
      <c r="K344" s="34" t="s">
        <v>1</v>
      </c>
      <c r="L344" s="58" t="s">
        <v>1</v>
      </c>
      <c r="M344" s="34" t="s">
        <v>774</v>
      </c>
      <c r="N344" s="68">
        <f>50*2</f>
        <v>100</v>
      </c>
      <c r="O344" s="73">
        <f>25*2</f>
        <v>50</v>
      </c>
      <c r="P344" s="73">
        <f>(25*2)-5</f>
        <v>45</v>
      </c>
      <c r="Q344" s="33" t="s">
        <v>1088</v>
      </c>
      <c r="R344" s="82">
        <v>5.0999999999999997E-2</v>
      </c>
      <c r="S344" s="82">
        <v>4.5999999999999999E-2</v>
      </c>
      <c r="T344" s="82">
        <v>3.9E-2</v>
      </c>
      <c r="U344" s="82">
        <v>8.9999999999999993E-3</v>
      </c>
      <c r="V344" s="82">
        <v>5.0000000000000001E-3</v>
      </c>
      <c r="W344" s="82">
        <v>1.8180000000000001</v>
      </c>
      <c r="X344" s="82">
        <v>9.0619999999999994</v>
      </c>
      <c r="Y344" s="34" t="s">
        <v>1094</v>
      </c>
      <c r="Z344" s="86" t="s">
        <v>1</v>
      </c>
      <c r="AA344" s="77">
        <v>3.3861510636637342</v>
      </c>
      <c r="AB344" s="77">
        <v>0.12618430856551893</v>
      </c>
      <c r="AC344" s="77">
        <v>3.7264819611736564</v>
      </c>
      <c r="AD344" s="33" t="s">
        <v>1056</v>
      </c>
      <c r="AE344" s="34" t="s">
        <v>1084</v>
      </c>
      <c r="AF344" s="34" t="s">
        <v>1088</v>
      </c>
      <c r="AG344" s="34" t="s">
        <v>1093</v>
      </c>
    </row>
    <row r="345" spans="1:33" ht="15" x14ac:dyDescent="0.2">
      <c r="A345" s="1" t="s">
        <v>57</v>
      </c>
      <c r="B345" s="1" t="s">
        <v>11</v>
      </c>
      <c r="C345" s="65">
        <v>1</v>
      </c>
      <c r="D345" s="1" t="s">
        <v>626</v>
      </c>
      <c r="E345" s="43" t="s">
        <v>97</v>
      </c>
      <c r="F345" s="43" t="s">
        <v>757</v>
      </c>
      <c r="G345" s="43" t="s">
        <v>627</v>
      </c>
      <c r="H345" s="38" t="s">
        <v>1</v>
      </c>
      <c r="I345" s="63" t="s">
        <v>1</v>
      </c>
      <c r="J345" s="38" t="s">
        <v>1</v>
      </c>
      <c r="K345" s="34" t="s">
        <v>1</v>
      </c>
      <c r="L345" s="58" t="s">
        <v>1</v>
      </c>
      <c r="M345" s="34" t="s">
        <v>774</v>
      </c>
      <c r="N345" s="68">
        <f>50*2</f>
        <v>100</v>
      </c>
      <c r="O345" s="73">
        <f>25*2</f>
        <v>50</v>
      </c>
      <c r="P345" s="73">
        <f>(25*2)-5</f>
        <v>45</v>
      </c>
      <c r="Q345" s="33" t="s">
        <v>1088</v>
      </c>
      <c r="R345" s="82">
        <v>5.8999999999999997E-2</v>
      </c>
      <c r="S345" s="82">
        <v>0.05</v>
      </c>
      <c r="T345" s="82">
        <v>3.7999999999999999E-2</v>
      </c>
      <c r="U345" s="82">
        <v>1.7000000000000001E-2</v>
      </c>
      <c r="V345" s="82">
        <v>8.9999999999999993E-3</v>
      </c>
      <c r="W345" s="82">
        <v>1.861</v>
      </c>
      <c r="X345" s="82">
        <v>16.753</v>
      </c>
      <c r="Y345" s="34" t="s">
        <v>1094</v>
      </c>
      <c r="Z345" s="86" t="s">
        <v>1</v>
      </c>
      <c r="AA345" s="77">
        <v>7.064862362539472</v>
      </c>
      <c r="AB345" s="77">
        <v>0.48935880047563607</v>
      </c>
      <c r="AC345" s="77">
        <v>6.926657242049024</v>
      </c>
      <c r="AD345" s="34" t="s">
        <v>1035</v>
      </c>
      <c r="AE345" s="34" t="s">
        <v>1085</v>
      </c>
      <c r="AF345" s="34" t="s">
        <v>345</v>
      </c>
      <c r="AG345" s="34" t="s">
        <v>1</v>
      </c>
    </row>
    <row r="346" spans="1:33" ht="15" x14ac:dyDescent="0.2">
      <c r="A346" s="1" t="s">
        <v>57</v>
      </c>
      <c r="B346" s="1" t="s">
        <v>11</v>
      </c>
      <c r="C346" s="65">
        <v>2</v>
      </c>
      <c r="D346" s="1" t="s">
        <v>628</v>
      </c>
      <c r="E346" s="43" t="s">
        <v>97</v>
      </c>
      <c r="F346" s="43">
        <v>235</v>
      </c>
      <c r="G346" s="50" t="str">
        <f>_xlfn.CONCAT(E346," ",F346)</f>
        <v>S 235</v>
      </c>
      <c r="H346" s="66">
        <v>3.2713999999999999</v>
      </c>
      <c r="I346" s="65">
        <v>3.5617999999999999</v>
      </c>
      <c r="J346" s="65">
        <f>I346-H346</f>
        <v>0.29039999999999999</v>
      </c>
      <c r="K346" s="1" t="s">
        <v>81</v>
      </c>
      <c r="L346" s="59">
        <v>43767</v>
      </c>
      <c r="M346" s="44" t="s">
        <v>1062</v>
      </c>
      <c r="N346" s="71">
        <v>0</v>
      </c>
      <c r="O346" s="71">
        <v>12.5</v>
      </c>
      <c r="P346" s="71">
        <v>0</v>
      </c>
      <c r="Q346" s="33" t="s">
        <v>1088</v>
      </c>
      <c r="R346" s="84">
        <v>0.13900000000000001</v>
      </c>
      <c r="S346" s="84">
        <v>9.4E-2</v>
      </c>
      <c r="T346" s="84">
        <v>4.1000000000000002E-2</v>
      </c>
      <c r="U346" s="84">
        <v>9.2999999999999999E-2</v>
      </c>
      <c r="V346" s="84">
        <v>5.0999999999999997E-2</v>
      </c>
      <c r="W346" s="84">
        <v>1.835</v>
      </c>
      <c r="X346" s="84">
        <v>92.700999999999993</v>
      </c>
      <c r="Y346" s="34" t="s">
        <v>1094</v>
      </c>
      <c r="Z346" s="86" t="s">
        <v>1</v>
      </c>
      <c r="AA346" s="77">
        <v>45.657685763830671</v>
      </c>
      <c r="AB346" s="77">
        <v>22.049006364655074</v>
      </c>
      <c r="AC346" s="171">
        <v>48.291992894046253</v>
      </c>
      <c r="AD346" s="33" t="s">
        <v>1035</v>
      </c>
      <c r="AE346" s="34" t="s">
        <v>1086</v>
      </c>
      <c r="AF346" s="34" t="s">
        <v>345</v>
      </c>
      <c r="AG346" s="34" t="s">
        <v>1093</v>
      </c>
    </row>
    <row r="347" spans="1:33" ht="15" x14ac:dyDescent="0.2">
      <c r="A347" s="1" t="s">
        <v>57</v>
      </c>
      <c r="B347" s="1" t="s">
        <v>11</v>
      </c>
      <c r="C347" s="65">
        <v>2</v>
      </c>
      <c r="D347" s="1" t="s">
        <v>628</v>
      </c>
      <c r="E347" s="43" t="s">
        <v>97</v>
      </c>
      <c r="F347" s="43" t="s">
        <v>758</v>
      </c>
      <c r="G347" s="43" t="s">
        <v>629</v>
      </c>
      <c r="H347" s="38" t="s">
        <v>1</v>
      </c>
      <c r="I347" s="63" t="s">
        <v>1</v>
      </c>
      <c r="J347" s="38" t="s">
        <v>1</v>
      </c>
      <c r="K347" s="34" t="s">
        <v>1</v>
      </c>
      <c r="L347" s="58" t="s">
        <v>1</v>
      </c>
      <c r="M347" s="34" t="s">
        <v>774</v>
      </c>
      <c r="N347" s="68">
        <f>50*2</f>
        <v>100</v>
      </c>
      <c r="O347" s="73">
        <f>25*2</f>
        <v>50</v>
      </c>
      <c r="P347" s="73">
        <f>(25*2)-5</f>
        <v>45</v>
      </c>
      <c r="Q347" s="33" t="s">
        <v>1088</v>
      </c>
      <c r="R347" s="82">
        <v>6.2E-2</v>
      </c>
      <c r="S347" s="82">
        <v>5.6000000000000001E-2</v>
      </c>
      <c r="T347" s="82">
        <v>0.05</v>
      </c>
      <c r="U347" s="82">
        <v>8.9999999999999993E-3</v>
      </c>
      <c r="V347" s="82">
        <v>4.0000000000000001E-3</v>
      </c>
      <c r="W347" s="82">
        <v>2.028</v>
      </c>
      <c r="X347" s="82">
        <v>8.8019999999999996</v>
      </c>
      <c r="Y347" s="34" t="s">
        <v>1036</v>
      </c>
      <c r="Z347" s="86" t="s">
        <v>1</v>
      </c>
      <c r="AA347" s="77">
        <v>2.8823678491914255</v>
      </c>
      <c r="AB347" s="77">
        <v>0.27094820539535169</v>
      </c>
      <c r="AC347" s="77">
        <v>9.4001952412617733</v>
      </c>
      <c r="AD347" s="33" t="s">
        <v>1056</v>
      </c>
      <c r="AE347" s="34" t="s">
        <v>1084</v>
      </c>
      <c r="AF347" s="34" t="s">
        <v>1088</v>
      </c>
      <c r="AG347" s="34" t="s">
        <v>1093</v>
      </c>
    </row>
    <row r="348" spans="1:33" ht="15" x14ac:dyDescent="0.2">
      <c r="A348" s="1" t="s">
        <v>57</v>
      </c>
      <c r="B348" s="1" t="s">
        <v>11</v>
      </c>
      <c r="C348" s="65">
        <v>3</v>
      </c>
      <c r="D348" s="1" t="s">
        <v>630</v>
      </c>
      <c r="E348" s="43" t="s">
        <v>97</v>
      </c>
      <c r="F348" s="43" t="s">
        <v>759</v>
      </c>
      <c r="G348" s="43" t="s">
        <v>631</v>
      </c>
      <c r="H348" s="38" t="s">
        <v>1</v>
      </c>
      <c r="I348" s="63" t="s">
        <v>1</v>
      </c>
      <c r="J348" s="38" t="s">
        <v>1</v>
      </c>
      <c r="K348" s="34" t="s">
        <v>1</v>
      </c>
      <c r="L348" s="58" t="s">
        <v>1</v>
      </c>
      <c r="M348" s="34" t="s">
        <v>774</v>
      </c>
      <c r="N348" s="68">
        <f>50*2</f>
        <v>100</v>
      </c>
      <c r="O348" s="73">
        <f>25*2</f>
        <v>50</v>
      </c>
      <c r="P348" s="73">
        <f>(25*2)-5</f>
        <v>45</v>
      </c>
      <c r="Q348" s="33" t="s">
        <v>1088</v>
      </c>
      <c r="R348" s="82">
        <v>6.4000000000000001E-2</v>
      </c>
      <c r="S348" s="82">
        <v>5.1999999999999998E-2</v>
      </c>
      <c r="T348" s="82">
        <v>3.7999999999999999E-2</v>
      </c>
      <c r="U348" s="82">
        <v>2.1000000000000001E-2</v>
      </c>
      <c r="V348" s="82">
        <v>1.2E-2</v>
      </c>
      <c r="W348" s="82">
        <v>1.8380000000000001</v>
      </c>
      <c r="X348" s="82">
        <v>21.451000000000001</v>
      </c>
      <c r="Y348" s="34" t="s">
        <v>1094</v>
      </c>
      <c r="Z348" s="86" t="s">
        <v>1</v>
      </c>
      <c r="AA348" s="77">
        <v>5.1015738019582022</v>
      </c>
      <c r="AB348" s="77">
        <v>0.30239476439183643</v>
      </c>
      <c r="AC348" s="77">
        <v>5.927479952867964</v>
      </c>
      <c r="AD348" s="34" t="s">
        <v>1035</v>
      </c>
      <c r="AE348" s="34" t="s">
        <v>1085</v>
      </c>
      <c r="AF348" s="34" t="s">
        <v>345</v>
      </c>
      <c r="AG348" s="34" t="s">
        <v>1</v>
      </c>
    </row>
    <row r="349" spans="1:33" ht="15" x14ac:dyDescent="0.2">
      <c r="A349" s="1" t="s">
        <v>57</v>
      </c>
      <c r="B349" s="1" t="s">
        <v>11</v>
      </c>
      <c r="C349" s="65">
        <v>4</v>
      </c>
      <c r="D349" s="1" t="s">
        <v>632</v>
      </c>
      <c r="E349" s="43" t="s">
        <v>97</v>
      </c>
      <c r="F349" s="43">
        <v>236</v>
      </c>
      <c r="G349" s="50" t="str">
        <f>_xlfn.CONCAT(E349," ",F349)</f>
        <v>S 236</v>
      </c>
      <c r="H349" s="66">
        <v>3.3258000000000001</v>
      </c>
      <c r="I349" s="65">
        <v>3.5726</v>
      </c>
      <c r="J349" s="65">
        <f>I349-H349</f>
        <v>0.24679999999999991</v>
      </c>
      <c r="K349" s="1" t="s">
        <v>81</v>
      </c>
      <c r="L349" s="59">
        <v>43767</v>
      </c>
      <c r="M349" s="44" t="s">
        <v>1062</v>
      </c>
      <c r="N349" s="71">
        <v>0</v>
      </c>
      <c r="O349" s="71">
        <v>12.5</v>
      </c>
      <c r="P349" s="71">
        <v>0</v>
      </c>
      <c r="Q349" s="33" t="s">
        <v>1088</v>
      </c>
      <c r="R349" s="84">
        <v>0.13100000000000001</v>
      </c>
      <c r="S349" s="84">
        <v>9.0999999999999998E-2</v>
      </c>
      <c r="T349" s="84">
        <v>4.2000000000000003E-2</v>
      </c>
      <c r="U349" s="84">
        <v>8.4000000000000005E-2</v>
      </c>
      <c r="V349" s="84">
        <v>4.5999999999999999E-2</v>
      </c>
      <c r="W349" s="84">
        <v>1.827</v>
      </c>
      <c r="X349" s="84">
        <v>84.406999999999996</v>
      </c>
      <c r="Y349" s="34" t="s">
        <v>1094</v>
      </c>
      <c r="Z349" s="86" t="s">
        <v>1</v>
      </c>
      <c r="AA349" s="77">
        <v>68.450923617441717</v>
      </c>
      <c r="AB349" s="77">
        <v>10.641514616801839</v>
      </c>
      <c r="AC349" s="78">
        <v>15.546195806319721</v>
      </c>
      <c r="AD349" s="33" t="s">
        <v>1035</v>
      </c>
      <c r="AE349" s="34" t="s">
        <v>1086</v>
      </c>
      <c r="AF349" s="34" t="s">
        <v>345</v>
      </c>
      <c r="AG349" s="34" t="s">
        <v>1093</v>
      </c>
    </row>
    <row r="350" spans="1:33" ht="15" x14ac:dyDescent="0.2">
      <c r="A350" s="1" t="s">
        <v>57</v>
      </c>
      <c r="B350" s="1" t="s">
        <v>11</v>
      </c>
      <c r="C350" s="65">
        <v>4</v>
      </c>
      <c r="D350" s="1" t="s">
        <v>632</v>
      </c>
      <c r="E350" s="43" t="s">
        <v>97</v>
      </c>
      <c r="F350" s="43" t="s">
        <v>760</v>
      </c>
      <c r="G350" s="43" t="s">
        <v>633</v>
      </c>
      <c r="H350" s="38" t="s">
        <v>1</v>
      </c>
      <c r="I350" s="63" t="s">
        <v>1</v>
      </c>
      <c r="J350" s="38" t="s">
        <v>1</v>
      </c>
      <c r="K350" s="34" t="s">
        <v>1</v>
      </c>
      <c r="L350" s="58" t="s">
        <v>1</v>
      </c>
      <c r="M350" s="34" t="s">
        <v>774</v>
      </c>
      <c r="N350" s="68">
        <f>50*2</f>
        <v>100</v>
      </c>
      <c r="O350" s="73">
        <f>25*2</f>
        <v>50</v>
      </c>
      <c r="P350" s="73">
        <f>(25*2)-5</f>
        <v>45</v>
      </c>
      <c r="Q350" s="33" t="s">
        <v>1088</v>
      </c>
      <c r="R350" s="82">
        <v>5.5E-2</v>
      </c>
      <c r="S350" s="82">
        <v>4.8000000000000001E-2</v>
      </c>
      <c r="T350" s="82">
        <v>3.7999999999999999E-2</v>
      </c>
      <c r="U350" s="82">
        <v>1.4E-2</v>
      </c>
      <c r="V350" s="82">
        <v>8.0000000000000002E-3</v>
      </c>
      <c r="W350" s="82">
        <v>1.8169999999999999</v>
      </c>
      <c r="X350" s="82">
        <v>13.743</v>
      </c>
      <c r="Y350" s="34" t="s">
        <v>1094</v>
      </c>
      <c r="Z350" s="86" t="s">
        <v>1</v>
      </c>
      <c r="AA350" s="77">
        <v>4.5017158041746512</v>
      </c>
      <c r="AB350" s="77">
        <v>0.47470431056976098</v>
      </c>
      <c r="AC350" s="77">
        <v>10.544963991941595</v>
      </c>
      <c r="AD350" s="33" t="s">
        <v>1056</v>
      </c>
      <c r="AE350" s="34" t="s">
        <v>1084</v>
      </c>
      <c r="AF350" s="34" t="s">
        <v>1088</v>
      </c>
      <c r="AG350" s="34" t="s">
        <v>1093</v>
      </c>
    </row>
    <row r="351" spans="1:33" ht="15" x14ac:dyDescent="0.2">
      <c r="A351" s="1" t="s">
        <v>57</v>
      </c>
      <c r="B351" s="1" t="s">
        <v>11</v>
      </c>
      <c r="C351" s="65">
        <v>5</v>
      </c>
      <c r="D351" s="1" t="s">
        <v>634</v>
      </c>
      <c r="E351" s="43" t="s">
        <v>97</v>
      </c>
      <c r="F351" s="43" t="s">
        <v>761</v>
      </c>
      <c r="G351" s="43" t="s">
        <v>635</v>
      </c>
      <c r="H351" s="38" t="s">
        <v>1</v>
      </c>
      <c r="I351" s="63" t="s">
        <v>1</v>
      </c>
      <c r="J351" s="38" t="s">
        <v>1</v>
      </c>
      <c r="K351" s="34" t="s">
        <v>1</v>
      </c>
      <c r="L351" s="58" t="s">
        <v>1</v>
      </c>
      <c r="M351" s="34" t="s">
        <v>774</v>
      </c>
      <c r="N351" s="68">
        <f>50*2</f>
        <v>100</v>
      </c>
      <c r="O351" s="73">
        <f>25*2</f>
        <v>50</v>
      </c>
      <c r="P351" s="73">
        <f>(25*2)-5</f>
        <v>45</v>
      </c>
      <c r="Q351" s="33" t="s">
        <v>1088</v>
      </c>
      <c r="R351" s="82">
        <v>5.7000000000000002E-2</v>
      </c>
      <c r="S351" s="82">
        <v>4.8000000000000001E-2</v>
      </c>
      <c r="T351" s="82">
        <v>3.6999999999999998E-2</v>
      </c>
      <c r="U351" s="82">
        <v>1.6E-2</v>
      </c>
      <c r="V351" s="82">
        <v>8.9999999999999993E-3</v>
      </c>
      <c r="W351" s="82">
        <v>1.821</v>
      </c>
      <c r="X351" s="82">
        <v>15.8</v>
      </c>
      <c r="Y351" s="34" t="s">
        <v>1094</v>
      </c>
      <c r="Z351" s="86" t="s">
        <v>1</v>
      </c>
      <c r="AA351" s="79">
        <v>16.504264981594929</v>
      </c>
      <c r="AB351" s="79">
        <v>3.4970118037500058</v>
      </c>
      <c r="AC351" s="79">
        <v>21.188534040442093</v>
      </c>
      <c r="AD351" s="34" t="s">
        <v>1035</v>
      </c>
      <c r="AE351" s="34" t="s">
        <v>1086</v>
      </c>
      <c r="AF351" s="34" t="s">
        <v>345</v>
      </c>
      <c r="AG351" s="34" t="s">
        <v>1</v>
      </c>
    </row>
    <row r="352" spans="1:33" ht="15" x14ac:dyDescent="0.2">
      <c r="A352" s="1" t="s">
        <v>57</v>
      </c>
      <c r="B352" s="1" t="s">
        <v>11</v>
      </c>
      <c r="C352" s="65">
        <v>6</v>
      </c>
      <c r="D352" s="1" t="s">
        <v>636</v>
      </c>
      <c r="E352" s="43" t="s">
        <v>97</v>
      </c>
      <c r="F352" s="43">
        <v>237</v>
      </c>
      <c r="G352" s="50" t="str">
        <f>_xlfn.CONCAT(E352," ",F352)</f>
        <v>S 237</v>
      </c>
      <c r="H352" s="66">
        <v>3.2317999999999998</v>
      </c>
      <c r="I352" s="65">
        <v>3.4977999999999998</v>
      </c>
      <c r="J352" s="65">
        <f>I352-H352</f>
        <v>0.26600000000000001</v>
      </c>
      <c r="K352" s="1" t="s">
        <v>81</v>
      </c>
      <c r="L352" s="59">
        <v>43767</v>
      </c>
      <c r="M352" s="44" t="s">
        <v>1062</v>
      </c>
      <c r="N352" s="71">
        <v>0</v>
      </c>
      <c r="O352" s="71">
        <v>12.5</v>
      </c>
      <c r="P352" s="71">
        <v>0</v>
      </c>
      <c r="Q352" s="33" t="s">
        <v>1088</v>
      </c>
      <c r="R352" s="84">
        <v>0.109</v>
      </c>
      <c r="S352" s="84">
        <v>7.8E-2</v>
      </c>
      <c r="T352" s="84">
        <v>4.1000000000000002E-2</v>
      </c>
      <c r="U352" s="84">
        <v>6.3E-2</v>
      </c>
      <c r="V352" s="84">
        <v>3.5000000000000003E-2</v>
      </c>
      <c r="W352" s="84">
        <v>1.819</v>
      </c>
      <c r="X352" s="84">
        <v>63.369</v>
      </c>
      <c r="Y352" s="34" t="s">
        <v>1094</v>
      </c>
      <c r="Z352" s="86" t="s">
        <v>1</v>
      </c>
      <c r="AA352" s="77">
        <v>40.656044856763863</v>
      </c>
      <c r="AB352" s="77">
        <v>17.652541001658175</v>
      </c>
      <c r="AC352" s="171">
        <v>43.419228466148638</v>
      </c>
      <c r="AD352" s="33" t="s">
        <v>1035</v>
      </c>
      <c r="AE352" s="34" t="s">
        <v>1086</v>
      </c>
      <c r="AF352" s="34" t="s">
        <v>345</v>
      </c>
      <c r="AG352" s="34" t="s">
        <v>1093</v>
      </c>
    </row>
    <row r="353" spans="1:33" ht="15" x14ac:dyDescent="0.2">
      <c r="A353" s="1" t="s">
        <v>57</v>
      </c>
      <c r="B353" s="1" t="s">
        <v>11</v>
      </c>
      <c r="C353" s="65">
        <v>6</v>
      </c>
      <c r="D353" s="1" t="s">
        <v>636</v>
      </c>
      <c r="E353" s="43" t="s">
        <v>97</v>
      </c>
      <c r="F353" s="43" t="s">
        <v>762</v>
      </c>
      <c r="G353" s="43" t="s">
        <v>637</v>
      </c>
      <c r="H353" s="38" t="s">
        <v>1</v>
      </c>
      <c r="I353" s="63" t="s">
        <v>1</v>
      </c>
      <c r="J353" s="38" t="s">
        <v>1</v>
      </c>
      <c r="K353" s="34" t="s">
        <v>1</v>
      </c>
      <c r="L353" s="58" t="s">
        <v>1</v>
      </c>
      <c r="M353" s="34" t="s">
        <v>774</v>
      </c>
      <c r="N353" s="68">
        <f t="shared" ref="N353:N358" si="27">50*2</f>
        <v>100</v>
      </c>
      <c r="O353" s="73">
        <f t="shared" ref="O353:O358" si="28">25*2</f>
        <v>50</v>
      </c>
      <c r="P353" s="73">
        <f t="shared" ref="P353:P358" si="29">(25*2)-5</f>
        <v>45</v>
      </c>
      <c r="Q353" s="33" t="s">
        <v>1088</v>
      </c>
      <c r="R353" s="82">
        <v>5.1999999999999998E-2</v>
      </c>
      <c r="S353" s="82">
        <v>4.5999999999999999E-2</v>
      </c>
      <c r="T353" s="82">
        <v>3.9E-2</v>
      </c>
      <c r="U353" s="82">
        <v>0.01</v>
      </c>
      <c r="V353" s="82">
        <v>5.0000000000000001E-3</v>
      </c>
      <c r="W353" s="82">
        <v>1.8480000000000001</v>
      </c>
      <c r="X353" s="82">
        <v>9.5670000000000002</v>
      </c>
      <c r="Y353" s="34" t="s">
        <v>1094</v>
      </c>
      <c r="Z353" s="86" t="s">
        <v>1</v>
      </c>
      <c r="AA353" s="77">
        <v>3.4764690264152001</v>
      </c>
      <c r="AB353" s="77">
        <v>0.49919700529597139</v>
      </c>
      <c r="AC353" s="77">
        <v>14.359311171850825</v>
      </c>
      <c r="AD353" s="33" t="s">
        <v>1056</v>
      </c>
      <c r="AE353" s="34" t="s">
        <v>1084</v>
      </c>
      <c r="AF353" s="34" t="s">
        <v>1088</v>
      </c>
      <c r="AG353" s="34" t="s">
        <v>1093</v>
      </c>
    </row>
    <row r="354" spans="1:33" ht="15" x14ac:dyDescent="0.2">
      <c r="A354" s="1" t="s">
        <v>57</v>
      </c>
      <c r="B354" s="1" t="s">
        <v>11</v>
      </c>
      <c r="C354" s="65">
        <v>7</v>
      </c>
      <c r="D354" s="1" t="s">
        <v>638</v>
      </c>
      <c r="E354" s="43" t="s">
        <v>97</v>
      </c>
      <c r="F354" s="43" t="s">
        <v>763</v>
      </c>
      <c r="G354" s="43" t="s">
        <v>639</v>
      </c>
      <c r="H354" s="38" t="s">
        <v>1</v>
      </c>
      <c r="I354" s="63" t="s">
        <v>1</v>
      </c>
      <c r="J354" s="38" t="s">
        <v>1</v>
      </c>
      <c r="K354" s="34" t="s">
        <v>1</v>
      </c>
      <c r="L354" s="58" t="s">
        <v>1</v>
      </c>
      <c r="M354" s="34" t="s">
        <v>774</v>
      </c>
      <c r="N354" s="68">
        <f t="shared" si="27"/>
        <v>100</v>
      </c>
      <c r="O354" s="73">
        <f t="shared" si="28"/>
        <v>50</v>
      </c>
      <c r="P354" s="73">
        <f t="shared" si="29"/>
        <v>45</v>
      </c>
      <c r="Q354" s="33" t="s">
        <v>1088</v>
      </c>
      <c r="R354" s="82">
        <v>5.5E-2</v>
      </c>
      <c r="S354" s="82">
        <v>4.7E-2</v>
      </c>
      <c r="T354" s="82">
        <v>3.7999999999999999E-2</v>
      </c>
      <c r="U354" s="82">
        <v>1.2999999999999999E-2</v>
      </c>
      <c r="V354" s="82">
        <v>7.0000000000000001E-3</v>
      </c>
      <c r="W354" s="82">
        <v>1.8009999999999999</v>
      </c>
      <c r="X354" s="82">
        <v>13.122</v>
      </c>
      <c r="Y354" s="34" t="s">
        <v>1094</v>
      </c>
      <c r="Z354" s="86" t="s">
        <v>1</v>
      </c>
      <c r="AA354" s="79">
        <v>15.488781812786707</v>
      </c>
      <c r="AB354" s="79">
        <v>4.5054362893882542</v>
      </c>
      <c r="AC354" s="79">
        <v>29.088383733760185</v>
      </c>
      <c r="AD354" s="34" t="s">
        <v>1035</v>
      </c>
      <c r="AE354" s="34" t="s">
        <v>1086</v>
      </c>
      <c r="AF354" s="34" t="s">
        <v>345</v>
      </c>
      <c r="AG354" s="34" t="s">
        <v>1</v>
      </c>
    </row>
    <row r="355" spans="1:33" ht="15" x14ac:dyDescent="0.2">
      <c r="A355" s="1" t="s">
        <v>57</v>
      </c>
      <c r="B355" s="1" t="s">
        <v>11</v>
      </c>
      <c r="C355" s="65">
        <v>8</v>
      </c>
      <c r="D355" s="1" t="s">
        <v>640</v>
      </c>
      <c r="E355" s="43" t="s">
        <v>97</v>
      </c>
      <c r="F355" s="43" t="s">
        <v>764</v>
      </c>
      <c r="G355" s="43" t="s">
        <v>641</v>
      </c>
      <c r="H355" s="38" t="s">
        <v>1</v>
      </c>
      <c r="I355" s="63" t="s">
        <v>1</v>
      </c>
      <c r="J355" s="38" t="s">
        <v>1</v>
      </c>
      <c r="K355" s="34" t="s">
        <v>1</v>
      </c>
      <c r="L355" s="58" t="s">
        <v>1</v>
      </c>
      <c r="M355" s="34" t="s">
        <v>774</v>
      </c>
      <c r="N355" s="68">
        <f t="shared" si="27"/>
        <v>100</v>
      </c>
      <c r="O355" s="73">
        <f t="shared" si="28"/>
        <v>50</v>
      </c>
      <c r="P355" s="73">
        <f t="shared" si="29"/>
        <v>45</v>
      </c>
      <c r="Q355" s="33" t="s">
        <v>1088</v>
      </c>
      <c r="R355" s="82">
        <v>6.3E-2</v>
      </c>
      <c r="S355" s="82">
        <v>5.1999999999999998E-2</v>
      </c>
      <c r="T355" s="82">
        <v>3.7999999999999999E-2</v>
      </c>
      <c r="U355" s="82">
        <v>2.1999999999999999E-2</v>
      </c>
      <c r="V355" s="82">
        <v>1.2E-2</v>
      </c>
      <c r="W355" s="82">
        <v>1.83</v>
      </c>
      <c r="X355" s="82">
        <v>21.864000000000001</v>
      </c>
      <c r="Y355" s="34" t="s">
        <v>1094</v>
      </c>
      <c r="Z355" s="86" t="s">
        <v>1</v>
      </c>
      <c r="AA355" s="77">
        <v>6.348536304870291</v>
      </c>
      <c r="AB355" s="77">
        <v>0.52286857816928545</v>
      </c>
      <c r="AC355" s="77">
        <v>8.236049272777505</v>
      </c>
      <c r="AD355" s="33" t="s">
        <v>1035</v>
      </c>
      <c r="AE355" s="34" t="s">
        <v>1085</v>
      </c>
      <c r="AF355" s="34" t="s">
        <v>345</v>
      </c>
      <c r="AG355" s="34" t="s">
        <v>1</v>
      </c>
    </row>
    <row r="356" spans="1:33" ht="15" x14ac:dyDescent="0.2">
      <c r="A356" s="1" t="s">
        <v>57</v>
      </c>
      <c r="B356" s="1" t="s">
        <v>13</v>
      </c>
      <c r="C356" s="65">
        <v>1</v>
      </c>
      <c r="D356" s="1" t="s">
        <v>642</v>
      </c>
      <c r="E356" s="43" t="s">
        <v>97</v>
      </c>
      <c r="F356" s="43" t="s">
        <v>765</v>
      </c>
      <c r="G356" s="43" t="s">
        <v>643</v>
      </c>
      <c r="H356" s="38" t="s">
        <v>1</v>
      </c>
      <c r="I356" s="63" t="s">
        <v>1</v>
      </c>
      <c r="J356" s="38" t="s">
        <v>1</v>
      </c>
      <c r="K356" s="34" t="s">
        <v>1</v>
      </c>
      <c r="L356" s="58" t="s">
        <v>1</v>
      </c>
      <c r="M356" s="34" t="s">
        <v>774</v>
      </c>
      <c r="N356" s="68">
        <f t="shared" si="27"/>
        <v>100</v>
      </c>
      <c r="O356" s="73">
        <f t="shared" si="28"/>
        <v>50</v>
      </c>
      <c r="P356" s="73">
        <f t="shared" si="29"/>
        <v>45</v>
      </c>
      <c r="Q356" s="33" t="s">
        <v>1088</v>
      </c>
      <c r="R356" s="82">
        <v>5.8000000000000003E-2</v>
      </c>
      <c r="S356" s="82">
        <v>4.9000000000000002E-2</v>
      </c>
      <c r="T356" s="82">
        <v>3.7999999999999999E-2</v>
      </c>
      <c r="U356" s="82">
        <v>1.6E-2</v>
      </c>
      <c r="V356" s="82">
        <v>8.9999999999999993E-3</v>
      </c>
      <c r="W356" s="82">
        <v>1.78</v>
      </c>
      <c r="X356" s="82">
        <v>16.116</v>
      </c>
      <c r="Y356" s="34" t="s">
        <v>1094</v>
      </c>
      <c r="Z356" s="86" t="s">
        <v>1</v>
      </c>
      <c r="AA356" s="79">
        <v>13.379603179495376</v>
      </c>
      <c r="AB356" s="79">
        <v>1.6413135395110297</v>
      </c>
      <c r="AC356" s="79">
        <v>12.267281155441063</v>
      </c>
      <c r="AD356" s="34" t="s">
        <v>1035</v>
      </c>
      <c r="AE356" s="34" t="s">
        <v>1086</v>
      </c>
      <c r="AF356" s="34" t="s">
        <v>345</v>
      </c>
      <c r="AG356" s="34" t="s">
        <v>1</v>
      </c>
    </row>
    <row r="357" spans="1:33" ht="15" x14ac:dyDescent="0.2">
      <c r="A357" s="1" t="s">
        <v>57</v>
      </c>
      <c r="B357" s="1" t="s">
        <v>13</v>
      </c>
      <c r="C357" s="65">
        <v>2</v>
      </c>
      <c r="D357" s="1" t="s">
        <v>644</v>
      </c>
      <c r="E357" s="43" t="s">
        <v>97</v>
      </c>
      <c r="F357" s="43" t="s">
        <v>766</v>
      </c>
      <c r="G357" s="43" t="s">
        <v>645</v>
      </c>
      <c r="H357" s="38" t="s">
        <v>1</v>
      </c>
      <c r="I357" s="63" t="s">
        <v>1</v>
      </c>
      <c r="J357" s="38" t="s">
        <v>1</v>
      </c>
      <c r="K357" s="34" t="s">
        <v>1</v>
      </c>
      <c r="L357" s="58" t="s">
        <v>1</v>
      </c>
      <c r="M357" s="34" t="s">
        <v>774</v>
      </c>
      <c r="N357" s="68">
        <f t="shared" si="27"/>
        <v>100</v>
      </c>
      <c r="O357" s="73">
        <f t="shared" si="28"/>
        <v>50</v>
      </c>
      <c r="P357" s="73">
        <f t="shared" si="29"/>
        <v>45</v>
      </c>
      <c r="Q357" s="33" t="s">
        <v>1088</v>
      </c>
      <c r="R357" s="82">
        <v>5.6000000000000001E-2</v>
      </c>
      <c r="S357" s="82">
        <v>4.8000000000000001E-2</v>
      </c>
      <c r="T357" s="82">
        <v>3.6999999999999998E-2</v>
      </c>
      <c r="U357" s="82">
        <v>1.4999999999999999E-2</v>
      </c>
      <c r="V357" s="82">
        <v>8.0000000000000002E-3</v>
      </c>
      <c r="W357" s="82">
        <v>1.837</v>
      </c>
      <c r="X357" s="82">
        <v>15.271000000000001</v>
      </c>
      <c r="Y357" s="34" t="s">
        <v>1094</v>
      </c>
      <c r="Z357" s="86" t="s">
        <v>1</v>
      </c>
      <c r="AA357" s="77">
        <v>5.3085660272665844</v>
      </c>
      <c r="AB357" s="77">
        <v>4.0492335098584867E-2</v>
      </c>
      <c r="AC357" s="77">
        <v>0.76277350400470834</v>
      </c>
      <c r="AD357" s="34" t="s">
        <v>1035</v>
      </c>
      <c r="AE357" s="34" t="s">
        <v>1085</v>
      </c>
      <c r="AF357" s="34" t="s">
        <v>345</v>
      </c>
      <c r="AG357" s="34" t="s">
        <v>1</v>
      </c>
    </row>
    <row r="358" spans="1:33" ht="15" x14ac:dyDescent="0.2">
      <c r="A358" s="1" t="s">
        <v>57</v>
      </c>
      <c r="B358" s="1" t="s">
        <v>13</v>
      </c>
      <c r="C358" s="65">
        <v>3</v>
      </c>
      <c r="D358" s="1" t="s">
        <v>646</v>
      </c>
      <c r="E358" s="43" t="s">
        <v>97</v>
      </c>
      <c r="F358" s="43" t="s">
        <v>767</v>
      </c>
      <c r="G358" s="43" t="s">
        <v>647</v>
      </c>
      <c r="H358" s="38" t="s">
        <v>1</v>
      </c>
      <c r="I358" s="63" t="s">
        <v>1</v>
      </c>
      <c r="J358" s="38" t="s">
        <v>1</v>
      </c>
      <c r="K358" s="34" t="s">
        <v>1</v>
      </c>
      <c r="L358" s="58" t="s">
        <v>1</v>
      </c>
      <c r="M358" s="34" t="s">
        <v>774</v>
      </c>
      <c r="N358" s="68">
        <f t="shared" si="27"/>
        <v>100</v>
      </c>
      <c r="O358" s="73">
        <f t="shared" si="28"/>
        <v>50</v>
      </c>
      <c r="P358" s="73">
        <f t="shared" si="29"/>
        <v>45</v>
      </c>
      <c r="Q358" s="33" t="s">
        <v>1088</v>
      </c>
      <c r="R358" s="82">
        <v>6.7000000000000004E-2</v>
      </c>
      <c r="S358" s="82">
        <v>5.8000000000000003E-2</v>
      </c>
      <c r="T358" s="82">
        <v>4.5999999999999999E-2</v>
      </c>
      <c r="U358" s="82">
        <v>1.7000000000000001E-2</v>
      </c>
      <c r="V358" s="82">
        <v>0.01</v>
      </c>
      <c r="W358" s="82">
        <v>1.7789999999999999</v>
      </c>
      <c r="X358" s="82">
        <v>17.303999999999998</v>
      </c>
      <c r="Y358" s="34" t="s">
        <v>1094</v>
      </c>
      <c r="Z358" s="86" t="s">
        <v>1</v>
      </c>
      <c r="AA358" s="77">
        <v>9.9432063127141177</v>
      </c>
      <c r="AB358" s="77">
        <v>0.55878155785681771</v>
      </c>
      <c r="AC358" s="77">
        <v>5.6197321093731949</v>
      </c>
      <c r="AD358" s="34" t="s">
        <v>1035</v>
      </c>
      <c r="AE358" s="34" t="s">
        <v>1085</v>
      </c>
      <c r="AF358" s="34" t="s">
        <v>345</v>
      </c>
      <c r="AG358" s="34" t="s">
        <v>1</v>
      </c>
    </row>
    <row r="359" spans="1:33" ht="15" x14ac:dyDescent="0.2">
      <c r="A359" s="1" t="s">
        <v>57</v>
      </c>
      <c r="B359" s="1" t="s">
        <v>13</v>
      </c>
      <c r="C359" s="65">
        <v>4</v>
      </c>
      <c r="D359" s="1" t="s">
        <v>648</v>
      </c>
      <c r="E359" s="43" t="s">
        <v>97</v>
      </c>
      <c r="F359" s="43">
        <v>238</v>
      </c>
      <c r="G359" s="50" t="str">
        <f>_xlfn.CONCAT(E359," ",F359)</f>
        <v>S 238</v>
      </c>
      <c r="H359" s="66">
        <v>3.2924000000000002</v>
      </c>
      <c r="I359" s="65">
        <v>3.5379999999999998</v>
      </c>
      <c r="J359" s="65">
        <f>I359-H359</f>
        <v>0.2455999999999996</v>
      </c>
      <c r="K359" s="1" t="s">
        <v>81</v>
      </c>
      <c r="L359" s="59">
        <v>43767</v>
      </c>
      <c r="M359" s="44" t="s">
        <v>1062</v>
      </c>
      <c r="N359" s="71">
        <v>0</v>
      </c>
      <c r="O359" s="71">
        <v>12.5</v>
      </c>
      <c r="P359" s="71">
        <v>0</v>
      </c>
      <c r="Q359" s="33" t="s">
        <v>1088</v>
      </c>
      <c r="R359" s="84">
        <v>0.128</v>
      </c>
      <c r="S359" s="84">
        <v>9.4E-2</v>
      </c>
      <c r="T359" s="84">
        <v>5.6000000000000001E-2</v>
      </c>
      <c r="U359" s="84">
        <v>6.8000000000000005E-2</v>
      </c>
      <c r="V359" s="84">
        <v>3.6999999999999998E-2</v>
      </c>
      <c r="W359" s="84">
        <v>1.8680000000000001</v>
      </c>
      <c r="X359" s="84">
        <v>68.441000000000003</v>
      </c>
      <c r="Y359" s="34" t="s">
        <v>1094</v>
      </c>
      <c r="Z359" s="86" t="s">
        <v>1</v>
      </c>
      <c r="AA359" s="77">
        <v>62.265793845903481</v>
      </c>
      <c r="AB359" s="77">
        <v>24.293458089329349</v>
      </c>
      <c r="AC359" s="171">
        <v>39.015736552642757</v>
      </c>
      <c r="AD359" s="33" t="s">
        <v>1035</v>
      </c>
      <c r="AE359" s="34" t="s">
        <v>1086</v>
      </c>
      <c r="AF359" s="34" t="s">
        <v>345</v>
      </c>
      <c r="AG359" s="34" t="s">
        <v>1093</v>
      </c>
    </row>
    <row r="360" spans="1:33" ht="15" x14ac:dyDescent="0.2">
      <c r="A360" s="1" t="s">
        <v>57</v>
      </c>
      <c r="B360" s="1" t="s">
        <v>13</v>
      </c>
      <c r="C360" s="65">
        <v>4</v>
      </c>
      <c r="D360" s="1" t="s">
        <v>648</v>
      </c>
      <c r="E360" s="43" t="s">
        <v>97</v>
      </c>
      <c r="F360" s="43" t="s">
        <v>768</v>
      </c>
      <c r="G360" s="43" t="s">
        <v>649</v>
      </c>
      <c r="H360" s="38" t="s">
        <v>1</v>
      </c>
      <c r="I360" s="63" t="s">
        <v>1</v>
      </c>
      <c r="J360" s="38" t="s">
        <v>1</v>
      </c>
      <c r="K360" s="34" t="s">
        <v>1</v>
      </c>
      <c r="L360" s="58" t="s">
        <v>1</v>
      </c>
      <c r="M360" s="34" t="s">
        <v>774</v>
      </c>
      <c r="N360" s="68">
        <f>50*2</f>
        <v>100</v>
      </c>
      <c r="O360" s="73">
        <f>25*2</f>
        <v>50</v>
      </c>
      <c r="P360" s="73">
        <f>(25*2)-5</f>
        <v>45</v>
      </c>
      <c r="Q360" s="33" t="s">
        <v>1088</v>
      </c>
      <c r="R360" s="82">
        <v>5.5E-2</v>
      </c>
      <c r="S360" s="82">
        <v>4.7E-2</v>
      </c>
      <c r="T360" s="82">
        <v>3.7999999999999999E-2</v>
      </c>
      <c r="U360" s="82">
        <v>1.4E-2</v>
      </c>
      <c r="V360" s="82">
        <v>7.0000000000000001E-3</v>
      </c>
      <c r="W360" s="82">
        <v>1.88</v>
      </c>
      <c r="X360" s="82">
        <v>13.644</v>
      </c>
      <c r="Y360" s="34" t="s">
        <v>1094</v>
      </c>
      <c r="Z360" s="86" t="s">
        <v>1</v>
      </c>
      <c r="AA360" s="77">
        <v>3.8092857489320529</v>
      </c>
      <c r="AB360" s="77">
        <v>0.26793587576259981</v>
      </c>
      <c r="AC360" s="77">
        <v>7.0337562845663806</v>
      </c>
      <c r="AD360" s="33" t="s">
        <v>1056</v>
      </c>
      <c r="AE360" s="34" t="s">
        <v>1084</v>
      </c>
      <c r="AF360" s="34" t="s">
        <v>1088</v>
      </c>
      <c r="AG360" s="34" t="s">
        <v>1093</v>
      </c>
    </row>
    <row r="361" spans="1:33" ht="15" x14ac:dyDescent="0.2">
      <c r="A361" s="1" t="s">
        <v>57</v>
      </c>
      <c r="B361" s="1" t="s">
        <v>13</v>
      </c>
      <c r="C361" s="65">
        <v>5</v>
      </c>
      <c r="D361" s="1" t="s">
        <v>650</v>
      </c>
      <c r="E361" s="43" t="s">
        <v>97</v>
      </c>
      <c r="F361" s="43" t="s">
        <v>769</v>
      </c>
      <c r="G361" s="43" t="s">
        <v>651</v>
      </c>
      <c r="H361" s="38" t="s">
        <v>1</v>
      </c>
      <c r="I361" s="63" t="s">
        <v>1</v>
      </c>
      <c r="J361" s="38" t="s">
        <v>1</v>
      </c>
      <c r="K361" s="34" t="s">
        <v>1</v>
      </c>
      <c r="L361" s="58" t="s">
        <v>1</v>
      </c>
      <c r="M361" s="34" t="s">
        <v>774</v>
      </c>
      <c r="N361" s="68">
        <f>50*2</f>
        <v>100</v>
      </c>
      <c r="O361" s="73">
        <f>25*2</f>
        <v>50</v>
      </c>
      <c r="P361" s="73">
        <f>(25*2)-5</f>
        <v>45</v>
      </c>
      <c r="Q361" s="33" t="s">
        <v>1088</v>
      </c>
      <c r="R361" s="82">
        <v>5.1999999999999998E-2</v>
      </c>
      <c r="S361" s="82">
        <v>4.4999999999999998E-2</v>
      </c>
      <c r="T361" s="82">
        <v>3.6999999999999998E-2</v>
      </c>
      <c r="U361" s="82">
        <v>1.2E-2</v>
      </c>
      <c r="V361" s="82">
        <v>6.0000000000000001E-3</v>
      </c>
      <c r="W361" s="82">
        <v>1.845</v>
      </c>
      <c r="X361" s="82">
        <v>11.58</v>
      </c>
      <c r="Y361" s="34" t="s">
        <v>1094</v>
      </c>
      <c r="Z361" s="86" t="s">
        <v>1</v>
      </c>
      <c r="AA361" s="79">
        <v>10.30657056131944</v>
      </c>
      <c r="AB361" s="79">
        <v>2.8708166140210505</v>
      </c>
      <c r="AC361" s="79">
        <v>27.854237226058736</v>
      </c>
      <c r="AD361" s="34" t="s">
        <v>1035</v>
      </c>
      <c r="AE361" s="34" t="s">
        <v>1086</v>
      </c>
      <c r="AF361" s="34" t="s">
        <v>345</v>
      </c>
      <c r="AG361" s="34" t="s">
        <v>1</v>
      </c>
    </row>
    <row r="362" spans="1:33" ht="15" x14ac:dyDescent="0.2">
      <c r="A362" s="1" t="s">
        <v>57</v>
      </c>
      <c r="B362" s="1" t="s">
        <v>13</v>
      </c>
      <c r="C362" s="65">
        <v>6</v>
      </c>
      <c r="D362" s="1" t="s">
        <v>652</v>
      </c>
      <c r="E362" s="43" t="s">
        <v>97</v>
      </c>
      <c r="F362" s="43">
        <v>239</v>
      </c>
      <c r="G362" s="50" t="str">
        <f>_xlfn.CONCAT(E362," ",F362)</f>
        <v>S 239</v>
      </c>
      <c r="H362" s="66">
        <v>3.3041</v>
      </c>
      <c r="I362" s="65">
        <v>3.5529000000000002</v>
      </c>
      <c r="J362" s="65">
        <f>I362-H362</f>
        <v>0.24880000000000013</v>
      </c>
      <c r="K362" s="1" t="s">
        <v>81</v>
      </c>
      <c r="L362" s="59">
        <v>43767</v>
      </c>
      <c r="M362" s="44" t="s">
        <v>1062</v>
      </c>
      <c r="N362" s="71">
        <v>0</v>
      </c>
      <c r="O362" s="71">
        <v>12.5</v>
      </c>
      <c r="P362" s="71">
        <v>0</v>
      </c>
      <c r="Q362" s="33" t="s">
        <v>1088</v>
      </c>
      <c r="R362" s="84">
        <v>0.115</v>
      </c>
      <c r="S362" s="84">
        <v>0.08</v>
      </c>
      <c r="T362" s="84">
        <v>3.9E-2</v>
      </c>
      <c r="U362" s="84">
        <v>7.0000000000000007E-2</v>
      </c>
      <c r="V362" s="84">
        <v>3.7999999999999999E-2</v>
      </c>
      <c r="W362" s="84">
        <v>1.839</v>
      </c>
      <c r="X362" s="84">
        <v>70.045000000000002</v>
      </c>
      <c r="Y362" s="34" t="s">
        <v>1094</v>
      </c>
      <c r="Z362" s="86" t="s">
        <v>1</v>
      </c>
      <c r="AA362" s="77">
        <v>36.022549395951515</v>
      </c>
      <c r="AB362" s="77">
        <v>8.7391257612440807</v>
      </c>
      <c r="AC362" s="78">
        <v>24.260153453287373</v>
      </c>
      <c r="AD362" s="33" t="s">
        <v>1035</v>
      </c>
      <c r="AE362" s="34" t="s">
        <v>1086</v>
      </c>
      <c r="AF362" s="34" t="s">
        <v>345</v>
      </c>
      <c r="AG362" s="34" t="s">
        <v>1093</v>
      </c>
    </row>
    <row r="363" spans="1:33" ht="15" x14ac:dyDescent="0.2">
      <c r="A363" s="1" t="s">
        <v>57</v>
      </c>
      <c r="B363" s="1" t="s">
        <v>13</v>
      </c>
      <c r="C363" s="65">
        <v>6</v>
      </c>
      <c r="D363" s="1" t="s">
        <v>652</v>
      </c>
      <c r="E363" s="43" t="s">
        <v>97</v>
      </c>
      <c r="F363" s="43" t="s">
        <v>770</v>
      </c>
      <c r="G363" s="43" t="s">
        <v>653</v>
      </c>
      <c r="H363" s="38" t="s">
        <v>1</v>
      </c>
      <c r="I363" s="63" t="s">
        <v>1</v>
      </c>
      <c r="J363" s="38" t="s">
        <v>1</v>
      </c>
      <c r="K363" s="34" t="s">
        <v>1</v>
      </c>
      <c r="L363" s="58" t="s">
        <v>1</v>
      </c>
      <c r="M363" s="34" t="s">
        <v>774</v>
      </c>
      <c r="N363" s="68">
        <f>50*2</f>
        <v>100</v>
      </c>
      <c r="O363" s="73">
        <f>25*2</f>
        <v>50</v>
      </c>
      <c r="P363" s="73">
        <f>(25*2)-5</f>
        <v>45</v>
      </c>
      <c r="Q363" s="33" t="s">
        <v>1088</v>
      </c>
      <c r="R363" s="82">
        <v>5.0999999999999997E-2</v>
      </c>
      <c r="S363" s="82">
        <v>4.4999999999999998E-2</v>
      </c>
      <c r="T363" s="82">
        <v>3.7999999999999999E-2</v>
      </c>
      <c r="U363" s="82">
        <v>8.9999999999999993E-3</v>
      </c>
      <c r="V363" s="82">
        <v>5.0000000000000001E-3</v>
      </c>
      <c r="W363" s="82">
        <v>1.829</v>
      </c>
      <c r="X363" s="82">
        <v>9.1280000000000001</v>
      </c>
      <c r="Y363" s="34" t="s">
        <v>1094</v>
      </c>
      <c r="Z363" s="86" t="s">
        <v>1</v>
      </c>
      <c r="AA363" s="77">
        <v>2.9435537124817479</v>
      </c>
      <c r="AB363" s="77">
        <v>0.40976794813859024</v>
      </c>
      <c r="AC363" s="77">
        <v>13.920858532359162</v>
      </c>
      <c r="AD363" s="33" t="s">
        <v>1056</v>
      </c>
      <c r="AE363" s="34" t="s">
        <v>1084</v>
      </c>
      <c r="AF363" s="34" t="s">
        <v>1088</v>
      </c>
      <c r="AG363" s="34" t="s">
        <v>1093</v>
      </c>
    </row>
    <row r="364" spans="1:33" ht="15" x14ac:dyDescent="0.2">
      <c r="A364" s="1" t="s">
        <v>57</v>
      </c>
      <c r="B364" s="1" t="s">
        <v>13</v>
      </c>
      <c r="C364" s="65">
        <v>7</v>
      </c>
      <c r="D364" s="1" t="s">
        <v>654</v>
      </c>
      <c r="E364" s="43" t="s">
        <v>97</v>
      </c>
      <c r="F364" s="43" t="s">
        <v>771</v>
      </c>
      <c r="G364" s="43" t="s">
        <v>655</v>
      </c>
      <c r="H364" s="38" t="s">
        <v>1</v>
      </c>
      <c r="I364" s="63" t="s">
        <v>1</v>
      </c>
      <c r="J364" s="38" t="s">
        <v>1</v>
      </c>
      <c r="K364" s="34" t="s">
        <v>1</v>
      </c>
      <c r="L364" s="58" t="s">
        <v>1</v>
      </c>
      <c r="M364" s="34" t="s">
        <v>774</v>
      </c>
      <c r="N364" s="68">
        <f>50*2</f>
        <v>100</v>
      </c>
      <c r="O364" s="73">
        <f>25*2</f>
        <v>50</v>
      </c>
      <c r="P364" s="73">
        <f>(25*2)-5</f>
        <v>45</v>
      </c>
      <c r="Q364" s="33" t="s">
        <v>1088</v>
      </c>
      <c r="R364" s="82">
        <v>5.2999999999999999E-2</v>
      </c>
      <c r="S364" s="82">
        <v>4.5999999999999999E-2</v>
      </c>
      <c r="T364" s="82">
        <v>3.6999999999999998E-2</v>
      </c>
      <c r="U364" s="82">
        <v>1.2E-2</v>
      </c>
      <c r="V364" s="82">
        <v>7.0000000000000001E-3</v>
      </c>
      <c r="W364" s="82">
        <v>1.869</v>
      </c>
      <c r="X364" s="82">
        <v>12.218</v>
      </c>
      <c r="Y364" s="34" t="s">
        <v>1094</v>
      </c>
      <c r="Z364" s="86" t="s">
        <v>1</v>
      </c>
      <c r="AA364" s="77">
        <v>5.8030522627362755</v>
      </c>
      <c r="AB364" s="77">
        <v>0.11628777247785146</v>
      </c>
      <c r="AC364" s="77">
        <v>2.0039070339686904</v>
      </c>
      <c r="AD364" s="34" t="s">
        <v>1035</v>
      </c>
      <c r="AE364" s="34" t="s">
        <v>1085</v>
      </c>
      <c r="AF364" s="34" t="s">
        <v>345</v>
      </c>
      <c r="AG364" s="34" t="s">
        <v>1</v>
      </c>
    </row>
    <row r="365" spans="1:33" ht="15" x14ac:dyDescent="0.2">
      <c r="A365" s="1" t="s">
        <v>57</v>
      </c>
      <c r="B365" s="1" t="s">
        <v>13</v>
      </c>
      <c r="C365" s="65">
        <v>8</v>
      </c>
      <c r="D365" s="1" t="s">
        <v>656</v>
      </c>
      <c r="E365" s="43" t="s">
        <v>97</v>
      </c>
      <c r="F365" s="43">
        <v>240</v>
      </c>
      <c r="G365" s="50" t="str">
        <f>_xlfn.CONCAT(E365," ",F365)</f>
        <v>S 240</v>
      </c>
      <c r="H365" s="66">
        <v>3.2397</v>
      </c>
      <c r="I365" s="65">
        <v>3.5226999999999999</v>
      </c>
      <c r="J365" s="65">
        <f>I365-H365</f>
        <v>0.28299999999999992</v>
      </c>
      <c r="K365" s="1" t="s">
        <v>81</v>
      </c>
      <c r="L365" s="59">
        <v>43767</v>
      </c>
      <c r="M365" s="44" t="s">
        <v>1062</v>
      </c>
      <c r="N365" s="71">
        <v>0</v>
      </c>
      <c r="O365" s="71">
        <v>12.5</v>
      </c>
      <c r="P365" s="71">
        <v>0</v>
      </c>
      <c r="Q365" s="33" t="s">
        <v>1088</v>
      </c>
      <c r="R365" s="84">
        <v>0.13900000000000001</v>
      </c>
      <c r="S365" s="84">
        <v>9.4E-2</v>
      </c>
      <c r="T365" s="84">
        <v>4.1000000000000002E-2</v>
      </c>
      <c r="U365" s="84">
        <v>0.09</v>
      </c>
      <c r="V365" s="84">
        <v>4.9000000000000002E-2</v>
      </c>
      <c r="W365" s="84">
        <v>1.841</v>
      </c>
      <c r="X365" s="84">
        <v>90.111999999999995</v>
      </c>
      <c r="Y365" s="34" t="s">
        <v>1094</v>
      </c>
      <c r="Z365" s="86" t="s">
        <v>1</v>
      </c>
      <c r="AA365" s="77">
        <v>103.57510121845176</v>
      </c>
      <c r="AB365" s="77">
        <v>24.771836460333656</v>
      </c>
      <c r="AC365" s="78">
        <v>23.916787112847722</v>
      </c>
      <c r="AD365" s="33" t="s">
        <v>1035</v>
      </c>
      <c r="AE365" s="34" t="s">
        <v>1086</v>
      </c>
      <c r="AF365" s="34" t="s">
        <v>345</v>
      </c>
      <c r="AG365" s="34" t="s">
        <v>1093</v>
      </c>
    </row>
    <row r="366" spans="1:33" ht="15" x14ac:dyDescent="0.2">
      <c r="A366" s="1" t="s">
        <v>57</v>
      </c>
      <c r="B366" s="1" t="s">
        <v>13</v>
      </c>
      <c r="C366" s="65">
        <v>8</v>
      </c>
      <c r="D366" s="1" t="s">
        <v>656</v>
      </c>
      <c r="E366" s="43" t="s">
        <v>97</v>
      </c>
      <c r="F366" s="43" t="s">
        <v>772</v>
      </c>
      <c r="G366" s="43" t="s">
        <v>657</v>
      </c>
      <c r="H366" s="38" t="s">
        <v>1</v>
      </c>
      <c r="I366" s="63" t="s">
        <v>1</v>
      </c>
      <c r="J366" s="38" t="s">
        <v>1</v>
      </c>
      <c r="K366" s="34" t="s">
        <v>1</v>
      </c>
      <c r="L366" s="58" t="s">
        <v>1</v>
      </c>
      <c r="M366" s="34" t="s">
        <v>774</v>
      </c>
      <c r="N366" s="68">
        <f>50*2</f>
        <v>100</v>
      </c>
      <c r="O366" s="73">
        <f>25*2</f>
        <v>50</v>
      </c>
      <c r="P366" s="73">
        <f>(25*2)-5</f>
        <v>45</v>
      </c>
      <c r="Q366" s="33" t="s">
        <v>1088</v>
      </c>
      <c r="R366" s="82">
        <v>5.6000000000000001E-2</v>
      </c>
      <c r="S366" s="82">
        <v>4.7E-2</v>
      </c>
      <c r="T366" s="82">
        <v>3.6999999999999998E-2</v>
      </c>
      <c r="U366" s="82">
        <v>1.4999999999999999E-2</v>
      </c>
      <c r="V366" s="82">
        <v>8.0000000000000002E-3</v>
      </c>
      <c r="W366" s="82">
        <v>1.823</v>
      </c>
      <c r="X366" s="82">
        <v>14.807</v>
      </c>
      <c r="Y366" s="34" t="s">
        <v>1094</v>
      </c>
      <c r="Z366" s="86" t="s">
        <v>1</v>
      </c>
      <c r="AA366" s="77">
        <v>4.6615466290735634</v>
      </c>
      <c r="AB366" s="77">
        <v>0.68398517631494615</v>
      </c>
      <c r="AC366" s="77">
        <v>14.672923618290213</v>
      </c>
      <c r="AD366" s="33" t="s">
        <v>1056</v>
      </c>
      <c r="AE366" s="34" t="s">
        <v>1084</v>
      </c>
      <c r="AF366" s="34" t="s">
        <v>1088</v>
      </c>
      <c r="AG366" s="34" t="s">
        <v>1093</v>
      </c>
    </row>
  </sheetData>
  <autoFilter ref="A1:AH1" xr:uid="{2C63680C-A69E-6249-B699-F005346F13DA}">
    <sortState xmlns:xlrd2="http://schemas.microsoft.com/office/spreadsheetml/2017/richdata2" ref="A2:AG366">
      <sortCondition ref="E1:E366"/>
    </sortState>
  </autoFilter>
  <phoneticPr fontId="15" type="noConversion"/>
  <pageMargins left="0.75" right="0.75" top="1" bottom="1" header="0.5" footer="0.5"/>
  <pageSetup orientation="portrait" horizontalDpi="4294967292" verticalDpi="4294967292"/>
  <headerFooter>
    <oddHeader>&amp;L&amp;K000000Project: DOE-NC-FIELD, Sep/Oct 2018
Protocol: DNA extraction</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EFD9-3B7F-AF41-B1F3-5FF7E6E294B8}">
  <sheetPr>
    <tabColor theme="8"/>
  </sheetPr>
  <dimension ref="A1:R232"/>
  <sheetViews>
    <sheetView topLeftCell="A189" workbookViewId="0">
      <selection activeCell="C226" sqref="C226"/>
    </sheetView>
  </sheetViews>
  <sheetFormatPr baseColWidth="10" defaultColWidth="10.83203125" defaultRowHeight="15" x14ac:dyDescent="0.15"/>
  <cols>
    <col min="1" max="1" width="15.83203125" style="7" customWidth="1"/>
    <col min="2" max="2" width="13" style="8" customWidth="1"/>
    <col min="3" max="3" width="7" style="8" customWidth="1"/>
    <col min="4" max="4" width="14.5" style="8" bestFit="1" customWidth="1"/>
    <col min="5" max="5" width="5.6640625" style="8" customWidth="1"/>
    <col min="6" max="6" width="5.83203125" style="8" customWidth="1"/>
    <col min="7" max="7" width="5" style="8" bestFit="1" customWidth="1"/>
    <col min="8" max="9" width="7.33203125" style="8" customWidth="1"/>
    <col min="10" max="10" width="8.1640625" style="11" customWidth="1"/>
    <col min="11" max="11" width="6.83203125" style="8" customWidth="1"/>
    <col min="12" max="12" width="8.1640625" style="8" customWidth="1"/>
    <col min="13" max="13" width="7.5" style="8" bestFit="1" customWidth="1"/>
    <col min="14" max="14" width="12.83203125" style="8" customWidth="1"/>
    <col min="15" max="15" width="29.1640625" style="8" bestFit="1" customWidth="1"/>
    <col min="16" max="16" width="11.5" style="8" customWidth="1"/>
    <col min="17" max="17" width="10.6640625" style="8" customWidth="1"/>
    <col min="18" max="18" width="16" style="8" bestFit="1" customWidth="1"/>
    <col min="19" max="16384" width="10.83203125" style="8"/>
  </cols>
  <sheetData>
    <row r="1" spans="1:18" s="10" customFormat="1" ht="62" customHeight="1" x14ac:dyDescent="0.15">
      <c r="A1" s="9" t="s">
        <v>62</v>
      </c>
      <c r="B1" s="10" t="s">
        <v>26</v>
      </c>
      <c r="C1" s="10" t="s">
        <v>27</v>
      </c>
      <c r="D1" s="10" t="s">
        <v>28</v>
      </c>
      <c r="E1" s="10" t="s">
        <v>39</v>
      </c>
      <c r="F1" s="10" t="s">
        <v>59</v>
      </c>
      <c r="G1" s="10" t="s">
        <v>334</v>
      </c>
      <c r="H1" s="10" t="s">
        <v>384</v>
      </c>
      <c r="I1" s="10" t="s">
        <v>60</v>
      </c>
      <c r="J1" s="10" t="s">
        <v>63</v>
      </c>
      <c r="K1" s="10" t="s">
        <v>61</v>
      </c>
      <c r="L1" s="10" t="s">
        <v>353</v>
      </c>
      <c r="M1" s="10" t="s">
        <v>354</v>
      </c>
      <c r="N1" s="10" t="s">
        <v>422</v>
      </c>
      <c r="O1" s="10" t="s">
        <v>420</v>
      </c>
      <c r="P1" s="10" t="s">
        <v>423</v>
      </c>
      <c r="Q1" s="10" t="s">
        <v>424</v>
      </c>
      <c r="R1" s="10" t="s">
        <v>356</v>
      </c>
    </row>
    <row r="2" spans="1:18" x14ac:dyDescent="0.15">
      <c r="A2" s="8" t="s">
        <v>57</v>
      </c>
      <c r="B2" s="8" t="s">
        <v>17</v>
      </c>
      <c r="C2" s="8">
        <v>1</v>
      </c>
      <c r="D2" s="8" t="str">
        <f t="shared" ref="D2:D65" si="0">_xlfn.CONCAT(B2,"-",C2)</f>
        <v>BRF-ONE-COM-1</v>
      </c>
      <c r="E2" s="8" t="s">
        <v>97</v>
      </c>
      <c r="F2" s="8">
        <v>1</v>
      </c>
      <c r="G2" s="8" t="str">
        <f t="shared" ref="G2:G29" si="1">_xlfn.CONCAT(E2," ",F2)</f>
        <v>S 1</v>
      </c>
      <c r="H2" s="8">
        <v>1</v>
      </c>
      <c r="I2" s="8">
        <v>3.2591000000000001</v>
      </c>
      <c r="J2" s="8">
        <v>3.4714999999999998</v>
      </c>
      <c r="K2" s="8">
        <f>J2-I2</f>
        <v>0.2123999999999997</v>
      </c>
      <c r="L2" s="8" t="s">
        <v>81</v>
      </c>
      <c r="M2" s="25">
        <v>43700</v>
      </c>
      <c r="N2" s="8" t="s">
        <v>415</v>
      </c>
      <c r="O2" s="8" t="s">
        <v>419</v>
      </c>
      <c r="P2" s="25">
        <v>43713</v>
      </c>
      <c r="Q2" s="8" t="s">
        <v>1</v>
      </c>
      <c r="R2" s="8">
        <v>50</v>
      </c>
    </row>
    <row r="3" spans="1:18" x14ac:dyDescent="0.15">
      <c r="A3" s="8" t="s">
        <v>57</v>
      </c>
      <c r="B3" s="8" t="s">
        <v>17</v>
      </c>
      <c r="C3" s="8">
        <v>1</v>
      </c>
      <c r="D3" s="8" t="str">
        <f t="shared" si="0"/>
        <v>BRF-ONE-COM-1</v>
      </c>
      <c r="E3" s="8" t="s">
        <v>97</v>
      </c>
      <c r="F3" s="8">
        <v>2</v>
      </c>
      <c r="G3" s="8" t="str">
        <f t="shared" si="1"/>
        <v>S 2</v>
      </c>
      <c r="H3" s="8">
        <v>2</v>
      </c>
      <c r="I3" s="8">
        <v>3.2683</v>
      </c>
      <c r="J3" s="8">
        <v>3.5</v>
      </c>
      <c r="K3" s="8">
        <f>J3-I3</f>
        <v>0.23170000000000002</v>
      </c>
      <c r="L3" s="8" t="s">
        <v>81</v>
      </c>
      <c r="M3" s="25">
        <v>43700</v>
      </c>
      <c r="N3" s="8" t="s">
        <v>1</v>
      </c>
      <c r="O3" s="8" t="s">
        <v>419</v>
      </c>
      <c r="P3" s="25">
        <v>43713</v>
      </c>
      <c r="Q3" s="8" t="s">
        <v>1</v>
      </c>
      <c r="R3" s="8">
        <v>50</v>
      </c>
    </row>
    <row r="4" spans="1:18" x14ac:dyDescent="0.15">
      <c r="A4" s="8" t="s">
        <v>57</v>
      </c>
      <c r="B4" s="8" t="s">
        <v>17</v>
      </c>
      <c r="C4" s="8">
        <v>2</v>
      </c>
      <c r="D4" s="8" t="str">
        <f t="shared" si="0"/>
        <v>BRF-ONE-COM-2</v>
      </c>
      <c r="E4" s="8" t="s">
        <v>97</v>
      </c>
      <c r="F4" s="8">
        <v>3</v>
      </c>
      <c r="G4" s="8" t="str">
        <f t="shared" si="1"/>
        <v>S 3</v>
      </c>
      <c r="H4" s="8">
        <v>1</v>
      </c>
      <c r="I4" s="8">
        <v>3.2576999999999998</v>
      </c>
      <c r="J4" s="8">
        <v>3.4626000000000001</v>
      </c>
      <c r="K4" s="8">
        <f t="shared" ref="K4:K67" si="2">J4-I4</f>
        <v>0.2049000000000003</v>
      </c>
      <c r="L4" s="8" t="s">
        <v>81</v>
      </c>
      <c r="M4" s="25">
        <v>43700</v>
      </c>
      <c r="N4" s="8" t="s">
        <v>1</v>
      </c>
      <c r="O4" s="8" t="s">
        <v>419</v>
      </c>
      <c r="P4" s="25">
        <v>43713</v>
      </c>
      <c r="Q4" s="8" t="s">
        <v>1</v>
      </c>
      <c r="R4" s="8">
        <v>50</v>
      </c>
    </row>
    <row r="5" spans="1:18" x14ac:dyDescent="0.15">
      <c r="A5" s="8" t="s">
        <v>57</v>
      </c>
      <c r="B5" s="8" t="s">
        <v>17</v>
      </c>
      <c r="C5" s="8">
        <v>2</v>
      </c>
      <c r="D5" s="8" t="str">
        <f t="shared" si="0"/>
        <v>BRF-ONE-COM-2</v>
      </c>
      <c r="E5" s="8" t="s">
        <v>97</v>
      </c>
      <c r="F5" s="8">
        <v>4</v>
      </c>
      <c r="G5" s="8" t="str">
        <f t="shared" si="1"/>
        <v>S 4</v>
      </c>
      <c r="H5" s="8">
        <v>2</v>
      </c>
      <c r="I5" s="8">
        <v>3.2894999999999999</v>
      </c>
      <c r="J5" s="8">
        <v>3.5585</v>
      </c>
      <c r="K5" s="8">
        <f t="shared" si="2"/>
        <v>0.26900000000000013</v>
      </c>
      <c r="L5" s="8" t="s">
        <v>81</v>
      </c>
      <c r="M5" s="25">
        <v>43700</v>
      </c>
      <c r="N5" s="8" t="s">
        <v>1</v>
      </c>
      <c r="O5" s="8" t="s">
        <v>419</v>
      </c>
      <c r="P5" s="25">
        <v>43713</v>
      </c>
      <c r="Q5" s="8" t="s">
        <v>1</v>
      </c>
      <c r="R5" s="8">
        <v>50</v>
      </c>
    </row>
    <row r="6" spans="1:18" x14ac:dyDescent="0.15">
      <c r="A6" s="8" t="s">
        <v>57</v>
      </c>
      <c r="B6" s="8" t="s">
        <v>17</v>
      </c>
      <c r="C6" s="8">
        <v>3</v>
      </c>
      <c r="D6" s="8" t="str">
        <f t="shared" si="0"/>
        <v>BRF-ONE-COM-3</v>
      </c>
      <c r="E6" s="8" t="s">
        <v>97</v>
      </c>
      <c r="F6" s="8">
        <v>5</v>
      </c>
      <c r="G6" s="8" t="str">
        <f t="shared" si="1"/>
        <v>S 5</v>
      </c>
      <c r="H6" s="8">
        <v>1</v>
      </c>
      <c r="I6" s="8">
        <v>3.3035999999999999</v>
      </c>
      <c r="J6" s="8">
        <v>3.5609999999999999</v>
      </c>
      <c r="K6" s="8">
        <f t="shared" si="2"/>
        <v>0.25740000000000007</v>
      </c>
      <c r="L6" s="8" t="s">
        <v>81</v>
      </c>
      <c r="M6" s="25">
        <v>43700</v>
      </c>
      <c r="N6" s="8" t="s">
        <v>1</v>
      </c>
      <c r="O6" s="8" t="s">
        <v>419</v>
      </c>
      <c r="P6" s="25">
        <v>43713</v>
      </c>
      <c r="Q6" s="8" t="s">
        <v>1</v>
      </c>
      <c r="R6" s="8">
        <v>50</v>
      </c>
    </row>
    <row r="7" spans="1:18" x14ac:dyDescent="0.15">
      <c r="A7" s="8" t="s">
        <v>57</v>
      </c>
      <c r="B7" s="8" t="s">
        <v>17</v>
      </c>
      <c r="C7" s="8">
        <v>3</v>
      </c>
      <c r="D7" s="8" t="str">
        <f t="shared" si="0"/>
        <v>BRF-ONE-COM-3</v>
      </c>
      <c r="E7" s="8" t="s">
        <v>97</v>
      </c>
      <c r="F7" s="8">
        <v>6</v>
      </c>
      <c r="G7" s="8" t="str">
        <f t="shared" si="1"/>
        <v>S 6</v>
      </c>
      <c r="H7" s="8">
        <v>2</v>
      </c>
      <c r="I7" s="8">
        <v>3.2911999999999999</v>
      </c>
      <c r="J7" s="8">
        <v>3.5190999999999999</v>
      </c>
      <c r="K7" s="8">
        <f t="shared" si="2"/>
        <v>0.22789999999999999</v>
      </c>
      <c r="L7" s="8" t="s">
        <v>81</v>
      </c>
      <c r="M7" s="25">
        <v>43700</v>
      </c>
      <c r="N7" s="8" t="s">
        <v>1</v>
      </c>
      <c r="O7" s="8" t="s">
        <v>419</v>
      </c>
      <c r="P7" s="25">
        <v>43713</v>
      </c>
      <c r="Q7" s="8" t="s">
        <v>1</v>
      </c>
      <c r="R7" s="8">
        <v>50</v>
      </c>
    </row>
    <row r="8" spans="1:18" x14ac:dyDescent="0.15">
      <c r="A8" s="8" t="s">
        <v>57</v>
      </c>
      <c r="B8" s="8" t="s">
        <v>17</v>
      </c>
      <c r="C8" s="8">
        <v>4</v>
      </c>
      <c r="D8" s="8" t="str">
        <f t="shared" si="0"/>
        <v>BRF-ONE-COM-4</v>
      </c>
      <c r="E8" s="8" t="s">
        <v>97</v>
      </c>
      <c r="F8" s="8">
        <v>7</v>
      </c>
      <c r="G8" s="8" t="str">
        <f t="shared" si="1"/>
        <v>S 7</v>
      </c>
      <c r="H8" s="8">
        <v>1</v>
      </c>
      <c r="I8" s="8">
        <v>3.3090000000000002</v>
      </c>
      <c r="J8" s="8">
        <v>3.5089999999999999</v>
      </c>
      <c r="K8" s="8">
        <f t="shared" si="2"/>
        <v>0.19999999999999973</v>
      </c>
      <c r="L8" s="8" t="s">
        <v>81</v>
      </c>
      <c r="M8" s="25">
        <v>43700</v>
      </c>
      <c r="N8" s="8" t="s">
        <v>1</v>
      </c>
      <c r="O8" s="8" t="s">
        <v>419</v>
      </c>
      <c r="P8" s="25">
        <v>43713</v>
      </c>
      <c r="Q8" s="8" t="s">
        <v>1</v>
      </c>
      <c r="R8" s="8">
        <v>50</v>
      </c>
    </row>
    <row r="9" spans="1:18" x14ac:dyDescent="0.15">
      <c r="A9" s="8" t="s">
        <v>57</v>
      </c>
      <c r="B9" s="8" t="s">
        <v>17</v>
      </c>
      <c r="C9" s="8">
        <v>4</v>
      </c>
      <c r="D9" s="8" t="str">
        <f t="shared" si="0"/>
        <v>BRF-ONE-COM-4</v>
      </c>
      <c r="E9" s="8" t="s">
        <v>97</v>
      </c>
      <c r="F9" s="8">
        <v>8</v>
      </c>
      <c r="G9" s="8" t="str">
        <f t="shared" si="1"/>
        <v>S 8</v>
      </c>
      <c r="H9" s="8">
        <v>2</v>
      </c>
      <c r="I9" s="8">
        <v>3.238</v>
      </c>
      <c r="J9" s="8">
        <v>3.4540000000000002</v>
      </c>
      <c r="K9" s="8">
        <f t="shared" si="2"/>
        <v>0.21600000000000019</v>
      </c>
      <c r="L9" s="8" t="s">
        <v>81</v>
      </c>
      <c r="M9" s="25">
        <v>43700</v>
      </c>
      <c r="N9" s="8" t="s">
        <v>1</v>
      </c>
      <c r="O9" s="8" t="s">
        <v>419</v>
      </c>
      <c r="P9" s="25">
        <v>43713</v>
      </c>
      <c r="Q9" s="8" t="s">
        <v>1</v>
      </c>
      <c r="R9" s="8">
        <v>50</v>
      </c>
    </row>
    <row r="10" spans="1:18" x14ac:dyDescent="0.15">
      <c r="A10" s="8" t="s">
        <v>57</v>
      </c>
      <c r="B10" s="8" t="s">
        <v>17</v>
      </c>
      <c r="C10" s="8">
        <v>5</v>
      </c>
      <c r="D10" s="8" t="str">
        <f t="shared" si="0"/>
        <v>BRF-ONE-COM-5</v>
      </c>
      <c r="E10" s="8" t="s">
        <v>97</v>
      </c>
      <c r="F10" s="8">
        <v>9</v>
      </c>
      <c r="G10" s="8" t="str">
        <f t="shared" si="1"/>
        <v>S 9</v>
      </c>
      <c r="H10" s="8">
        <v>1</v>
      </c>
      <c r="I10" s="8">
        <v>3.2503000000000002</v>
      </c>
      <c r="J10" s="8">
        <v>3.4695999999999998</v>
      </c>
      <c r="K10" s="8">
        <f t="shared" si="2"/>
        <v>0.21929999999999961</v>
      </c>
      <c r="L10" s="8" t="s">
        <v>81</v>
      </c>
      <c r="M10" s="25">
        <v>43700</v>
      </c>
      <c r="N10" s="8" t="s">
        <v>1</v>
      </c>
      <c r="O10" s="8" t="s">
        <v>419</v>
      </c>
      <c r="P10" s="25">
        <v>43713</v>
      </c>
      <c r="Q10" s="8" t="s">
        <v>1</v>
      </c>
      <c r="R10" s="8">
        <v>50</v>
      </c>
    </row>
    <row r="11" spans="1:18" x14ac:dyDescent="0.15">
      <c r="A11" s="8" t="s">
        <v>57</v>
      </c>
      <c r="B11" s="8" t="s">
        <v>17</v>
      </c>
      <c r="C11" s="8">
        <v>5</v>
      </c>
      <c r="D11" s="8" t="str">
        <f t="shared" si="0"/>
        <v>BRF-ONE-COM-5</v>
      </c>
      <c r="E11" s="8" t="s">
        <v>97</v>
      </c>
      <c r="F11" s="8">
        <v>10</v>
      </c>
      <c r="G11" s="8" t="str">
        <f t="shared" si="1"/>
        <v>S 10</v>
      </c>
      <c r="H11" s="8">
        <v>2</v>
      </c>
      <c r="I11" s="8">
        <v>3.3039000000000001</v>
      </c>
      <c r="J11" s="8">
        <v>3.5242</v>
      </c>
      <c r="K11" s="8">
        <f t="shared" si="2"/>
        <v>0.22029999999999994</v>
      </c>
      <c r="L11" s="8" t="s">
        <v>81</v>
      </c>
      <c r="M11" s="25">
        <v>43700</v>
      </c>
      <c r="N11" s="8" t="s">
        <v>1</v>
      </c>
      <c r="O11" s="8" t="s">
        <v>419</v>
      </c>
      <c r="P11" s="25">
        <v>43713</v>
      </c>
      <c r="Q11" s="8" t="s">
        <v>1</v>
      </c>
      <c r="R11" s="8">
        <v>50</v>
      </c>
    </row>
    <row r="12" spans="1:18" x14ac:dyDescent="0.15">
      <c r="A12" s="8" t="s">
        <v>57</v>
      </c>
      <c r="B12" s="8" t="s">
        <v>17</v>
      </c>
      <c r="C12" s="8">
        <v>6</v>
      </c>
      <c r="D12" s="8" t="str">
        <f t="shared" si="0"/>
        <v>BRF-ONE-COM-6</v>
      </c>
      <c r="E12" s="8" t="s">
        <v>97</v>
      </c>
      <c r="F12" s="8">
        <v>11</v>
      </c>
      <c r="G12" s="8" t="str">
        <f t="shared" si="1"/>
        <v>S 11</v>
      </c>
      <c r="H12" s="8">
        <v>1</v>
      </c>
      <c r="I12" s="8">
        <v>3.2559</v>
      </c>
      <c r="J12" s="8">
        <v>3.5106000000000002</v>
      </c>
      <c r="K12" s="8">
        <f t="shared" si="2"/>
        <v>0.25470000000000015</v>
      </c>
      <c r="L12" s="8" t="s">
        <v>81</v>
      </c>
      <c r="M12" s="25">
        <v>43700</v>
      </c>
      <c r="N12" s="8" t="s">
        <v>1</v>
      </c>
      <c r="O12" s="8" t="s">
        <v>419</v>
      </c>
      <c r="P12" s="25">
        <v>43713</v>
      </c>
      <c r="Q12" s="8" t="s">
        <v>1</v>
      </c>
      <c r="R12" s="8">
        <v>50</v>
      </c>
    </row>
    <row r="13" spans="1:18" x14ac:dyDescent="0.15">
      <c r="A13" s="8" t="s">
        <v>57</v>
      </c>
      <c r="B13" s="8" t="s">
        <v>17</v>
      </c>
      <c r="C13" s="8">
        <v>6</v>
      </c>
      <c r="D13" s="8" t="str">
        <f t="shared" si="0"/>
        <v>BRF-ONE-COM-6</v>
      </c>
      <c r="E13" s="8" t="s">
        <v>97</v>
      </c>
      <c r="F13" s="8">
        <v>12</v>
      </c>
      <c r="G13" s="8" t="str">
        <f t="shared" si="1"/>
        <v>S 12</v>
      </c>
      <c r="H13" s="8">
        <v>2</v>
      </c>
      <c r="I13" s="8">
        <v>3.2513999999999998</v>
      </c>
      <c r="J13" s="8">
        <v>3.4739</v>
      </c>
      <c r="K13" s="8">
        <f t="shared" si="2"/>
        <v>0.22250000000000014</v>
      </c>
      <c r="L13" s="8" t="s">
        <v>81</v>
      </c>
      <c r="M13" s="25">
        <v>43700</v>
      </c>
      <c r="N13" s="8" t="s">
        <v>1</v>
      </c>
      <c r="O13" s="8" t="s">
        <v>419</v>
      </c>
      <c r="P13" s="25">
        <v>43713</v>
      </c>
      <c r="Q13" s="8" t="s">
        <v>1</v>
      </c>
      <c r="R13" s="8">
        <v>50</v>
      </c>
    </row>
    <row r="14" spans="1:18" x14ac:dyDescent="0.15">
      <c r="A14" s="8" t="s">
        <v>57</v>
      </c>
      <c r="B14" s="8" t="s">
        <v>17</v>
      </c>
      <c r="C14" s="8">
        <v>7</v>
      </c>
      <c r="D14" s="8" t="str">
        <f t="shared" si="0"/>
        <v>BRF-ONE-COM-7</v>
      </c>
      <c r="E14" s="8" t="s">
        <v>97</v>
      </c>
      <c r="F14" s="8">
        <v>13</v>
      </c>
      <c r="G14" s="8" t="str">
        <f t="shared" si="1"/>
        <v>S 13</v>
      </c>
      <c r="H14" s="8">
        <v>1</v>
      </c>
      <c r="I14" s="8">
        <v>3.2290999999999999</v>
      </c>
      <c r="J14" s="8">
        <v>3.4603999999999999</v>
      </c>
      <c r="K14" s="8">
        <f t="shared" si="2"/>
        <v>0.23130000000000006</v>
      </c>
      <c r="L14" s="8" t="s">
        <v>81</v>
      </c>
      <c r="M14" s="25">
        <v>43700</v>
      </c>
      <c r="N14" s="8" t="s">
        <v>1</v>
      </c>
      <c r="O14" s="8" t="s">
        <v>419</v>
      </c>
      <c r="P14" s="25">
        <v>43713</v>
      </c>
      <c r="Q14" s="8" t="s">
        <v>1</v>
      </c>
      <c r="R14" s="8">
        <v>50</v>
      </c>
    </row>
    <row r="15" spans="1:18" x14ac:dyDescent="0.15">
      <c r="A15" s="8" t="s">
        <v>57</v>
      </c>
      <c r="B15" s="8" t="s">
        <v>17</v>
      </c>
      <c r="C15" s="8">
        <v>7</v>
      </c>
      <c r="D15" s="8" t="str">
        <f t="shared" si="0"/>
        <v>BRF-ONE-COM-7</v>
      </c>
      <c r="E15" s="8" t="s">
        <v>97</v>
      </c>
      <c r="F15" s="8">
        <v>14</v>
      </c>
      <c r="G15" s="8" t="str">
        <f t="shared" si="1"/>
        <v>S 14</v>
      </c>
      <c r="H15" s="8">
        <v>2</v>
      </c>
      <c r="I15" s="8">
        <v>3.2951000000000001</v>
      </c>
      <c r="J15" s="8">
        <v>3.5019</v>
      </c>
      <c r="K15" s="8">
        <f t="shared" si="2"/>
        <v>0.20679999999999987</v>
      </c>
      <c r="L15" s="8" t="s">
        <v>81</v>
      </c>
      <c r="M15" s="25">
        <v>43700</v>
      </c>
      <c r="N15" s="8" t="s">
        <v>1</v>
      </c>
      <c r="O15" s="8" t="s">
        <v>419</v>
      </c>
      <c r="P15" s="25">
        <v>43713</v>
      </c>
      <c r="Q15" s="8" t="s">
        <v>1</v>
      </c>
      <c r="R15" s="8">
        <v>50</v>
      </c>
    </row>
    <row r="16" spans="1:18" x14ac:dyDescent="0.15">
      <c r="A16" s="8" t="s">
        <v>57</v>
      </c>
      <c r="B16" s="8" t="s">
        <v>17</v>
      </c>
      <c r="C16" s="8">
        <v>8</v>
      </c>
      <c r="D16" s="8" t="str">
        <f t="shared" si="0"/>
        <v>BRF-ONE-COM-8</v>
      </c>
      <c r="E16" s="8" t="s">
        <v>97</v>
      </c>
      <c r="F16" s="8">
        <v>15</v>
      </c>
      <c r="G16" s="8" t="str">
        <f t="shared" si="1"/>
        <v>S 15</v>
      </c>
      <c r="H16" s="8">
        <v>1</v>
      </c>
      <c r="I16" s="8">
        <v>3.2581000000000002</v>
      </c>
      <c r="J16" s="8">
        <v>3.4841000000000002</v>
      </c>
      <c r="K16" s="8">
        <f t="shared" si="2"/>
        <v>0.22599999999999998</v>
      </c>
      <c r="L16" s="8" t="s">
        <v>81</v>
      </c>
      <c r="M16" s="25">
        <v>43700</v>
      </c>
      <c r="N16" s="8" t="s">
        <v>1</v>
      </c>
      <c r="O16" s="8" t="s">
        <v>419</v>
      </c>
      <c r="P16" s="25">
        <v>43713</v>
      </c>
      <c r="Q16" s="8" t="s">
        <v>1</v>
      </c>
      <c r="R16" s="8">
        <v>50</v>
      </c>
    </row>
    <row r="17" spans="1:18" x14ac:dyDescent="0.15">
      <c r="A17" s="8" t="s">
        <v>57</v>
      </c>
      <c r="B17" s="8" t="s">
        <v>17</v>
      </c>
      <c r="C17" s="8">
        <v>8</v>
      </c>
      <c r="D17" s="8" t="str">
        <f t="shared" si="0"/>
        <v>BRF-ONE-COM-8</v>
      </c>
      <c r="E17" s="8" t="s">
        <v>97</v>
      </c>
      <c r="F17" s="8">
        <v>16</v>
      </c>
      <c r="G17" s="8" t="str">
        <f t="shared" si="1"/>
        <v>S 16</v>
      </c>
      <c r="H17" s="8">
        <v>2</v>
      </c>
      <c r="I17" s="8">
        <v>3.3073000000000001</v>
      </c>
      <c r="J17" s="8">
        <v>3.5428999999999999</v>
      </c>
      <c r="K17" s="8">
        <f t="shared" si="2"/>
        <v>0.23559999999999981</v>
      </c>
      <c r="L17" s="8" t="s">
        <v>81</v>
      </c>
      <c r="M17" s="25">
        <v>43700</v>
      </c>
      <c r="N17" s="8" t="s">
        <v>1</v>
      </c>
      <c r="O17" s="8" t="s">
        <v>419</v>
      </c>
      <c r="P17" s="25">
        <v>43713</v>
      </c>
      <c r="Q17" s="8" t="s">
        <v>1</v>
      </c>
      <c r="R17" s="8">
        <v>50</v>
      </c>
    </row>
    <row r="18" spans="1:18" x14ac:dyDescent="0.15">
      <c r="A18" s="8" t="s">
        <v>57</v>
      </c>
      <c r="B18" s="8" t="s">
        <v>8</v>
      </c>
      <c r="C18" s="8">
        <v>1</v>
      </c>
      <c r="D18" s="8" t="str">
        <f t="shared" si="0"/>
        <v>CCR-ONE-NCD-1</v>
      </c>
      <c r="E18" s="8" t="s">
        <v>97</v>
      </c>
      <c r="F18" s="8">
        <v>17</v>
      </c>
      <c r="G18" s="8" t="str">
        <f t="shared" si="1"/>
        <v>S 17</v>
      </c>
      <c r="H18" s="8">
        <v>1</v>
      </c>
      <c r="I18" s="8">
        <v>3.2949999999999999</v>
      </c>
      <c r="J18" s="8">
        <v>3.5089999999999999</v>
      </c>
      <c r="K18" s="8">
        <f t="shared" si="2"/>
        <v>0.21399999999999997</v>
      </c>
      <c r="L18" s="8" t="s">
        <v>81</v>
      </c>
      <c r="M18" s="25">
        <v>43700</v>
      </c>
      <c r="N18" s="8" t="s">
        <v>1</v>
      </c>
      <c r="O18" s="8" t="s">
        <v>419</v>
      </c>
      <c r="P18" s="25">
        <v>43713</v>
      </c>
      <c r="Q18" s="8" t="s">
        <v>1</v>
      </c>
      <c r="R18" s="8">
        <v>50</v>
      </c>
    </row>
    <row r="19" spans="1:18" x14ac:dyDescent="0.15">
      <c r="A19" s="8" t="s">
        <v>57</v>
      </c>
      <c r="B19" s="8" t="s">
        <v>8</v>
      </c>
      <c r="C19" s="8">
        <v>1</v>
      </c>
      <c r="D19" s="8" t="str">
        <f t="shared" si="0"/>
        <v>CCR-ONE-NCD-1</v>
      </c>
      <c r="E19" s="8" t="s">
        <v>97</v>
      </c>
      <c r="F19" s="8">
        <v>18</v>
      </c>
      <c r="G19" s="8" t="str">
        <f t="shared" si="1"/>
        <v>S 18</v>
      </c>
      <c r="H19" s="8">
        <v>2</v>
      </c>
      <c r="I19" s="8">
        <v>3.2927</v>
      </c>
      <c r="J19" s="8">
        <v>3.5116999999999998</v>
      </c>
      <c r="K19" s="8">
        <f t="shared" si="2"/>
        <v>0.21899999999999986</v>
      </c>
      <c r="L19" s="8" t="s">
        <v>81</v>
      </c>
      <c r="M19" s="25">
        <v>43700</v>
      </c>
      <c r="N19" s="8" t="s">
        <v>1</v>
      </c>
      <c r="O19" s="8" t="s">
        <v>419</v>
      </c>
      <c r="P19" s="25">
        <v>43713</v>
      </c>
      <c r="Q19" s="8" t="s">
        <v>1</v>
      </c>
      <c r="R19" s="8">
        <v>50</v>
      </c>
    </row>
    <row r="20" spans="1:18" x14ac:dyDescent="0.15">
      <c r="A20" s="8" t="s">
        <v>57</v>
      </c>
      <c r="B20" s="8" t="s">
        <v>8</v>
      </c>
      <c r="C20" s="8">
        <v>2</v>
      </c>
      <c r="D20" s="8" t="str">
        <f t="shared" si="0"/>
        <v>CCR-ONE-NCD-2</v>
      </c>
      <c r="E20" s="8" t="s">
        <v>97</v>
      </c>
      <c r="F20" s="8">
        <v>19</v>
      </c>
      <c r="G20" s="8" t="str">
        <f t="shared" si="1"/>
        <v>S 19</v>
      </c>
      <c r="H20" s="8">
        <v>1</v>
      </c>
      <c r="I20" s="8">
        <v>3.3338000000000001</v>
      </c>
      <c r="J20" s="8">
        <v>3.5771999999999999</v>
      </c>
      <c r="K20" s="8">
        <f t="shared" si="2"/>
        <v>0.24339999999999984</v>
      </c>
      <c r="L20" s="8" t="s">
        <v>81</v>
      </c>
      <c r="M20" s="25">
        <v>43700</v>
      </c>
      <c r="N20" s="8" t="s">
        <v>1</v>
      </c>
      <c r="O20" s="8" t="s">
        <v>419</v>
      </c>
      <c r="P20" s="25">
        <v>43713</v>
      </c>
      <c r="Q20" s="8" t="s">
        <v>1</v>
      </c>
      <c r="R20" s="8">
        <v>50</v>
      </c>
    </row>
    <row r="21" spans="1:18" x14ac:dyDescent="0.15">
      <c r="A21" s="8" t="s">
        <v>57</v>
      </c>
      <c r="B21" s="8" t="s">
        <v>8</v>
      </c>
      <c r="C21" s="8">
        <v>2</v>
      </c>
      <c r="D21" s="8" t="str">
        <f t="shared" si="0"/>
        <v>CCR-ONE-NCD-2</v>
      </c>
      <c r="E21" s="8" t="s">
        <v>97</v>
      </c>
      <c r="F21" s="8">
        <v>20</v>
      </c>
      <c r="G21" s="8" t="str">
        <f t="shared" si="1"/>
        <v>S 20</v>
      </c>
      <c r="H21" s="8">
        <v>2</v>
      </c>
      <c r="I21" s="8">
        <v>3.2724000000000002</v>
      </c>
      <c r="J21" s="8">
        <v>3.4830999999999999</v>
      </c>
      <c r="K21" s="8">
        <f t="shared" si="2"/>
        <v>0.21069999999999967</v>
      </c>
      <c r="L21" s="8" t="s">
        <v>81</v>
      </c>
      <c r="M21" s="25">
        <v>43700</v>
      </c>
      <c r="N21" s="8" t="s">
        <v>1</v>
      </c>
      <c r="O21" s="8" t="s">
        <v>419</v>
      </c>
      <c r="P21" s="25">
        <v>43713</v>
      </c>
      <c r="Q21" s="8" t="s">
        <v>1</v>
      </c>
      <c r="R21" s="8">
        <v>50</v>
      </c>
    </row>
    <row r="22" spans="1:18" x14ac:dyDescent="0.15">
      <c r="A22" s="8" t="s">
        <v>57</v>
      </c>
      <c r="B22" s="8" t="s">
        <v>8</v>
      </c>
      <c r="C22" s="8">
        <v>3</v>
      </c>
      <c r="D22" s="8" t="str">
        <f t="shared" si="0"/>
        <v>CCR-ONE-NCD-3</v>
      </c>
      <c r="E22" s="8" t="s">
        <v>97</v>
      </c>
      <c r="F22" s="8">
        <v>21</v>
      </c>
      <c r="G22" s="8" t="str">
        <f t="shared" si="1"/>
        <v>S 21</v>
      </c>
      <c r="H22" s="8">
        <v>1</v>
      </c>
      <c r="I22" s="8">
        <v>3.2787000000000002</v>
      </c>
      <c r="J22" s="8">
        <v>3.4933999999999998</v>
      </c>
      <c r="K22" s="8">
        <f t="shared" si="2"/>
        <v>0.21469999999999967</v>
      </c>
      <c r="L22" s="8" t="s">
        <v>81</v>
      </c>
      <c r="M22" s="25">
        <v>43700</v>
      </c>
      <c r="N22" s="8" t="s">
        <v>418</v>
      </c>
      <c r="O22" s="8" t="s">
        <v>419</v>
      </c>
      <c r="P22" s="25">
        <v>43713</v>
      </c>
      <c r="Q22" s="8" t="s">
        <v>1</v>
      </c>
      <c r="R22" s="8">
        <v>50</v>
      </c>
    </row>
    <row r="23" spans="1:18" x14ac:dyDescent="0.15">
      <c r="A23" s="8" t="s">
        <v>57</v>
      </c>
      <c r="B23" s="8" t="s">
        <v>8</v>
      </c>
      <c r="C23" s="8">
        <v>3</v>
      </c>
      <c r="D23" s="8" t="str">
        <f t="shared" si="0"/>
        <v>CCR-ONE-NCD-3</v>
      </c>
      <c r="E23" s="8" t="s">
        <v>97</v>
      </c>
      <c r="F23" s="8">
        <v>22</v>
      </c>
      <c r="G23" s="8" t="str">
        <f t="shared" si="1"/>
        <v>S 22</v>
      </c>
      <c r="H23" s="8">
        <v>2</v>
      </c>
      <c r="I23" s="8">
        <v>3.2709999999999999</v>
      </c>
      <c r="J23" s="8">
        <v>3.4851999999999999</v>
      </c>
      <c r="K23" s="8">
        <f t="shared" si="2"/>
        <v>0.21419999999999995</v>
      </c>
      <c r="L23" s="8" t="s">
        <v>81</v>
      </c>
      <c r="M23" s="25">
        <v>43700</v>
      </c>
      <c r="N23" s="8" t="s">
        <v>1</v>
      </c>
      <c r="O23" s="8" t="s">
        <v>419</v>
      </c>
      <c r="P23" s="25">
        <v>43713</v>
      </c>
      <c r="Q23" s="8" t="s">
        <v>1</v>
      </c>
      <c r="R23" s="8">
        <v>50</v>
      </c>
    </row>
    <row r="24" spans="1:18" x14ac:dyDescent="0.15">
      <c r="A24" s="8" t="s">
        <v>57</v>
      </c>
      <c r="B24" s="8" t="s">
        <v>8</v>
      </c>
      <c r="C24" s="8">
        <v>4</v>
      </c>
      <c r="D24" s="8" t="str">
        <f t="shared" si="0"/>
        <v>CCR-ONE-NCD-4</v>
      </c>
      <c r="E24" s="8" t="s">
        <v>97</v>
      </c>
      <c r="F24" s="8">
        <v>23</v>
      </c>
      <c r="G24" s="8" t="str">
        <f t="shared" si="1"/>
        <v>S 23</v>
      </c>
      <c r="H24" s="8">
        <v>1</v>
      </c>
      <c r="I24" s="8">
        <v>3.2665000000000002</v>
      </c>
      <c r="J24" s="8">
        <v>3.4832999999999998</v>
      </c>
      <c r="K24" s="8">
        <f t="shared" si="2"/>
        <v>0.21679999999999966</v>
      </c>
      <c r="L24" s="8" t="s">
        <v>81</v>
      </c>
      <c r="M24" s="25">
        <v>43700</v>
      </c>
      <c r="N24" s="8" t="s">
        <v>1</v>
      </c>
      <c r="O24" s="8" t="s">
        <v>419</v>
      </c>
      <c r="P24" s="25">
        <v>43713</v>
      </c>
      <c r="Q24" s="8" t="s">
        <v>1</v>
      </c>
      <c r="R24" s="8">
        <v>50</v>
      </c>
    </row>
    <row r="25" spans="1:18" x14ac:dyDescent="0.15">
      <c r="A25" s="8" t="s">
        <v>57</v>
      </c>
      <c r="B25" s="8" t="s">
        <v>8</v>
      </c>
      <c r="C25" s="8">
        <v>4</v>
      </c>
      <c r="D25" s="8" t="str">
        <f t="shared" si="0"/>
        <v>CCR-ONE-NCD-4</v>
      </c>
      <c r="E25" s="8" t="s">
        <v>97</v>
      </c>
      <c r="F25" s="8">
        <v>24</v>
      </c>
      <c r="G25" s="8" t="str">
        <f t="shared" si="1"/>
        <v>S 24</v>
      </c>
      <c r="H25" s="8">
        <v>2</v>
      </c>
      <c r="I25" s="8">
        <v>3.2014999999999998</v>
      </c>
      <c r="J25" s="8">
        <v>3.4272999999999998</v>
      </c>
      <c r="K25" s="8">
        <f t="shared" si="2"/>
        <v>0.2258</v>
      </c>
      <c r="L25" s="8" t="s">
        <v>81</v>
      </c>
      <c r="M25" s="25">
        <v>43700</v>
      </c>
      <c r="N25" s="8" t="s">
        <v>1</v>
      </c>
      <c r="O25" s="8" t="s">
        <v>419</v>
      </c>
      <c r="P25" s="25">
        <v>43713</v>
      </c>
      <c r="Q25" s="8" t="s">
        <v>1</v>
      </c>
      <c r="R25" s="8">
        <v>50</v>
      </c>
    </row>
    <row r="26" spans="1:18" x14ac:dyDescent="0.15">
      <c r="A26" s="8" t="s">
        <v>57</v>
      </c>
      <c r="B26" s="8" t="s">
        <v>8</v>
      </c>
      <c r="C26" s="8">
        <v>5</v>
      </c>
      <c r="D26" s="8" t="str">
        <f t="shared" si="0"/>
        <v>CCR-ONE-NCD-5</v>
      </c>
      <c r="E26" s="8" t="s">
        <v>97</v>
      </c>
      <c r="F26" s="8">
        <v>25</v>
      </c>
      <c r="G26" s="8" t="str">
        <f t="shared" si="1"/>
        <v>S 25</v>
      </c>
      <c r="H26" s="8">
        <v>1</v>
      </c>
      <c r="I26" s="8">
        <v>3.258</v>
      </c>
      <c r="J26" s="8">
        <v>3.4323999999999999</v>
      </c>
      <c r="K26" s="8">
        <f t="shared" si="2"/>
        <v>0.17439999999999989</v>
      </c>
      <c r="L26" s="8" t="s">
        <v>81</v>
      </c>
      <c r="M26" s="25">
        <v>43700</v>
      </c>
      <c r="N26" s="8" t="s">
        <v>1</v>
      </c>
      <c r="O26" s="8" t="s">
        <v>419</v>
      </c>
      <c r="P26" s="25">
        <v>43713</v>
      </c>
      <c r="Q26" s="8" t="s">
        <v>1</v>
      </c>
      <c r="R26" s="8">
        <v>50</v>
      </c>
    </row>
    <row r="27" spans="1:18" x14ac:dyDescent="0.15">
      <c r="A27" s="8" t="s">
        <v>57</v>
      </c>
      <c r="B27" s="8" t="s">
        <v>8</v>
      </c>
      <c r="C27" s="8">
        <v>5</v>
      </c>
      <c r="D27" s="8" t="str">
        <f t="shared" si="0"/>
        <v>CCR-ONE-NCD-5</v>
      </c>
      <c r="E27" s="8" t="s">
        <v>97</v>
      </c>
      <c r="F27" s="8">
        <v>26</v>
      </c>
      <c r="G27" s="8" t="str">
        <f t="shared" si="1"/>
        <v>S 26</v>
      </c>
      <c r="H27" s="8">
        <v>2</v>
      </c>
      <c r="I27" s="8">
        <v>3.2549000000000001</v>
      </c>
      <c r="J27" s="8">
        <v>3.4731999999999998</v>
      </c>
      <c r="K27" s="8">
        <f t="shared" si="2"/>
        <v>0.21829999999999972</v>
      </c>
      <c r="L27" s="8" t="s">
        <v>81</v>
      </c>
      <c r="M27" s="25">
        <v>43700</v>
      </c>
      <c r="N27" s="8" t="s">
        <v>1</v>
      </c>
      <c r="O27" s="8" t="s">
        <v>419</v>
      </c>
      <c r="P27" s="25">
        <v>43713</v>
      </c>
      <c r="Q27" s="8" t="s">
        <v>1</v>
      </c>
      <c r="R27" s="8">
        <v>50</v>
      </c>
    </row>
    <row r="28" spans="1:18" x14ac:dyDescent="0.15">
      <c r="A28" s="8" t="s">
        <v>57</v>
      </c>
      <c r="B28" s="8" t="s">
        <v>8</v>
      </c>
      <c r="C28" s="8">
        <v>6</v>
      </c>
      <c r="D28" s="8" t="str">
        <f t="shared" si="0"/>
        <v>CCR-ONE-NCD-6</v>
      </c>
      <c r="E28" s="8" t="s">
        <v>97</v>
      </c>
      <c r="F28" s="8">
        <v>27</v>
      </c>
      <c r="G28" s="8" t="str">
        <f t="shared" si="1"/>
        <v>S 27</v>
      </c>
      <c r="H28" s="8">
        <v>1</v>
      </c>
      <c r="I28" s="8">
        <v>3.2665000000000002</v>
      </c>
      <c r="J28" s="8">
        <v>3.5162</v>
      </c>
      <c r="K28" s="8">
        <f t="shared" si="2"/>
        <v>0.24969999999999981</v>
      </c>
      <c r="L28" s="8" t="s">
        <v>81</v>
      </c>
      <c r="M28" s="25">
        <v>43700</v>
      </c>
      <c r="N28" s="8" t="s">
        <v>1</v>
      </c>
      <c r="O28" s="8" t="s">
        <v>419</v>
      </c>
      <c r="P28" s="25">
        <v>43713</v>
      </c>
      <c r="Q28" s="8" t="s">
        <v>1</v>
      </c>
      <c r="R28" s="8">
        <v>50</v>
      </c>
    </row>
    <row r="29" spans="1:18" x14ac:dyDescent="0.15">
      <c r="A29" s="8" t="s">
        <v>57</v>
      </c>
      <c r="B29" s="8" t="s">
        <v>8</v>
      </c>
      <c r="C29" s="8">
        <v>6</v>
      </c>
      <c r="D29" s="8" t="str">
        <f t="shared" si="0"/>
        <v>CCR-ONE-NCD-6</v>
      </c>
      <c r="E29" s="8" t="s">
        <v>97</v>
      </c>
      <c r="F29" s="8">
        <v>28</v>
      </c>
      <c r="G29" s="8" t="str">
        <f t="shared" si="1"/>
        <v>S 28</v>
      </c>
      <c r="H29" s="8">
        <v>2</v>
      </c>
      <c r="I29" s="8">
        <v>3.2528999999999999</v>
      </c>
      <c r="J29" s="8">
        <v>3.4824000000000002</v>
      </c>
      <c r="K29" s="8">
        <f t="shared" si="2"/>
        <v>0.22950000000000026</v>
      </c>
      <c r="L29" s="8" t="s">
        <v>81</v>
      </c>
      <c r="M29" s="25">
        <v>43700</v>
      </c>
      <c r="N29" s="8" t="s">
        <v>1</v>
      </c>
      <c r="O29" s="8" t="s">
        <v>419</v>
      </c>
      <c r="P29" s="25">
        <v>43713</v>
      </c>
      <c r="Q29" s="8" t="s">
        <v>1</v>
      </c>
      <c r="R29" s="8">
        <v>50</v>
      </c>
    </row>
    <row r="30" spans="1:18" x14ac:dyDescent="0.15">
      <c r="A30" s="8" t="s">
        <v>57</v>
      </c>
      <c r="B30" s="8" t="s">
        <v>8</v>
      </c>
      <c r="C30" s="8">
        <v>7</v>
      </c>
      <c r="D30" s="8" t="str">
        <f t="shared" si="0"/>
        <v>CCR-ONE-NCD-7</v>
      </c>
      <c r="E30" s="8" t="s">
        <v>97</v>
      </c>
      <c r="F30" s="8">
        <v>29</v>
      </c>
      <c r="G30" s="8" t="str">
        <f t="shared" ref="G30:G93" si="3">_xlfn.CONCAT(E30," ",F30)</f>
        <v>S 29</v>
      </c>
      <c r="H30" s="8">
        <v>1</v>
      </c>
      <c r="I30" s="8">
        <v>3.2820999999999998</v>
      </c>
      <c r="J30" s="8">
        <v>3.4659</v>
      </c>
      <c r="K30" s="8">
        <f t="shared" si="2"/>
        <v>0.18380000000000019</v>
      </c>
      <c r="L30" s="8" t="s">
        <v>81</v>
      </c>
      <c r="M30" s="25">
        <v>43700</v>
      </c>
      <c r="N30" s="8" t="s">
        <v>1</v>
      </c>
      <c r="O30" s="8" t="s">
        <v>419</v>
      </c>
      <c r="P30" s="25">
        <v>43713</v>
      </c>
      <c r="Q30" s="8" t="s">
        <v>1</v>
      </c>
      <c r="R30" s="8">
        <v>50</v>
      </c>
    </row>
    <row r="31" spans="1:18" x14ac:dyDescent="0.15">
      <c r="A31" s="8" t="s">
        <v>57</v>
      </c>
      <c r="B31" s="8" t="s">
        <v>8</v>
      </c>
      <c r="C31" s="8">
        <v>7</v>
      </c>
      <c r="D31" s="8" t="str">
        <f t="shared" si="0"/>
        <v>CCR-ONE-NCD-7</v>
      </c>
      <c r="E31" s="8" t="s">
        <v>97</v>
      </c>
      <c r="F31" s="8">
        <v>30</v>
      </c>
      <c r="G31" s="8" t="str">
        <f t="shared" si="3"/>
        <v>S 30</v>
      </c>
      <c r="H31" s="8">
        <v>2</v>
      </c>
      <c r="I31" s="8">
        <v>3.2881999999999998</v>
      </c>
      <c r="J31" s="8">
        <v>3.5055000000000001</v>
      </c>
      <c r="K31" s="8">
        <f t="shared" si="2"/>
        <v>0.21730000000000027</v>
      </c>
      <c r="L31" s="8" t="s">
        <v>81</v>
      </c>
      <c r="M31" s="25">
        <v>43700</v>
      </c>
      <c r="N31" s="8" t="s">
        <v>1</v>
      </c>
      <c r="O31" s="8" t="s">
        <v>419</v>
      </c>
      <c r="P31" s="25">
        <v>43713</v>
      </c>
      <c r="Q31" s="8" t="s">
        <v>1</v>
      </c>
      <c r="R31" s="8">
        <v>50</v>
      </c>
    </row>
    <row r="32" spans="1:18" x14ac:dyDescent="0.15">
      <c r="A32" s="8" t="s">
        <v>57</v>
      </c>
      <c r="B32" s="8" t="s">
        <v>8</v>
      </c>
      <c r="C32" s="8">
        <v>8</v>
      </c>
      <c r="D32" s="8" t="str">
        <f t="shared" si="0"/>
        <v>CCR-ONE-NCD-8</v>
      </c>
      <c r="E32" s="8" t="s">
        <v>97</v>
      </c>
      <c r="F32" s="8">
        <v>31</v>
      </c>
      <c r="G32" s="8" t="str">
        <f t="shared" si="3"/>
        <v>S 31</v>
      </c>
      <c r="H32" s="8">
        <v>1</v>
      </c>
      <c r="I32" s="8">
        <v>3.2679</v>
      </c>
      <c r="J32" s="8">
        <v>3.5095999999999998</v>
      </c>
      <c r="K32" s="8">
        <f t="shared" si="2"/>
        <v>0.2416999999999998</v>
      </c>
      <c r="L32" s="8" t="s">
        <v>81</v>
      </c>
      <c r="M32" s="25">
        <v>43700</v>
      </c>
      <c r="N32" s="8" t="s">
        <v>1</v>
      </c>
      <c r="O32" s="8" t="s">
        <v>419</v>
      </c>
      <c r="P32" s="25">
        <v>43713</v>
      </c>
      <c r="Q32" s="8" t="s">
        <v>1</v>
      </c>
      <c r="R32" s="8">
        <v>50</v>
      </c>
    </row>
    <row r="33" spans="1:18" x14ac:dyDescent="0.15">
      <c r="A33" s="8" t="s">
        <v>57</v>
      </c>
      <c r="B33" s="8" t="s">
        <v>8</v>
      </c>
      <c r="C33" s="8">
        <v>8</v>
      </c>
      <c r="D33" s="8" t="str">
        <f t="shared" si="0"/>
        <v>CCR-ONE-NCD-8</v>
      </c>
      <c r="E33" s="8" t="s">
        <v>97</v>
      </c>
      <c r="F33" s="8">
        <v>32</v>
      </c>
      <c r="G33" s="8" t="str">
        <f t="shared" si="3"/>
        <v>S 32</v>
      </c>
      <c r="H33" s="8">
        <v>2</v>
      </c>
      <c r="I33" s="8">
        <v>3.2372000000000001</v>
      </c>
      <c r="J33" s="8">
        <v>3.4693000000000001</v>
      </c>
      <c r="K33" s="8">
        <f t="shared" si="2"/>
        <v>0.23209999999999997</v>
      </c>
      <c r="L33" s="8" t="s">
        <v>81</v>
      </c>
      <c r="M33" s="25">
        <v>43700</v>
      </c>
      <c r="N33" s="8" t="s">
        <v>1</v>
      </c>
      <c r="O33" s="8" t="s">
        <v>419</v>
      </c>
      <c r="P33" s="25">
        <v>43713</v>
      </c>
      <c r="Q33" s="8" t="s">
        <v>1</v>
      </c>
      <c r="R33" s="8">
        <v>50</v>
      </c>
    </row>
    <row r="34" spans="1:18" x14ac:dyDescent="0.15">
      <c r="A34" s="8" t="s">
        <v>57</v>
      </c>
      <c r="B34" s="8" t="s">
        <v>4</v>
      </c>
      <c r="C34" s="8">
        <v>1</v>
      </c>
      <c r="D34" s="8" t="str">
        <f t="shared" si="0"/>
        <v>CGF-MON-PRO-1</v>
      </c>
      <c r="E34" s="8" t="s">
        <v>97</v>
      </c>
      <c r="F34" s="8">
        <v>33</v>
      </c>
      <c r="G34" s="8" t="str">
        <f t="shared" si="3"/>
        <v>S 33</v>
      </c>
      <c r="H34" s="8">
        <v>1</v>
      </c>
      <c r="I34" s="8">
        <v>3.2885</v>
      </c>
      <c r="J34" s="8">
        <v>3.5425</v>
      </c>
      <c r="K34" s="8">
        <f t="shared" si="2"/>
        <v>0.254</v>
      </c>
      <c r="L34" s="8" t="s">
        <v>47</v>
      </c>
      <c r="M34" s="25">
        <v>43657</v>
      </c>
      <c r="N34" s="8" t="s">
        <v>333</v>
      </c>
      <c r="O34" s="8" t="s">
        <v>419</v>
      </c>
      <c r="P34" s="25">
        <v>43698</v>
      </c>
      <c r="Q34" s="8" t="s">
        <v>1</v>
      </c>
      <c r="R34" s="8">
        <v>50</v>
      </c>
    </row>
    <row r="35" spans="1:18" x14ac:dyDescent="0.15">
      <c r="A35" s="8" t="s">
        <v>57</v>
      </c>
      <c r="B35" s="8" t="s">
        <v>4</v>
      </c>
      <c r="C35" s="8">
        <v>1</v>
      </c>
      <c r="D35" s="8" t="str">
        <f t="shared" si="0"/>
        <v>CGF-MON-PRO-1</v>
      </c>
      <c r="E35" s="8" t="s">
        <v>97</v>
      </c>
      <c r="F35" s="8">
        <v>34</v>
      </c>
      <c r="G35" s="8" t="str">
        <f t="shared" si="3"/>
        <v>S 34</v>
      </c>
      <c r="H35" s="8">
        <v>2</v>
      </c>
      <c r="I35" s="8">
        <v>3.2444000000000002</v>
      </c>
      <c r="J35" s="8">
        <v>3.4455</v>
      </c>
      <c r="K35" s="8">
        <f t="shared" si="2"/>
        <v>0.20109999999999983</v>
      </c>
      <c r="L35" s="8" t="s">
        <v>47</v>
      </c>
      <c r="M35" s="25">
        <v>43657</v>
      </c>
      <c r="N35" s="8" t="s">
        <v>1</v>
      </c>
      <c r="O35" s="8" t="s">
        <v>419</v>
      </c>
      <c r="P35" s="25">
        <v>43698</v>
      </c>
      <c r="Q35" s="8" t="s">
        <v>1</v>
      </c>
      <c r="R35" s="8">
        <v>50</v>
      </c>
    </row>
    <row r="36" spans="1:18" x14ac:dyDescent="0.15">
      <c r="A36" s="8" t="s">
        <v>57</v>
      </c>
      <c r="B36" s="8" t="s">
        <v>4</v>
      </c>
      <c r="C36" s="8">
        <v>2</v>
      </c>
      <c r="D36" s="8" t="str">
        <f t="shared" si="0"/>
        <v>CGF-MON-PRO-2</v>
      </c>
      <c r="E36" s="8" t="s">
        <v>97</v>
      </c>
      <c r="F36" s="8">
        <v>35</v>
      </c>
      <c r="G36" s="8" t="str">
        <f t="shared" si="3"/>
        <v>S 35</v>
      </c>
      <c r="H36" s="8">
        <v>1</v>
      </c>
      <c r="I36" s="8">
        <v>3.2223999999999999</v>
      </c>
      <c r="J36" s="8">
        <v>3.4275000000000002</v>
      </c>
      <c r="K36" s="8">
        <f t="shared" si="2"/>
        <v>0.20510000000000028</v>
      </c>
      <c r="L36" s="8" t="s">
        <v>47</v>
      </c>
      <c r="M36" s="25">
        <v>43657</v>
      </c>
      <c r="N36" s="8" t="s">
        <v>1</v>
      </c>
      <c r="O36" s="8" t="s">
        <v>419</v>
      </c>
      <c r="P36" s="25">
        <v>43698</v>
      </c>
      <c r="Q36" s="8" t="s">
        <v>1</v>
      </c>
      <c r="R36" s="8">
        <v>50</v>
      </c>
    </row>
    <row r="37" spans="1:18" x14ac:dyDescent="0.15">
      <c r="A37" s="8" t="s">
        <v>57</v>
      </c>
      <c r="B37" s="8" t="s">
        <v>4</v>
      </c>
      <c r="C37" s="8">
        <v>2</v>
      </c>
      <c r="D37" s="8" t="str">
        <f t="shared" si="0"/>
        <v>CGF-MON-PRO-2</v>
      </c>
      <c r="E37" s="8" t="s">
        <v>97</v>
      </c>
      <c r="F37" s="8">
        <v>36</v>
      </c>
      <c r="G37" s="8" t="str">
        <f t="shared" si="3"/>
        <v>S 36</v>
      </c>
      <c r="H37" s="8">
        <v>2</v>
      </c>
      <c r="I37" s="8">
        <v>3.2385999999999999</v>
      </c>
      <c r="J37" s="8">
        <v>3.4910000000000001</v>
      </c>
      <c r="K37" s="8">
        <f t="shared" si="2"/>
        <v>0.25240000000000018</v>
      </c>
      <c r="L37" s="8" t="s">
        <v>47</v>
      </c>
      <c r="M37" s="25">
        <v>43696</v>
      </c>
      <c r="N37" s="8" t="s">
        <v>1</v>
      </c>
      <c r="O37" s="8" t="s">
        <v>419</v>
      </c>
      <c r="P37" s="25">
        <v>43698</v>
      </c>
      <c r="Q37" s="8" t="s">
        <v>1</v>
      </c>
      <c r="R37" s="8">
        <v>50</v>
      </c>
    </row>
    <row r="38" spans="1:18" x14ac:dyDescent="0.15">
      <c r="A38" s="8" t="s">
        <v>57</v>
      </c>
      <c r="B38" s="8" t="s">
        <v>4</v>
      </c>
      <c r="C38" s="8">
        <v>3</v>
      </c>
      <c r="D38" s="8" t="str">
        <f t="shared" si="0"/>
        <v>CGF-MON-PRO-3</v>
      </c>
      <c r="E38" s="8" t="s">
        <v>97</v>
      </c>
      <c r="F38" s="8">
        <v>37</v>
      </c>
      <c r="G38" s="8" t="str">
        <f t="shared" si="3"/>
        <v>S 37</v>
      </c>
      <c r="H38" s="8">
        <v>1</v>
      </c>
      <c r="I38" s="8">
        <v>3.2585999999999999</v>
      </c>
      <c r="J38" s="8">
        <v>3.4439000000000002</v>
      </c>
      <c r="K38" s="8">
        <f t="shared" si="2"/>
        <v>0.18530000000000024</v>
      </c>
      <c r="L38" s="8" t="s">
        <v>47</v>
      </c>
      <c r="M38" s="25">
        <v>43696</v>
      </c>
      <c r="N38" s="8" t="s">
        <v>1</v>
      </c>
      <c r="O38" s="8" t="s">
        <v>419</v>
      </c>
      <c r="P38" s="25">
        <v>43698</v>
      </c>
      <c r="Q38" s="8" t="s">
        <v>1</v>
      </c>
      <c r="R38" s="8">
        <v>50</v>
      </c>
    </row>
    <row r="39" spans="1:18" x14ac:dyDescent="0.15">
      <c r="A39" s="8" t="s">
        <v>57</v>
      </c>
      <c r="B39" s="8" t="s">
        <v>4</v>
      </c>
      <c r="C39" s="8">
        <v>3</v>
      </c>
      <c r="D39" s="8" t="str">
        <f t="shared" si="0"/>
        <v>CGF-MON-PRO-3</v>
      </c>
      <c r="E39" s="8" t="s">
        <v>97</v>
      </c>
      <c r="F39" s="8">
        <v>38</v>
      </c>
      <c r="G39" s="8" t="str">
        <f t="shared" si="3"/>
        <v>S 38</v>
      </c>
      <c r="H39" s="8">
        <v>2</v>
      </c>
      <c r="I39" s="8">
        <v>3.2785000000000002</v>
      </c>
      <c r="J39" s="8">
        <v>3.5095000000000001</v>
      </c>
      <c r="K39" s="8">
        <f t="shared" si="2"/>
        <v>0.23099999999999987</v>
      </c>
      <c r="L39" s="8" t="s">
        <v>47</v>
      </c>
      <c r="M39" s="25">
        <v>43696</v>
      </c>
      <c r="N39" s="8" t="s">
        <v>1</v>
      </c>
      <c r="O39" s="8" t="s">
        <v>419</v>
      </c>
      <c r="P39" s="25">
        <v>43698</v>
      </c>
      <c r="Q39" s="8" t="s">
        <v>1</v>
      </c>
      <c r="R39" s="8">
        <v>50</v>
      </c>
    </row>
    <row r="40" spans="1:18" x14ac:dyDescent="0.15">
      <c r="A40" s="8" t="s">
        <v>57</v>
      </c>
      <c r="B40" s="8" t="s">
        <v>4</v>
      </c>
      <c r="C40" s="8">
        <v>4</v>
      </c>
      <c r="D40" s="8" t="str">
        <f t="shared" si="0"/>
        <v>CGF-MON-PRO-4</v>
      </c>
      <c r="E40" s="8" t="s">
        <v>97</v>
      </c>
      <c r="F40" s="8">
        <v>39</v>
      </c>
      <c r="G40" s="8" t="str">
        <f t="shared" si="3"/>
        <v>S 39</v>
      </c>
      <c r="H40" s="8">
        <v>1</v>
      </c>
      <c r="I40" s="8">
        <v>3.2864</v>
      </c>
      <c r="J40" s="8">
        <v>3.5609000000000002</v>
      </c>
      <c r="K40" s="8">
        <f t="shared" si="2"/>
        <v>0.27450000000000019</v>
      </c>
      <c r="L40" s="8" t="s">
        <v>47</v>
      </c>
      <c r="M40" s="25">
        <v>43696</v>
      </c>
      <c r="N40" s="8" t="s">
        <v>1</v>
      </c>
      <c r="O40" s="8" t="s">
        <v>419</v>
      </c>
      <c r="P40" s="25">
        <v>43698</v>
      </c>
      <c r="Q40" s="8" t="s">
        <v>1</v>
      </c>
      <c r="R40" s="8">
        <v>50</v>
      </c>
    </row>
    <row r="41" spans="1:18" x14ac:dyDescent="0.15">
      <c r="A41" s="8" t="s">
        <v>57</v>
      </c>
      <c r="B41" s="8" t="s">
        <v>4</v>
      </c>
      <c r="C41" s="8">
        <v>4</v>
      </c>
      <c r="D41" s="8" t="str">
        <f t="shared" si="0"/>
        <v>CGF-MON-PRO-4</v>
      </c>
      <c r="E41" s="8" t="s">
        <v>97</v>
      </c>
      <c r="F41" s="8">
        <v>40</v>
      </c>
      <c r="G41" s="8" t="str">
        <f t="shared" si="3"/>
        <v>S 40</v>
      </c>
      <c r="H41" s="8">
        <v>2</v>
      </c>
      <c r="I41" s="8">
        <v>3.2812999999999999</v>
      </c>
      <c r="J41" s="8">
        <v>3.4943</v>
      </c>
      <c r="K41" s="8">
        <f t="shared" si="2"/>
        <v>0.21300000000000008</v>
      </c>
      <c r="L41" s="8" t="s">
        <v>47</v>
      </c>
      <c r="M41" s="25">
        <v>43696</v>
      </c>
      <c r="N41" s="8" t="s">
        <v>1</v>
      </c>
      <c r="O41" s="8" t="s">
        <v>419</v>
      </c>
      <c r="P41" s="25">
        <v>43698</v>
      </c>
      <c r="Q41" s="8" t="s">
        <v>1</v>
      </c>
      <c r="R41" s="8">
        <v>50</v>
      </c>
    </row>
    <row r="42" spans="1:18" x14ac:dyDescent="0.15">
      <c r="A42" s="8" t="s">
        <v>57</v>
      </c>
      <c r="B42" s="8" t="s">
        <v>4</v>
      </c>
      <c r="C42" s="8">
        <v>5</v>
      </c>
      <c r="D42" s="8" t="str">
        <f t="shared" si="0"/>
        <v>CGF-MON-PRO-5</v>
      </c>
      <c r="E42" s="8" t="s">
        <v>97</v>
      </c>
      <c r="F42" s="8">
        <v>41</v>
      </c>
      <c r="G42" s="8" t="str">
        <f t="shared" si="3"/>
        <v>S 41</v>
      </c>
      <c r="H42" s="8">
        <v>1</v>
      </c>
      <c r="I42" s="8">
        <v>3.2</v>
      </c>
      <c r="J42" s="8">
        <v>3.3853</v>
      </c>
      <c r="K42" s="8">
        <f t="shared" si="2"/>
        <v>0.1852999999999998</v>
      </c>
      <c r="L42" s="8" t="s">
        <v>47</v>
      </c>
      <c r="M42" s="25">
        <v>43696</v>
      </c>
      <c r="N42" s="8" t="s">
        <v>1</v>
      </c>
      <c r="O42" s="8" t="s">
        <v>419</v>
      </c>
      <c r="P42" s="25">
        <v>43698</v>
      </c>
      <c r="Q42" s="8" t="s">
        <v>1</v>
      </c>
      <c r="R42" s="8">
        <v>50</v>
      </c>
    </row>
    <row r="43" spans="1:18" x14ac:dyDescent="0.15">
      <c r="A43" s="8" t="s">
        <v>57</v>
      </c>
      <c r="B43" s="8" t="s">
        <v>4</v>
      </c>
      <c r="C43" s="8">
        <v>5</v>
      </c>
      <c r="D43" s="8" t="str">
        <f t="shared" si="0"/>
        <v>CGF-MON-PRO-5</v>
      </c>
      <c r="E43" s="8" t="s">
        <v>97</v>
      </c>
      <c r="F43" s="8">
        <v>42</v>
      </c>
      <c r="G43" s="8" t="str">
        <f t="shared" si="3"/>
        <v>S 42</v>
      </c>
      <c r="H43" s="8">
        <v>2</v>
      </c>
      <c r="I43" s="8">
        <v>3.2378999999999998</v>
      </c>
      <c r="J43" s="8">
        <v>3.4293999999999998</v>
      </c>
      <c r="K43" s="8">
        <f t="shared" si="2"/>
        <v>0.1915</v>
      </c>
      <c r="L43" s="8" t="s">
        <v>47</v>
      </c>
      <c r="M43" s="25">
        <v>43696</v>
      </c>
      <c r="N43" s="8" t="s">
        <v>1</v>
      </c>
      <c r="O43" s="8" t="s">
        <v>419</v>
      </c>
      <c r="P43" s="25">
        <v>43698</v>
      </c>
      <c r="Q43" s="8" t="s">
        <v>1</v>
      </c>
      <c r="R43" s="8">
        <v>50</v>
      </c>
    </row>
    <row r="44" spans="1:18" x14ac:dyDescent="0.15">
      <c r="A44" s="8" t="s">
        <v>57</v>
      </c>
      <c r="B44" s="8" t="s">
        <v>4</v>
      </c>
      <c r="C44" s="8">
        <v>6</v>
      </c>
      <c r="D44" s="8" t="str">
        <f t="shared" si="0"/>
        <v>CGF-MON-PRO-6</v>
      </c>
      <c r="E44" s="8" t="s">
        <v>97</v>
      </c>
      <c r="F44" s="8">
        <v>43</v>
      </c>
      <c r="G44" s="8" t="str">
        <f t="shared" si="3"/>
        <v>S 43</v>
      </c>
      <c r="H44" s="8">
        <v>1</v>
      </c>
      <c r="I44" s="8">
        <v>3.4041999999999999</v>
      </c>
      <c r="J44" s="8">
        <v>3.6053000000000002</v>
      </c>
      <c r="K44" s="8">
        <f t="shared" si="2"/>
        <v>0.20110000000000028</v>
      </c>
      <c r="L44" s="8" t="s">
        <v>47</v>
      </c>
      <c r="M44" s="25">
        <v>43696</v>
      </c>
      <c r="N44" s="8" t="s">
        <v>1</v>
      </c>
      <c r="O44" s="8" t="s">
        <v>419</v>
      </c>
      <c r="P44" s="25">
        <v>43698</v>
      </c>
      <c r="Q44" s="8" t="s">
        <v>1</v>
      </c>
      <c r="R44" s="8">
        <v>50</v>
      </c>
    </row>
    <row r="45" spans="1:18" x14ac:dyDescent="0.15">
      <c r="A45" s="8" t="s">
        <v>57</v>
      </c>
      <c r="B45" s="8" t="s">
        <v>4</v>
      </c>
      <c r="C45" s="8">
        <v>6</v>
      </c>
      <c r="D45" s="8" t="str">
        <f t="shared" si="0"/>
        <v>CGF-MON-PRO-6</v>
      </c>
      <c r="E45" s="8" t="s">
        <v>97</v>
      </c>
      <c r="F45" s="8">
        <v>44</v>
      </c>
      <c r="G45" s="8" t="str">
        <f t="shared" si="3"/>
        <v>S 44</v>
      </c>
      <c r="H45" s="8">
        <v>2</v>
      </c>
      <c r="I45" s="8">
        <v>3.2589999999999999</v>
      </c>
      <c r="J45" s="8">
        <v>3.4885000000000002</v>
      </c>
      <c r="K45" s="8">
        <f t="shared" si="2"/>
        <v>0.22950000000000026</v>
      </c>
      <c r="L45" s="8" t="s">
        <v>47</v>
      </c>
      <c r="M45" s="25">
        <v>43696</v>
      </c>
      <c r="N45" s="8" t="s">
        <v>1</v>
      </c>
      <c r="O45" s="8" t="s">
        <v>419</v>
      </c>
      <c r="P45" s="25">
        <v>43698</v>
      </c>
      <c r="Q45" s="8" t="s">
        <v>1</v>
      </c>
      <c r="R45" s="8">
        <v>50</v>
      </c>
    </row>
    <row r="46" spans="1:18" x14ac:dyDescent="0.15">
      <c r="A46" s="8" t="s">
        <v>57</v>
      </c>
      <c r="B46" s="8" t="s">
        <v>4</v>
      </c>
      <c r="C46" s="8">
        <v>7</v>
      </c>
      <c r="D46" s="8" t="str">
        <f t="shared" si="0"/>
        <v>CGF-MON-PRO-7</v>
      </c>
      <c r="E46" s="8" t="s">
        <v>97</v>
      </c>
      <c r="F46" s="8">
        <v>45</v>
      </c>
      <c r="G46" s="8" t="str">
        <f t="shared" si="3"/>
        <v>S 45</v>
      </c>
      <c r="H46" s="8">
        <v>1</v>
      </c>
      <c r="I46" s="8">
        <v>3.3048000000000002</v>
      </c>
      <c r="J46" s="8">
        <v>3.4977</v>
      </c>
      <c r="K46" s="8">
        <f t="shared" si="2"/>
        <v>0.19289999999999985</v>
      </c>
      <c r="L46" s="8" t="s">
        <v>47</v>
      </c>
      <c r="M46" s="25">
        <v>43696</v>
      </c>
      <c r="N46" s="8" t="s">
        <v>1</v>
      </c>
      <c r="O46" s="8" t="s">
        <v>419</v>
      </c>
      <c r="P46" s="25">
        <v>43698</v>
      </c>
      <c r="Q46" s="8" t="s">
        <v>1</v>
      </c>
      <c r="R46" s="8">
        <v>50</v>
      </c>
    </row>
    <row r="47" spans="1:18" x14ac:dyDescent="0.15">
      <c r="A47" s="8" t="s">
        <v>57</v>
      </c>
      <c r="B47" s="8" t="s">
        <v>4</v>
      </c>
      <c r="C47" s="8">
        <v>7</v>
      </c>
      <c r="D47" s="8" t="str">
        <f t="shared" si="0"/>
        <v>CGF-MON-PRO-7</v>
      </c>
      <c r="E47" s="8" t="s">
        <v>97</v>
      </c>
      <c r="F47" s="8">
        <v>46</v>
      </c>
      <c r="G47" s="8" t="str">
        <f t="shared" si="3"/>
        <v>S 46</v>
      </c>
      <c r="H47" s="8">
        <v>2</v>
      </c>
      <c r="I47" s="8">
        <v>3.2761</v>
      </c>
      <c r="J47" s="11">
        <v>3.4895999999999998</v>
      </c>
      <c r="K47" s="8">
        <f t="shared" si="2"/>
        <v>0.2134999999999998</v>
      </c>
      <c r="L47" s="8" t="s">
        <v>47</v>
      </c>
      <c r="M47" s="25">
        <v>43697</v>
      </c>
      <c r="N47" s="8" t="s">
        <v>1</v>
      </c>
      <c r="O47" s="8" t="s">
        <v>419</v>
      </c>
      <c r="P47" s="25">
        <v>43698</v>
      </c>
      <c r="Q47" s="8" t="s">
        <v>1</v>
      </c>
      <c r="R47" s="8">
        <v>50</v>
      </c>
    </row>
    <row r="48" spans="1:18" x14ac:dyDescent="0.15">
      <c r="A48" s="8" t="s">
        <v>57</v>
      </c>
      <c r="B48" s="8" t="s">
        <v>4</v>
      </c>
      <c r="C48" s="8">
        <v>8</v>
      </c>
      <c r="D48" s="8" t="str">
        <f t="shared" si="0"/>
        <v>CGF-MON-PRO-8</v>
      </c>
      <c r="E48" s="8" t="s">
        <v>97</v>
      </c>
      <c r="F48" s="8">
        <v>47</v>
      </c>
      <c r="G48" s="8" t="str">
        <f t="shared" si="3"/>
        <v>S 47</v>
      </c>
      <c r="H48" s="8">
        <v>1</v>
      </c>
      <c r="I48" s="8">
        <v>3.2542</v>
      </c>
      <c r="J48" s="8">
        <v>3.4702000000000002</v>
      </c>
      <c r="K48" s="8">
        <f t="shared" si="2"/>
        <v>0.21600000000000019</v>
      </c>
      <c r="L48" s="8" t="s">
        <v>47</v>
      </c>
      <c r="M48" s="25">
        <v>43697</v>
      </c>
      <c r="N48" s="8" t="s">
        <v>1</v>
      </c>
      <c r="O48" s="8" t="s">
        <v>419</v>
      </c>
      <c r="P48" s="25">
        <v>43698</v>
      </c>
      <c r="Q48" s="8" t="s">
        <v>1</v>
      </c>
      <c r="R48" s="8">
        <v>50</v>
      </c>
    </row>
    <row r="49" spans="1:18" x14ac:dyDescent="0.15">
      <c r="A49" s="8" t="s">
        <v>57</v>
      </c>
      <c r="B49" s="8" t="s">
        <v>4</v>
      </c>
      <c r="C49" s="8">
        <v>8</v>
      </c>
      <c r="D49" s="8" t="str">
        <f t="shared" si="0"/>
        <v>CGF-MON-PRO-8</v>
      </c>
      <c r="E49" s="8" t="s">
        <v>97</v>
      </c>
      <c r="F49" s="8">
        <v>48</v>
      </c>
      <c r="G49" s="8" t="str">
        <f t="shared" si="3"/>
        <v>S 48</v>
      </c>
      <c r="H49" s="8">
        <v>2</v>
      </c>
      <c r="I49" s="8">
        <v>3.2507999999999999</v>
      </c>
      <c r="J49" s="8">
        <v>3.4601000000000002</v>
      </c>
      <c r="K49" s="8">
        <f t="shared" si="2"/>
        <v>0.20930000000000026</v>
      </c>
      <c r="L49" s="8" t="s">
        <v>47</v>
      </c>
      <c r="M49" s="25">
        <v>43697</v>
      </c>
      <c r="N49" s="8" t="s">
        <v>1</v>
      </c>
      <c r="O49" s="8" t="s">
        <v>419</v>
      </c>
      <c r="P49" s="25">
        <v>43698</v>
      </c>
      <c r="Q49" s="8" t="s">
        <v>1</v>
      </c>
      <c r="R49" s="8">
        <v>50</v>
      </c>
    </row>
    <row r="50" spans="1:18" x14ac:dyDescent="0.15">
      <c r="A50" s="8" t="s">
        <v>57</v>
      </c>
      <c r="B50" s="8" t="s">
        <v>5</v>
      </c>
      <c r="C50" s="8">
        <v>1</v>
      </c>
      <c r="D50" s="8" t="str">
        <f t="shared" si="0"/>
        <v>CGF-MXG-PRO-1</v>
      </c>
      <c r="E50" s="8" t="s">
        <v>97</v>
      </c>
      <c r="F50" s="8">
        <v>49</v>
      </c>
      <c r="G50" s="8" t="str">
        <f t="shared" si="3"/>
        <v>S 49</v>
      </c>
      <c r="H50" s="8">
        <v>1</v>
      </c>
      <c r="I50" s="8">
        <v>3.2671999999999999</v>
      </c>
      <c r="J50" s="8">
        <v>3.5236999999999998</v>
      </c>
      <c r="K50" s="8">
        <f t="shared" si="2"/>
        <v>0.25649999999999995</v>
      </c>
      <c r="L50" s="8" t="s">
        <v>47</v>
      </c>
      <c r="M50" s="25">
        <v>43697</v>
      </c>
      <c r="N50" s="8" t="s">
        <v>1</v>
      </c>
      <c r="O50" s="8" t="s">
        <v>419</v>
      </c>
      <c r="P50" s="25">
        <v>43698</v>
      </c>
      <c r="Q50" s="8" t="s">
        <v>1</v>
      </c>
      <c r="R50" s="8">
        <v>50</v>
      </c>
    </row>
    <row r="51" spans="1:18" x14ac:dyDescent="0.15">
      <c r="A51" s="8" t="s">
        <v>57</v>
      </c>
      <c r="B51" s="8" t="s">
        <v>5</v>
      </c>
      <c r="C51" s="8">
        <v>1</v>
      </c>
      <c r="D51" s="8" t="str">
        <f t="shared" si="0"/>
        <v>CGF-MXG-PRO-1</v>
      </c>
      <c r="E51" s="8" t="s">
        <v>97</v>
      </c>
      <c r="F51" s="8">
        <v>50</v>
      </c>
      <c r="G51" s="8" t="str">
        <f t="shared" si="3"/>
        <v>S 50</v>
      </c>
      <c r="H51" s="8">
        <v>2</v>
      </c>
      <c r="I51" s="8">
        <v>3.2671999999999999</v>
      </c>
      <c r="J51" s="8">
        <v>3.5236999999999998</v>
      </c>
      <c r="K51" s="8">
        <f t="shared" si="2"/>
        <v>0.25649999999999995</v>
      </c>
      <c r="L51" s="8" t="s">
        <v>47</v>
      </c>
      <c r="M51" s="25">
        <v>43697</v>
      </c>
      <c r="N51" s="8" t="s">
        <v>1</v>
      </c>
      <c r="O51" s="8" t="s">
        <v>421</v>
      </c>
      <c r="P51" s="25">
        <v>43698</v>
      </c>
      <c r="Q51" s="8" t="s">
        <v>1</v>
      </c>
      <c r="R51" s="8">
        <v>50</v>
      </c>
    </row>
    <row r="52" spans="1:18" x14ac:dyDescent="0.15">
      <c r="A52" s="8" t="s">
        <v>57</v>
      </c>
      <c r="B52" s="8" t="s">
        <v>5</v>
      </c>
      <c r="C52" s="8">
        <v>2</v>
      </c>
      <c r="D52" s="8" t="str">
        <f t="shared" si="0"/>
        <v>CGF-MXG-PRO-2</v>
      </c>
      <c r="E52" s="8" t="s">
        <v>97</v>
      </c>
      <c r="F52" s="8">
        <v>51</v>
      </c>
      <c r="G52" s="8" t="str">
        <f t="shared" si="3"/>
        <v>S 51</v>
      </c>
      <c r="H52" s="8">
        <v>1</v>
      </c>
      <c r="I52" s="8">
        <v>3.2671999999999999</v>
      </c>
      <c r="J52" s="8">
        <v>3.5236999999999998</v>
      </c>
      <c r="K52" s="8">
        <f t="shared" si="2"/>
        <v>0.25649999999999995</v>
      </c>
      <c r="L52" s="8" t="s">
        <v>47</v>
      </c>
      <c r="M52" s="25">
        <v>43697</v>
      </c>
      <c r="N52" s="8" t="s">
        <v>1</v>
      </c>
      <c r="O52" s="8" t="s">
        <v>421</v>
      </c>
      <c r="P52" s="25">
        <v>43698</v>
      </c>
      <c r="Q52" s="8" t="s">
        <v>1</v>
      </c>
      <c r="R52" s="8">
        <v>50</v>
      </c>
    </row>
    <row r="53" spans="1:18" x14ac:dyDescent="0.15">
      <c r="A53" s="8" t="s">
        <v>57</v>
      </c>
      <c r="B53" s="8" t="s">
        <v>5</v>
      </c>
      <c r="C53" s="8">
        <v>2</v>
      </c>
      <c r="D53" s="8" t="str">
        <f t="shared" si="0"/>
        <v>CGF-MXG-PRO-2</v>
      </c>
      <c r="E53" s="8" t="s">
        <v>97</v>
      </c>
      <c r="F53" s="8">
        <v>52</v>
      </c>
      <c r="G53" s="8" t="str">
        <f t="shared" si="3"/>
        <v>S 52</v>
      </c>
      <c r="H53" s="8">
        <v>2</v>
      </c>
      <c r="I53" s="8">
        <v>3.2671999999999999</v>
      </c>
      <c r="J53" s="8">
        <v>3.5236999999999998</v>
      </c>
      <c r="K53" s="8">
        <f t="shared" si="2"/>
        <v>0.25649999999999995</v>
      </c>
      <c r="L53" s="8" t="s">
        <v>47</v>
      </c>
      <c r="M53" s="25">
        <v>43697</v>
      </c>
      <c r="N53" s="8" t="s">
        <v>1</v>
      </c>
      <c r="O53" s="8" t="s">
        <v>421</v>
      </c>
      <c r="P53" s="25">
        <v>43698</v>
      </c>
      <c r="Q53" s="8" t="s">
        <v>1</v>
      </c>
      <c r="R53" s="8">
        <v>50</v>
      </c>
    </row>
    <row r="54" spans="1:18" x14ac:dyDescent="0.15">
      <c r="A54" s="8" t="s">
        <v>57</v>
      </c>
      <c r="B54" s="8" t="s">
        <v>5</v>
      </c>
      <c r="C54" s="8">
        <v>3</v>
      </c>
      <c r="D54" s="8" t="str">
        <f t="shared" si="0"/>
        <v>CGF-MXG-PRO-3</v>
      </c>
      <c r="E54" s="8" t="s">
        <v>97</v>
      </c>
      <c r="F54" s="8">
        <v>53</v>
      </c>
      <c r="G54" s="8" t="str">
        <f t="shared" si="3"/>
        <v>S 53</v>
      </c>
      <c r="H54" s="8">
        <v>1</v>
      </c>
      <c r="I54" s="8">
        <v>3.2671999999999999</v>
      </c>
      <c r="J54" s="8">
        <v>3.5236999999999998</v>
      </c>
      <c r="K54" s="8">
        <f t="shared" si="2"/>
        <v>0.25649999999999995</v>
      </c>
      <c r="L54" s="8" t="s">
        <v>47</v>
      </c>
      <c r="M54" s="25">
        <v>43697</v>
      </c>
      <c r="N54" s="8" t="s">
        <v>1</v>
      </c>
      <c r="O54" s="8" t="s">
        <v>421</v>
      </c>
      <c r="P54" s="25">
        <v>43698</v>
      </c>
      <c r="Q54" s="8" t="s">
        <v>1</v>
      </c>
      <c r="R54" s="8">
        <v>50</v>
      </c>
    </row>
    <row r="55" spans="1:18" x14ac:dyDescent="0.15">
      <c r="A55" s="8" t="s">
        <v>57</v>
      </c>
      <c r="B55" s="8" t="s">
        <v>5</v>
      </c>
      <c r="C55" s="8">
        <v>3</v>
      </c>
      <c r="D55" s="8" t="str">
        <f t="shared" si="0"/>
        <v>CGF-MXG-PRO-3</v>
      </c>
      <c r="E55" s="8" t="s">
        <v>97</v>
      </c>
      <c r="F55" s="8">
        <v>54</v>
      </c>
      <c r="G55" s="8" t="str">
        <f t="shared" si="3"/>
        <v>S 54</v>
      </c>
      <c r="H55" s="8">
        <v>2</v>
      </c>
      <c r="I55" s="8">
        <v>3.2671999999999999</v>
      </c>
      <c r="J55" s="8">
        <v>3.5236999999999998</v>
      </c>
      <c r="K55" s="8">
        <f t="shared" si="2"/>
        <v>0.25649999999999995</v>
      </c>
      <c r="L55" s="8" t="s">
        <v>47</v>
      </c>
      <c r="M55" s="25">
        <v>43697</v>
      </c>
      <c r="N55" s="8" t="s">
        <v>1</v>
      </c>
      <c r="O55" s="8" t="s">
        <v>421</v>
      </c>
      <c r="P55" s="25">
        <v>43698</v>
      </c>
      <c r="Q55" s="8" t="s">
        <v>1</v>
      </c>
      <c r="R55" s="8">
        <v>50</v>
      </c>
    </row>
    <row r="56" spans="1:18" x14ac:dyDescent="0.15">
      <c r="A56" s="8" t="s">
        <v>57</v>
      </c>
      <c r="B56" s="8" t="s">
        <v>5</v>
      </c>
      <c r="C56" s="8">
        <v>4</v>
      </c>
      <c r="D56" s="8" t="str">
        <f t="shared" si="0"/>
        <v>CGF-MXG-PRO-4</v>
      </c>
      <c r="E56" s="8" t="s">
        <v>97</v>
      </c>
      <c r="F56" s="8">
        <v>55</v>
      </c>
      <c r="G56" s="8" t="str">
        <f t="shared" si="3"/>
        <v>S 55</v>
      </c>
      <c r="H56" s="8">
        <v>1</v>
      </c>
      <c r="I56" s="8">
        <v>3.2671999999999999</v>
      </c>
      <c r="J56" s="8">
        <v>3.5236999999999998</v>
      </c>
      <c r="K56" s="8">
        <f t="shared" si="2"/>
        <v>0.25649999999999995</v>
      </c>
      <c r="L56" s="8" t="s">
        <v>47</v>
      </c>
      <c r="M56" s="25">
        <v>43697</v>
      </c>
      <c r="N56" s="8" t="s">
        <v>1</v>
      </c>
      <c r="O56" s="8" t="s">
        <v>421</v>
      </c>
      <c r="P56" s="25">
        <v>43698</v>
      </c>
      <c r="Q56" s="8" t="s">
        <v>1</v>
      </c>
      <c r="R56" s="8">
        <v>50</v>
      </c>
    </row>
    <row r="57" spans="1:18" x14ac:dyDescent="0.15">
      <c r="A57" s="8" t="s">
        <v>57</v>
      </c>
      <c r="B57" s="8" t="s">
        <v>5</v>
      </c>
      <c r="C57" s="8">
        <v>4</v>
      </c>
      <c r="D57" s="8" t="str">
        <f t="shared" si="0"/>
        <v>CGF-MXG-PRO-4</v>
      </c>
      <c r="E57" s="8" t="s">
        <v>97</v>
      </c>
      <c r="F57" s="8">
        <v>56</v>
      </c>
      <c r="G57" s="8" t="str">
        <f t="shared" si="3"/>
        <v>S 56</v>
      </c>
      <c r="H57" s="8">
        <v>2</v>
      </c>
      <c r="I57" s="8">
        <v>3.2671999999999999</v>
      </c>
      <c r="J57" s="8">
        <v>3.5236999999999998</v>
      </c>
      <c r="K57" s="8">
        <f t="shared" si="2"/>
        <v>0.25649999999999995</v>
      </c>
      <c r="L57" s="8" t="s">
        <v>47</v>
      </c>
      <c r="M57" s="25">
        <v>43697</v>
      </c>
      <c r="N57" s="8" t="s">
        <v>1</v>
      </c>
      <c r="O57" s="8" t="s">
        <v>421</v>
      </c>
      <c r="P57" s="25">
        <v>43698</v>
      </c>
      <c r="Q57" s="8" t="s">
        <v>1</v>
      </c>
      <c r="R57" s="8">
        <v>50</v>
      </c>
    </row>
    <row r="58" spans="1:18" x14ac:dyDescent="0.15">
      <c r="A58" s="8" t="s">
        <v>57</v>
      </c>
      <c r="B58" s="8" t="s">
        <v>5</v>
      </c>
      <c r="C58" s="8">
        <v>5</v>
      </c>
      <c r="D58" s="8" t="str">
        <f t="shared" si="0"/>
        <v>CGF-MXG-PRO-5</v>
      </c>
      <c r="E58" s="8" t="s">
        <v>97</v>
      </c>
      <c r="F58" s="8">
        <v>57</v>
      </c>
      <c r="G58" s="8" t="str">
        <f t="shared" si="3"/>
        <v>S 57</v>
      </c>
      <c r="H58" s="8">
        <v>1</v>
      </c>
      <c r="I58" s="8">
        <v>3.2671999999999999</v>
      </c>
      <c r="J58" s="8">
        <v>3.5236999999999998</v>
      </c>
      <c r="K58" s="8">
        <f t="shared" si="2"/>
        <v>0.25649999999999995</v>
      </c>
      <c r="L58" s="8" t="s">
        <v>47</v>
      </c>
      <c r="M58" s="25">
        <v>43697</v>
      </c>
      <c r="N58" s="8" t="s">
        <v>1</v>
      </c>
      <c r="O58" s="8" t="s">
        <v>421</v>
      </c>
      <c r="P58" s="25">
        <v>43699</v>
      </c>
      <c r="Q58" s="8" t="s">
        <v>1</v>
      </c>
      <c r="R58" s="8">
        <v>50</v>
      </c>
    </row>
    <row r="59" spans="1:18" x14ac:dyDescent="0.15">
      <c r="A59" s="8" t="s">
        <v>57</v>
      </c>
      <c r="B59" s="8" t="s">
        <v>5</v>
      </c>
      <c r="C59" s="8">
        <v>5</v>
      </c>
      <c r="D59" s="8" t="str">
        <f t="shared" si="0"/>
        <v>CGF-MXG-PRO-5</v>
      </c>
      <c r="E59" s="8" t="s">
        <v>97</v>
      </c>
      <c r="F59" s="8">
        <v>58</v>
      </c>
      <c r="G59" s="8" t="str">
        <f t="shared" si="3"/>
        <v>S 58</v>
      </c>
      <c r="H59" s="8">
        <v>2</v>
      </c>
      <c r="I59" s="8">
        <v>3.2671999999999999</v>
      </c>
      <c r="J59" s="8">
        <v>3.5236999999999998</v>
      </c>
      <c r="K59" s="8">
        <f t="shared" si="2"/>
        <v>0.25649999999999995</v>
      </c>
      <c r="L59" s="8" t="s">
        <v>47</v>
      </c>
      <c r="M59" s="25">
        <v>43697</v>
      </c>
      <c r="N59" s="8" t="s">
        <v>1</v>
      </c>
      <c r="O59" s="8" t="s">
        <v>421</v>
      </c>
      <c r="P59" s="25">
        <v>43699</v>
      </c>
      <c r="Q59" s="8" t="s">
        <v>1</v>
      </c>
      <c r="R59" s="8">
        <v>50</v>
      </c>
    </row>
    <row r="60" spans="1:18" x14ac:dyDescent="0.15">
      <c r="A60" s="8" t="s">
        <v>57</v>
      </c>
      <c r="B60" s="8" t="s">
        <v>5</v>
      </c>
      <c r="C60" s="8">
        <v>6</v>
      </c>
      <c r="D60" s="8" t="str">
        <f t="shared" si="0"/>
        <v>CGF-MXG-PRO-6</v>
      </c>
      <c r="E60" s="8" t="s">
        <v>97</v>
      </c>
      <c r="F60" s="8">
        <v>59</v>
      </c>
      <c r="G60" s="8" t="str">
        <f t="shared" si="3"/>
        <v>S 59</v>
      </c>
      <c r="H60" s="8">
        <v>1</v>
      </c>
      <c r="I60" s="8">
        <v>3.2671999999999999</v>
      </c>
      <c r="J60" s="8">
        <v>3.5236999999999998</v>
      </c>
      <c r="K60" s="8">
        <f t="shared" si="2"/>
        <v>0.25649999999999995</v>
      </c>
      <c r="L60" s="8" t="s">
        <v>47</v>
      </c>
      <c r="M60" s="25">
        <v>43697</v>
      </c>
      <c r="N60" s="8" t="s">
        <v>1</v>
      </c>
      <c r="O60" s="8" t="s">
        <v>421</v>
      </c>
      <c r="P60" s="25">
        <v>43699</v>
      </c>
      <c r="Q60" s="8" t="s">
        <v>1</v>
      </c>
      <c r="R60" s="8">
        <v>50</v>
      </c>
    </row>
    <row r="61" spans="1:18" x14ac:dyDescent="0.15">
      <c r="A61" s="8" t="s">
        <v>57</v>
      </c>
      <c r="B61" s="8" t="s">
        <v>5</v>
      </c>
      <c r="C61" s="8">
        <v>6</v>
      </c>
      <c r="D61" s="8" t="str">
        <f t="shared" si="0"/>
        <v>CGF-MXG-PRO-6</v>
      </c>
      <c r="E61" s="8" t="s">
        <v>97</v>
      </c>
      <c r="F61" s="8">
        <v>60</v>
      </c>
      <c r="G61" s="8" t="str">
        <f t="shared" si="3"/>
        <v>S 60</v>
      </c>
      <c r="H61" s="8">
        <v>2</v>
      </c>
      <c r="I61" s="8">
        <v>3.2671999999999999</v>
      </c>
      <c r="J61" s="8">
        <v>3.5236999999999998</v>
      </c>
      <c r="K61" s="8">
        <f t="shared" si="2"/>
        <v>0.25649999999999995</v>
      </c>
      <c r="L61" s="8" t="s">
        <v>47</v>
      </c>
      <c r="M61" s="25">
        <v>43697</v>
      </c>
      <c r="N61" s="8" t="s">
        <v>1</v>
      </c>
      <c r="O61" s="8" t="s">
        <v>421</v>
      </c>
      <c r="P61" s="25">
        <v>43699</v>
      </c>
      <c r="Q61" s="8" t="s">
        <v>1</v>
      </c>
      <c r="R61" s="8">
        <v>50</v>
      </c>
    </row>
    <row r="62" spans="1:18" x14ac:dyDescent="0.15">
      <c r="A62" s="8" t="s">
        <v>57</v>
      </c>
      <c r="B62" s="8" t="s">
        <v>5</v>
      </c>
      <c r="C62" s="8">
        <v>7</v>
      </c>
      <c r="D62" s="8" t="str">
        <f t="shared" si="0"/>
        <v>CGF-MXG-PRO-7</v>
      </c>
      <c r="E62" s="8" t="s">
        <v>97</v>
      </c>
      <c r="F62" s="8">
        <v>61</v>
      </c>
      <c r="G62" s="8" t="str">
        <f t="shared" si="3"/>
        <v>S 61</v>
      </c>
      <c r="H62" s="8">
        <v>1</v>
      </c>
      <c r="I62" s="8">
        <v>3.2671999999999999</v>
      </c>
      <c r="J62" s="8">
        <v>3.5236999999999998</v>
      </c>
      <c r="K62" s="8">
        <f t="shared" si="2"/>
        <v>0.25649999999999995</v>
      </c>
      <c r="L62" s="8" t="s">
        <v>47</v>
      </c>
      <c r="M62" s="25">
        <v>43697</v>
      </c>
      <c r="N62" s="8" t="s">
        <v>1</v>
      </c>
      <c r="O62" s="8" t="s">
        <v>421</v>
      </c>
      <c r="P62" s="25">
        <v>43699</v>
      </c>
      <c r="Q62" s="8" t="s">
        <v>1</v>
      </c>
      <c r="R62" s="8">
        <v>50</v>
      </c>
    </row>
    <row r="63" spans="1:18" x14ac:dyDescent="0.15">
      <c r="A63" s="8" t="s">
        <v>57</v>
      </c>
      <c r="B63" s="8" t="s">
        <v>5</v>
      </c>
      <c r="C63" s="8">
        <v>7</v>
      </c>
      <c r="D63" s="8" t="str">
        <f t="shared" si="0"/>
        <v>CGF-MXG-PRO-7</v>
      </c>
      <c r="E63" s="8" t="s">
        <v>97</v>
      </c>
      <c r="F63" s="8">
        <v>62</v>
      </c>
      <c r="G63" s="8" t="str">
        <f t="shared" si="3"/>
        <v>S 62</v>
      </c>
      <c r="H63" s="8">
        <v>2</v>
      </c>
      <c r="I63" s="8">
        <v>3.2671999999999999</v>
      </c>
      <c r="J63" s="8">
        <v>3.5236999999999998</v>
      </c>
      <c r="K63" s="8">
        <f t="shared" si="2"/>
        <v>0.25649999999999995</v>
      </c>
      <c r="L63" s="8" t="s">
        <v>47</v>
      </c>
      <c r="M63" s="25">
        <v>43697</v>
      </c>
      <c r="N63" s="8" t="s">
        <v>1</v>
      </c>
      <c r="O63" s="8" t="s">
        <v>421</v>
      </c>
      <c r="P63" s="25">
        <v>43699</v>
      </c>
      <c r="Q63" s="8" t="s">
        <v>1</v>
      </c>
      <c r="R63" s="8">
        <v>50</v>
      </c>
    </row>
    <row r="64" spans="1:18" x14ac:dyDescent="0.15">
      <c r="A64" s="8" t="s">
        <v>57</v>
      </c>
      <c r="B64" s="8" t="s">
        <v>5</v>
      </c>
      <c r="C64" s="8">
        <v>8</v>
      </c>
      <c r="D64" s="8" t="str">
        <f t="shared" si="0"/>
        <v>CGF-MXG-PRO-8</v>
      </c>
      <c r="E64" s="8" t="s">
        <v>97</v>
      </c>
      <c r="F64" s="8">
        <v>63</v>
      </c>
      <c r="G64" s="8" t="str">
        <f t="shared" si="3"/>
        <v>S 63</v>
      </c>
      <c r="H64" s="8">
        <v>1</v>
      </c>
      <c r="I64" s="8">
        <v>3.2671999999999999</v>
      </c>
      <c r="J64" s="8">
        <v>3.5236999999999998</v>
      </c>
      <c r="K64" s="8">
        <f t="shared" si="2"/>
        <v>0.25649999999999995</v>
      </c>
      <c r="L64" s="8" t="s">
        <v>47</v>
      </c>
      <c r="M64" s="25">
        <v>43697</v>
      </c>
      <c r="N64" s="8" t="s">
        <v>1</v>
      </c>
      <c r="O64" s="8" t="s">
        <v>421</v>
      </c>
      <c r="P64" s="25">
        <v>43699</v>
      </c>
      <c r="Q64" s="8" t="s">
        <v>1</v>
      </c>
      <c r="R64" s="8">
        <v>50</v>
      </c>
    </row>
    <row r="65" spans="1:18" x14ac:dyDescent="0.15">
      <c r="A65" s="8" t="s">
        <v>57</v>
      </c>
      <c r="B65" s="8" t="s">
        <v>5</v>
      </c>
      <c r="C65" s="8">
        <v>8</v>
      </c>
      <c r="D65" s="8" t="str">
        <f t="shared" si="0"/>
        <v>CGF-MXG-PRO-8</v>
      </c>
      <c r="E65" s="8" t="s">
        <v>97</v>
      </c>
      <c r="F65" s="8">
        <v>64</v>
      </c>
      <c r="G65" s="8" t="str">
        <f t="shared" si="3"/>
        <v>S 64</v>
      </c>
      <c r="H65" s="8">
        <v>2</v>
      </c>
      <c r="I65" s="8">
        <v>3.2671999999999999</v>
      </c>
      <c r="J65" s="8">
        <v>3.5236999999999998</v>
      </c>
      <c r="K65" s="8">
        <f t="shared" si="2"/>
        <v>0.25649999999999995</v>
      </c>
      <c r="L65" s="8" t="s">
        <v>47</v>
      </c>
      <c r="M65" s="25">
        <v>43697</v>
      </c>
      <c r="N65" s="8" t="s">
        <v>1</v>
      </c>
      <c r="O65" s="8" t="s">
        <v>421</v>
      </c>
      <c r="P65" s="25">
        <v>43699</v>
      </c>
      <c r="Q65" s="8" t="s">
        <v>1</v>
      </c>
      <c r="R65" s="8">
        <v>50</v>
      </c>
    </row>
    <row r="66" spans="1:18" x14ac:dyDescent="0.15">
      <c r="A66" s="8" t="s">
        <v>57</v>
      </c>
      <c r="B66" s="8" t="s">
        <v>9</v>
      </c>
      <c r="C66" s="8">
        <v>1</v>
      </c>
      <c r="D66" s="8" t="str">
        <f t="shared" ref="D66:D129" si="4">_xlfn.CONCAT(B66,"-",C66)</f>
        <v>CRE-MXG-NCD-1</v>
      </c>
      <c r="E66" s="8" t="s">
        <v>97</v>
      </c>
      <c r="F66" s="8">
        <v>65</v>
      </c>
      <c r="G66" s="8" t="str">
        <f t="shared" si="3"/>
        <v>S 65</v>
      </c>
      <c r="H66" s="8">
        <v>1</v>
      </c>
      <c r="I66" s="8">
        <v>3.3319000000000001</v>
      </c>
      <c r="J66" s="8">
        <v>3.5421999999999998</v>
      </c>
      <c r="K66" s="8">
        <f t="shared" si="2"/>
        <v>0.21029999999999971</v>
      </c>
      <c r="L66" s="8" t="s">
        <v>47</v>
      </c>
      <c r="M66" s="25">
        <v>43697</v>
      </c>
      <c r="N66" s="8" t="s">
        <v>1</v>
      </c>
      <c r="O66" s="8" t="s">
        <v>421</v>
      </c>
      <c r="P66" s="25">
        <v>43699</v>
      </c>
      <c r="Q66" s="8" t="s">
        <v>1</v>
      </c>
      <c r="R66" s="8">
        <v>50</v>
      </c>
    </row>
    <row r="67" spans="1:18" x14ac:dyDescent="0.15">
      <c r="A67" s="8" t="s">
        <v>57</v>
      </c>
      <c r="B67" s="8" t="s">
        <v>9</v>
      </c>
      <c r="C67" s="8">
        <v>1</v>
      </c>
      <c r="D67" s="8" t="str">
        <f t="shared" si="4"/>
        <v>CRE-MXG-NCD-1</v>
      </c>
      <c r="E67" s="8" t="s">
        <v>97</v>
      </c>
      <c r="F67" s="8">
        <v>66</v>
      </c>
      <c r="G67" s="8" t="str">
        <f t="shared" si="3"/>
        <v>S 66</v>
      </c>
      <c r="H67" s="8">
        <v>2</v>
      </c>
      <c r="I67" s="8">
        <v>3.3555999999999999</v>
      </c>
      <c r="J67" s="8">
        <v>3.6187999999999998</v>
      </c>
      <c r="K67" s="8">
        <f t="shared" si="2"/>
        <v>0.26319999999999988</v>
      </c>
      <c r="L67" s="8" t="s">
        <v>47</v>
      </c>
      <c r="M67" s="25">
        <v>43697</v>
      </c>
      <c r="N67" s="8" t="s">
        <v>1</v>
      </c>
      <c r="O67" s="8" t="s">
        <v>421</v>
      </c>
      <c r="P67" s="25">
        <v>43699</v>
      </c>
      <c r="Q67" s="8" t="s">
        <v>1</v>
      </c>
      <c r="R67" s="8">
        <v>50</v>
      </c>
    </row>
    <row r="68" spans="1:18" x14ac:dyDescent="0.15">
      <c r="A68" s="8" t="s">
        <v>57</v>
      </c>
      <c r="B68" s="8" t="s">
        <v>9</v>
      </c>
      <c r="C68" s="8">
        <v>2</v>
      </c>
      <c r="D68" s="8" t="str">
        <f t="shared" si="4"/>
        <v>CRE-MXG-NCD-2</v>
      </c>
      <c r="E68" s="8" t="s">
        <v>97</v>
      </c>
      <c r="F68" s="8">
        <v>67</v>
      </c>
      <c r="G68" s="8" t="str">
        <f t="shared" si="3"/>
        <v>S 67</v>
      </c>
      <c r="H68" s="8">
        <v>1</v>
      </c>
      <c r="I68" s="8">
        <v>3.2928999999999999</v>
      </c>
      <c r="J68" s="8">
        <v>3.4828000000000001</v>
      </c>
      <c r="K68" s="8">
        <f t="shared" ref="K68:K131" si="5">J68-I68</f>
        <v>0.18990000000000018</v>
      </c>
      <c r="L68" s="8" t="s">
        <v>47</v>
      </c>
      <c r="M68" s="25">
        <v>43697</v>
      </c>
      <c r="N68" s="8" t="s">
        <v>1</v>
      </c>
      <c r="O68" s="8" t="s">
        <v>421</v>
      </c>
      <c r="P68" s="25">
        <v>43699</v>
      </c>
      <c r="Q68" s="8" t="s">
        <v>1</v>
      </c>
      <c r="R68" s="8">
        <v>50</v>
      </c>
    </row>
    <row r="69" spans="1:18" x14ac:dyDescent="0.15">
      <c r="A69" s="8" t="s">
        <v>57</v>
      </c>
      <c r="B69" s="8" t="s">
        <v>9</v>
      </c>
      <c r="C69" s="8">
        <v>2</v>
      </c>
      <c r="D69" s="8" t="str">
        <f t="shared" si="4"/>
        <v>CRE-MXG-NCD-2</v>
      </c>
      <c r="E69" s="8" t="s">
        <v>97</v>
      </c>
      <c r="F69" s="8">
        <v>68</v>
      </c>
      <c r="G69" s="8" t="str">
        <f t="shared" si="3"/>
        <v>S 68</v>
      </c>
      <c r="H69" s="8">
        <v>2</v>
      </c>
      <c r="I69" s="8">
        <v>3.2244000000000002</v>
      </c>
      <c r="J69" s="8">
        <v>3.5129999999999999</v>
      </c>
      <c r="K69" s="8">
        <f t="shared" si="5"/>
        <v>0.28859999999999975</v>
      </c>
      <c r="L69" s="8" t="s">
        <v>47</v>
      </c>
      <c r="M69" s="25">
        <v>43697</v>
      </c>
      <c r="N69" s="8" t="s">
        <v>1</v>
      </c>
      <c r="O69" s="8" t="s">
        <v>421</v>
      </c>
      <c r="P69" s="25">
        <v>43699</v>
      </c>
      <c r="Q69" s="8" t="s">
        <v>1</v>
      </c>
      <c r="R69" s="8">
        <v>50</v>
      </c>
    </row>
    <row r="70" spans="1:18" x14ac:dyDescent="0.15">
      <c r="A70" s="8" t="s">
        <v>57</v>
      </c>
      <c r="B70" s="8" t="s">
        <v>9</v>
      </c>
      <c r="C70" s="8">
        <v>3</v>
      </c>
      <c r="D70" s="8" t="str">
        <f t="shared" si="4"/>
        <v>CRE-MXG-NCD-3</v>
      </c>
      <c r="E70" s="8" t="s">
        <v>97</v>
      </c>
      <c r="F70" s="8">
        <v>69</v>
      </c>
      <c r="G70" s="8" t="str">
        <f t="shared" si="3"/>
        <v>S 69</v>
      </c>
      <c r="H70" s="8">
        <v>1</v>
      </c>
      <c r="I70" s="8">
        <v>3.2536999999999998</v>
      </c>
      <c r="J70" s="8">
        <v>3.5066999999999999</v>
      </c>
      <c r="K70" s="8">
        <f t="shared" si="5"/>
        <v>0.25300000000000011</v>
      </c>
      <c r="L70" s="8" t="s">
        <v>47</v>
      </c>
      <c r="M70" s="25">
        <v>43697</v>
      </c>
      <c r="N70" s="8" t="s">
        <v>1</v>
      </c>
      <c r="O70" s="8" t="s">
        <v>421</v>
      </c>
      <c r="P70" s="25">
        <v>43699</v>
      </c>
      <c r="Q70" s="8" t="s">
        <v>1</v>
      </c>
      <c r="R70" s="8">
        <v>50</v>
      </c>
    </row>
    <row r="71" spans="1:18" x14ac:dyDescent="0.15">
      <c r="A71" s="8" t="s">
        <v>57</v>
      </c>
      <c r="B71" s="8" t="s">
        <v>9</v>
      </c>
      <c r="C71" s="8">
        <v>3</v>
      </c>
      <c r="D71" s="8" t="str">
        <f t="shared" si="4"/>
        <v>CRE-MXG-NCD-3</v>
      </c>
      <c r="E71" s="8" t="s">
        <v>97</v>
      </c>
      <c r="F71" s="8">
        <v>70</v>
      </c>
      <c r="G71" s="8" t="str">
        <f t="shared" si="3"/>
        <v>S 70</v>
      </c>
      <c r="H71" s="8">
        <v>2</v>
      </c>
      <c r="I71" s="8">
        <v>3.3431999999999999</v>
      </c>
      <c r="J71" s="8">
        <v>3.5363000000000002</v>
      </c>
      <c r="K71" s="8">
        <f t="shared" si="5"/>
        <v>0.19310000000000027</v>
      </c>
      <c r="L71" s="8" t="s">
        <v>47</v>
      </c>
      <c r="M71" s="25">
        <v>43697</v>
      </c>
      <c r="N71" s="8" t="s">
        <v>1</v>
      </c>
      <c r="O71" s="8" t="s">
        <v>421</v>
      </c>
      <c r="P71" s="25">
        <v>43699</v>
      </c>
      <c r="Q71" s="8" t="s">
        <v>1</v>
      </c>
      <c r="R71" s="8">
        <v>50</v>
      </c>
    </row>
    <row r="72" spans="1:18" x14ac:dyDescent="0.15">
      <c r="A72" s="8" t="s">
        <v>57</v>
      </c>
      <c r="B72" s="8" t="s">
        <v>9</v>
      </c>
      <c r="C72" s="8">
        <v>4</v>
      </c>
      <c r="D72" s="8" t="str">
        <f t="shared" si="4"/>
        <v>CRE-MXG-NCD-4</v>
      </c>
      <c r="E72" s="8" t="s">
        <v>97</v>
      </c>
      <c r="F72" s="8">
        <v>71</v>
      </c>
      <c r="G72" s="8" t="str">
        <f t="shared" si="3"/>
        <v>S 71</v>
      </c>
      <c r="H72" s="8">
        <v>1</v>
      </c>
      <c r="I72" s="8">
        <v>3.3214000000000001</v>
      </c>
      <c r="J72" s="8">
        <v>3.5381999999999998</v>
      </c>
      <c r="K72" s="8">
        <f t="shared" si="5"/>
        <v>0.21679999999999966</v>
      </c>
      <c r="L72" s="8" t="s">
        <v>47</v>
      </c>
      <c r="M72" s="25">
        <v>43697</v>
      </c>
      <c r="N72" s="8" t="s">
        <v>1</v>
      </c>
      <c r="O72" s="8" t="s">
        <v>421</v>
      </c>
      <c r="P72" s="25">
        <v>43699</v>
      </c>
      <c r="Q72" s="8" t="s">
        <v>1</v>
      </c>
      <c r="R72" s="8">
        <v>50</v>
      </c>
    </row>
    <row r="73" spans="1:18" x14ac:dyDescent="0.15">
      <c r="A73" s="8" t="s">
        <v>57</v>
      </c>
      <c r="B73" s="8" t="s">
        <v>9</v>
      </c>
      <c r="C73" s="8">
        <v>4</v>
      </c>
      <c r="D73" s="8" t="str">
        <f t="shared" si="4"/>
        <v>CRE-MXG-NCD-4</v>
      </c>
      <c r="E73" s="8" t="s">
        <v>97</v>
      </c>
      <c r="F73" s="8">
        <v>72</v>
      </c>
      <c r="G73" s="8" t="str">
        <f t="shared" si="3"/>
        <v>S 72</v>
      </c>
      <c r="H73" s="8">
        <v>2</v>
      </c>
      <c r="I73" s="8">
        <v>3.3212000000000002</v>
      </c>
      <c r="J73" s="8">
        <v>3.6124000000000001</v>
      </c>
      <c r="K73" s="8">
        <f t="shared" si="5"/>
        <v>0.2911999999999999</v>
      </c>
      <c r="L73" s="8" t="s">
        <v>47</v>
      </c>
      <c r="M73" s="25">
        <v>43697</v>
      </c>
      <c r="N73" s="8" t="s">
        <v>1</v>
      </c>
      <c r="O73" s="8" t="s">
        <v>421</v>
      </c>
      <c r="P73" s="25">
        <v>43699</v>
      </c>
      <c r="Q73" s="8" t="s">
        <v>1</v>
      </c>
      <c r="R73" s="8">
        <v>50</v>
      </c>
    </row>
    <row r="74" spans="1:18" x14ac:dyDescent="0.15">
      <c r="A74" s="8" t="s">
        <v>57</v>
      </c>
      <c r="B74" s="8" t="s">
        <v>9</v>
      </c>
      <c r="C74" s="8">
        <v>5</v>
      </c>
      <c r="D74" s="8" t="str">
        <f t="shared" si="4"/>
        <v>CRE-MXG-NCD-5</v>
      </c>
      <c r="E74" s="8" t="s">
        <v>97</v>
      </c>
      <c r="F74" s="8">
        <v>73</v>
      </c>
      <c r="G74" s="8" t="str">
        <f t="shared" si="3"/>
        <v>S 73</v>
      </c>
      <c r="H74" s="8">
        <v>1</v>
      </c>
      <c r="I74" s="8">
        <v>3.2671999999999999</v>
      </c>
      <c r="J74" s="8">
        <v>3.5312999999999999</v>
      </c>
      <c r="K74" s="8">
        <f t="shared" si="5"/>
        <v>0.2641</v>
      </c>
      <c r="L74" s="8" t="s">
        <v>47</v>
      </c>
      <c r="M74" s="25">
        <v>43697</v>
      </c>
      <c r="N74" s="8" t="s">
        <v>1</v>
      </c>
      <c r="O74" s="8" t="s">
        <v>421</v>
      </c>
      <c r="P74" s="25">
        <v>43699</v>
      </c>
      <c r="Q74" s="8" t="s">
        <v>1</v>
      </c>
      <c r="R74" s="8">
        <v>50</v>
      </c>
    </row>
    <row r="75" spans="1:18" x14ac:dyDescent="0.15">
      <c r="A75" s="8" t="s">
        <v>57</v>
      </c>
      <c r="B75" s="8" t="s">
        <v>9</v>
      </c>
      <c r="C75" s="8">
        <v>5</v>
      </c>
      <c r="D75" s="8" t="str">
        <f t="shared" si="4"/>
        <v>CRE-MXG-NCD-5</v>
      </c>
      <c r="E75" s="8" t="s">
        <v>97</v>
      </c>
      <c r="F75" s="8">
        <v>74</v>
      </c>
      <c r="G75" s="8" t="str">
        <f t="shared" si="3"/>
        <v>S 74</v>
      </c>
      <c r="H75" s="8">
        <v>2</v>
      </c>
      <c r="I75" s="8">
        <v>3.2721</v>
      </c>
      <c r="J75" s="8">
        <v>3.5363000000000002</v>
      </c>
      <c r="K75" s="8">
        <f t="shared" si="5"/>
        <v>0.26420000000000021</v>
      </c>
      <c r="L75" s="8" t="s">
        <v>47</v>
      </c>
      <c r="M75" s="25">
        <v>43697</v>
      </c>
      <c r="N75" s="8" t="s">
        <v>1</v>
      </c>
      <c r="O75" s="8" t="s">
        <v>421</v>
      </c>
      <c r="P75" s="25">
        <v>43699</v>
      </c>
      <c r="Q75" s="8" t="s">
        <v>1</v>
      </c>
      <c r="R75" s="8">
        <v>50</v>
      </c>
    </row>
    <row r="76" spans="1:18" x14ac:dyDescent="0.15">
      <c r="A76" s="8" t="s">
        <v>57</v>
      </c>
      <c r="B76" s="8" t="s">
        <v>9</v>
      </c>
      <c r="C76" s="8">
        <v>6</v>
      </c>
      <c r="D76" s="8" t="str">
        <f t="shared" si="4"/>
        <v>CRE-MXG-NCD-6</v>
      </c>
      <c r="E76" s="8" t="s">
        <v>97</v>
      </c>
      <c r="F76" s="8">
        <v>75</v>
      </c>
      <c r="G76" s="8" t="str">
        <f t="shared" si="3"/>
        <v>S 75</v>
      </c>
      <c r="H76" s="8">
        <v>1</v>
      </c>
      <c r="I76" s="8">
        <v>3.2989000000000002</v>
      </c>
      <c r="J76" s="8">
        <v>3.5303</v>
      </c>
      <c r="K76" s="8">
        <f t="shared" si="5"/>
        <v>0.23139999999999983</v>
      </c>
      <c r="L76" s="8" t="s">
        <v>47</v>
      </c>
      <c r="M76" s="25">
        <v>43697</v>
      </c>
      <c r="N76" s="8" t="s">
        <v>1</v>
      </c>
      <c r="O76" s="8" t="s">
        <v>421</v>
      </c>
      <c r="P76" s="25">
        <v>43699</v>
      </c>
      <c r="Q76" s="8" t="s">
        <v>1</v>
      </c>
      <c r="R76" s="8">
        <v>50</v>
      </c>
    </row>
    <row r="77" spans="1:18" x14ac:dyDescent="0.15">
      <c r="A77" s="8" t="s">
        <v>57</v>
      </c>
      <c r="B77" s="8" t="s">
        <v>9</v>
      </c>
      <c r="C77" s="8">
        <v>6</v>
      </c>
      <c r="D77" s="8" t="str">
        <f t="shared" si="4"/>
        <v>CRE-MXG-NCD-6</v>
      </c>
      <c r="E77" s="8" t="s">
        <v>97</v>
      </c>
      <c r="F77" s="8">
        <v>76</v>
      </c>
      <c r="G77" s="8" t="str">
        <f t="shared" si="3"/>
        <v>S 76</v>
      </c>
      <c r="H77" s="8">
        <v>2</v>
      </c>
      <c r="I77" s="8">
        <v>3.3281000000000001</v>
      </c>
      <c r="J77" s="8">
        <v>3.7313000000000001</v>
      </c>
      <c r="K77" s="8">
        <f t="shared" si="5"/>
        <v>0.4032</v>
      </c>
      <c r="L77" s="8" t="s">
        <v>47</v>
      </c>
      <c r="M77" s="25">
        <v>43697</v>
      </c>
      <c r="N77" s="8" t="s">
        <v>1</v>
      </c>
      <c r="O77" s="8" t="s">
        <v>421</v>
      </c>
      <c r="P77" s="25">
        <v>43699</v>
      </c>
      <c r="Q77" s="8" t="s">
        <v>1</v>
      </c>
      <c r="R77" s="8">
        <v>50</v>
      </c>
    </row>
    <row r="78" spans="1:18" x14ac:dyDescent="0.15">
      <c r="A78" s="8" t="s">
        <v>57</v>
      </c>
      <c r="B78" s="8" t="s">
        <v>9</v>
      </c>
      <c r="C78" s="8">
        <v>7</v>
      </c>
      <c r="D78" s="8" t="str">
        <f t="shared" si="4"/>
        <v>CRE-MXG-NCD-7</v>
      </c>
      <c r="E78" s="8" t="s">
        <v>97</v>
      </c>
      <c r="F78" s="8">
        <v>77</v>
      </c>
      <c r="G78" s="8" t="str">
        <f t="shared" si="3"/>
        <v>S 77</v>
      </c>
      <c r="H78" s="8">
        <v>1</v>
      </c>
      <c r="I78" s="8">
        <v>3.3323999999999998</v>
      </c>
      <c r="J78" s="8">
        <v>3.5427</v>
      </c>
      <c r="K78" s="8">
        <f t="shared" si="5"/>
        <v>0.21030000000000015</v>
      </c>
      <c r="L78" s="8" t="s">
        <v>47</v>
      </c>
      <c r="M78" s="25">
        <v>43697</v>
      </c>
      <c r="N78" s="8" t="s">
        <v>1</v>
      </c>
      <c r="O78" s="8" t="s">
        <v>421</v>
      </c>
      <c r="P78" s="25">
        <v>43699</v>
      </c>
      <c r="Q78" s="8" t="s">
        <v>1</v>
      </c>
      <c r="R78" s="8">
        <v>50</v>
      </c>
    </row>
    <row r="79" spans="1:18" x14ac:dyDescent="0.15">
      <c r="A79" s="8" t="s">
        <v>57</v>
      </c>
      <c r="B79" s="8" t="s">
        <v>9</v>
      </c>
      <c r="C79" s="8">
        <v>7</v>
      </c>
      <c r="D79" s="8" t="str">
        <f t="shared" si="4"/>
        <v>CRE-MXG-NCD-7</v>
      </c>
      <c r="E79" s="8" t="s">
        <v>97</v>
      </c>
      <c r="F79" s="8">
        <v>78</v>
      </c>
      <c r="G79" s="8" t="str">
        <f t="shared" si="3"/>
        <v>S 78</v>
      </c>
      <c r="H79" s="8">
        <v>2</v>
      </c>
      <c r="I79" s="8">
        <v>3.298</v>
      </c>
      <c r="J79" s="8">
        <v>3.5453000000000001</v>
      </c>
      <c r="K79" s="8">
        <f t="shared" si="5"/>
        <v>0.24730000000000008</v>
      </c>
      <c r="L79" s="8" t="s">
        <v>47</v>
      </c>
      <c r="M79" s="25">
        <v>43697</v>
      </c>
      <c r="N79" s="8" t="s">
        <v>1</v>
      </c>
      <c r="O79" s="8" t="s">
        <v>421</v>
      </c>
      <c r="P79" s="25">
        <v>43699</v>
      </c>
      <c r="Q79" s="8" t="s">
        <v>1</v>
      </c>
      <c r="R79" s="8">
        <v>50</v>
      </c>
    </row>
    <row r="80" spans="1:18" x14ac:dyDescent="0.15">
      <c r="A80" s="8" t="s">
        <v>57</v>
      </c>
      <c r="B80" s="8" t="s">
        <v>9</v>
      </c>
      <c r="C80" s="8">
        <v>8</v>
      </c>
      <c r="D80" s="8" t="str">
        <f t="shared" si="4"/>
        <v>CRE-MXG-NCD-8</v>
      </c>
      <c r="E80" s="8" t="s">
        <v>97</v>
      </c>
      <c r="F80" s="8">
        <v>79</v>
      </c>
      <c r="G80" s="8" t="str">
        <f t="shared" si="3"/>
        <v>S 79</v>
      </c>
      <c r="H80" s="8">
        <v>1</v>
      </c>
      <c r="I80" s="8">
        <v>3.2924000000000002</v>
      </c>
      <c r="J80" s="8">
        <v>3.5994000000000002</v>
      </c>
      <c r="K80" s="8">
        <f t="shared" si="5"/>
        <v>0.30699999999999994</v>
      </c>
      <c r="L80" s="8" t="s">
        <v>47</v>
      </c>
      <c r="M80" s="25">
        <v>43697</v>
      </c>
      <c r="N80" s="8" t="s">
        <v>1</v>
      </c>
      <c r="O80" s="8" t="s">
        <v>421</v>
      </c>
      <c r="P80" s="25">
        <v>43699</v>
      </c>
      <c r="Q80" s="8" t="s">
        <v>1</v>
      </c>
      <c r="R80" s="8">
        <v>50</v>
      </c>
    </row>
    <row r="81" spans="1:18" x14ac:dyDescent="0.15">
      <c r="A81" s="8" t="s">
        <v>57</v>
      </c>
      <c r="B81" s="8" t="s">
        <v>9</v>
      </c>
      <c r="C81" s="8">
        <v>8</v>
      </c>
      <c r="D81" s="8" t="str">
        <f t="shared" si="4"/>
        <v>CRE-MXG-NCD-8</v>
      </c>
      <c r="E81" s="8" t="s">
        <v>97</v>
      </c>
      <c r="F81" s="8">
        <v>80</v>
      </c>
      <c r="G81" s="8" t="str">
        <f t="shared" si="3"/>
        <v>S 80</v>
      </c>
      <c r="H81" s="8">
        <v>2</v>
      </c>
      <c r="I81" s="8">
        <v>3.2610999999999999</v>
      </c>
      <c r="J81" s="8">
        <v>3.5053000000000001</v>
      </c>
      <c r="K81" s="8">
        <f t="shared" si="5"/>
        <v>0.24420000000000019</v>
      </c>
      <c r="L81" s="8" t="s">
        <v>47</v>
      </c>
      <c r="M81" s="25">
        <v>43697</v>
      </c>
      <c r="N81" s="8" t="s">
        <v>1</v>
      </c>
      <c r="O81" s="8" t="s">
        <v>421</v>
      </c>
      <c r="P81" s="25">
        <v>43699</v>
      </c>
      <c r="Q81" s="8" t="s">
        <v>1</v>
      </c>
      <c r="R81" s="8">
        <v>50</v>
      </c>
    </row>
    <row r="82" spans="1:18" x14ac:dyDescent="0.15">
      <c r="A82" s="8" t="s">
        <v>57</v>
      </c>
      <c r="B82" s="8" t="s">
        <v>10</v>
      </c>
      <c r="C82" s="8">
        <v>1</v>
      </c>
      <c r="D82" s="8" t="str">
        <f t="shared" si="4"/>
        <v>CRE-MXT-NCD-1</v>
      </c>
      <c r="E82" s="8" t="s">
        <v>97</v>
      </c>
      <c r="F82" s="8">
        <v>81</v>
      </c>
      <c r="G82" s="8" t="str">
        <f t="shared" si="3"/>
        <v>S 81</v>
      </c>
      <c r="H82" s="8">
        <v>1</v>
      </c>
      <c r="I82" s="8">
        <v>3.3464999999999998</v>
      </c>
      <c r="J82" s="8">
        <v>3.5598999999999998</v>
      </c>
      <c r="K82" s="8">
        <f t="shared" si="5"/>
        <v>0.21340000000000003</v>
      </c>
      <c r="L82" s="8" t="s">
        <v>47</v>
      </c>
      <c r="M82" s="25">
        <v>43697</v>
      </c>
      <c r="N82" s="8" t="s">
        <v>1</v>
      </c>
      <c r="O82" s="8" t="s">
        <v>421</v>
      </c>
      <c r="P82" s="25">
        <v>43699</v>
      </c>
      <c r="Q82" s="8" t="s">
        <v>1</v>
      </c>
      <c r="R82" s="8">
        <v>50</v>
      </c>
    </row>
    <row r="83" spans="1:18" x14ac:dyDescent="0.15">
      <c r="A83" s="8" t="s">
        <v>57</v>
      </c>
      <c r="B83" s="8" t="s">
        <v>10</v>
      </c>
      <c r="C83" s="8">
        <v>1</v>
      </c>
      <c r="D83" s="8" t="str">
        <f t="shared" si="4"/>
        <v>CRE-MXT-NCD-1</v>
      </c>
      <c r="E83" s="8" t="s">
        <v>97</v>
      </c>
      <c r="F83" s="8">
        <v>82</v>
      </c>
      <c r="G83" s="8" t="str">
        <f t="shared" si="3"/>
        <v>S 82</v>
      </c>
      <c r="H83" s="8">
        <v>2</v>
      </c>
      <c r="I83" s="8">
        <v>3.3332000000000002</v>
      </c>
      <c r="J83" s="8">
        <v>3.5402</v>
      </c>
      <c r="K83" s="8">
        <f t="shared" si="5"/>
        <v>0.20699999999999985</v>
      </c>
      <c r="L83" s="8" t="s">
        <v>47</v>
      </c>
      <c r="M83" s="25">
        <v>43697</v>
      </c>
      <c r="N83" s="8" t="s">
        <v>1</v>
      </c>
      <c r="O83" s="8" t="s">
        <v>421</v>
      </c>
      <c r="P83" s="25">
        <v>43699</v>
      </c>
      <c r="Q83" s="8" t="s">
        <v>1</v>
      </c>
      <c r="R83" s="8">
        <v>50</v>
      </c>
    </row>
    <row r="84" spans="1:18" x14ac:dyDescent="0.15">
      <c r="A84" s="8" t="s">
        <v>57</v>
      </c>
      <c r="B84" s="8" t="s">
        <v>10</v>
      </c>
      <c r="C84" s="8">
        <v>2</v>
      </c>
      <c r="D84" s="8" t="str">
        <f t="shared" si="4"/>
        <v>CRE-MXT-NCD-2</v>
      </c>
      <c r="E84" s="8" t="s">
        <v>97</v>
      </c>
      <c r="F84" s="8">
        <v>83</v>
      </c>
      <c r="G84" s="8" t="str">
        <f t="shared" si="3"/>
        <v>S 83</v>
      </c>
      <c r="H84" s="8">
        <v>1</v>
      </c>
      <c r="I84" s="8">
        <v>3.3266</v>
      </c>
      <c r="J84" s="8">
        <v>3.5245000000000002</v>
      </c>
      <c r="K84" s="8">
        <f t="shared" si="5"/>
        <v>0.19790000000000019</v>
      </c>
      <c r="L84" s="8" t="s">
        <v>47</v>
      </c>
      <c r="M84" s="25">
        <v>43697</v>
      </c>
      <c r="N84" s="8" t="s">
        <v>1</v>
      </c>
      <c r="O84" s="8" t="s">
        <v>421</v>
      </c>
      <c r="P84" s="25">
        <v>43699</v>
      </c>
      <c r="Q84" s="8" t="s">
        <v>1</v>
      </c>
      <c r="R84" s="8">
        <v>50</v>
      </c>
    </row>
    <row r="85" spans="1:18" x14ac:dyDescent="0.15">
      <c r="A85" s="8" t="s">
        <v>57</v>
      </c>
      <c r="B85" s="8" t="s">
        <v>10</v>
      </c>
      <c r="C85" s="8">
        <v>2</v>
      </c>
      <c r="D85" s="8" t="str">
        <f t="shared" si="4"/>
        <v>CRE-MXT-NCD-2</v>
      </c>
      <c r="E85" s="8" t="s">
        <v>97</v>
      </c>
      <c r="F85" s="8">
        <v>84</v>
      </c>
      <c r="G85" s="8" t="str">
        <f t="shared" si="3"/>
        <v>S 84</v>
      </c>
      <c r="H85" s="8">
        <v>2</v>
      </c>
      <c r="I85" s="8">
        <v>3.375</v>
      </c>
      <c r="J85" s="8">
        <v>3.5748000000000002</v>
      </c>
      <c r="K85" s="8">
        <f t="shared" si="5"/>
        <v>0.1998000000000002</v>
      </c>
      <c r="L85" s="8" t="s">
        <v>47</v>
      </c>
      <c r="M85" s="25">
        <v>43697</v>
      </c>
      <c r="N85" s="8" t="s">
        <v>1</v>
      </c>
      <c r="O85" s="8" t="s">
        <v>421</v>
      </c>
      <c r="P85" s="25">
        <v>43699</v>
      </c>
      <c r="Q85" s="8" t="s">
        <v>1</v>
      </c>
      <c r="R85" s="8">
        <v>50</v>
      </c>
    </row>
    <row r="86" spans="1:18" x14ac:dyDescent="0.15">
      <c r="A86" s="8" t="s">
        <v>57</v>
      </c>
      <c r="B86" s="8" t="s">
        <v>10</v>
      </c>
      <c r="C86" s="8">
        <v>3</v>
      </c>
      <c r="D86" s="8" t="str">
        <f t="shared" si="4"/>
        <v>CRE-MXT-NCD-3</v>
      </c>
      <c r="E86" s="8" t="s">
        <v>97</v>
      </c>
      <c r="F86" s="8">
        <v>85</v>
      </c>
      <c r="G86" s="8" t="str">
        <f t="shared" si="3"/>
        <v>S 85</v>
      </c>
      <c r="H86" s="8">
        <v>1</v>
      </c>
      <c r="I86" s="8">
        <v>3.2149000000000001</v>
      </c>
      <c r="J86" s="8">
        <v>3.4493999999999998</v>
      </c>
      <c r="K86" s="8">
        <f t="shared" si="5"/>
        <v>0.23449999999999971</v>
      </c>
      <c r="L86" s="8" t="s">
        <v>47</v>
      </c>
      <c r="M86" s="25">
        <v>43697</v>
      </c>
      <c r="N86" s="8" t="s">
        <v>1</v>
      </c>
      <c r="O86" s="8" t="s">
        <v>421</v>
      </c>
      <c r="P86" s="25">
        <v>43699</v>
      </c>
      <c r="Q86" s="8" t="s">
        <v>1</v>
      </c>
      <c r="R86" s="8">
        <v>50</v>
      </c>
    </row>
    <row r="87" spans="1:18" x14ac:dyDescent="0.15">
      <c r="A87" s="8" t="s">
        <v>57</v>
      </c>
      <c r="B87" s="8" t="s">
        <v>10</v>
      </c>
      <c r="C87" s="8">
        <v>3</v>
      </c>
      <c r="D87" s="8" t="str">
        <f t="shared" si="4"/>
        <v>CRE-MXT-NCD-3</v>
      </c>
      <c r="E87" s="8" t="s">
        <v>97</v>
      </c>
      <c r="F87" s="8">
        <v>86</v>
      </c>
      <c r="G87" s="8" t="str">
        <f t="shared" si="3"/>
        <v>S 86</v>
      </c>
      <c r="H87" s="8">
        <v>2</v>
      </c>
      <c r="I87" s="8">
        <v>3.3008999999999999</v>
      </c>
      <c r="J87" s="8">
        <v>3.5659000000000001</v>
      </c>
      <c r="K87" s="8">
        <f t="shared" si="5"/>
        <v>0.26500000000000012</v>
      </c>
      <c r="L87" s="8" t="s">
        <v>47</v>
      </c>
      <c r="M87" s="25">
        <v>43697</v>
      </c>
      <c r="N87" s="8" t="s">
        <v>1</v>
      </c>
      <c r="O87" s="8" t="s">
        <v>421</v>
      </c>
      <c r="P87" s="25">
        <v>43699</v>
      </c>
      <c r="Q87" s="8" t="s">
        <v>1</v>
      </c>
      <c r="R87" s="8">
        <v>50</v>
      </c>
    </row>
    <row r="88" spans="1:18" x14ac:dyDescent="0.15">
      <c r="A88" s="8" t="s">
        <v>57</v>
      </c>
      <c r="B88" s="8" t="s">
        <v>10</v>
      </c>
      <c r="C88" s="8">
        <v>4</v>
      </c>
      <c r="D88" s="8" t="str">
        <f t="shared" si="4"/>
        <v>CRE-MXT-NCD-4</v>
      </c>
      <c r="E88" s="8" t="s">
        <v>97</v>
      </c>
      <c r="F88" s="8">
        <v>87</v>
      </c>
      <c r="G88" s="8" t="str">
        <f t="shared" si="3"/>
        <v>S 87</v>
      </c>
      <c r="H88" s="8">
        <v>1</v>
      </c>
      <c r="I88" s="8">
        <v>3.3353999999999999</v>
      </c>
      <c r="J88" s="8">
        <v>3.6107999999999998</v>
      </c>
      <c r="K88" s="8">
        <f t="shared" si="5"/>
        <v>0.27539999999999987</v>
      </c>
      <c r="L88" s="8" t="s">
        <v>47</v>
      </c>
      <c r="M88" s="25">
        <v>43697</v>
      </c>
      <c r="N88" s="8" t="s">
        <v>1</v>
      </c>
      <c r="O88" s="8" t="s">
        <v>421</v>
      </c>
      <c r="P88" s="25">
        <v>43699</v>
      </c>
      <c r="Q88" s="8" t="s">
        <v>1</v>
      </c>
      <c r="R88" s="8">
        <v>50</v>
      </c>
    </row>
    <row r="89" spans="1:18" x14ac:dyDescent="0.15">
      <c r="A89" s="8" t="s">
        <v>57</v>
      </c>
      <c r="B89" s="8" t="s">
        <v>10</v>
      </c>
      <c r="C89" s="8">
        <v>4</v>
      </c>
      <c r="D89" s="8" t="str">
        <f t="shared" si="4"/>
        <v>CRE-MXT-NCD-4</v>
      </c>
      <c r="E89" s="8" t="s">
        <v>97</v>
      </c>
      <c r="F89" s="8">
        <v>88</v>
      </c>
      <c r="G89" s="8" t="str">
        <f t="shared" si="3"/>
        <v>S 88</v>
      </c>
      <c r="H89" s="8">
        <v>2</v>
      </c>
      <c r="I89" s="8">
        <v>3.3163</v>
      </c>
      <c r="J89" s="8">
        <v>3.6307999999999998</v>
      </c>
      <c r="K89" s="8">
        <f t="shared" si="5"/>
        <v>0.31449999999999978</v>
      </c>
      <c r="L89" s="8" t="s">
        <v>47</v>
      </c>
      <c r="M89" s="25">
        <v>43697</v>
      </c>
      <c r="N89" s="8" t="s">
        <v>1</v>
      </c>
      <c r="O89" s="8" t="s">
        <v>421</v>
      </c>
      <c r="P89" s="25">
        <v>43699</v>
      </c>
      <c r="Q89" s="8" t="s">
        <v>1</v>
      </c>
      <c r="R89" s="8">
        <v>50</v>
      </c>
    </row>
    <row r="90" spans="1:18" x14ac:dyDescent="0.15">
      <c r="A90" s="8" t="s">
        <v>57</v>
      </c>
      <c r="B90" s="8" t="s">
        <v>10</v>
      </c>
      <c r="C90" s="8">
        <v>5</v>
      </c>
      <c r="D90" s="8" t="str">
        <f t="shared" si="4"/>
        <v>CRE-MXT-NCD-5</v>
      </c>
      <c r="E90" s="8" t="s">
        <v>97</v>
      </c>
      <c r="F90" s="8">
        <v>89</v>
      </c>
      <c r="G90" s="8" t="str">
        <f t="shared" si="3"/>
        <v>S 89</v>
      </c>
      <c r="H90" s="8">
        <v>1</v>
      </c>
      <c r="I90" s="8">
        <v>3.3020999999999998</v>
      </c>
      <c r="J90" s="8">
        <v>3.6320999999999999</v>
      </c>
      <c r="K90" s="8">
        <f t="shared" si="5"/>
        <v>0.33000000000000007</v>
      </c>
      <c r="L90" s="8" t="s">
        <v>47</v>
      </c>
      <c r="M90" s="25">
        <v>43697</v>
      </c>
      <c r="N90" s="8" t="s">
        <v>1</v>
      </c>
      <c r="O90" s="8" t="s">
        <v>421</v>
      </c>
      <c r="P90" s="25">
        <v>43699</v>
      </c>
      <c r="Q90" s="8" t="s">
        <v>1</v>
      </c>
      <c r="R90" s="8">
        <v>50</v>
      </c>
    </row>
    <row r="91" spans="1:18" x14ac:dyDescent="0.15">
      <c r="A91" s="8" t="s">
        <v>57</v>
      </c>
      <c r="B91" s="8" t="s">
        <v>10</v>
      </c>
      <c r="C91" s="8">
        <v>5</v>
      </c>
      <c r="D91" s="8" t="str">
        <f t="shared" si="4"/>
        <v>CRE-MXT-NCD-5</v>
      </c>
      <c r="E91" s="8" t="s">
        <v>97</v>
      </c>
      <c r="F91" s="8">
        <v>90</v>
      </c>
      <c r="G91" s="8" t="str">
        <f t="shared" si="3"/>
        <v>S 90</v>
      </c>
      <c r="H91" s="8">
        <v>2</v>
      </c>
      <c r="I91" s="8">
        <v>3.3178999999999998</v>
      </c>
      <c r="J91" s="8">
        <v>3.5741000000000001</v>
      </c>
      <c r="K91" s="8">
        <f t="shared" si="5"/>
        <v>0.25620000000000021</v>
      </c>
      <c r="L91" s="8" t="s">
        <v>47</v>
      </c>
      <c r="M91" s="25">
        <v>43697</v>
      </c>
      <c r="N91" s="8" t="s">
        <v>1</v>
      </c>
      <c r="O91" s="8" t="s">
        <v>421</v>
      </c>
      <c r="P91" s="25">
        <v>43699</v>
      </c>
      <c r="Q91" s="8" t="s">
        <v>1</v>
      </c>
      <c r="R91" s="8">
        <v>50</v>
      </c>
    </row>
    <row r="92" spans="1:18" x14ac:dyDescent="0.15">
      <c r="A92" s="8" t="s">
        <v>57</v>
      </c>
      <c r="B92" s="8" t="s">
        <v>10</v>
      </c>
      <c r="C92" s="8">
        <v>6</v>
      </c>
      <c r="D92" s="8" t="str">
        <f t="shared" si="4"/>
        <v>CRE-MXT-NCD-6</v>
      </c>
      <c r="E92" s="8" t="s">
        <v>97</v>
      </c>
      <c r="F92" s="8">
        <v>91</v>
      </c>
      <c r="G92" s="8" t="str">
        <f t="shared" si="3"/>
        <v>S 91</v>
      </c>
      <c r="H92" s="8">
        <v>1</v>
      </c>
      <c r="I92" s="8">
        <v>3.2231999999999998</v>
      </c>
      <c r="J92" s="8">
        <v>3.4388999999999998</v>
      </c>
      <c r="K92" s="8">
        <f t="shared" si="5"/>
        <v>0.2157</v>
      </c>
      <c r="L92" s="8" t="s">
        <v>47</v>
      </c>
      <c r="M92" s="25">
        <v>43697</v>
      </c>
      <c r="N92" s="8" t="s">
        <v>1</v>
      </c>
      <c r="O92" s="8" t="s">
        <v>421</v>
      </c>
      <c r="P92" s="25">
        <v>43699</v>
      </c>
      <c r="Q92" s="8" t="s">
        <v>1</v>
      </c>
      <c r="R92" s="8">
        <v>50</v>
      </c>
    </row>
    <row r="93" spans="1:18" x14ac:dyDescent="0.15">
      <c r="A93" s="8" t="s">
        <v>57</v>
      </c>
      <c r="B93" s="8" t="s">
        <v>10</v>
      </c>
      <c r="C93" s="8">
        <v>6</v>
      </c>
      <c r="D93" s="8" t="str">
        <f t="shared" si="4"/>
        <v>CRE-MXT-NCD-6</v>
      </c>
      <c r="E93" s="8" t="s">
        <v>97</v>
      </c>
      <c r="F93" s="8">
        <v>92</v>
      </c>
      <c r="G93" s="8" t="str">
        <f t="shared" si="3"/>
        <v>S 92</v>
      </c>
      <c r="H93" s="8">
        <v>2</v>
      </c>
      <c r="I93" s="8">
        <v>3.343</v>
      </c>
      <c r="J93" s="8">
        <v>3.5973999999999999</v>
      </c>
      <c r="K93" s="8">
        <f t="shared" si="5"/>
        <v>0.25439999999999996</v>
      </c>
      <c r="L93" s="8" t="s">
        <v>47</v>
      </c>
      <c r="M93" s="25">
        <v>43697</v>
      </c>
      <c r="N93" s="8" t="s">
        <v>1</v>
      </c>
      <c r="O93" s="8" t="s">
        <v>421</v>
      </c>
      <c r="P93" s="25">
        <v>43699</v>
      </c>
      <c r="Q93" s="8" t="s">
        <v>1</v>
      </c>
      <c r="R93" s="8">
        <v>50</v>
      </c>
    </row>
    <row r="94" spans="1:18" x14ac:dyDescent="0.15">
      <c r="A94" s="8" t="s">
        <v>57</v>
      </c>
      <c r="B94" s="8" t="s">
        <v>10</v>
      </c>
      <c r="C94" s="8">
        <v>7</v>
      </c>
      <c r="D94" s="8" t="str">
        <f t="shared" si="4"/>
        <v>CRE-MXT-NCD-7</v>
      </c>
      <c r="E94" s="8" t="s">
        <v>97</v>
      </c>
      <c r="F94" s="8">
        <v>93</v>
      </c>
      <c r="G94" s="8" t="str">
        <f t="shared" ref="G94:G157" si="6">_xlfn.CONCAT(E94," ",F94)</f>
        <v>S 93</v>
      </c>
      <c r="H94" s="8">
        <v>1</v>
      </c>
      <c r="I94" s="8">
        <v>3.3170999999999999</v>
      </c>
      <c r="J94" s="8">
        <v>3.5318000000000001</v>
      </c>
      <c r="K94" s="8">
        <f t="shared" si="5"/>
        <v>0.21470000000000011</v>
      </c>
      <c r="L94" s="8" t="s">
        <v>47</v>
      </c>
      <c r="M94" s="25">
        <v>43697</v>
      </c>
      <c r="N94" s="8" t="s">
        <v>1</v>
      </c>
      <c r="O94" s="8" t="s">
        <v>421</v>
      </c>
      <c r="P94" s="25">
        <v>43700</v>
      </c>
      <c r="Q94" s="8" t="s">
        <v>1</v>
      </c>
      <c r="R94" s="8">
        <v>50</v>
      </c>
    </row>
    <row r="95" spans="1:18" x14ac:dyDescent="0.15">
      <c r="A95" s="8" t="s">
        <v>57</v>
      </c>
      <c r="B95" s="8" t="s">
        <v>10</v>
      </c>
      <c r="C95" s="8">
        <v>7</v>
      </c>
      <c r="D95" s="8" t="str">
        <f t="shared" si="4"/>
        <v>CRE-MXT-NCD-7</v>
      </c>
      <c r="E95" s="8" t="s">
        <v>97</v>
      </c>
      <c r="F95" s="8">
        <v>94</v>
      </c>
      <c r="G95" s="8" t="str">
        <f t="shared" si="6"/>
        <v>S 94</v>
      </c>
      <c r="H95" s="8">
        <v>2</v>
      </c>
      <c r="I95" s="8">
        <v>3.2002999999999999</v>
      </c>
      <c r="J95" s="8">
        <v>3.4847000000000001</v>
      </c>
      <c r="K95" s="8">
        <f t="shared" si="5"/>
        <v>0.28440000000000021</v>
      </c>
      <c r="L95" s="8" t="s">
        <v>47</v>
      </c>
      <c r="M95" s="25">
        <v>43697</v>
      </c>
      <c r="N95" s="8" t="s">
        <v>1</v>
      </c>
      <c r="O95" s="8" t="s">
        <v>421</v>
      </c>
      <c r="P95" s="25">
        <v>43700</v>
      </c>
      <c r="Q95" s="8" t="s">
        <v>1</v>
      </c>
      <c r="R95" s="8">
        <v>50</v>
      </c>
    </row>
    <row r="96" spans="1:18" x14ac:dyDescent="0.15">
      <c r="A96" s="8" t="s">
        <v>57</v>
      </c>
      <c r="B96" s="8" t="s">
        <v>10</v>
      </c>
      <c r="C96" s="8">
        <v>8</v>
      </c>
      <c r="D96" s="8" t="str">
        <f t="shared" si="4"/>
        <v>CRE-MXT-NCD-8</v>
      </c>
      <c r="E96" s="8" t="s">
        <v>97</v>
      </c>
      <c r="F96" s="8">
        <v>95</v>
      </c>
      <c r="G96" s="8" t="str">
        <f t="shared" si="6"/>
        <v>S 95</v>
      </c>
      <c r="H96" s="8">
        <v>1</v>
      </c>
      <c r="I96" s="8">
        <v>3.3954</v>
      </c>
      <c r="J96" s="8">
        <v>3.6589999999999998</v>
      </c>
      <c r="K96" s="8">
        <f t="shared" si="5"/>
        <v>0.26359999999999983</v>
      </c>
      <c r="L96" s="8" t="s">
        <v>47</v>
      </c>
      <c r="M96" s="25">
        <v>43697</v>
      </c>
      <c r="N96" s="8" t="s">
        <v>1</v>
      </c>
      <c r="O96" s="8" t="s">
        <v>421</v>
      </c>
      <c r="P96" s="25">
        <v>43700</v>
      </c>
      <c r="Q96" s="8" t="s">
        <v>1</v>
      </c>
      <c r="R96" s="8">
        <v>50</v>
      </c>
    </row>
    <row r="97" spans="1:18" x14ac:dyDescent="0.15">
      <c r="A97" s="8" t="s">
        <v>57</v>
      </c>
      <c r="B97" s="8" t="s">
        <v>10</v>
      </c>
      <c r="C97" s="8">
        <v>8</v>
      </c>
      <c r="D97" s="8" t="str">
        <f t="shared" si="4"/>
        <v>CRE-MXT-NCD-8</v>
      </c>
      <c r="E97" s="8" t="s">
        <v>97</v>
      </c>
      <c r="F97" s="8">
        <v>96</v>
      </c>
      <c r="G97" s="8" t="str">
        <f t="shared" si="6"/>
        <v>S 96</v>
      </c>
      <c r="H97" s="8">
        <v>2</v>
      </c>
      <c r="I97" s="8">
        <v>3.3254999999999999</v>
      </c>
      <c r="J97" s="8">
        <v>3.5754000000000001</v>
      </c>
      <c r="K97" s="8">
        <f t="shared" si="5"/>
        <v>0.24990000000000023</v>
      </c>
      <c r="L97" s="8" t="s">
        <v>47</v>
      </c>
      <c r="M97" s="25">
        <v>43697</v>
      </c>
      <c r="N97" s="8" t="s">
        <v>1</v>
      </c>
      <c r="O97" s="8" t="s">
        <v>421</v>
      </c>
      <c r="P97" s="25">
        <v>43700</v>
      </c>
      <c r="Q97" s="8" t="s">
        <v>1</v>
      </c>
      <c r="R97" s="8">
        <v>50</v>
      </c>
    </row>
    <row r="98" spans="1:18" x14ac:dyDescent="0.15">
      <c r="A98" s="8" t="s">
        <v>57</v>
      </c>
      <c r="B98" s="8" t="s">
        <v>12</v>
      </c>
      <c r="C98" s="8">
        <v>1</v>
      </c>
      <c r="D98" s="8" t="str">
        <f t="shared" si="4"/>
        <v>LCO-MXT-COM-1</v>
      </c>
      <c r="E98" s="8" t="s">
        <v>97</v>
      </c>
      <c r="F98" s="8">
        <v>97</v>
      </c>
      <c r="G98" s="8" t="str">
        <f t="shared" si="6"/>
        <v>S 97</v>
      </c>
      <c r="H98" s="8">
        <v>1</v>
      </c>
      <c r="I98" s="8">
        <v>3.2822</v>
      </c>
      <c r="J98" s="8">
        <v>3.5165999999999999</v>
      </c>
      <c r="K98" s="8">
        <f t="shared" si="5"/>
        <v>0.23439999999999994</v>
      </c>
      <c r="L98" s="8" t="s">
        <v>47</v>
      </c>
      <c r="M98" s="25">
        <v>43697</v>
      </c>
      <c r="N98" s="8" t="s">
        <v>1</v>
      </c>
      <c r="O98" s="8" t="s">
        <v>421</v>
      </c>
      <c r="P98" s="25">
        <v>43700</v>
      </c>
      <c r="Q98" s="8" t="s">
        <v>1</v>
      </c>
      <c r="R98" s="8">
        <v>50</v>
      </c>
    </row>
    <row r="99" spans="1:18" x14ac:dyDescent="0.15">
      <c r="A99" s="8" t="s">
        <v>57</v>
      </c>
      <c r="B99" s="8" t="s">
        <v>12</v>
      </c>
      <c r="C99" s="8">
        <v>1</v>
      </c>
      <c r="D99" s="8" t="str">
        <f t="shared" si="4"/>
        <v>LCO-MXT-COM-1</v>
      </c>
      <c r="E99" s="8" t="s">
        <v>97</v>
      </c>
      <c r="F99" s="8">
        <v>98</v>
      </c>
      <c r="G99" s="8" t="str">
        <f t="shared" si="6"/>
        <v>S 98</v>
      </c>
      <c r="H99" s="8">
        <v>2</v>
      </c>
      <c r="I99" s="8">
        <v>3.3151000000000002</v>
      </c>
      <c r="J99" s="8">
        <v>3.5318999999999998</v>
      </c>
      <c r="K99" s="8">
        <f t="shared" si="5"/>
        <v>0.21679999999999966</v>
      </c>
      <c r="L99" s="8" t="s">
        <v>47</v>
      </c>
      <c r="M99" s="25">
        <v>43697</v>
      </c>
      <c r="N99" s="8" t="s">
        <v>1</v>
      </c>
      <c r="O99" s="8" t="s">
        <v>421</v>
      </c>
      <c r="P99" s="25">
        <v>43700</v>
      </c>
      <c r="Q99" s="8" t="s">
        <v>1</v>
      </c>
      <c r="R99" s="8">
        <v>50</v>
      </c>
    </row>
    <row r="100" spans="1:18" x14ac:dyDescent="0.15">
      <c r="A100" s="8" t="s">
        <v>57</v>
      </c>
      <c r="B100" s="8" t="s">
        <v>12</v>
      </c>
      <c r="C100" s="8">
        <v>2</v>
      </c>
      <c r="D100" s="8" t="str">
        <f t="shared" si="4"/>
        <v>LCO-MXT-COM-2</v>
      </c>
      <c r="E100" s="8" t="s">
        <v>97</v>
      </c>
      <c r="F100" s="8">
        <v>99</v>
      </c>
      <c r="G100" s="8" t="str">
        <f t="shared" si="6"/>
        <v>S 99</v>
      </c>
      <c r="H100" s="8">
        <v>1</v>
      </c>
      <c r="I100" s="8">
        <v>3.2656999999999998</v>
      </c>
      <c r="J100" s="8">
        <v>3.5510000000000002</v>
      </c>
      <c r="K100" s="8">
        <f t="shared" si="5"/>
        <v>0.28530000000000033</v>
      </c>
      <c r="L100" s="8" t="s">
        <v>47</v>
      </c>
      <c r="M100" s="25">
        <v>43697</v>
      </c>
      <c r="N100" s="8" t="s">
        <v>1</v>
      </c>
      <c r="O100" s="8" t="s">
        <v>421</v>
      </c>
      <c r="P100" s="25">
        <v>43700</v>
      </c>
      <c r="Q100" s="8" t="s">
        <v>1</v>
      </c>
      <c r="R100" s="8">
        <v>50</v>
      </c>
    </row>
    <row r="101" spans="1:18" x14ac:dyDescent="0.15">
      <c r="A101" s="8" t="s">
        <v>57</v>
      </c>
      <c r="B101" s="8" t="s">
        <v>12</v>
      </c>
      <c r="C101" s="8">
        <v>2</v>
      </c>
      <c r="D101" s="8" t="str">
        <f t="shared" si="4"/>
        <v>LCO-MXT-COM-2</v>
      </c>
      <c r="E101" s="8" t="s">
        <v>97</v>
      </c>
      <c r="F101" s="8">
        <v>100</v>
      </c>
      <c r="G101" s="8" t="str">
        <f t="shared" si="6"/>
        <v>S 100</v>
      </c>
      <c r="H101" s="8">
        <v>2</v>
      </c>
      <c r="I101" s="8">
        <v>3.2696999999999998</v>
      </c>
      <c r="J101" s="8">
        <v>3.5070000000000001</v>
      </c>
      <c r="K101" s="8">
        <f t="shared" si="5"/>
        <v>0.23730000000000029</v>
      </c>
      <c r="L101" s="8" t="s">
        <v>47</v>
      </c>
      <c r="M101" s="25">
        <v>43697</v>
      </c>
      <c r="N101" s="8" t="s">
        <v>1</v>
      </c>
      <c r="O101" s="8" t="s">
        <v>421</v>
      </c>
      <c r="P101" s="25">
        <v>43700</v>
      </c>
      <c r="Q101" s="8" t="s">
        <v>1</v>
      </c>
      <c r="R101" s="8">
        <v>50</v>
      </c>
    </row>
    <row r="102" spans="1:18" x14ac:dyDescent="0.15">
      <c r="A102" s="8" t="s">
        <v>57</v>
      </c>
      <c r="B102" s="8" t="s">
        <v>12</v>
      </c>
      <c r="C102" s="8">
        <v>3</v>
      </c>
      <c r="D102" s="8" t="str">
        <f t="shared" si="4"/>
        <v>LCO-MXT-COM-3</v>
      </c>
      <c r="E102" s="8" t="s">
        <v>97</v>
      </c>
      <c r="F102" s="8">
        <v>101</v>
      </c>
      <c r="G102" s="8" t="str">
        <f t="shared" si="6"/>
        <v>S 101</v>
      </c>
      <c r="H102" s="8">
        <v>1</v>
      </c>
      <c r="I102" s="8">
        <v>3.3311999999999999</v>
      </c>
      <c r="J102" s="8">
        <v>3.5596999999999999</v>
      </c>
      <c r="K102" s="8">
        <f t="shared" si="5"/>
        <v>0.22849999999999993</v>
      </c>
      <c r="L102" s="8" t="s">
        <v>47</v>
      </c>
      <c r="M102" s="25">
        <v>43697</v>
      </c>
      <c r="N102" s="8" t="s">
        <v>1</v>
      </c>
      <c r="O102" s="8" t="s">
        <v>421</v>
      </c>
      <c r="P102" s="25">
        <v>43700</v>
      </c>
      <c r="Q102" s="8" t="s">
        <v>1</v>
      </c>
      <c r="R102" s="8">
        <v>50</v>
      </c>
    </row>
    <row r="103" spans="1:18" x14ac:dyDescent="0.15">
      <c r="A103" s="8" t="s">
        <v>57</v>
      </c>
      <c r="B103" s="8" t="s">
        <v>12</v>
      </c>
      <c r="C103" s="8">
        <v>3</v>
      </c>
      <c r="D103" s="8" t="str">
        <f t="shared" si="4"/>
        <v>LCO-MXT-COM-3</v>
      </c>
      <c r="E103" s="8" t="s">
        <v>97</v>
      </c>
      <c r="F103" s="8">
        <v>102</v>
      </c>
      <c r="G103" s="8" t="str">
        <f t="shared" si="6"/>
        <v>S 102</v>
      </c>
      <c r="H103" s="8">
        <v>2</v>
      </c>
      <c r="I103" s="8">
        <v>3.2141999999999999</v>
      </c>
      <c r="J103" s="8">
        <v>3.4140999999999999</v>
      </c>
      <c r="K103" s="8">
        <f t="shared" si="5"/>
        <v>0.19989999999999997</v>
      </c>
      <c r="L103" s="8" t="s">
        <v>47</v>
      </c>
      <c r="M103" s="25">
        <v>43697</v>
      </c>
      <c r="N103" s="8" t="s">
        <v>1</v>
      </c>
      <c r="O103" s="8" t="s">
        <v>421</v>
      </c>
      <c r="P103" s="25">
        <v>43700</v>
      </c>
      <c r="Q103" s="8" t="s">
        <v>1</v>
      </c>
      <c r="R103" s="8">
        <v>50</v>
      </c>
    </row>
    <row r="104" spans="1:18" x14ac:dyDescent="0.15">
      <c r="A104" s="8" t="s">
        <v>57</v>
      </c>
      <c r="B104" s="8" t="s">
        <v>12</v>
      </c>
      <c r="C104" s="8">
        <v>4</v>
      </c>
      <c r="D104" s="8" t="str">
        <f t="shared" si="4"/>
        <v>LCO-MXT-COM-4</v>
      </c>
      <c r="E104" s="8" t="s">
        <v>97</v>
      </c>
      <c r="F104" s="8">
        <v>103</v>
      </c>
      <c r="G104" s="8" t="str">
        <f t="shared" si="6"/>
        <v>S 103</v>
      </c>
      <c r="H104" s="8">
        <v>1</v>
      </c>
      <c r="I104" s="8">
        <v>3.3262</v>
      </c>
      <c r="J104" s="8">
        <v>3.5375000000000001</v>
      </c>
      <c r="K104" s="8">
        <f t="shared" si="5"/>
        <v>0.21130000000000004</v>
      </c>
      <c r="L104" s="8" t="s">
        <v>47</v>
      </c>
      <c r="M104" s="25">
        <v>43697</v>
      </c>
      <c r="N104" s="8" t="s">
        <v>1</v>
      </c>
      <c r="O104" s="8" t="s">
        <v>421</v>
      </c>
      <c r="P104" s="25">
        <v>43700</v>
      </c>
      <c r="Q104" s="8" t="s">
        <v>1</v>
      </c>
      <c r="R104" s="8">
        <v>50</v>
      </c>
    </row>
    <row r="105" spans="1:18" x14ac:dyDescent="0.15">
      <c r="A105" s="8" t="s">
        <v>57</v>
      </c>
      <c r="B105" s="8" t="s">
        <v>12</v>
      </c>
      <c r="C105" s="8">
        <v>4</v>
      </c>
      <c r="D105" s="8" t="str">
        <f t="shared" si="4"/>
        <v>LCO-MXT-COM-4</v>
      </c>
      <c r="E105" s="8" t="s">
        <v>97</v>
      </c>
      <c r="F105" s="8">
        <v>104</v>
      </c>
      <c r="G105" s="8" t="str">
        <f t="shared" si="6"/>
        <v>S 104</v>
      </c>
      <c r="H105" s="8">
        <v>2</v>
      </c>
      <c r="I105" s="8">
        <v>3.3338000000000001</v>
      </c>
      <c r="J105" s="8">
        <v>3.5731000000000002</v>
      </c>
      <c r="K105" s="8">
        <f t="shared" si="5"/>
        <v>0.23930000000000007</v>
      </c>
      <c r="L105" s="8" t="s">
        <v>47</v>
      </c>
      <c r="M105" s="25">
        <v>43697</v>
      </c>
      <c r="N105" s="8" t="s">
        <v>1</v>
      </c>
      <c r="O105" s="8" t="s">
        <v>421</v>
      </c>
      <c r="P105" s="25">
        <v>43700</v>
      </c>
      <c r="Q105" s="8" t="s">
        <v>1</v>
      </c>
      <c r="R105" s="8">
        <v>50</v>
      </c>
    </row>
    <row r="106" spans="1:18" x14ac:dyDescent="0.15">
      <c r="A106" s="8" t="s">
        <v>57</v>
      </c>
      <c r="B106" s="8" t="s">
        <v>12</v>
      </c>
      <c r="C106" s="8">
        <v>5</v>
      </c>
      <c r="D106" s="8" t="str">
        <f t="shared" si="4"/>
        <v>LCO-MXT-COM-5</v>
      </c>
      <c r="E106" s="8" t="s">
        <v>97</v>
      </c>
      <c r="F106" s="8">
        <v>105</v>
      </c>
      <c r="G106" s="8" t="str">
        <f t="shared" si="6"/>
        <v>S 105</v>
      </c>
      <c r="H106" s="8">
        <v>1</v>
      </c>
      <c r="I106" s="8">
        <v>3.3083999999999998</v>
      </c>
      <c r="J106" s="8">
        <v>3.5265</v>
      </c>
      <c r="K106" s="8">
        <f t="shared" si="5"/>
        <v>0.21810000000000018</v>
      </c>
      <c r="L106" s="8" t="s">
        <v>47</v>
      </c>
      <c r="M106" s="25">
        <v>43697</v>
      </c>
      <c r="N106" s="8" t="s">
        <v>1</v>
      </c>
      <c r="O106" s="8" t="s">
        <v>421</v>
      </c>
      <c r="P106" s="25">
        <v>43700</v>
      </c>
      <c r="Q106" s="8" t="s">
        <v>1</v>
      </c>
      <c r="R106" s="8">
        <v>50</v>
      </c>
    </row>
    <row r="107" spans="1:18" x14ac:dyDescent="0.15">
      <c r="A107" s="8" t="s">
        <v>57</v>
      </c>
      <c r="B107" s="8" t="s">
        <v>12</v>
      </c>
      <c r="C107" s="8">
        <v>5</v>
      </c>
      <c r="D107" s="8" t="str">
        <f t="shared" si="4"/>
        <v>LCO-MXT-COM-5</v>
      </c>
      <c r="E107" s="8" t="s">
        <v>97</v>
      </c>
      <c r="F107" s="8">
        <v>106</v>
      </c>
      <c r="G107" s="8" t="str">
        <f t="shared" si="6"/>
        <v>S 106</v>
      </c>
      <c r="H107" s="8">
        <v>2</v>
      </c>
      <c r="I107" s="8">
        <v>3.2783000000000002</v>
      </c>
      <c r="J107" s="8">
        <v>3.4935999999999998</v>
      </c>
      <c r="K107" s="8">
        <f t="shared" si="5"/>
        <v>0.2152999999999996</v>
      </c>
      <c r="L107" s="8" t="s">
        <v>47</v>
      </c>
      <c r="M107" s="25">
        <v>43697</v>
      </c>
      <c r="N107" s="8" t="s">
        <v>1</v>
      </c>
      <c r="O107" s="8" t="s">
        <v>421</v>
      </c>
      <c r="P107" s="25">
        <v>43700</v>
      </c>
      <c r="Q107" s="8" t="s">
        <v>1</v>
      </c>
      <c r="R107" s="8">
        <v>50</v>
      </c>
    </row>
    <row r="108" spans="1:18" x14ac:dyDescent="0.15">
      <c r="A108" s="8" t="s">
        <v>57</v>
      </c>
      <c r="B108" s="8" t="s">
        <v>12</v>
      </c>
      <c r="C108" s="8">
        <v>6</v>
      </c>
      <c r="D108" s="8" t="str">
        <f t="shared" si="4"/>
        <v>LCO-MXT-COM-6</v>
      </c>
      <c r="E108" s="8" t="s">
        <v>97</v>
      </c>
      <c r="F108" s="8">
        <v>107</v>
      </c>
      <c r="G108" s="8" t="str">
        <f t="shared" si="6"/>
        <v>S 107</v>
      </c>
      <c r="H108" s="8">
        <v>1</v>
      </c>
      <c r="I108" s="8">
        <v>3.3607</v>
      </c>
      <c r="J108" s="8">
        <v>3.5853000000000002</v>
      </c>
      <c r="K108" s="8">
        <f t="shared" si="5"/>
        <v>0.22460000000000013</v>
      </c>
      <c r="L108" s="8" t="s">
        <v>47</v>
      </c>
      <c r="M108" s="25">
        <v>43697</v>
      </c>
      <c r="N108" s="8" t="s">
        <v>1</v>
      </c>
      <c r="O108" s="8" t="s">
        <v>421</v>
      </c>
      <c r="P108" s="25">
        <v>43700</v>
      </c>
      <c r="Q108" s="8" t="s">
        <v>1</v>
      </c>
      <c r="R108" s="8">
        <v>50</v>
      </c>
    </row>
    <row r="109" spans="1:18" x14ac:dyDescent="0.15">
      <c r="A109" s="8" t="s">
        <v>57</v>
      </c>
      <c r="B109" s="8" t="s">
        <v>12</v>
      </c>
      <c r="C109" s="8">
        <v>6</v>
      </c>
      <c r="D109" s="8" t="str">
        <f t="shared" si="4"/>
        <v>LCO-MXT-COM-6</v>
      </c>
      <c r="E109" s="8" t="s">
        <v>97</v>
      </c>
      <c r="F109" s="8">
        <v>108</v>
      </c>
      <c r="G109" s="8" t="str">
        <f t="shared" si="6"/>
        <v>S 108</v>
      </c>
      <c r="H109" s="8">
        <v>2</v>
      </c>
      <c r="I109" s="8">
        <v>3.3149999999999999</v>
      </c>
      <c r="J109" s="8">
        <v>3.5686</v>
      </c>
      <c r="K109" s="8">
        <f t="shared" si="5"/>
        <v>0.25360000000000005</v>
      </c>
      <c r="L109" s="8" t="s">
        <v>47</v>
      </c>
      <c r="M109" s="25">
        <v>43697</v>
      </c>
      <c r="N109" s="8" t="s">
        <v>1</v>
      </c>
      <c r="O109" s="8" t="s">
        <v>421</v>
      </c>
      <c r="P109" s="25">
        <v>43700</v>
      </c>
      <c r="Q109" s="8" t="s">
        <v>1</v>
      </c>
      <c r="R109" s="8">
        <v>50</v>
      </c>
    </row>
    <row r="110" spans="1:18" x14ac:dyDescent="0.15">
      <c r="A110" s="8" t="s">
        <v>57</v>
      </c>
      <c r="B110" s="8" t="s">
        <v>12</v>
      </c>
      <c r="C110" s="8">
        <v>7</v>
      </c>
      <c r="D110" s="8" t="str">
        <f t="shared" si="4"/>
        <v>LCO-MXT-COM-7</v>
      </c>
      <c r="E110" s="8" t="s">
        <v>97</v>
      </c>
      <c r="F110" s="8">
        <v>109</v>
      </c>
      <c r="G110" s="8" t="str">
        <f t="shared" si="6"/>
        <v>S 109</v>
      </c>
      <c r="H110" s="8">
        <v>1</v>
      </c>
      <c r="I110" s="8">
        <v>3.2602000000000002</v>
      </c>
      <c r="J110" s="8">
        <v>3.4702999999999999</v>
      </c>
      <c r="K110" s="8">
        <f t="shared" si="5"/>
        <v>0.21009999999999973</v>
      </c>
      <c r="L110" s="8" t="s">
        <v>47</v>
      </c>
      <c r="M110" s="25">
        <v>43697</v>
      </c>
      <c r="N110" s="8" t="s">
        <v>1</v>
      </c>
      <c r="O110" s="8" t="s">
        <v>421</v>
      </c>
      <c r="P110" s="25">
        <v>43700</v>
      </c>
      <c r="Q110" s="8" t="s">
        <v>1</v>
      </c>
      <c r="R110" s="8">
        <v>50</v>
      </c>
    </row>
    <row r="111" spans="1:18" x14ac:dyDescent="0.15">
      <c r="A111" s="8" t="s">
        <v>57</v>
      </c>
      <c r="B111" s="8" t="s">
        <v>12</v>
      </c>
      <c r="C111" s="8">
        <v>7</v>
      </c>
      <c r="D111" s="8" t="str">
        <f t="shared" si="4"/>
        <v>LCO-MXT-COM-7</v>
      </c>
      <c r="E111" s="8" t="s">
        <v>97</v>
      </c>
      <c r="F111" s="8">
        <v>110</v>
      </c>
      <c r="G111" s="8" t="str">
        <f t="shared" si="6"/>
        <v>S 110</v>
      </c>
      <c r="H111" s="8">
        <v>2</v>
      </c>
      <c r="I111" s="8">
        <v>3.2810000000000001</v>
      </c>
      <c r="J111" s="8">
        <v>3.5226000000000002</v>
      </c>
      <c r="K111" s="8">
        <f t="shared" si="5"/>
        <v>0.24160000000000004</v>
      </c>
      <c r="L111" s="8" t="s">
        <v>47</v>
      </c>
      <c r="M111" s="25">
        <v>43697</v>
      </c>
      <c r="N111" s="8" t="s">
        <v>1</v>
      </c>
      <c r="O111" s="8" t="s">
        <v>421</v>
      </c>
      <c r="P111" s="25">
        <v>43700</v>
      </c>
      <c r="Q111" s="8" t="s">
        <v>1</v>
      </c>
      <c r="R111" s="8">
        <v>50</v>
      </c>
    </row>
    <row r="112" spans="1:18" x14ac:dyDescent="0.15">
      <c r="A112" s="8" t="s">
        <v>57</v>
      </c>
      <c r="B112" s="8" t="s">
        <v>12</v>
      </c>
      <c r="C112" s="8">
        <v>8</v>
      </c>
      <c r="D112" s="8" t="str">
        <f t="shared" si="4"/>
        <v>LCO-MXT-COM-8</v>
      </c>
      <c r="E112" s="8" t="s">
        <v>97</v>
      </c>
      <c r="F112" s="8">
        <v>111</v>
      </c>
      <c r="G112" s="8" t="str">
        <f t="shared" si="6"/>
        <v>S 111</v>
      </c>
      <c r="H112" s="8">
        <v>1</v>
      </c>
      <c r="I112" s="8">
        <v>3.3094000000000001</v>
      </c>
      <c r="J112" s="8">
        <v>3.7088999999999999</v>
      </c>
      <c r="K112" s="8">
        <f t="shared" si="5"/>
        <v>0.39949999999999974</v>
      </c>
      <c r="L112" s="8" t="s">
        <v>47</v>
      </c>
      <c r="M112" s="25">
        <v>43697</v>
      </c>
      <c r="N112" s="8" t="s">
        <v>1</v>
      </c>
      <c r="O112" s="8" t="s">
        <v>421</v>
      </c>
      <c r="P112" s="25">
        <v>43700</v>
      </c>
      <c r="Q112" s="8" t="s">
        <v>1</v>
      </c>
      <c r="R112" s="8">
        <v>50</v>
      </c>
    </row>
    <row r="113" spans="1:18" x14ac:dyDescent="0.15">
      <c r="A113" s="8" t="s">
        <v>57</v>
      </c>
      <c r="B113" s="8" t="s">
        <v>12</v>
      </c>
      <c r="C113" s="8">
        <v>8</v>
      </c>
      <c r="D113" s="8" t="str">
        <f t="shared" si="4"/>
        <v>LCO-MXT-COM-8</v>
      </c>
      <c r="E113" s="8" t="s">
        <v>97</v>
      </c>
      <c r="F113" s="8">
        <v>112</v>
      </c>
      <c r="G113" s="8" t="str">
        <f t="shared" si="6"/>
        <v>S 112</v>
      </c>
      <c r="H113" s="8">
        <v>2</v>
      </c>
      <c r="I113" s="8">
        <v>3.2679999999999998</v>
      </c>
      <c r="J113" s="8">
        <v>3.5653999999999999</v>
      </c>
      <c r="K113" s="8">
        <f t="shared" si="5"/>
        <v>0.29740000000000011</v>
      </c>
      <c r="L113" s="8" t="s">
        <v>47</v>
      </c>
      <c r="M113" s="25">
        <v>43697</v>
      </c>
      <c r="N113" s="8" t="s">
        <v>1</v>
      </c>
      <c r="O113" s="8" t="s">
        <v>421</v>
      </c>
      <c r="P113" s="25">
        <v>43700</v>
      </c>
      <c r="Q113" s="8" t="s">
        <v>1</v>
      </c>
      <c r="R113" s="8">
        <v>50</v>
      </c>
    </row>
    <row r="114" spans="1:18" x14ac:dyDescent="0.15">
      <c r="A114" s="8" t="s">
        <v>57</v>
      </c>
      <c r="B114" s="8" t="s">
        <v>18</v>
      </c>
      <c r="C114" s="8">
        <v>1</v>
      </c>
      <c r="D114" s="8" t="str">
        <f t="shared" si="4"/>
        <v>LWR-BHO-NCS-1</v>
      </c>
      <c r="E114" s="8" t="s">
        <v>97</v>
      </c>
      <c r="F114" s="8">
        <v>113</v>
      </c>
      <c r="G114" s="8" t="str">
        <f t="shared" si="6"/>
        <v>S 113</v>
      </c>
      <c r="H114" s="8">
        <v>1</v>
      </c>
      <c r="I114" s="8">
        <v>3.2482000000000002</v>
      </c>
      <c r="J114" s="8">
        <v>3.5251999999999999</v>
      </c>
      <c r="K114" s="8">
        <f t="shared" si="5"/>
        <v>0.27699999999999969</v>
      </c>
      <c r="L114" s="8" t="s">
        <v>47</v>
      </c>
      <c r="M114" s="25">
        <v>43697</v>
      </c>
      <c r="N114" s="8" t="s">
        <v>1</v>
      </c>
      <c r="O114" s="8" t="s">
        <v>421</v>
      </c>
      <c r="P114" s="25">
        <v>43700</v>
      </c>
      <c r="Q114" s="8" t="s">
        <v>1</v>
      </c>
      <c r="R114" s="8">
        <v>50</v>
      </c>
    </row>
    <row r="115" spans="1:18" x14ac:dyDescent="0.15">
      <c r="A115" s="8" t="s">
        <v>57</v>
      </c>
      <c r="B115" s="8" t="s">
        <v>18</v>
      </c>
      <c r="C115" s="8">
        <v>1</v>
      </c>
      <c r="D115" s="8" t="str">
        <f t="shared" si="4"/>
        <v>LWR-BHO-NCS-1</v>
      </c>
      <c r="E115" s="8" t="s">
        <v>97</v>
      </c>
      <c r="F115" s="8">
        <v>114</v>
      </c>
      <c r="G115" s="8" t="str">
        <f t="shared" si="6"/>
        <v>S 114</v>
      </c>
      <c r="H115" s="8">
        <v>2</v>
      </c>
      <c r="I115" s="8">
        <v>3.2263000000000002</v>
      </c>
      <c r="J115" s="8">
        <v>3.4236</v>
      </c>
      <c r="K115" s="8">
        <f t="shared" si="5"/>
        <v>0.19729999999999981</v>
      </c>
      <c r="L115" s="8" t="s">
        <v>47</v>
      </c>
      <c r="M115" s="25">
        <v>43697</v>
      </c>
      <c r="N115" s="8" t="s">
        <v>1</v>
      </c>
      <c r="O115" s="8" t="s">
        <v>421</v>
      </c>
      <c r="P115" s="25">
        <v>43700</v>
      </c>
      <c r="Q115" s="8" t="s">
        <v>1</v>
      </c>
      <c r="R115" s="8">
        <v>50</v>
      </c>
    </row>
    <row r="116" spans="1:18" x14ac:dyDescent="0.15">
      <c r="A116" s="8" t="s">
        <v>57</v>
      </c>
      <c r="B116" s="8" t="s">
        <v>18</v>
      </c>
      <c r="C116" s="8">
        <v>2</v>
      </c>
      <c r="D116" s="8" t="str">
        <f t="shared" si="4"/>
        <v>LWR-BHO-NCS-2</v>
      </c>
      <c r="E116" s="8" t="s">
        <v>97</v>
      </c>
      <c r="F116" s="8">
        <v>115</v>
      </c>
      <c r="G116" s="8" t="str">
        <f t="shared" si="6"/>
        <v>S 115</v>
      </c>
      <c r="H116" s="8">
        <v>1</v>
      </c>
      <c r="I116" s="8">
        <v>3.3071999999999999</v>
      </c>
      <c r="J116" s="8">
        <v>3.5550000000000002</v>
      </c>
      <c r="K116" s="8">
        <f t="shared" si="5"/>
        <v>0.24780000000000024</v>
      </c>
      <c r="L116" s="8" t="s">
        <v>47</v>
      </c>
      <c r="M116" s="25">
        <v>43697</v>
      </c>
      <c r="N116" s="8" t="s">
        <v>1</v>
      </c>
      <c r="O116" s="8" t="s">
        <v>421</v>
      </c>
      <c r="P116" s="25">
        <v>43700</v>
      </c>
      <c r="Q116" s="8" t="s">
        <v>1</v>
      </c>
      <c r="R116" s="8">
        <v>50</v>
      </c>
    </row>
    <row r="117" spans="1:18" x14ac:dyDescent="0.15">
      <c r="A117" s="8" t="s">
        <v>57</v>
      </c>
      <c r="B117" s="8" t="s">
        <v>18</v>
      </c>
      <c r="C117" s="8">
        <v>2</v>
      </c>
      <c r="D117" s="8" t="str">
        <f t="shared" si="4"/>
        <v>LWR-BHO-NCS-2</v>
      </c>
      <c r="E117" s="8" t="s">
        <v>97</v>
      </c>
      <c r="F117" s="8">
        <v>116</v>
      </c>
      <c r="G117" s="8" t="str">
        <f t="shared" si="6"/>
        <v>S 116</v>
      </c>
      <c r="H117" s="8">
        <v>2</v>
      </c>
      <c r="I117" s="8">
        <v>3.2772999999999999</v>
      </c>
      <c r="J117" s="8">
        <v>3.6061000000000001</v>
      </c>
      <c r="K117" s="8">
        <f t="shared" si="5"/>
        <v>0.3288000000000002</v>
      </c>
      <c r="L117" s="8" t="s">
        <v>47</v>
      </c>
      <c r="M117" s="25">
        <v>43697</v>
      </c>
      <c r="N117" s="8" t="s">
        <v>1</v>
      </c>
      <c r="O117" s="8" t="s">
        <v>421</v>
      </c>
      <c r="P117" s="25">
        <v>43700</v>
      </c>
      <c r="Q117" s="8" t="s">
        <v>1</v>
      </c>
      <c r="R117" s="8">
        <v>50</v>
      </c>
    </row>
    <row r="118" spans="1:18" x14ac:dyDescent="0.15">
      <c r="A118" s="8" t="s">
        <v>57</v>
      </c>
      <c r="B118" s="8" t="s">
        <v>18</v>
      </c>
      <c r="C118" s="8">
        <v>3</v>
      </c>
      <c r="D118" s="8" t="str">
        <f t="shared" si="4"/>
        <v>LWR-BHO-NCS-3</v>
      </c>
      <c r="E118" s="8" t="s">
        <v>97</v>
      </c>
      <c r="F118" s="8">
        <v>117</v>
      </c>
      <c r="G118" s="8" t="str">
        <f t="shared" si="6"/>
        <v>S 117</v>
      </c>
      <c r="H118" s="8">
        <v>1</v>
      </c>
      <c r="I118" s="8">
        <v>3.2608000000000001</v>
      </c>
      <c r="J118" s="8">
        <v>3.5802999999999998</v>
      </c>
      <c r="K118" s="8">
        <f t="shared" si="5"/>
        <v>0.31949999999999967</v>
      </c>
      <c r="L118" s="8" t="s">
        <v>47</v>
      </c>
      <c r="M118" s="25">
        <v>43697</v>
      </c>
      <c r="N118" s="8" t="s">
        <v>1</v>
      </c>
      <c r="O118" s="8" t="s">
        <v>421</v>
      </c>
      <c r="P118" s="25">
        <v>43717</v>
      </c>
      <c r="Q118" s="8" t="s">
        <v>1</v>
      </c>
      <c r="R118" s="8">
        <v>50</v>
      </c>
    </row>
    <row r="119" spans="1:18" x14ac:dyDescent="0.15">
      <c r="A119" s="8" t="s">
        <v>57</v>
      </c>
      <c r="B119" s="8" t="s">
        <v>18</v>
      </c>
      <c r="C119" s="8">
        <v>3</v>
      </c>
      <c r="D119" s="8" t="str">
        <f t="shared" si="4"/>
        <v>LWR-BHO-NCS-3</v>
      </c>
      <c r="E119" s="8" t="s">
        <v>97</v>
      </c>
      <c r="F119" s="8">
        <v>118</v>
      </c>
      <c r="G119" s="8" t="str">
        <f t="shared" si="6"/>
        <v>S 118</v>
      </c>
      <c r="H119" s="8">
        <v>2</v>
      </c>
      <c r="I119" s="8">
        <v>3.2684000000000002</v>
      </c>
      <c r="J119" s="8">
        <v>3.5417999999999998</v>
      </c>
      <c r="K119" s="8">
        <f t="shared" si="5"/>
        <v>0.27339999999999964</v>
      </c>
      <c r="L119" s="8" t="s">
        <v>47</v>
      </c>
      <c r="M119" s="25">
        <v>43697</v>
      </c>
      <c r="N119" s="8" t="s">
        <v>1</v>
      </c>
      <c r="O119" s="8" t="s">
        <v>421</v>
      </c>
      <c r="P119" s="25">
        <v>43717</v>
      </c>
      <c r="Q119" s="8" t="s">
        <v>1</v>
      </c>
      <c r="R119" s="8">
        <v>50</v>
      </c>
    </row>
    <row r="120" spans="1:18" x14ac:dyDescent="0.15">
      <c r="A120" s="8" t="s">
        <v>57</v>
      </c>
      <c r="B120" s="8" t="s">
        <v>18</v>
      </c>
      <c r="C120" s="8">
        <v>4</v>
      </c>
      <c r="D120" s="8" t="str">
        <f t="shared" si="4"/>
        <v>LWR-BHO-NCS-4</v>
      </c>
      <c r="E120" s="8" t="s">
        <v>97</v>
      </c>
      <c r="F120" s="8">
        <v>119</v>
      </c>
      <c r="G120" s="8" t="str">
        <f t="shared" si="6"/>
        <v>S 119</v>
      </c>
      <c r="H120" s="8">
        <v>1</v>
      </c>
      <c r="I120" s="8">
        <v>3.3098999999999998</v>
      </c>
      <c r="J120" s="8">
        <v>3.5817999999999999</v>
      </c>
      <c r="K120" s="8">
        <f t="shared" si="5"/>
        <v>0.27190000000000003</v>
      </c>
      <c r="L120" s="8" t="s">
        <v>47</v>
      </c>
      <c r="M120" s="25">
        <v>43697</v>
      </c>
      <c r="N120" s="8" t="s">
        <v>1</v>
      </c>
      <c r="O120" s="8" t="s">
        <v>421</v>
      </c>
      <c r="P120" s="25">
        <v>43717</v>
      </c>
      <c r="Q120" s="8" t="s">
        <v>1</v>
      </c>
      <c r="R120" s="8">
        <v>50</v>
      </c>
    </row>
    <row r="121" spans="1:18" x14ac:dyDescent="0.15">
      <c r="A121" s="8" t="s">
        <v>57</v>
      </c>
      <c r="B121" s="8" t="s">
        <v>18</v>
      </c>
      <c r="C121" s="8">
        <v>4</v>
      </c>
      <c r="D121" s="8" t="str">
        <f t="shared" si="4"/>
        <v>LWR-BHO-NCS-4</v>
      </c>
      <c r="E121" s="8" t="s">
        <v>97</v>
      </c>
      <c r="F121" s="8">
        <v>120</v>
      </c>
      <c r="G121" s="8" t="str">
        <f t="shared" si="6"/>
        <v>S 120</v>
      </c>
      <c r="H121" s="8">
        <v>2</v>
      </c>
      <c r="I121" s="8">
        <v>3.274</v>
      </c>
      <c r="J121" s="8">
        <v>3.4939</v>
      </c>
      <c r="K121" s="8">
        <f t="shared" si="5"/>
        <v>0.21989999999999998</v>
      </c>
      <c r="L121" s="8" t="s">
        <v>47</v>
      </c>
      <c r="M121" s="25">
        <v>43697</v>
      </c>
      <c r="N121" s="8" t="s">
        <v>1</v>
      </c>
      <c r="O121" s="8" t="s">
        <v>421</v>
      </c>
      <c r="P121" s="25">
        <v>43717</v>
      </c>
      <c r="Q121" s="8" t="s">
        <v>1</v>
      </c>
      <c r="R121" s="8">
        <v>50</v>
      </c>
    </row>
    <row r="122" spans="1:18" x14ac:dyDescent="0.15">
      <c r="A122" s="8" t="s">
        <v>57</v>
      </c>
      <c r="B122" s="8" t="s">
        <v>18</v>
      </c>
      <c r="C122" s="8">
        <v>5</v>
      </c>
      <c r="D122" s="8" t="str">
        <f t="shared" si="4"/>
        <v>LWR-BHO-NCS-5</v>
      </c>
      <c r="E122" s="8" t="s">
        <v>97</v>
      </c>
      <c r="F122" s="8">
        <v>121</v>
      </c>
      <c r="G122" s="8" t="str">
        <f t="shared" si="6"/>
        <v>S 121</v>
      </c>
      <c r="H122" s="8">
        <v>1</v>
      </c>
      <c r="I122" s="8">
        <v>3.2793999999999999</v>
      </c>
      <c r="J122" s="8">
        <v>3.4845000000000002</v>
      </c>
      <c r="K122" s="8">
        <f t="shared" si="5"/>
        <v>0.20510000000000028</v>
      </c>
      <c r="L122" s="8" t="s">
        <v>47</v>
      </c>
      <c r="M122" s="25">
        <v>43697</v>
      </c>
      <c r="N122" s="8" t="s">
        <v>1</v>
      </c>
      <c r="O122" s="8" t="s">
        <v>421</v>
      </c>
      <c r="P122" s="25">
        <v>43717</v>
      </c>
      <c r="Q122" s="8" t="s">
        <v>1</v>
      </c>
      <c r="R122" s="8">
        <v>50</v>
      </c>
    </row>
    <row r="123" spans="1:18" x14ac:dyDescent="0.15">
      <c r="A123" s="8" t="s">
        <v>57</v>
      </c>
      <c r="B123" s="8" t="s">
        <v>18</v>
      </c>
      <c r="C123" s="8">
        <v>5</v>
      </c>
      <c r="D123" s="8" t="str">
        <f t="shared" si="4"/>
        <v>LWR-BHO-NCS-5</v>
      </c>
      <c r="E123" s="8" t="s">
        <v>97</v>
      </c>
      <c r="F123" s="8">
        <v>122</v>
      </c>
      <c r="G123" s="8" t="str">
        <f t="shared" si="6"/>
        <v>S 122</v>
      </c>
      <c r="H123" s="8">
        <v>2</v>
      </c>
      <c r="I123" s="8">
        <v>3.3109000000000002</v>
      </c>
      <c r="J123" s="8">
        <v>3.5255000000000001</v>
      </c>
      <c r="K123" s="8">
        <f t="shared" si="5"/>
        <v>0.2145999999999999</v>
      </c>
      <c r="L123" s="8" t="s">
        <v>47</v>
      </c>
      <c r="M123" s="25">
        <v>43697</v>
      </c>
      <c r="N123" s="8" t="s">
        <v>1</v>
      </c>
      <c r="O123" s="8" t="s">
        <v>421</v>
      </c>
      <c r="P123" s="25">
        <v>43717</v>
      </c>
      <c r="Q123" s="8" t="s">
        <v>1</v>
      </c>
      <c r="R123" s="8">
        <v>50</v>
      </c>
    </row>
    <row r="124" spans="1:18" x14ac:dyDescent="0.15">
      <c r="A124" s="8" t="s">
        <v>57</v>
      </c>
      <c r="B124" s="8" t="s">
        <v>18</v>
      </c>
      <c r="C124" s="8">
        <v>6</v>
      </c>
      <c r="D124" s="8" t="str">
        <f t="shared" si="4"/>
        <v>LWR-BHO-NCS-6</v>
      </c>
      <c r="E124" s="8" t="s">
        <v>97</v>
      </c>
      <c r="F124" s="8">
        <v>123</v>
      </c>
      <c r="G124" s="8" t="str">
        <f t="shared" si="6"/>
        <v>S 123</v>
      </c>
      <c r="H124" s="8">
        <v>1</v>
      </c>
      <c r="I124" s="8">
        <v>3.2446999999999999</v>
      </c>
      <c r="J124" s="8">
        <v>3.5564</v>
      </c>
      <c r="K124" s="8">
        <f t="shared" si="5"/>
        <v>0.31170000000000009</v>
      </c>
      <c r="L124" s="8" t="s">
        <v>47</v>
      </c>
      <c r="M124" s="25">
        <v>43697</v>
      </c>
      <c r="N124" s="8" t="s">
        <v>1</v>
      </c>
      <c r="O124" s="8" t="s">
        <v>421</v>
      </c>
      <c r="P124" s="25">
        <v>43717</v>
      </c>
      <c r="Q124" s="8" t="s">
        <v>1</v>
      </c>
      <c r="R124" s="8">
        <v>50</v>
      </c>
    </row>
    <row r="125" spans="1:18" x14ac:dyDescent="0.15">
      <c r="A125" s="8" t="s">
        <v>57</v>
      </c>
      <c r="B125" s="8" t="s">
        <v>18</v>
      </c>
      <c r="C125" s="8">
        <v>6</v>
      </c>
      <c r="D125" s="8" t="str">
        <f t="shared" si="4"/>
        <v>LWR-BHO-NCS-6</v>
      </c>
      <c r="E125" s="8" t="s">
        <v>97</v>
      </c>
      <c r="F125" s="8">
        <v>124</v>
      </c>
      <c r="G125" s="8" t="str">
        <f t="shared" si="6"/>
        <v>S 124</v>
      </c>
      <c r="H125" s="8">
        <v>2</v>
      </c>
      <c r="I125" s="8">
        <v>3.1865000000000001</v>
      </c>
      <c r="J125" s="8">
        <v>3.5638999999999998</v>
      </c>
      <c r="K125" s="8">
        <f t="shared" si="5"/>
        <v>0.37739999999999974</v>
      </c>
      <c r="L125" s="8" t="s">
        <v>47</v>
      </c>
      <c r="M125" s="25">
        <v>43697</v>
      </c>
      <c r="N125" s="8" t="s">
        <v>1</v>
      </c>
      <c r="O125" s="8" t="s">
        <v>421</v>
      </c>
      <c r="P125" s="25">
        <v>43717</v>
      </c>
      <c r="Q125" s="8" t="s">
        <v>1</v>
      </c>
      <c r="R125" s="8">
        <v>50</v>
      </c>
    </row>
    <row r="126" spans="1:18" x14ac:dyDescent="0.15">
      <c r="A126" s="8" t="s">
        <v>57</v>
      </c>
      <c r="B126" s="8" t="s">
        <v>18</v>
      </c>
      <c r="C126" s="8">
        <v>7</v>
      </c>
      <c r="D126" s="8" t="str">
        <f t="shared" si="4"/>
        <v>LWR-BHO-NCS-7</v>
      </c>
      <c r="E126" s="8" t="s">
        <v>97</v>
      </c>
      <c r="F126" s="8">
        <v>125</v>
      </c>
      <c r="G126" s="8" t="str">
        <f t="shared" si="6"/>
        <v>S 125</v>
      </c>
      <c r="H126" s="8">
        <v>1</v>
      </c>
      <c r="I126" s="8">
        <v>3.3403</v>
      </c>
      <c r="J126" s="8">
        <v>3.5859000000000001</v>
      </c>
      <c r="K126" s="8">
        <f t="shared" si="5"/>
        <v>0.24560000000000004</v>
      </c>
      <c r="L126" s="8" t="s">
        <v>47</v>
      </c>
      <c r="M126" s="25">
        <v>43697</v>
      </c>
      <c r="N126" s="8" t="s">
        <v>1</v>
      </c>
      <c r="O126" s="8" t="s">
        <v>421</v>
      </c>
      <c r="P126" s="25">
        <v>43714</v>
      </c>
      <c r="Q126" s="8" t="s">
        <v>1</v>
      </c>
      <c r="R126" s="8">
        <v>50</v>
      </c>
    </row>
    <row r="127" spans="1:18" x14ac:dyDescent="0.15">
      <c r="A127" s="8" t="s">
        <v>57</v>
      </c>
      <c r="B127" s="8" t="s">
        <v>18</v>
      </c>
      <c r="C127" s="8">
        <v>7</v>
      </c>
      <c r="D127" s="8" t="str">
        <f t="shared" si="4"/>
        <v>LWR-BHO-NCS-7</v>
      </c>
      <c r="E127" s="8" t="s">
        <v>97</v>
      </c>
      <c r="F127" s="8">
        <v>126</v>
      </c>
      <c r="G127" s="8" t="str">
        <f t="shared" si="6"/>
        <v>S 126</v>
      </c>
      <c r="H127" s="8">
        <v>2</v>
      </c>
      <c r="I127" s="8">
        <v>3.3020999999999998</v>
      </c>
      <c r="J127" s="8">
        <v>3.5672999999999999</v>
      </c>
      <c r="K127" s="8">
        <f t="shared" si="5"/>
        <v>0.2652000000000001</v>
      </c>
      <c r="L127" s="8" t="s">
        <v>47</v>
      </c>
      <c r="M127" s="25">
        <v>43697</v>
      </c>
      <c r="N127" s="8" t="s">
        <v>1</v>
      </c>
      <c r="O127" s="8" t="s">
        <v>421</v>
      </c>
      <c r="P127" s="25">
        <v>43714</v>
      </c>
      <c r="Q127" s="8" t="s">
        <v>1</v>
      </c>
      <c r="R127" s="8">
        <v>50</v>
      </c>
    </row>
    <row r="128" spans="1:18" x14ac:dyDescent="0.15">
      <c r="A128" s="8" t="s">
        <v>57</v>
      </c>
      <c r="B128" s="8" t="s">
        <v>18</v>
      </c>
      <c r="C128" s="8">
        <v>8</v>
      </c>
      <c r="D128" s="8" t="str">
        <f t="shared" si="4"/>
        <v>LWR-BHO-NCS-8</v>
      </c>
      <c r="E128" s="8" t="s">
        <v>97</v>
      </c>
      <c r="F128" s="8">
        <v>127</v>
      </c>
      <c r="G128" s="8" t="str">
        <f t="shared" si="6"/>
        <v>S 127</v>
      </c>
      <c r="H128" s="8">
        <v>1</v>
      </c>
      <c r="I128" s="8">
        <v>3.3393999999999999</v>
      </c>
      <c r="J128" s="8">
        <v>3.5971000000000002</v>
      </c>
      <c r="K128" s="8">
        <f t="shared" si="5"/>
        <v>0.25770000000000026</v>
      </c>
      <c r="L128" s="8" t="s">
        <v>47</v>
      </c>
      <c r="M128" s="25">
        <v>43697</v>
      </c>
      <c r="N128" s="8" t="s">
        <v>1</v>
      </c>
      <c r="O128" s="8" t="s">
        <v>421</v>
      </c>
      <c r="P128" s="25">
        <v>43714</v>
      </c>
      <c r="Q128" s="8" t="s">
        <v>1</v>
      </c>
      <c r="R128" s="8">
        <v>50</v>
      </c>
    </row>
    <row r="129" spans="1:18" x14ac:dyDescent="0.15">
      <c r="A129" s="8" t="s">
        <v>57</v>
      </c>
      <c r="B129" s="8" t="s">
        <v>18</v>
      </c>
      <c r="C129" s="8">
        <v>8</v>
      </c>
      <c r="D129" s="8" t="str">
        <f t="shared" si="4"/>
        <v>LWR-BHO-NCS-8</v>
      </c>
      <c r="E129" s="8" t="s">
        <v>97</v>
      </c>
      <c r="F129" s="8">
        <v>128</v>
      </c>
      <c r="G129" s="8" t="str">
        <f t="shared" si="6"/>
        <v>S 128</v>
      </c>
      <c r="H129" s="8">
        <v>2</v>
      </c>
      <c r="I129" s="8">
        <v>3.3618999999999999</v>
      </c>
      <c r="J129" s="8">
        <v>3.5988000000000002</v>
      </c>
      <c r="K129" s="8">
        <f t="shared" si="5"/>
        <v>0.23690000000000033</v>
      </c>
      <c r="L129" s="8" t="s">
        <v>47</v>
      </c>
      <c r="M129" s="25">
        <v>43697</v>
      </c>
      <c r="N129" s="8" t="s">
        <v>1</v>
      </c>
      <c r="O129" s="8" t="s">
        <v>421</v>
      </c>
      <c r="P129" s="25">
        <v>43714</v>
      </c>
      <c r="Q129" s="8" t="s">
        <v>1</v>
      </c>
      <c r="R129" s="8">
        <v>50</v>
      </c>
    </row>
    <row r="130" spans="1:18" x14ac:dyDescent="0.15">
      <c r="A130" s="8" t="s">
        <v>57</v>
      </c>
      <c r="B130" s="8" t="s">
        <v>19</v>
      </c>
      <c r="C130" s="8">
        <v>1</v>
      </c>
      <c r="D130" s="8" t="str">
        <f t="shared" ref="D130:D193" si="7">_xlfn.CONCAT(B130,"-",C130)</f>
        <v>MAF-ONE-PRO-1</v>
      </c>
      <c r="E130" s="8" t="s">
        <v>97</v>
      </c>
      <c r="F130" s="8">
        <v>129</v>
      </c>
      <c r="G130" s="8" t="str">
        <f t="shared" si="6"/>
        <v>S 129</v>
      </c>
      <c r="H130" s="8">
        <v>1</v>
      </c>
      <c r="I130" s="8">
        <v>3.3420000000000001</v>
      </c>
      <c r="J130" s="8">
        <v>3.6160999999999999</v>
      </c>
      <c r="K130" s="8">
        <f t="shared" si="5"/>
        <v>0.27409999999999979</v>
      </c>
      <c r="L130" s="8" t="s">
        <v>81</v>
      </c>
      <c r="M130" s="25">
        <v>43698</v>
      </c>
      <c r="N130" s="8" t="s">
        <v>1</v>
      </c>
      <c r="O130" s="8" t="s">
        <v>421</v>
      </c>
      <c r="P130" s="25">
        <v>43713</v>
      </c>
      <c r="Q130" s="8" t="s">
        <v>1</v>
      </c>
      <c r="R130" s="8">
        <v>50</v>
      </c>
    </row>
    <row r="131" spans="1:18" x14ac:dyDescent="0.15">
      <c r="A131" s="8" t="s">
        <v>57</v>
      </c>
      <c r="B131" s="8" t="s">
        <v>19</v>
      </c>
      <c r="C131" s="8">
        <v>1</v>
      </c>
      <c r="D131" s="8" t="str">
        <f t="shared" si="7"/>
        <v>MAF-ONE-PRO-1</v>
      </c>
      <c r="E131" s="8" t="s">
        <v>97</v>
      </c>
      <c r="F131" s="8">
        <v>130</v>
      </c>
      <c r="G131" s="8" t="str">
        <f t="shared" si="6"/>
        <v>S 130</v>
      </c>
      <c r="H131" s="8">
        <v>2</v>
      </c>
      <c r="I131" s="8">
        <v>3.1976</v>
      </c>
      <c r="J131" s="8">
        <v>3.4687000000000001</v>
      </c>
      <c r="K131" s="8">
        <f t="shared" si="5"/>
        <v>0.27110000000000012</v>
      </c>
      <c r="L131" s="8" t="s">
        <v>81</v>
      </c>
      <c r="M131" s="25">
        <v>43698</v>
      </c>
      <c r="N131" s="8" t="s">
        <v>1</v>
      </c>
      <c r="O131" s="8" t="s">
        <v>421</v>
      </c>
      <c r="P131" s="25">
        <v>43713</v>
      </c>
      <c r="Q131" s="8" t="s">
        <v>1</v>
      </c>
      <c r="R131" s="8">
        <v>50</v>
      </c>
    </row>
    <row r="132" spans="1:18" x14ac:dyDescent="0.15">
      <c r="A132" s="8" t="s">
        <v>57</v>
      </c>
      <c r="B132" s="8" t="s">
        <v>19</v>
      </c>
      <c r="C132" s="8">
        <v>2</v>
      </c>
      <c r="D132" s="8" t="str">
        <f t="shared" si="7"/>
        <v>MAF-ONE-PRO-2</v>
      </c>
      <c r="E132" s="8" t="s">
        <v>97</v>
      </c>
      <c r="F132" s="8">
        <v>131</v>
      </c>
      <c r="G132" s="8" t="str">
        <f t="shared" si="6"/>
        <v>S 131</v>
      </c>
      <c r="H132" s="8">
        <v>1</v>
      </c>
      <c r="I132" s="8">
        <v>3.2164000000000001</v>
      </c>
      <c r="J132" s="8">
        <v>3.4546000000000001</v>
      </c>
      <c r="K132" s="8">
        <f t="shared" ref="K132:K195" si="8">J132-I132</f>
        <v>0.23819999999999997</v>
      </c>
      <c r="L132" s="8" t="s">
        <v>81</v>
      </c>
      <c r="M132" s="25">
        <v>43698</v>
      </c>
      <c r="N132" s="8" t="s">
        <v>1</v>
      </c>
      <c r="O132" s="8" t="s">
        <v>421</v>
      </c>
      <c r="P132" s="25">
        <v>43713</v>
      </c>
      <c r="Q132" s="8" t="s">
        <v>1</v>
      </c>
      <c r="R132" s="8">
        <v>50</v>
      </c>
    </row>
    <row r="133" spans="1:18" x14ac:dyDescent="0.15">
      <c r="A133" s="8" t="s">
        <v>57</v>
      </c>
      <c r="B133" s="8" t="s">
        <v>19</v>
      </c>
      <c r="C133" s="8">
        <v>2</v>
      </c>
      <c r="D133" s="8" t="str">
        <f t="shared" si="7"/>
        <v>MAF-ONE-PRO-2</v>
      </c>
      <c r="E133" s="8" t="s">
        <v>97</v>
      </c>
      <c r="F133" s="8">
        <v>132</v>
      </c>
      <c r="G133" s="8" t="str">
        <f t="shared" si="6"/>
        <v>S 132</v>
      </c>
      <c r="H133" s="8">
        <v>2</v>
      </c>
      <c r="I133" s="8">
        <v>3.3942000000000001</v>
      </c>
      <c r="J133" s="8">
        <v>3.6278999999999999</v>
      </c>
      <c r="K133" s="8">
        <f t="shared" si="8"/>
        <v>0.2336999999999998</v>
      </c>
      <c r="L133" s="8" t="s">
        <v>81</v>
      </c>
      <c r="M133" s="25">
        <v>43698</v>
      </c>
      <c r="N133" s="8" t="s">
        <v>1</v>
      </c>
      <c r="O133" s="8" t="s">
        <v>421</v>
      </c>
      <c r="P133" s="25">
        <v>43713</v>
      </c>
      <c r="Q133" s="8" t="s">
        <v>1</v>
      </c>
      <c r="R133" s="8">
        <v>50</v>
      </c>
    </row>
    <row r="134" spans="1:18" x14ac:dyDescent="0.15">
      <c r="A134" s="8" t="s">
        <v>57</v>
      </c>
      <c r="B134" s="8" t="s">
        <v>19</v>
      </c>
      <c r="C134" s="8">
        <v>3</v>
      </c>
      <c r="D134" s="8" t="str">
        <f t="shared" si="7"/>
        <v>MAF-ONE-PRO-3</v>
      </c>
      <c r="E134" s="8" t="s">
        <v>97</v>
      </c>
      <c r="F134" s="8">
        <v>133</v>
      </c>
      <c r="G134" s="8" t="str">
        <f t="shared" si="6"/>
        <v>S 133</v>
      </c>
      <c r="H134" s="8">
        <v>1</v>
      </c>
      <c r="I134" s="8">
        <v>3.28</v>
      </c>
      <c r="J134" s="8">
        <v>3.423</v>
      </c>
      <c r="K134" s="8">
        <f t="shared" si="8"/>
        <v>0.14300000000000024</v>
      </c>
      <c r="L134" s="8" t="s">
        <v>81</v>
      </c>
      <c r="M134" s="25">
        <v>43698</v>
      </c>
      <c r="N134" s="8" t="s">
        <v>1</v>
      </c>
      <c r="O134" s="8" t="s">
        <v>421</v>
      </c>
      <c r="P134" s="25">
        <v>43713</v>
      </c>
      <c r="Q134" s="8" t="s">
        <v>1</v>
      </c>
      <c r="R134" s="8">
        <v>50</v>
      </c>
    </row>
    <row r="135" spans="1:18" x14ac:dyDescent="0.15">
      <c r="A135" s="8" t="s">
        <v>57</v>
      </c>
      <c r="B135" s="8" t="s">
        <v>19</v>
      </c>
      <c r="C135" s="8">
        <v>3</v>
      </c>
      <c r="D135" s="8" t="str">
        <f t="shared" si="7"/>
        <v>MAF-ONE-PRO-3</v>
      </c>
      <c r="E135" s="8" t="s">
        <v>97</v>
      </c>
      <c r="F135" s="8">
        <v>134</v>
      </c>
      <c r="G135" s="8" t="str">
        <f t="shared" si="6"/>
        <v>S 134</v>
      </c>
      <c r="H135" s="8">
        <v>2</v>
      </c>
      <c r="I135" s="8">
        <v>3.3342999999999998</v>
      </c>
      <c r="J135" s="8">
        <v>3.5642999999999998</v>
      </c>
      <c r="K135" s="8">
        <f t="shared" si="8"/>
        <v>0.22999999999999998</v>
      </c>
      <c r="L135" s="8" t="s">
        <v>81</v>
      </c>
      <c r="M135" s="25">
        <v>43698</v>
      </c>
      <c r="N135" s="8" t="s">
        <v>1</v>
      </c>
      <c r="O135" s="8" t="s">
        <v>421</v>
      </c>
      <c r="P135" s="25">
        <v>43713</v>
      </c>
      <c r="Q135" s="8" t="s">
        <v>1</v>
      </c>
      <c r="R135" s="8">
        <v>50</v>
      </c>
    </row>
    <row r="136" spans="1:18" x14ac:dyDescent="0.15">
      <c r="A136" s="8" t="s">
        <v>57</v>
      </c>
      <c r="B136" s="8" t="s">
        <v>0</v>
      </c>
      <c r="C136" s="8">
        <v>1</v>
      </c>
      <c r="D136" s="8" t="str">
        <f t="shared" si="7"/>
        <v>MHC-ONE-NCD-1</v>
      </c>
      <c r="E136" s="8" t="s">
        <v>97</v>
      </c>
      <c r="F136" s="8">
        <v>135</v>
      </c>
      <c r="G136" s="8" t="str">
        <f t="shared" si="6"/>
        <v>S 135</v>
      </c>
      <c r="H136" s="8">
        <v>1</v>
      </c>
      <c r="I136" s="8">
        <v>3.3117999999999999</v>
      </c>
      <c r="J136" s="8">
        <v>3.5238999999999998</v>
      </c>
      <c r="K136" s="8">
        <f t="shared" si="8"/>
        <v>0.21209999999999996</v>
      </c>
      <c r="L136" s="8" t="s">
        <v>81</v>
      </c>
      <c r="M136" s="25">
        <v>43698</v>
      </c>
      <c r="N136" s="8" t="s">
        <v>1</v>
      </c>
      <c r="O136" s="8" t="s">
        <v>421</v>
      </c>
      <c r="P136" s="25">
        <v>43713</v>
      </c>
      <c r="Q136" s="8" t="s">
        <v>1</v>
      </c>
      <c r="R136" s="8">
        <v>50</v>
      </c>
    </row>
    <row r="137" spans="1:18" x14ac:dyDescent="0.15">
      <c r="A137" s="8" t="s">
        <v>57</v>
      </c>
      <c r="B137" s="8" t="s">
        <v>0</v>
      </c>
      <c r="C137" s="8">
        <v>1</v>
      </c>
      <c r="D137" s="8" t="str">
        <f t="shared" si="7"/>
        <v>MHC-ONE-NCD-1</v>
      </c>
      <c r="E137" s="8" t="s">
        <v>97</v>
      </c>
      <c r="F137" s="8">
        <v>136</v>
      </c>
      <c r="G137" s="8" t="str">
        <f t="shared" si="6"/>
        <v>S 136</v>
      </c>
      <c r="H137" s="8">
        <v>2</v>
      </c>
      <c r="I137" s="8">
        <v>3.3228</v>
      </c>
      <c r="J137" s="8">
        <v>3.5470999999999999</v>
      </c>
      <c r="K137" s="8">
        <f t="shared" si="8"/>
        <v>0.22429999999999994</v>
      </c>
      <c r="L137" s="8" t="s">
        <v>81</v>
      </c>
      <c r="M137" s="25">
        <v>43698</v>
      </c>
      <c r="N137" s="8" t="s">
        <v>1</v>
      </c>
      <c r="O137" s="8" t="s">
        <v>421</v>
      </c>
      <c r="P137" s="25">
        <v>43713</v>
      </c>
      <c r="Q137" s="8" t="s">
        <v>1</v>
      </c>
      <c r="R137" s="8">
        <v>50</v>
      </c>
    </row>
    <row r="138" spans="1:18" x14ac:dyDescent="0.15">
      <c r="A138" s="8" t="s">
        <v>57</v>
      </c>
      <c r="B138" s="8" t="s">
        <v>0</v>
      </c>
      <c r="C138" s="8">
        <v>2</v>
      </c>
      <c r="D138" s="8" t="str">
        <f t="shared" si="7"/>
        <v>MHC-ONE-NCD-2</v>
      </c>
      <c r="E138" s="8" t="s">
        <v>97</v>
      </c>
      <c r="F138" s="8">
        <v>137</v>
      </c>
      <c r="G138" s="8" t="str">
        <f t="shared" si="6"/>
        <v>S 137</v>
      </c>
      <c r="H138" s="8">
        <v>1</v>
      </c>
      <c r="I138" s="8">
        <v>3.2584</v>
      </c>
      <c r="J138" s="8">
        <v>3.4775999999999998</v>
      </c>
      <c r="K138" s="8">
        <f t="shared" si="8"/>
        <v>0.21919999999999984</v>
      </c>
      <c r="L138" s="8" t="s">
        <v>81</v>
      </c>
      <c r="M138" s="25">
        <v>43698</v>
      </c>
      <c r="N138" s="8" t="s">
        <v>1</v>
      </c>
      <c r="O138" s="8" t="s">
        <v>421</v>
      </c>
      <c r="P138" s="25">
        <v>43713</v>
      </c>
      <c r="Q138" s="8" t="s">
        <v>1</v>
      </c>
      <c r="R138" s="8">
        <v>50</v>
      </c>
    </row>
    <row r="139" spans="1:18" x14ac:dyDescent="0.15">
      <c r="A139" s="8" t="s">
        <v>57</v>
      </c>
      <c r="B139" s="8" t="s">
        <v>0</v>
      </c>
      <c r="C139" s="8">
        <v>2</v>
      </c>
      <c r="D139" s="8" t="str">
        <f t="shared" si="7"/>
        <v>MHC-ONE-NCD-2</v>
      </c>
      <c r="E139" s="8" t="s">
        <v>97</v>
      </c>
      <c r="F139" s="8">
        <v>138</v>
      </c>
      <c r="G139" s="8" t="str">
        <f t="shared" si="6"/>
        <v>S 138</v>
      </c>
      <c r="H139" s="8">
        <v>2</v>
      </c>
      <c r="I139" s="8">
        <v>3.2867000000000002</v>
      </c>
      <c r="J139" s="8">
        <v>3.5156000000000001</v>
      </c>
      <c r="K139" s="8">
        <f t="shared" si="8"/>
        <v>0.22889999999999988</v>
      </c>
      <c r="L139" s="8" t="s">
        <v>81</v>
      </c>
      <c r="M139" s="25">
        <v>43698</v>
      </c>
      <c r="N139" s="8" t="s">
        <v>1</v>
      </c>
      <c r="O139" s="8" t="s">
        <v>421</v>
      </c>
      <c r="P139" s="25">
        <v>43713</v>
      </c>
      <c r="Q139" s="8" t="s">
        <v>1</v>
      </c>
      <c r="R139" s="8">
        <v>50</v>
      </c>
    </row>
    <row r="140" spans="1:18" x14ac:dyDescent="0.15">
      <c r="A140" s="8" t="s">
        <v>57</v>
      </c>
      <c r="B140" s="8" t="s">
        <v>0</v>
      </c>
      <c r="C140" s="8">
        <v>3</v>
      </c>
      <c r="D140" s="8" t="str">
        <f t="shared" si="7"/>
        <v>MHC-ONE-NCD-3</v>
      </c>
      <c r="E140" s="8" t="s">
        <v>97</v>
      </c>
      <c r="F140" s="8">
        <v>139</v>
      </c>
      <c r="G140" s="8" t="str">
        <f t="shared" si="6"/>
        <v>S 139</v>
      </c>
      <c r="H140" s="8">
        <v>1</v>
      </c>
      <c r="I140" s="8">
        <v>3.2452000000000001</v>
      </c>
      <c r="J140" s="8">
        <v>3.5293000000000001</v>
      </c>
      <c r="K140" s="8">
        <f t="shared" si="8"/>
        <v>0.28410000000000002</v>
      </c>
      <c r="L140" s="8" t="s">
        <v>81</v>
      </c>
      <c r="M140" s="25">
        <v>43698</v>
      </c>
      <c r="N140" s="8" t="s">
        <v>1</v>
      </c>
      <c r="O140" s="8" t="s">
        <v>421</v>
      </c>
      <c r="P140" s="25">
        <v>43714</v>
      </c>
      <c r="Q140" s="8" t="s">
        <v>1</v>
      </c>
      <c r="R140" s="8">
        <v>50</v>
      </c>
    </row>
    <row r="141" spans="1:18" x14ac:dyDescent="0.15">
      <c r="A141" s="8" t="s">
        <v>57</v>
      </c>
      <c r="B141" s="8" t="s">
        <v>0</v>
      </c>
      <c r="C141" s="8">
        <v>3</v>
      </c>
      <c r="D141" s="8" t="str">
        <f t="shared" si="7"/>
        <v>MHC-ONE-NCD-3</v>
      </c>
      <c r="E141" s="8" t="s">
        <v>97</v>
      </c>
      <c r="F141" s="8">
        <v>140</v>
      </c>
      <c r="G141" s="8" t="str">
        <f t="shared" si="6"/>
        <v>S 140</v>
      </c>
      <c r="H141" s="8">
        <v>2</v>
      </c>
      <c r="I141" s="8">
        <v>3.1496</v>
      </c>
      <c r="J141" s="8">
        <v>3.3599000000000001</v>
      </c>
      <c r="K141" s="8">
        <f t="shared" si="8"/>
        <v>0.21030000000000015</v>
      </c>
      <c r="L141" s="8" t="s">
        <v>81</v>
      </c>
      <c r="M141" s="25">
        <v>43698</v>
      </c>
      <c r="N141" s="8" t="s">
        <v>1</v>
      </c>
      <c r="O141" s="8" t="s">
        <v>421</v>
      </c>
      <c r="P141" s="25">
        <v>43714</v>
      </c>
      <c r="Q141" s="8" t="s">
        <v>1</v>
      </c>
      <c r="R141" s="8">
        <v>50</v>
      </c>
    </row>
    <row r="142" spans="1:18" x14ac:dyDescent="0.15">
      <c r="A142" s="8" t="s">
        <v>57</v>
      </c>
      <c r="B142" s="8" t="s">
        <v>0</v>
      </c>
      <c r="C142" s="8">
        <v>4</v>
      </c>
      <c r="D142" s="8" t="str">
        <f t="shared" si="7"/>
        <v>MHC-ONE-NCD-4</v>
      </c>
      <c r="E142" s="8" t="s">
        <v>97</v>
      </c>
      <c r="F142" s="8">
        <v>141</v>
      </c>
      <c r="G142" s="8" t="str">
        <f t="shared" si="6"/>
        <v>S 141</v>
      </c>
      <c r="H142" s="8">
        <v>1</v>
      </c>
      <c r="I142" s="8">
        <v>3.2446999999999999</v>
      </c>
      <c r="J142" s="8">
        <v>3.4470000000000001</v>
      </c>
      <c r="K142" s="8">
        <f t="shared" si="8"/>
        <v>0.20230000000000015</v>
      </c>
      <c r="L142" s="8" t="s">
        <v>81</v>
      </c>
      <c r="M142" s="25">
        <v>43698</v>
      </c>
      <c r="N142" s="8" t="s">
        <v>1</v>
      </c>
      <c r="O142" s="8" t="s">
        <v>421</v>
      </c>
      <c r="P142" s="25">
        <v>43714</v>
      </c>
      <c r="Q142" s="8" t="s">
        <v>1</v>
      </c>
      <c r="R142" s="8">
        <v>50</v>
      </c>
    </row>
    <row r="143" spans="1:18" x14ac:dyDescent="0.15">
      <c r="A143" s="8" t="s">
        <v>57</v>
      </c>
      <c r="B143" s="8" t="s">
        <v>0</v>
      </c>
      <c r="C143" s="8">
        <v>4</v>
      </c>
      <c r="D143" s="8" t="str">
        <f t="shared" si="7"/>
        <v>MHC-ONE-NCD-4</v>
      </c>
      <c r="E143" s="8" t="s">
        <v>97</v>
      </c>
      <c r="F143" s="8">
        <v>142</v>
      </c>
      <c r="G143" s="8" t="str">
        <f t="shared" si="6"/>
        <v>S 142</v>
      </c>
      <c r="H143" s="8">
        <v>2</v>
      </c>
      <c r="I143" s="8">
        <v>3.3331</v>
      </c>
      <c r="J143" s="8">
        <v>3.5815999999999999</v>
      </c>
      <c r="K143" s="8">
        <f t="shared" si="8"/>
        <v>0.24849999999999994</v>
      </c>
      <c r="L143" s="8" t="s">
        <v>81</v>
      </c>
      <c r="M143" s="25">
        <v>43698</v>
      </c>
      <c r="N143" s="8" t="s">
        <v>1</v>
      </c>
      <c r="O143" s="8" t="s">
        <v>421</v>
      </c>
      <c r="P143" s="25">
        <v>43714</v>
      </c>
      <c r="Q143" s="8" t="s">
        <v>1</v>
      </c>
      <c r="R143" s="8">
        <v>50</v>
      </c>
    </row>
    <row r="144" spans="1:18" x14ac:dyDescent="0.15">
      <c r="A144" s="8" t="s">
        <v>57</v>
      </c>
      <c r="B144" s="8" t="s">
        <v>0</v>
      </c>
      <c r="C144" s="8">
        <v>5</v>
      </c>
      <c r="D144" s="8" t="str">
        <f t="shared" si="7"/>
        <v>MHC-ONE-NCD-5</v>
      </c>
      <c r="E144" s="8" t="s">
        <v>97</v>
      </c>
      <c r="F144" s="8">
        <v>143</v>
      </c>
      <c r="G144" s="8" t="str">
        <f t="shared" si="6"/>
        <v>S 143</v>
      </c>
      <c r="H144" s="8">
        <v>1</v>
      </c>
      <c r="I144" s="8">
        <v>3.3290999999999999</v>
      </c>
      <c r="J144" s="8">
        <v>3.5466000000000002</v>
      </c>
      <c r="K144" s="8">
        <f t="shared" si="8"/>
        <v>0.21750000000000025</v>
      </c>
      <c r="L144" s="8" t="s">
        <v>81</v>
      </c>
      <c r="M144" s="25">
        <v>43698</v>
      </c>
      <c r="N144" s="8" t="s">
        <v>1</v>
      </c>
      <c r="O144" s="8" t="s">
        <v>421</v>
      </c>
      <c r="P144" s="25">
        <v>43714</v>
      </c>
      <c r="Q144" s="8" t="s">
        <v>1</v>
      </c>
      <c r="R144" s="8">
        <v>50</v>
      </c>
    </row>
    <row r="145" spans="1:18" x14ac:dyDescent="0.15">
      <c r="A145" s="8" t="s">
        <v>57</v>
      </c>
      <c r="B145" s="8" t="s">
        <v>0</v>
      </c>
      <c r="C145" s="8">
        <v>5</v>
      </c>
      <c r="D145" s="8" t="str">
        <f t="shared" si="7"/>
        <v>MHC-ONE-NCD-5</v>
      </c>
      <c r="E145" s="8" t="s">
        <v>97</v>
      </c>
      <c r="F145" s="8">
        <v>144</v>
      </c>
      <c r="G145" s="8" t="str">
        <f t="shared" si="6"/>
        <v>S 144</v>
      </c>
      <c r="H145" s="8">
        <v>2</v>
      </c>
      <c r="I145" s="8">
        <v>3.2490999999999999</v>
      </c>
      <c r="J145" s="8">
        <v>3.5139999999999998</v>
      </c>
      <c r="K145" s="8">
        <f t="shared" si="8"/>
        <v>0.26489999999999991</v>
      </c>
      <c r="L145" s="8" t="s">
        <v>81</v>
      </c>
      <c r="M145" s="25">
        <v>43698</v>
      </c>
      <c r="N145" s="8" t="s">
        <v>1</v>
      </c>
      <c r="O145" s="8" t="s">
        <v>421</v>
      </c>
      <c r="P145" s="25">
        <v>43714</v>
      </c>
      <c r="Q145" s="8" t="s">
        <v>1</v>
      </c>
      <c r="R145" s="8">
        <v>50</v>
      </c>
    </row>
    <row r="146" spans="1:18" x14ac:dyDescent="0.15">
      <c r="A146" s="8" t="s">
        <v>57</v>
      </c>
      <c r="B146" s="8" t="s">
        <v>0</v>
      </c>
      <c r="C146" s="8">
        <v>6</v>
      </c>
      <c r="D146" s="8" t="str">
        <f t="shared" si="7"/>
        <v>MHC-ONE-NCD-6</v>
      </c>
      <c r="E146" s="8" t="s">
        <v>97</v>
      </c>
      <c r="F146" s="8">
        <v>145</v>
      </c>
      <c r="G146" s="8" t="str">
        <f t="shared" si="6"/>
        <v>S 145</v>
      </c>
      <c r="H146" s="8">
        <v>1</v>
      </c>
      <c r="I146" s="8">
        <v>3.3925000000000001</v>
      </c>
      <c r="J146" s="8">
        <v>3.6337000000000002</v>
      </c>
      <c r="K146" s="8">
        <f t="shared" si="8"/>
        <v>0.24120000000000008</v>
      </c>
      <c r="L146" s="8" t="s">
        <v>81</v>
      </c>
      <c r="M146" s="25">
        <v>43698</v>
      </c>
      <c r="N146" s="8" t="s">
        <v>1</v>
      </c>
      <c r="O146" s="8" t="s">
        <v>421</v>
      </c>
      <c r="P146" s="25">
        <v>43714</v>
      </c>
      <c r="Q146" s="8" t="s">
        <v>1</v>
      </c>
      <c r="R146" s="8">
        <v>50</v>
      </c>
    </row>
    <row r="147" spans="1:18" x14ac:dyDescent="0.15">
      <c r="A147" s="8" t="s">
        <v>57</v>
      </c>
      <c r="B147" s="8" t="s">
        <v>0</v>
      </c>
      <c r="C147" s="8">
        <v>6</v>
      </c>
      <c r="D147" s="8" t="str">
        <f t="shared" si="7"/>
        <v>MHC-ONE-NCD-6</v>
      </c>
      <c r="E147" s="8" t="s">
        <v>97</v>
      </c>
      <c r="F147" s="8">
        <v>146</v>
      </c>
      <c r="G147" s="8" t="str">
        <f t="shared" si="6"/>
        <v>S 146</v>
      </c>
      <c r="H147" s="8">
        <v>2</v>
      </c>
      <c r="I147" s="8">
        <v>3.3290000000000002</v>
      </c>
      <c r="J147" s="8">
        <v>3.5344000000000002</v>
      </c>
      <c r="K147" s="8">
        <f t="shared" si="8"/>
        <v>0.20540000000000003</v>
      </c>
      <c r="L147" s="8" t="s">
        <v>81</v>
      </c>
      <c r="M147" s="25">
        <v>43698</v>
      </c>
      <c r="N147" s="8" t="s">
        <v>1</v>
      </c>
      <c r="O147" s="8" t="s">
        <v>421</v>
      </c>
      <c r="P147" s="25">
        <v>43714</v>
      </c>
      <c r="Q147" s="8" t="s">
        <v>1</v>
      </c>
      <c r="R147" s="8">
        <v>50</v>
      </c>
    </row>
    <row r="148" spans="1:18" x14ac:dyDescent="0.15">
      <c r="A148" s="8" t="s">
        <v>57</v>
      </c>
      <c r="B148" s="8" t="s">
        <v>0</v>
      </c>
      <c r="C148" s="8">
        <v>7</v>
      </c>
      <c r="D148" s="8" t="str">
        <f t="shared" si="7"/>
        <v>MHC-ONE-NCD-7</v>
      </c>
      <c r="E148" s="8" t="s">
        <v>97</v>
      </c>
      <c r="F148" s="8">
        <v>147</v>
      </c>
      <c r="G148" s="8" t="str">
        <f t="shared" si="6"/>
        <v>S 147</v>
      </c>
      <c r="H148" s="8">
        <v>1</v>
      </c>
      <c r="I148" s="8">
        <v>3.3113999999999999</v>
      </c>
      <c r="J148" s="8">
        <v>3.5042</v>
      </c>
      <c r="K148" s="8">
        <f t="shared" si="8"/>
        <v>0.19280000000000008</v>
      </c>
      <c r="L148" s="8" t="s">
        <v>81</v>
      </c>
      <c r="M148" s="25">
        <v>43698</v>
      </c>
      <c r="N148" s="8" t="s">
        <v>1</v>
      </c>
      <c r="O148" s="8" t="s">
        <v>421</v>
      </c>
      <c r="P148" s="25">
        <v>43714</v>
      </c>
      <c r="Q148" s="8" t="s">
        <v>1</v>
      </c>
      <c r="R148" s="8">
        <v>50</v>
      </c>
    </row>
    <row r="149" spans="1:18" x14ac:dyDescent="0.15">
      <c r="A149" s="8" t="s">
        <v>57</v>
      </c>
      <c r="B149" s="8" t="s">
        <v>0</v>
      </c>
      <c r="C149" s="8">
        <v>7</v>
      </c>
      <c r="D149" s="8" t="str">
        <f t="shared" si="7"/>
        <v>MHC-ONE-NCD-7</v>
      </c>
      <c r="E149" s="8" t="s">
        <v>97</v>
      </c>
      <c r="F149" s="8">
        <v>148</v>
      </c>
      <c r="G149" s="8" t="str">
        <f t="shared" si="6"/>
        <v>S 148</v>
      </c>
      <c r="H149" s="8">
        <v>2</v>
      </c>
      <c r="I149" s="8">
        <v>3.2860999999999998</v>
      </c>
      <c r="J149" s="8">
        <v>3.5124</v>
      </c>
      <c r="K149" s="8">
        <f t="shared" si="8"/>
        <v>0.22630000000000017</v>
      </c>
      <c r="L149" s="8" t="s">
        <v>81</v>
      </c>
      <c r="M149" s="25">
        <v>43698</v>
      </c>
      <c r="N149" s="8" t="s">
        <v>1</v>
      </c>
      <c r="O149" s="8" t="s">
        <v>421</v>
      </c>
      <c r="P149" s="25">
        <v>43714</v>
      </c>
      <c r="Q149" s="8" t="s">
        <v>1</v>
      </c>
      <c r="R149" s="8">
        <v>50</v>
      </c>
    </row>
    <row r="150" spans="1:18" x14ac:dyDescent="0.15">
      <c r="A150" s="8" t="s">
        <v>57</v>
      </c>
      <c r="B150" s="8" t="s">
        <v>0</v>
      </c>
      <c r="C150" s="8">
        <v>8</v>
      </c>
      <c r="D150" s="8" t="str">
        <f t="shared" si="7"/>
        <v>MHC-ONE-NCD-8</v>
      </c>
      <c r="E150" s="8" t="s">
        <v>97</v>
      </c>
      <c r="F150" s="8">
        <v>149</v>
      </c>
      <c r="G150" s="8" t="str">
        <f t="shared" si="6"/>
        <v>S 149</v>
      </c>
      <c r="H150" s="8">
        <v>1</v>
      </c>
      <c r="I150" s="8">
        <v>3.2997000000000001</v>
      </c>
      <c r="J150" s="8">
        <v>3.5354000000000001</v>
      </c>
      <c r="K150" s="8">
        <f t="shared" si="8"/>
        <v>0.23570000000000002</v>
      </c>
      <c r="L150" s="8" t="s">
        <v>81</v>
      </c>
      <c r="M150" s="25">
        <v>43698</v>
      </c>
      <c r="N150" s="8" t="s">
        <v>1</v>
      </c>
      <c r="O150" s="8" t="s">
        <v>421</v>
      </c>
      <c r="P150" s="25">
        <v>43714</v>
      </c>
      <c r="Q150" s="8" t="s">
        <v>1</v>
      </c>
      <c r="R150" s="8">
        <v>50</v>
      </c>
    </row>
    <row r="151" spans="1:18" x14ac:dyDescent="0.15">
      <c r="A151" s="8" t="s">
        <v>57</v>
      </c>
      <c r="B151" s="8" t="s">
        <v>0</v>
      </c>
      <c r="C151" s="8">
        <v>8</v>
      </c>
      <c r="D151" s="8" t="str">
        <f t="shared" si="7"/>
        <v>MHC-ONE-NCD-8</v>
      </c>
      <c r="E151" s="8" t="s">
        <v>97</v>
      </c>
      <c r="F151" s="8">
        <v>150</v>
      </c>
      <c r="G151" s="8" t="str">
        <f t="shared" si="6"/>
        <v>S 150</v>
      </c>
      <c r="H151" s="8">
        <v>2</v>
      </c>
      <c r="I151" s="8">
        <v>3.2101000000000002</v>
      </c>
      <c r="J151" s="8">
        <v>3.4359999999999999</v>
      </c>
      <c r="K151" s="8">
        <f t="shared" si="8"/>
        <v>0.22589999999999977</v>
      </c>
      <c r="L151" s="8" t="s">
        <v>81</v>
      </c>
      <c r="M151" s="25">
        <v>43698</v>
      </c>
      <c r="N151" s="8" t="s">
        <v>1</v>
      </c>
      <c r="O151" s="8" t="s">
        <v>421</v>
      </c>
      <c r="P151" s="25">
        <v>43714</v>
      </c>
      <c r="Q151" s="8" t="s">
        <v>1</v>
      </c>
      <c r="R151" s="8">
        <v>50</v>
      </c>
    </row>
    <row r="152" spans="1:18" x14ac:dyDescent="0.15">
      <c r="A152" s="8" t="s">
        <v>57</v>
      </c>
      <c r="B152" s="8" t="s">
        <v>6</v>
      </c>
      <c r="C152" s="8">
        <v>1</v>
      </c>
      <c r="D152" s="8" t="str">
        <f t="shared" si="7"/>
        <v>OTO-MON-NCD-1</v>
      </c>
      <c r="E152" s="8" t="s">
        <v>97</v>
      </c>
      <c r="F152" s="8">
        <v>151</v>
      </c>
      <c r="G152" s="8" t="str">
        <f t="shared" si="6"/>
        <v>S 151</v>
      </c>
      <c r="H152" s="8">
        <v>1</v>
      </c>
      <c r="I152" s="8">
        <v>3.2166999999999999</v>
      </c>
      <c r="J152" s="8">
        <v>3.4138999999999999</v>
      </c>
      <c r="K152" s="8">
        <f t="shared" si="8"/>
        <v>0.19720000000000004</v>
      </c>
      <c r="L152" s="8" t="s">
        <v>81</v>
      </c>
      <c r="M152" s="25">
        <v>43698</v>
      </c>
      <c r="N152" s="8" t="s">
        <v>1</v>
      </c>
      <c r="O152" s="8" t="s">
        <v>421</v>
      </c>
      <c r="P152" s="25">
        <v>43714</v>
      </c>
      <c r="Q152" s="8" t="s">
        <v>1</v>
      </c>
      <c r="R152" s="8">
        <v>50</v>
      </c>
    </row>
    <row r="153" spans="1:18" x14ac:dyDescent="0.15">
      <c r="A153" s="8" t="s">
        <v>57</v>
      </c>
      <c r="B153" s="8" t="s">
        <v>6</v>
      </c>
      <c r="C153" s="8">
        <v>1</v>
      </c>
      <c r="D153" s="8" t="str">
        <f t="shared" si="7"/>
        <v>OTO-MON-NCD-1</v>
      </c>
      <c r="E153" s="8" t="s">
        <v>97</v>
      </c>
      <c r="F153" s="8">
        <v>152</v>
      </c>
      <c r="G153" s="8" t="str">
        <f t="shared" si="6"/>
        <v>S 152</v>
      </c>
      <c r="H153" s="8">
        <v>2</v>
      </c>
      <c r="I153" s="8">
        <v>3.3268</v>
      </c>
      <c r="J153" s="8">
        <v>3.5718000000000001</v>
      </c>
      <c r="K153" s="8">
        <f t="shared" si="8"/>
        <v>0.24500000000000011</v>
      </c>
      <c r="L153" s="8" t="s">
        <v>81</v>
      </c>
      <c r="M153" s="25">
        <v>43698</v>
      </c>
      <c r="N153" s="8" t="s">
        <v>1</v>
      </c>
      <c r="O153" s="8" t="s">
        <v>421</v>
      </c>
      <c r="P153" s="25">
        <v>43714</v>
      </c>
      <c r="Q153" s="8" t="s">
        <v>1</v>
      </c>
      <c r="R153" s="8">
        <v>50</v>
      </c>
    </row>
    <row r="154" spans="1:18" x14ac:dyDescent="0.15">
      <c r="A154" s="8" t="s">
        <v>57</v>
      </c>
      <c r="B154" s="8" t="s">
        <v>6</v>
      </c>
      <c r="C154" s="8">
        <v>2</v>
      </c>
      <c r="D154" s="8" t="str">
        <f t="shared" si="7"/>
        <v>OTO-MON-NCD-2</v>
      </c>
      <c r="E154" s="8" t="s">
        <v>97</v>
      </c>
      <c r="F154" s="8">
        <v>153</v>
      </c>
      <c r="G154" s="8" t="str">
        <f t="shared" si="6"/>
        <v>S 153</v>
      </c>
      <c r="H154" s="8">
        <v>1</v>
      </c>
      <c r="I154" s="8">
        <v>3.2212000000000001</v>
      </c>
      <c r="J154" s="8">
        <v>3.4838</v>
      </c>
      <c r="K154" s="8">
        <f t="shared" si="8"/>
        <v>0.26259999999999994</v>
      </c>
      <c r="L154" s="8" t="s">
        <v>81</v>
      </c>
      <c r="M154" s="25">
        <v>43698</v>
      </c>
      <c r="N154" s="8" t="s">
        <v>1</v>
      </c>
      <c r="O154" s="8" t="s">
        <v>421</v>
      </c>
      <c r="P154" s="25">
        <v>43714</v>
      </c>
      <c r="Q154" s="8" t="s">
        <v>1</v>
      </c>
      <c r="R154" s="8">
        <v>50</v>
      </c>
    </row>
    <row r="155" spans="1:18" x14ac:dyDescent="0.15">
      <c r="A155" s="8" t="s">
        <v>57</v>
      </c>
      <c r="B155" s="8" t="s">
        <v>6</v>
      </c>
      <c r="C155" s="8">
        <v>2</v>
      </c>
      <c r="D155" s="8" t="str">
        <f t="shared" si="7"/>
        <v>OTO-MON-NCD-2</v>
      </c>
      <c r="E155" s="8" t="s">
        <v>97</v>
      </c>
      <c r="F155" s="8">
        <v>154</v>
      </c>
      <c r="G155" s="8" t="str">
        <f t="shared" si="6"/>
        <v>S 154</v>
      </c>
      <c r="H155" s="8">
        <v>2</v>
      </c>
      <c r="I155" s="8">
        <v>3.2902</v>
      </c>
      <c r="J155" s="8">
        <v>3.5085999999999999</v>
      </c>
      <c r="K155" s="8">
        <f t="shared" si="8"/>
        <v>0.21839999999999993</v>
      </c>
      <c r="L155" s="8" t="s">
        <v>81</v>
      </c>
      <c r="M155" s="25">
        <v>43698</v>
      </c>
      <c r="N155" s="8" t="s">
        <v>1</v>
      </c>
      <c r="O155" s="8" t="s">
        <v>421</v>
      </c>
      <c r="P155" s="25">
        <v>43714</v>
      </c>
      <c r="Q155" s="8" t="s">
        <v>1</v>
      </c>
      <c r="R155" s="8">
        <v>50</v>
      </c>
    </row>
    <row r="156" spans="1:18" x14ac:dyDescent="0.15">
      <c r="A156" s="8" t="s">
        <v>57</v>
      </c>
      <c r="B156" s="8" t="s">
        <v>6</v>
      </c>
      <c r="C156" s="8">
        <v>3</v>
      </c>
      <c r="D156" s="8" t="str">
        <f t="shared" si="7"/>
        <v>OTO-MON-NCD-3</v>
      </c>
      <c r="E156" s="8" t="s">
        <v>97</v>
      </c>
      <c r="F156" s="8">
        <v>155</v>
      </c>
      <c r="G156" s="8" t="str">
        <f t="shared" si="6"/>
        <v>S 155</v>
      </c>
      <c r="H156" s="8">
        <v>1</v>
      </c>
      <c r="I156" s="8">
        <v>3.3273000000000001</v>
      </c>
      <c r="J156" s="8">
        <v>3.5394999999999999</v>
      </c>
      <c r="K156" s="8">
        <f t="shared" si="8"/>
        <v>0.21219999999999972</v>
      </c>
      <c r="L156" s="8" t="s">
        <v>81</v>
      </c>
      <c r="M156" s="25">
        <v>43698</v>
      </c>
      <c r="N156" s="8" t="s">
        <v>1</v>
      </c>
      <c r="O156" s="8" t="s">
        <v>421</v>
      </c>
      <c r="P156" s="25">
        <v>43714</v>
      </c>
      <c r="Q156" s="8" t="s">
        <v>1</v>
      </c>
      <c r="R156" s="8">
        <v>50</v>
      </c>
    </row>
    <row r="157" spans="1:18" x14ac:dyDescent="0.15">
      <c r="A157" s="8" t="s">
        <v>57</v>
      </c>
      <c r="B157" s="8" t="s">
        <v>6</v>
      </c>
      <c r="C157" s="8">
        <v>3</v>
      </c>
      <c r="D157" s="8" t="str">
        <f t="shared" si="7"/>
        <v>OTO-MON-NCD-3</v>
      </c>
      <c r="E157" s="8" t="s">
        <v>97</v>
      </c>
      <c r="F157" s="8">
        <v>156</v>
      </c>
      <c r="G157" s="8" t="str">
        <f t="shared" si="6"/>
        <v>S 156</v>
      </c>
      <c r="H157" s="8">
        <v>2</v>
      </c>
      <c r="I157" s="8">
        <v>3.2136</v>
      </c>
      <c r="J157" s="8">
        <v>3.4727999999999999</v>
      </c>
      <c r="K157" s="8">
        <f t="shared" si="8"/>
        <v>0.25919999999999987</v>
      </c>
      <c r="L157" s="8" t="s">
        <v>81</v>
      </c>
      <c r="M157" s="25">
        <v>43698</v>
      </c>
      <c r="N157" s="8" t="s">
        <v>1</v>
      </c>
      <c r="O157" s="8" t="s">
        <v>421</v>
      </c>
      <c r="P157" s="25">
        <v>43714</v>
      </c>
      <c r="Q157" s="8" t="s">
        <v>1</v>
      </c>
      <c r="R157" s="8">
        <v>50</v>
      </c>
    </row>
    <row r="158" spans="1:18" x14ac:dyDescent="0.15">
      <c r="A158" s="8" t="s">
        <v>57</v>
      </c>
      <c r="B158" s="8" t="s">
        <v>6</v>
      </c>
      <c r="C158" s="8">
        <v>4</v>
      </c>
      <c r="D158" s="8" t="str">
        <f t="shared" si="7"/>
        <v>OTO-MON-NCD-4</v>
      </c>
      <c r="E158" s="8" t="s">
        <v>97</v>
      </c>
      <c r="F158" s="8">
        <v>157</v>
      </c>
      <c r="G158" s="8" t="str">
        <f t="shared" ref="G158:G221" si="9">_xlfn.CONCAT(E158," ",F158)</f>
        <v>S 157</v>
      </c>
      <c r="H158" s="8">
        <v>1</v>
      </c>
      <c r="I158" s="8">
        <v>3.3715999999999999</v>
      </c>
      <c r="J158" s="8">
        <v>3.5764</v>
      </c>
      <c r="K158" s="8">
        <f t="shared" si="8"/>
        <v>0.20480000000000009</v>
      </c>
      <c r="L158" s="8" t="s">
        <v>81</v>
      </c>
      <c r="M158" s="25">
        <v>43698</v>
      </c>
      <c r="N158" s="8" t="s">
        <v>1</v>
      </c>
      <c r="O158" s="8" t="s">
        <v>421</v>
      </c>
      <c r="P158" s="25">
        <v>43714</v>
      </c>
      <c r="Q158" s="8" t="s">
        <v>1</v>
      </c>
      <c r="R158" s="8">
        <v>50</v>
      </c>
    </row>
    <row r="159" spans="1:18" x14ac:dyDescent="0.15">
      <c r="A159" s="8" t="s">
        <v>57</v>
      </c>
      <c r="B159" s="8" t="s">
        <v>6</v>
      </c>
      <c r="C159" s="8">
        <v>4</v>
      </c>
      <c r="D159" s="8" t="str">
        <f t="shared" si="7"/>
        <v>OTO-MON-NCD-4</v>
      </c>
      <c r="E159" s="8" t="s">
        <v>97</v>
      </c>
      <c r="F159" s="8">
        <v>158</v>
      </c>
      <c r="G159" s="8" t="str">
        <f t="shared" si="9"/>
        <v>S 158</v>
      </c>
      <c r="H159" s="8">
        <v>2</v>
      </c>
      <c r="I159" s="8">
        <v>3.2549000000000001</v>
      </c>
      <c r="J159" s="8">
        <v>3.5019999999999998</v>
      </c>
      <c r="K159" s="8">
        <f t="shared" si="8"/>
        <v>0.24709999999999965</v>
      </c>
      <c r="L159" s="8" t="s">
        <v>81</v>
      </c>
      <c r="M159" s="25">
        <v>43698</v>
      </c>
      <c r="N159" s="8" t="s">
        <v>1</v>
      </c>
      <c r="O159" s="8" t="s">
        <v>421</v>
      </c>
      <c r="P159" s="25">
        <v>43714</v>
      </c>
      <c r="Q159" s="8" t="s">
        <v>1</v>
      </c>
      <c r="R159" s="8">
        <v>50</v>
      </c>
    </row>
    <row r="160" spans="1:18" x14ac:dyDescent="0.15">
      <c r="A160" s="8" t="s">
        <v>57</v>
      </c>
      <c r="B160" s="8" t="s">
        <v>6</v>
      </c>
      <c r="C160" s="8">
        <v>5</v>
      </c>
      <c r="D160" s="8" t="str">
        <f t="shared" si="7"/>
        <v>OTO-MON-NCD-5</v>
      </c>
      <c r="E160" s="8" t="s">
        <v>97</v>
      </c>
      <c r="F160" s="8">
        <v>159</v>
      </c>
      <c r="G160" s="8" t="str">
        <f t="shared" si="9"/>
        <v>S 159</v>
      </c>
      <c r="H160" s="8">
        <v>1</v>
      </c>
      <c r="I160" s="8">
        <v>3.4043000000000001</v>
      </c>
      <c r="J160" s="8">
        <v>3.6469</v>
      </c>
      <c r="K160" s="8">
        <f t="shared" si="8"/>
        <v>0.24259999999999993</v>
      </c>
      <c r="L160" s="8" t="s">
        <v>81</v>
      </c>
      <c r="M160" s="25">
        <v>43698</v>
      </c>
      <c r="N160" s="8" t="s">
        <v>1</v>
      </c>
      <c r="O160" s="8" t="s">
        <v>421</v>
      </c>
      <c r="P160" s="25">
        <v>43714</v>
      </c>
      <c r="Q160" s="8" t="s">
        <v>1</v>
      </c>
      <c r="R160" s="8">
        <v>50</v>
      </c>
    </row>
    <row r="161" spans="1:18" x14ac:dyDescent="0.15">
      <c r="A161" s="8" t="s">
        <v>57</v>
      </c>
      <c r="B161" s="8" t="s">
        <v>6</v>
      </c>
      <c r="C161" s="8">
        <v>5</v>
      </c>
      <c r="D161" s="8" t="str">
        <f t="shared" si="7"/>
        <v>OTO-MON-NCD-5</v>
      </c>
      <c r="E161" s="8" t="s">
        <v>97</v>
      </c>
      <c r="F161" s="8">
        <v>160</v>
      </c>
      <c r="G161" s="8" t="str">
        <f t="shared" si="9"/>
        <v>S 160</v>
      </c>
      <c r="H161" s="8">
        <v>2</v>
      </c>
      <c r="I161" s="8">
        <v>3.2841999999999998</v>
      </c>
      <c r="J161" s="8">
        <v>3.5043000000000002</v>
      </c>
      <c r="K161" s="8">
        <f t="shared" si="8"/>
        <v>0.22010000000000041</v>
      </c>
      <c r="L161" s="8" t="s">
        <v>81</v>
      </c>
      <c r="M161" s="25">
        <v>43698</v>
      </c>
      <c r="N161" s="8" t="s">
        <v>1</v>
      </c>
      <c r="O161" s="8" t="s">
        <v>421</v>
      </c>
      <c r="P161" s="25">
        <v>43714</v>
      </c>
      <c r="Q161" s="8" t="s">
        <v>1</v>
      </c>
      <c r="R161" s="8">
        <v>50</v>
      </c>
    </row>
    <row r="162" spans="1:18" x14ac:dyDescent="0.15">
      <c r="A162" s="8" t="s">
        <v>57</v>
      </c>
      <c r="B162" s="8" t="s">
        <v>6</v>
      </c>
      <c r="C162" s="8">
        <v>6</v>
      </c>
      <c r="D162" s="8" t="str">
        <f t="shared" si="7"/>
        <v>OTO-MON-NCD-6</v>
      </c>
      <c r="E162" s="8" t="s">
        <v>97</v>
      </c>
      <c r="F162" s="8">
        <v>161</v>
      </c>
      <c r="G162" s="8" t="str">
        <f t="shared" si="9"/>
        <v>S 161</v>
      </c>
      <c r="H162" s="8">
        <v>1</v>
      </c>
      <c r="I162" s="8">
        <v>3.3456000000000001</v>
      </c>
      <c r="J162" s="8">
        <v>3.5682999999999998</v>
      </c>
      <c r="K162" s="8">
        <f t="shared" si="8"/>
        <v>0.22269999999999968</v>
      </c>
      <c r="L162" s="8" t="s">
        <v>81</v>
      </c>
      <c r="M162" s="25">
        <v>43698</v>
      </c>
      <c r="N162" s="8" t="s">
        <v>1</v>
      </c>
      <c r="O162" s="8" t="s">
        <v>421</v>
      </c>
      <c r="P162" s="25">
        <v>43714</v>
      </c>
      <c r="Q162" s="8" t="s">
        <v>1</v>
      </c>
      <c r="R162" s="8">
        <v>50</v>
      </c>
    </row>
    <row r="163" spans="1:18" x14ac:dyDescent="0.15">
      <c r="A163" s="8" t="s">
        <v>57</v>
      </c>
      <c r="B163" s="8" t="s">
        <v>6</v>
      </c>
      <c r="C163" s="8">
        <v>6</v>
      </c>
      <c r="D163" s="8" t="str">
        <f t="shared" si="7"/>
        <v>OTO-MON-NCD-6</v>
      </c>
      <c r="E163" s="8" t="s">
        <v>97</v>
      </c>
      <c r="F163" s="8">
        <v>162</v>
      </c>
      <c r="G163" s="8" t="str">
        <f t="shared" si="9"/>
        <v>S 162</v>
      </c>
      <c r="H163" s="8">
        <v>2</v>
      </c>
      <c r="I163" s="8">
        <v>3.2559</v>
      </c>
      <c r="J163" s="8">
        <v>3.5156999999999998</v>
      </c>
      <c r="K163" s="8">
        <f t="shared" si="8"/>
        <v>0.25979999999999981</v>
      </c>
      <c r="L163" s="8" t="s">
        <v>81</v>
      </c>
      <c r="M163" s="25">
        <v>43698</v>
      </c>
      <c r="N163" s="8" t="s">
        <v>1</v>
      </c>
      <c r="O163" s="8" t="s">
        <v>421</v>
      </c>
      <c r="P163" s="25">
        <v>43714</v>
      </c>
      <c r="Q163" s="8" t="s">
        <v>1</v>
      </c>
      <c r="R163" s="8">
        <v>50</v>
      </c>
    </row>
    <row r="164" spans="1:18" x14ac:dyDescent="0.15">
      <c r="A164" s="8" t="s">
        <v>57</v>
      </c>
      <c r="B164" s="8" t="s">
        <v>6</v>
      </c>
      <c r="C164" s="8">
        <v>7</v>
      </c>
      <c r="D164" s="8" t="str">
        <f t="shared" si="7"/>
        <v>OTO-MON-NCD-7</v>
      </c>
      <c r="E164" s="8" t="s">
        <v>97</v>
      </c>
      <c r="F164" s="8">
        <v>163</v>
      </c>
      <c r="G164" s="8" t="str">
        <f t="shared" si="9"/>
        <v>S 163</v>
      </c>
      <c r="H164" s="8">
        <v>1</v>
      </c>
      <c r="I164" s="8">
        <v>3.3344999999999998</v>
      </c>
      <c r="J164" s="8">
        <v>3.5533000000000001</v>
      </c>
      <c r="K164" s="8">
        <f t="shared" si="8"/>
        <v>0.21880000000000033</v>
      </c>
      <c r="L164" s="8" t="s">
        <v>81</v>
      </c>
      <c r="M164" s="25">
        <v>43698</v>
      </c>
      <c r="N164" s="8" t="s">
        <v>1</v>
      </c>
      <c r="O164" s="8" t="s">
        <v>421</v>
      </c>
      <c r="P164" s="25">
        <v>43714</v>
      </c>
      <c r="Q164" s="8" t="s">
        <v>1</v>
      </c>
      <c r="R164" s="8">
        <v>50</v>
      </c>
    </row>
    <row r="165" spans="1:18" x14ac:dyDescent="0.15">
      <c r="A165" s="8" t="s">
        <v>57</v>
      </c>
      <c r="B165" s="8" t="s">
        <v>6</v>
      </c>
      <c r="C165" s="8">
        <v>7</v>
      </c>
      <c r="D165" s="8" t="str">
        <f t="shared" si="7"/>
        <v>OTO-MON-NCD-7</v>
      </c>
      <c r="E165" s="8" t="s">
        <v>97</v>
      </c>
      <c r="F165" s="8">
        <v>164</v>
      </c>
      <c r="G165" s="8" t="str">
        <f t="shared" si="9"/>
        <v>S 164</v>
      </c>
      <c r="H165" s="8">
        <v>2</v>
      </c>
      <c r="I165" s="8">
        <v>3.3801999999999999</v>
      </c>
      <c r="J165" s="8">
        <v>3.6379999999999999</v>
      </c>
      <c r="K165" s="8">
        <f t="shared" si="8"/>
        <v>0.25780000000000003</v>
      </c>
      <c r="L165" s="8" t="s">
        <v>81</v>
      </c>
      <c r="M165" s="25">
        <v>43698</v>
      </c>
      <c r="N165" s="8" t="s">
        <v>1</v>
      </c>
      <c r="O165" s="8" t="s">
        <v>421</v>
      </c>
      <c r="P165" s="25">
        <v>43714</v>
      </c>
      <c r="Q165" s="8" t="s">
        <v>1</v>
      </c>
      <c r="R165" s="8">
        <v>50</v>
      </c>
    </row>
    <row r="166" spans="1:18" x14ac:dyDescent="0.15">
      <c r="A166" s="8" t="s">
        <v>57</v>
      </c>
      <c r="B166" s="8" t="s">
        <v>6</v>
      </c>
      <c r="C166" s="8">
        <v>8</v>
      </c>
      <c r="D166" s="8" t="str">
        <f t="shared" si="7"/>
        <v>OTO-MON-NCD-8</v>
      </c>
      <c r="E166" s="8" t="s">
        <v>97</v>
      </c>
      <c r="F166" s="8">
        <v>165</v>
      </c>
      <c r="G166" s="8" t="str">
        <f t="shared" si="9"/>
        <v>S 165</v>
      </c>
      <c r="H166" s="8">
        <v>1</v>
      </c>
      <c r="I166" s="8">
        <v>3.3336000000000001</v>
      </c>
      <c r="J166" s="8">
        <v>3.5350999999999999</v>
      </c>
      <c r="K166" s="8">
        <f t="shared" si="8"/>
        <v>0.20149999999999979</v>
      </c>
      <c r="L166" s="8" t="s">
        <v>81</v>
      </c>
      <c r="M166" s="25">
        <v>43698</v>
      </c>
      <c r="N166" s="8" t="s">
        <v>1</v>
      </c>
      <c r="O166" s="8" t="s">
        <v>421</v>
      </c>
      <c r="P166" s="25">
        <v>43714</v>
      </c>
      <c r="Q166" s="8" t="s">
        <v>1</v>
      </c>
      <c r="R166" s="8">
        <v>50</v>
      </c>
    </row>
    <row r="167" spans="1:18" x14ac:dyDescent="0.15">
      <c r="A167" s="8" t="s">
        <v>57</v>
      </c>
      <c r="B167" s="8" t="s">
        <v>6</v>
      </c>
      <c r="C167" s="8">
        <v>8</v>
      </c>
      <c r="D167" s="8" t="str">
        <f t="shared" si="7"/>
        <v>OTO-MON-NCD-8</v>
      </c>
      <c r="E167" s="8" t="s">
        <v>97</v>
      </c>
      <c r="F167" s="8">
        <v>166</v>
      </c>
      <c r="G167" s="8" t="str">
        <f t="shared" si="9"/>
        <v>S 166</v>
      </c>
      <c r="H167" s="8">
        <v>2</v>
      </c>
      <c r="I167" s="8">
        <v>3.2183999999999999</v>
      </c>
      <c r="J167" s="8">
        <v>3.4279999999999999</v>
      </c>
      <c r="K167" s="8">
        <f t="shared" si="8"/>
        <v>0.20960000000000001</v>
      </c>
      <c r="L167" s="8" t="s">
        <v>81</v>
      </c>
      <c r="M167" s="25">
        <v>43698</v>
      </c>
      <c r="N167" s="8" t="s">
        <v>1</v>
      </c>
      <c r="O167" s="8" t="s">
        <v>421</v>
      </c>
      <c r="P167" s="25">
        <v>43714</v>
      </c>
      <c r="Q167" s="8" t="s">
        <v>1</v>
      </c>
      <c r="R167" s="8">
        <v>50</v>
      </c>
    </row>
    <row r="168" spans="1:18" x14ac:dyDescent="0.15">
      <c r="A168" s="8" t="s">
        <v>57</v>
      </c>
      <c r="B168" s="8" t="s">
        <v>7</v>
      </c>
      <c r="C168" s="8">
        <v>1</v>
      </c>
      <c r="D168" s="8" t="str">
        <f t="shared" si="7"/>
        <v>OTO-MXT-NCD-1</v>
      </c>
      <c r="E168" s="8" t="s">
        <v>97</v>
      </c>
      <c r="F168" s="8">
        <v>167</v>
      </c>
      <c r="G168" s="8" t="str">
        <f t="shared" si="9"/>
        <v>S 167</v>
      </c>
      <c r="H168" s="8">
        <v>1</v>
      </c>
      <c r="I168" s="8">
        <v>3.2513999999999998</v>
      </c>
      <c r="J168" s="8">
        <v>3.5413000000000001</v>
      </c>
      <c r="K168" s="8">
        <f t="shared" si="8"/>
        <v>0.28990000000000027</v>
      </c>
      <c r="L168" s="8" t="s">
        <v>81</v>
      </c>
      <c r="M168" s="25">
        <v>43698</v>
      </c>
      <c r="N168" s="8" t="s">
        <v>1</v>
      </c>
      <c r="O168" s="8" t="s">
        <v>421</v>
      </c>
      <c r="P168" s="25">
        <v>43714</v>
      </c>
      <c r="Q168" s="8" t="s">
        <v>1</v>
      </c>
      <c r="R168" s="8">
        <v>50</v>
      </c>
    </row>
    <row r="169" spans="1:18" x14ac:dyDescent="0.15">
      <c r="A169" s="8" t="s">
        <v>57</v>
      </c>
      <c r="B169" s="8" t="s">
        <v>7</v>
      </c>
      <c r="C169" s="8">
        <v>1</v>
      </c>
      <c r="D169" s="8" t="str">
        <f t="shared" si="7"/>
        <v>OTO-MXT-NCD-1</v>
      </c>
      <c r="E169" s="8" t="s">
        <v>97</v>
      </c>
      <c r="F169" s="8">
        <v>168</v>
      </c>
      <c r="G169" s="8" t="str">
        <f t="shared" si="9"/>
        <v>S 168</v>
      </c>
      <c r="H169" s="8">
        <v>2</v>
      </c>
      <c r="I169" s="8">
        <v>3.3210000000000002</v>
      </c>
      <c r="J169" s="8">
        <v>3.5407999999999999</v>
      </c>
      <c r="K169" s="8">
        <f t="shared" si="8"/>
        <v>0.21979999999999977</v>
      </c>
      <c r="L169" s="8" t="s">
        <v>81</v>
      </c>
      <c r="M169" s="25">
        <v>43698</v>
      </c>
      <c r="N169" s="8" t="s">
        <v>1</v>
      </c>
      <c r="O169" s="8" t="s">
        <v>421</v>
      </c>
      <c r="P169" s="25">
        <v>43714</v>
      </c>
      <c r="Q169" s="8" t="s">
        <v>1</v>
      </c>
      <c r="R169" s="8">
        <v>50</v>
      </c>
    </row>
    <row r="170" spans="1:18" x14ac:dyDescent="0.15">
      <c r="A170" s="8" t="s">
        <v>57</v>
      </c>
      <c r="B170" s="8" t="s">
        <v>7</v>
      </c>
      <c r="C170" s="8">
        <v>2</v>
      </c>
      <c r="D170" s="8" t="str">
        <f t="shared" si="7"/>
        <v>OTO-MXT-NCD-2</v>
      </c>
      <c r="E170" s="8" t="s">
        <v>97</v>
      </c>
      <c r="F170" s="8">
        <v>169</v>
      </c>
      <c r="G170" s="8" t="str">
        <f t="shared" si="9"/>
        <v>S 169</v>
      </c>
      <c r="H170" s="8">
        <v>1</v>
      </c>
      <c r="I170" s="8">
        <v>3.3279000000000001</v>
      </c>
      <c r="J170" s="8">
        <v>3.5392999999999999</v>
      </c>
      <c r="K170" s="8">
        <f t="shared" si="8"/>
        <v>0.21139999999999981</v>
      </c>
      <c r="L170" s="8" t="s">
        <v>81</v>
      </c>
      <c r="M170" s="25">
        <v>43698</v>
      </c>
      <c r="N170" s="8" t="s">
        <v>1</v>
      </c>
      <c r="O170" s="8" t="s">
        <v>421</v>
      </c>
      <c r="P170" s="25">
        <v>43714</v>
      </c>
      <c r="Q170" s="8" t="s">
        <v>1</v>
      </c>
      <c r="R170" s="8">
        <v>50</v>
      </c>
    </row>
    <row r="171" spans="1:18" x14ac:dyDescent="0.15">
      <c r="A171" s="8" t="s">
        <v>57</v>
      </c>
      <c r="B171" s="8" t="s">
        <v>7</v>
      </c>
      <c r="C171" s="8">
        <v>2</v>
      </c>
      <c r="D171" s="8" t="str">
        <f t="shared" si="7"/>
        <v>OTO-MXT-NCD-2</v>
      </c>
      <c r="E171" s="8" t="s">
        <v>97</v>
      </c>
      <c r="F171" s="8">
        <v>170</v>
      </c>
      <c r="G171" s="8" t="str">
        <f t="shared" si="9"/>
        <v>S 170</v>
      </c>
      <c r="H171" s="8">
        <v>2</v>
      </c>
      <c r="I171" s="8">
        <v>3.3092000000000001</v>
      </c>
      <c r="J171" s="8">
        <v>3.5472999999999999</v>
      </c>
      <c r="K171" s="8">
        <f t="shared" si="8"/>
        <v>0.23809999999999976</v>
      </c>
      <c r="L171" s="8" t="s">
        <v>81</v>
      </c>
      <c r="M171" s="25">
        <v>43698</v>
      </c>
      <c r="N171" s="8" t="s">
        <v>1</v>
      </c>
      <c r="O171" s="8" t="s">
        <v>421</v>
      </c>
      <c r="P171" s="25">
        <v>43714</v>
      </c>
      <c r="Q171" s="8" t="s">
        <v>1</v>
      </c>
      <c r="R171" s="8">
        <v>50</v>
      </c>
    </row>
    <row r="172" spans="1:18" x14ac:dyDescent="0.15">
      <c r="A172" s="8" t="s">
        <v>57</v>
      </c>
      <c r="B172" s="8" t="s">
        <v>7</v>
      </c>
      <c r="C172" s="8">
        <v>3</v>
      </c>
      <c r="D172" s="8" t="str">
        <f t="shared" si="7"/>
        <v>OTO-MXT-NCD-3</v>
      </c>
      <c r="E172" s="8" t="s">
        <v>97</v>
      </c>
      <c r="F172" s="8">
        <v>171</v>
      </c>
      <c r="G172" s="8" t="str">
        <f t="shared" si="9"/>
        <v>S 171</v>
      </c>
      <c r="H172" s="8">
        <v>1</v>
      </c>
      <c r="I172" s="8">
        <v>3.2323</v>
      </c>
      <c r="J172" s="8">
        <v>3.4849999999999999</v>
      </c>
      <c r="K172" s="8">
        <f t="shared" si="8"/>
        <v>0.25269999999999992</v>
      </c>
      <c r="L172" s="8" t="s">
        <v>81</v>
      </c>
      <c r="M172" s="25">
        <v>43698</v>
      </c>
      <c r="N172" s="8" t="s">
        <v>1</v>
      </c>
      <c r="O172" s="8" t="s">
        <v>421</v>
      </c>
      <c r="P172" s="25">
        <v>43714</v>
      </c>
      <c r="Q172" s="8" t="s">
        <v>1</v>
      </c>
      <c r="R172" s="8">
        <v>50</v>
      </c>
    </row>
    <row r="173" spans="1:18" x14ac:dyDescent="0.15">
      <c r="A173" s="8" t="s">
        <v>57</v>
      </c>
      <c r="B173" s="8" t="s">
        <v>7</v>
      </c>
      <c r="C173" s="8">
        <v>3</v>
      </c>
      <c r="D173" s="8" t="str">
        <f t="shared" si="7"/>
        <v>OTO-MXT-NCD-3</v>
      </c>
      <c r="E173" s="8" t="s">
        <v>97</v>
      </c>
      <c r="F173" s="8">
        <v>172</v>
      </c>
      <c r="G173" s="8" t="str">
        <f t="shared" si="9"/>
        <v>S 172</v>
      </c>
      <c r="H173" s="8">
        <v>2</v>
      </c>
      <c r="I173" s="8">
        <v>3.3296999999999999</v>
      </c>
      <c r="J173" s="8">
        <v>3.5705</v>
      </c>
      <c r="K173" s="8">
        <f t="shared" si="8"/>
        <v>0.24080000000000013</v>
      </c>
      <c r="L173" s="8" t="s">
        <v>81</v>
      </c>
      <c r="M173" s="25">
        <v>43698</v>
      </c>
      <c r="N173" s="8" t="s">
        <v>1</v>
      </c>
      <c r="O173" s="8" t="s">
        <v>421</v>
      </c>
      <c r="P173" s="25">
        <v>43714</v>
      </c>
      <c r="Q173" s="8" t="s">
        <v>1</v>
      </c>
      <c r="R173" s="8">
        <v>50</v>
      </c>
    </row>
    <row r="174" spans="1:18" x14ac:dyDescent="0.15">
      <c r="A174" s="8" t="s">
        <v>57</v>
      </c>
      <c r="B174" s="8" t="s">
        <v>7</v>
      </c>
      <c r="C174" s="8">
        <v>4</v>
      </c>
      <c r="D174" s="8" t="str">
        <f t="shared" si="7"/>
        <v>OTO-MXT-NCD-4</v>
      </c>
      <c r="E174" s="8" t="s">
        <v>97</v>
      </c>
      <c r="F174" s="8">
        <v>173</v>
      </c>
      <c r="G174" s="8" t="str">
        <f t="shared" si="9"/>
        <v>S 173</v>
      </c>
      <c r="H174" s="8">
        <v>1</v>
      </c>
      <c r="I174" s="8">
        <v>3.2747000000000002</v>
      </c>
      <c r="J174" s="8">
        <v>3.5247000000000002</v>
      </c>
      <c r="K174" s="8">
        <f t="shared" si="8"/>
        <v>0.25</v>
      </c>
      <c r="L174" s="8" t="s">
        <v>81</v>
      </c>
      <c r="M174" s="25">
        <v>43698</v>
      </c>
      <c r="N174" s="8" t="s">
        <v>1</v>
      </c>
      <c r="O174" s="8" t="s">
        <v>421</v>
      </c>
      <c r="P174" s="25">
        <v>43714</v>
      </c>
      <c r="Q174" s="8" t="s">
        <v>1</v>
      </c>
      <c r="R174" s="8">
        <v>50</v>
      </c>
    </row>
    <row r="175" spans="1:18" x14ac:dyDescent="0.15">
      <c r="A175" s="8" t="s">
        <v>57</v>
      </c>
      <c r="B175" s="8" t="s">
        <v>7</v>
      </c>
      <c r="C175" s="8">
        <v>4</v>
      </c>
      <c r="D175" s="8" t="str">
        <f t="shared" si="7"/>
        <v>OTO-MXT-NCD-4</v>
      </c>
      <c r="E175" s="8" t="s">
        <v>97</v>
      </c>
      <c r="F175" s="8">
        <v>174</v>
      </c>
      <c r="G175" s="8" t="str">
        <f t="shared" si="9"/>
        <v>S 174</v>
      </c>
      <c r="H175" s="8">
        <v>2</v>
      </c>
      <c r="I175" s="8">
        <v>3.3237000000000001</v>
      </c>
      <c r="J175" s="8">
        <v>3.6093000000000002</v>
      </c>
      <c r="K175" s="8">
        <f t="shared" si="8"/>
        <v>0.28560000000000008</v>
      </c>
      <c r="L175" s="8" t="s">
        <v>81</v>
      </c>
      <c r="M175" s="25">
        <v>43698</v>
      </c>
      <c r="N175" s="8" t="s">
        <v>1</v>
      </c>
      <c r="O175" s="8" t="s">
        <v>421</v>
      </c>
      <c r="P175" s="25">
        <v>43714</v>
      </c>
      <c r="Q175" s="8" t="s">
        <v>1</v>
      </c>
      <c r="R175" s="8">
        <v>50</v>
      </c>
    </row>
    <row r="176" spans="1:18" x14ac:dyDescent="0.15">
      <c r="A176" s="8" t="s">
        <v>57</v>
      </c>
      <c r="B176" s="8" t="s">
        <v>7</v>
      </c>
      <c r="C176" s="8">
        <v>5</v>
      </c>
      <c r="D176" s="8" t="str">
        <f t="shared" si="7"/>
        <v>OTO-MXT-NCD-5</v>
      </c>
      <c r="E176" s="8" t="s">
        <v>97</v>
      </c>
      <c r="F176" s="8">
        <v>175</v>
      </c>
      <c r="G176" s="8" t="str">
        <f t="shared" si="9"/>
        <v>S 175</v>
      </c>
      <c r="H176" s="8">
        <v>1</v>
      </c>
      <c r="I176" s="8">
        <v>3.3209</v>
      </c>
      <c r="J176" s="8">
        <v>3.5583999999999998</v>
      </c>
      <c r="K176" s="8">
        <f t="shared" si="8"/>
        <v>0.23749999999999982</v>
      </c>
      <c r="L176" s="8" t="s">
        <v>81</v>
      </c>
      <c r="M176" s="25">
        <v>43698</v>
      </c>
      <c r="N176" s="8" t="s">
        <v>1</v>
      </c>
      <c r="O176" s="8" t="s">
        <v>421</v>
      </c>
      <c r="P176" s="25">
        <v>43714</v>
      </c>
      <c r="Q176" s="8" t="s">
        <v>1</v>
      </c>
      <c r="R176" s="8">
        <v>50</v>
      </c>
    </row>
    <row r="177" spans="1:18" x14ac:dyDescent="0.15">
      <c r="A177" s="8" t="s">
        <v>57</v>
      </c>
      <c r="B177" s="8" t="s">
        <v>7</v>
      </c>
      <c r="C177" s="8">
        <v>5</v>
      </c>
      <c r="D177" s="8" t="str">
        <f t="shared" si="7"/>
        <v>OTO-MXT-NCD-5</v>
      </c>
      <c r="E177" s="8" t="s">
        <v>97</v>
      </c>
      <c r="F177" s="8">
        <v>176</v>
      </c>
      <c r="G177" s="8" t="str">
        <f t="shared" si="9"/>
        <v>S 176</v>
      </c>
      <c r="H177" s="8">
        <v>2</v>
      </c>
      <c r="I177" s="8">
        <v>3.1886999999999999</v>
      </c>
      <c r="J177" s="8">
        <v>3.3934000000000002</v>
      </c>
      <c r="K177" s="8">
        <f t="shared" si="8"/>
        <v>0.20470000000000033</v>
      </c>
      <c r="L177" s="8" t="s">
        <v>81</v>
      </c>
      <c r="M177" s="25">
        <v>43698</v>
      </c>
      <c r="N177" s="8" t="s">
        <v>1</v>
      </c>
      <c r="O177" s="8" t="s">
        <v>421</v>
      </c>
      <c r="P177" s="25">
        <v>43714</v>
      </c>
      <c r="Q177" s="8" t="s">
        <v>1</v>
      </c>
      <c r="R177" s="8">
        <v>50</v>
      </c>
    </row>
    <row r="178" spans="1:18" x14ac:dyDescent="0.15">
      <c r="A178" s="8" t="s">
        <v>57</v>
      </c>
      <c r="B178" s="8" t="s">
        <v>7</v>
      </c>
      <c r="C178" s="8">
        <v>6</v>
      </c>
      <c r="D178" s="8" t="str">
        <f t="shared" si="7"/>
        <v>OTO-MXT-NCD-6</v>
      </c>
      <c r="E178" s="8" t="s">
        <v>97</v>
      </c>
      <c r="F178" s="8">
        <v>177</v>
      </c>
      <c r="G178" s="8" t="str">
        <f t="shared" si="9"/>
        <v>S 177</v>
      </c>
      <c r="H178" s="8">
        <v>1</v>
      </c>
      <c r="I178" s="8">
        <v>3.3073999999999999</v>
      </c>
      <c r="J178" s="8">
        <v>3.5108000000000001</v>
      </c>
      <c r="K178" s="8">
        <f t="shared" si="8"/>
        <v>0.20340000000000025</v>
      </c>
      <c r="L178" s="8" t="s">
        <v>81</v>
      </c>
      <c r="M178" s="25">
        <v>43698</v>
      </c>
      <c r="N178" s="8" t="s">
        <v>1</v>
      </c>
      <c r="O178" s="8" t="s">
        <v>421</v>
      </c>
      <c r="P178" s="25">
        <v>43714</v>
      </c>
      <c r="Q178" s="8" t="s">
        <v>1</v>
      </c>
      <c r="R178" s="8">
        <v>50</v>
      </c>
    </row>
    <row r="179" spans="1:18" x14ac:dyDescent="0.15">
      <c r="A179" s="8" t="s">
        <v>57</v>
      </c>
      <c r="B179" s="8" t="s">
        <v>7</v>
      </c>
      <c r="C179" s="8">
        <v>6</v>
      </c>
      <c r="D179" s="8" t="str">
        <f t="shared" si="7"/>
        <v>OTO-MXT-NCD-6</v>
      </c>
      <c r="E179" s="8" t="s">
        <v>97</v>
      </c>
      <c r="F179" s="8">
        <v>178</v>
      </c>
      <c r="G179" s="8" t="str">
        <f t="shared" si="9"/>
        <v>S 178</v>
      </c>
      <c r="H179" s="8">
        <v>2</v>
      </c>
      <c r="I179" s="8">
        <v>3.347</v>
      </c>
      <c r="J179" s="8">
        <v>3.5661999999999998</v>
      </c>
      <c r="K179" s="8">
        <f t="shared" si="8"/>
        <v>0.21919999999999984</v>
      </c>
      <c r="L179" s="8" t="s">
        <v>81</v>
      </c>
      <c r="M179" s="25">
        <v>43698</v>
      </c>
      <c r="N179" s="8" t="s">
        <v>1</v>
      </c>
      <c r="O179" s="8" t="s">
        <v>421</v>
      </c>
      <c r="P179" s="25">
        <v>43714</v>
      </c>
      <c r="Q179" s="8" t="s">
        <v>1</v>
      </c>
      <c r="R179" s="8">
        <v>50</v>
      </c>
    </row>
    <row r="180" spans="1:18" x14ac:dyDescent="0.15">
      <c r="A180" s="8" t="s">
        <v>57</v>
      </c>
      <c r="B180" s="8" t="s">
        <v>7</v>
      </c>
      <c r="C180" s="8">
        <v>7</v>
      </c>
      <c r="D180" s="8" t="str">
        <f t="shared" si="7"/>
        <v>OTO-MXT-NCD-7</v>
      </c>
      <c r="E180" s="8" t="s">
        <v>97</v>
      </c>
      <c r="F180" s="8">
        <v>179</v>
      </c>
      <c r="G180" s="8" t="str">
        <f t="shared" si="9"/>
        <v>S 179</v>
      </c>
      <c r="H180" s="8">
        <v>1</v>
      </c>
      <c r="I180" s="8">
        <v>3.3315000000000001</v>
      </c>
      <c r="J180" s="8">
        <v>3.5531000000000001</v>
      </c>
      <c r="K180" s="8">
        <f t="shared" si="8"/>
        <v>0.22160000000000002</v>
      </c>
      <c r="L180" s="8" t="s">
        <v>81</v>
      </c>
      <c r="M180" s="25">
        <v>43698</v>
      </c>
      <c r="N180" s="8" t="s">
        <v>1</v>
      </c>
      <c r="O180" s="8" t="s">
        <v>421</v>
      </c>
      <c r="P180" s="25">
        <v>43714</v>
      </c>
      <c r="Q180" s="8" t="s">
        <v>1</v>
      </c>
      <c r="R180" s="8">
        <v>50</v>
      </c>
    </row>
    <row r="181" spans="1:18" x14ac:dyDescent="0.15">
      <c r="A181" s="8" t="s">
        <v>57</v>
      </c>
      <c r="B181" s="8" t="s">
        <v>7</v>
      </c>
      <c r="C181" s="8">
        <v>7</v>
      </c>
      <c r="D181" s="8" t="str">
        <f t="shared" si="7"/>
        <v>OTO-MXT-NCD-7</v>
      </c>
      <c r="E181" s="8" t="s">
        <v>97</v>
      </c>
      <c r="F181" s="8">
        <v>180</v>
      </c>
      <c r="G181" s="8" t="str">
        <f t="shared" si="9"/>
        <v>S 180</v>
      </c>
      <c r="H181" s="8">
        <v>2</v>
      </c>
      <c r="I181" s="8">
        <v>3.2423000000000002</v>
      </c>
      <c r="J181" s="8">
        <v>3.532</v>
      </c>
      <c r="K181" s="8">
        <f t="shared" si="8"/>
        <v>0.28969999999999985</v>
      </c>
      <c r="L181" s="8" t="s">
        <v>81</v>
      </c>
      <c r="M181" s="25">
        <v>43698</v>
      </c>
      <c r="N181" s="8" t="s">
        <v>1</v>
      </c>
      <c r="O181" s="8" t="s">
        <v>421</v>
      </c>
      <c r="P181" s="25">
        <v>43714</v>
      </c>
      <c r="Q181" s="8" t="s">
        <v>1</v>
      </c>
      <c r="R181" s="8">
        <v>50</v>
      </c>
    </row>
    <row r="182" spans="1:18" x14ac:dyDescent="0.15">
      <c r="A182" s="8" t="s">
        <v>57</v>
      </c>
      <c r="B182" s="8" t="s">
        <v>7</v>
      </c>
      <c r="C182" s="8">
        <v>8</v>
      </c>
      <c r="D182" s="8" t="str">
        <f t="shared" si="7"/>
        <v>OTO-MXT-NCD-8</v>
      </c>
      <c r="E182" s="8" t="s">
        <v>97</v>
      </c>
      <c r="F182" s="8">
        <v>181</v>
      </c>
      <c r="G182" s="8" t="str">
        <f t="shared" si="9"/>
        <v>S 181</v>
      </c>
      <c r="H182" s="8">
        <v>1</v>
      </c>
      <c r="I182" s="8">
        <v>3.3527</v>
      </c>
      <c r="J182" s="8">
        <v>3.6101000000000001</v>
      </c>
      <c r="K182" s="8">
        <f t="shared" si="8"/>
        <v>0.25740000000000007</v>
      </c>
      <c r="L182" s="8" t="s">
        <v>81</v>
      </c>
      <c r="M182" s="25">
        <v>43698</v>
      </c>
      <c r="N182" s="8" t="s">
        <v>1</v>
      </c>
      <c r="O182" s="8" t="s">
        <v>421</v>
      </c>
      <c r="P182" s="25">
        <v>43714</v>
      </c>
      <c r="Q182" s="8" t="s">
        <v>1</v>
      </c>
      <c r="R182" s="8">
        <v>50</v>
      </c>
    </row>
    <row r="183" spans="1:18" x14ac:dyDescent="0.15">
      <c r="A183" s="8" t="s">
        <v>57</v>
      </c>
      <c r="B183" s="8" t="s">
        <v>7</v>
      </c>
      <c r="C183" s="8">
        <v>8</v>
      </c>
      <c r="D183" s="8" t="str">
        <f t="shared" si="7"/>
        <v>OTO-MXT-NCD-8</v>
      </c>
      <c r="E183" s="8" t="s">
        <v>97</v>
      </c>
      <c r="F183" s="8">
        <v>182</v>
      </c>
      <c r="G183" s="8" t="str">
        <f t="shared" si="9"/>
        <v>S 182</v>
      </c>
      <c r="H183" s="8">
        <v>2</v>
      </c>
      <c r="I183" s="8">
        <v>3.2639999999999998</v>
      </c>
      <c r="J183" s="8">
        <v>3.4849999999999999</v>
      </c>
      <c r="K183" s="8">
        <f t="shared" si="8"/>
        <v>0.22100000000000009</v>
      </c>
      <c r="L183" s="8" t="s">
        <v>81</v>
      </c>
      <c r="M183" s="25">
        <v>43698</v>
      </c>
      <c r="N183" s="8" t="s">
        <v>1</v>
      </c>
      <c r="O183" s="8" t="s">
        <v>421</v>
      </c>
      <c r="P183" s="25">
        <v>43714</v>
      </c>
      <c r="Q183" s="8" t="s">
        <v>1</v>
      </c>
      <c r="R183" s="8">
        <v>50</v>
      </c>
    </row>
    <row r="184" spans="1:18" x14ac:dyDescent="0.15">
      <c r="A184" s="8" t="s">
        <v>57</v>
      </c>
      <c r="B184" s="8" t="s">
        <v>3</v>
      </c>
      <c r="C184" s="8">
        <v>1</v>
      </c>
      <c r="D184" s="8" t="str">
        <f t="shared" si="7"/>
        <v>SFA-ONE-PRO-1</v>
      </c>
      <c r="E184" s="8" t="s">
        <v>97</v>
      </c>
      <c r="F184" s="8">
        <v>183</v>
      </c>
      <c r="G184" s="8" t="str">
        <f t="shared" si="9"/>
        <v>S 183</v>
      </c>
      <c r="H184" s="8">
        <v>1</v>
      </c>
      <c r="I184" s="8">
        <v>3.2303000000000002</v>
      </c>
      <c r="J184" s="8">
        <v>3.4554</v>
      </c>
      <c r="K184" s="8">
        <f t="shared" si="8"/>
        <v>0.22509999999999986</v>
      </c>
      <c r="L184" s="8" t="s">
        <v>81</v>
      </c>
      <c r="M184" s="25">
        <v>43698</v>
      </c>
      <c r="N184" s="8" t="s">
        <v>1</v>
      </c>
      <c r="O184" s="8" t="s">
        <v>421</v>
      </c>
      <c r="P184" s="25">
        <v>43717</v>
      </c>
      <c r="Q184" s="8" t="s">
        <v>1</v>
      </c>
      <c r="R184" s="8">
        <v>50</v>
      </c>
    </row>
    <row r="185" spans="1:18" x14ac:dyDescent="0.15">
      <c r="A185" s="8" t="s">
        <v>57</v>
      </c>
      <c r="B185" s="8" t="s">
        <v>3</v>
      </c>
      <c r="C185" s="8">
        <v>1</v>
      </c>
      <c r="D185" s="8" t="str">
        <f t="shared" si="7"/>
        <v>SFA-ONE-PRO-1</v>
      </c>
      <c r="E185" s="8" t="s">
        <v>97</v>
      </c>
      <c r="F185" s="8">
        <v>184</v>
      </c>
      <c r="G185" s="8" t="str">
        <f t="shared" si="9"/>
        <v>S 184</v>
      </c>
      <c r="H185" s="8">
        <v>2</v>
      </c>
      <c r="I185" s="8">
        <v>3.2869999999999999</v>
      </c>
      <c r="J185" s="8">
        <v>3.4857</v>
      </c>
      <c r="K185" s="8">
        <f t="shared" si="8"/>
        <v>0.1987000000000001</v>
      </c>
      <c r="L185" s="8" t="s">
        <v>81</v>
      </c>
      <c r="M185" s="25">
        <v>43698</v>
      </c>
      <c r="N185" s="8" t="s">
        <v>1</v>
      </c>
      <c r="O185" s="8" t="s">
        <v>421</v>
      </c>
      <c r="P185" s="25">
        <v>43717</v>
      </c>
      <c r="Q185" s="8" t="s">
        <v>1</v>
      </c>
      <c r="R185" s="8">
        <v>50</v>
      </c>
    </row>
    <row r="186" spans="1:18" x14ac:dyDescent="0.15">
      <c r="A186" s="8" t="s">
        <v>57</v>
      </c>
      <c r="B186" s="8" t="s">
        <v>3</v>
      </c>
      <c r="C186" s="8">
        <v>2</v>
      </c>
      <c r="D186" s="8" t="str">
        <f t="shared" si="7"/>
        <v>SFA-ONE-PRO-2</v>
      </c>
      <c r="E186" s="8" t="s">
        <v>97</v>
      </c>
      <c r="F186" s="8">
        <v>185</v>
      </c>
      <c r="G186" s="8" t="str">
        <f t="shared" si="9"/>
        <v>S 185</v>
      </c>
      <c r="H186" s="8">
        <v>1</v>
      </c>
      <c r="I186" s="8">
        <v>3.2490000000000001</v>
      </c>
      <c r="J186" s="8">
        <v>3.4851000000000001</v>
      </c>
      <c r="K186" s="8">
        <f t="shared" si="8"/>
        <v>0.23609999999999998</v>
      </c>
      <c r="L186" s="8" t="s">
        <v>81</v>
      </c>
      <c r="M186" s="25">
        <v>43698</v>
      </c>
      <c r="N186" s="8" t="s">
        <v>1</v>
      </c>
      <c r="O186" s="8" t="s">
        <v>421</v>
      </c>
      <c r="P186" s="25">
        <v>43717</v>
      </c>
      <c r="Q186" s="8" t="s">
        <v>1</v>
      </c>
      <c r="R186" s="8">
        <v>50</v>
      </c>
    </row>
    <row r="187" spans="1:18" x14ac:dyDescent="0.15">
      <c r="A187" s="8" t="s">
        <v>57</v>
      </c>
      <c r="B187" s="8" t="s">
        <v>3</v>
      </c>
      <c r="C187" s="8">
        <v>2</v>
      </c>
      <c r="D187" s="8" t="str">
        <f t="shared" si="7"/>
        <v>SFA-ONE-PRO-2</v>
      </c>
      <c r="E187" s="8" t="s">
        <v>97</v>
      </c>
      <c r="F187" s="8">
        <v>186</v>
      </c>
      <c r="G187" s="8" t="str">
        <f t="shared" si="9"/>
        <v>S 186</v>
      </c>
      <c r="H187" s="8">
        <v>2</v>
      </c>
      <c r="I187" s="8">
        <v>3.2221000000000002</v>
      </c>
      <c r="J187" s="8">
        <v>3.4176000000000002</v>
      </c>
      <c r="K187" s="8">
        <f t="shared" si="8"/>
        <v>0.19550000000000001</v>
      </c>
      <c r="L187" s="8" t="s">
        <v>81</v>
      </c>
      <c r="M187" s="25">
        <v>43698</v>
      </c>
      <c r="N187" s="8" t="s">
        <v>1</v>
      </c>
      <c r="O187" s="8" t="s">
        <v>421</v>
      </c>
      <c r="P187" s="25">
        <v>43717</v>
      </c>
      <c r="Q187" s="8" t="s">
        <v>1</v>
      </c>
      <c r="R187" s="8">
        <v>50</v>
      </c>
    </row>
    <row r="188" spans="1:18" x14ac:dyDescent="0.15">
      <c r="A188" s="8" t="s">
        <v>57</v>
      </c>
      <c r="B188" s="8" t="s">
        <v>3</v>
      </c>
      <c r="C188" s="8">
        <v>3</v>
      </c>
      <c r="D188" s="8" t="str">
        <f t="shared" si="7"/>
        <v>SFA-ONE-PRO-3</v>
      </c>
      <c r="E188" s="8" t="s">
        <v>97</v>
      </c>
      <c r="F188" s="8">
        <v>187</v>
      </c>
      <c r="G188" s="8" t="str">
        <f t="shared" si="9"/>
        <v>S 187</v>
      </c>
      <c r="H188" s="8">
        <v>1</v>
      </c>
      <c r="I188" s="8">
        <v>3.2572000000000001</v>
      </c>
      <c r="J188" s="8">
        <v>3.4649999999999999</v>
      </c>
      <c r="K188" s="8">
        <f t="shared" si="8"/>
        <v>0.20779999999999976</v>
      </c>
      <c r="L188" s="8" t="s">
        <v>81</v>
      </c>
      <c r="M188" s="25">
        <v>43698</v>
      </c>
      <c r="N188" s="8" t="s">
        <v>1</v>
      </c>
      <c r="O188" s="8" t="s">
        <v>421</v>
      </c>
      <c r="P188" s="25">
        <v>43717</v>
      </c>
      <c r="Q188" s="8" t="s">
        <v>1</v>
      </c>
      <c r="R188" s="8">
        <v>50</v>
      </c>
    </row>
    <row r="189" spans="1:18" x14ac:dyDescent="0.15">
      <c r="A189" s="8" t="s">
        <v>57</v>
      </c>
      <c r="B189" s="8" t="s">
        <v>3</v>
      </c>
      <c r="C189" s="8">
        <v>3</v>
      </c>
      <c r="D189" s="8" t="str">
        <f t="shared" si="7"/>
        <v>SFA-ONE-PRO-3</v>
      </c>
      <c r="E189" s="8" t="s">
        <v>97</v>
      </c>
      <c r="F189" s="8">
        <v>188</v>
      </c>
      <c r="G189" s="8" t="str">
        <f t="shared" si="9"/>
        <v>S 188</v>
      </c>
      <c r="H189" s="8">
        <v>2</v>
      </c>
      <c r="I189" s="8">
        <v>3.2532999999999999</v>
      </c>
      <c r="J189" s="8">
        <v>3.5005999999999999</v>
      </c>
      <c r="K189" s="8">
        <f t="shared" si="8"/>
        <v>0.24730000000000008</v>
      </c>
      <c r="L189" s="8" t="s">
        <v>81</v>
      </c>
      <c r="M189" s="25">
        <v>43698</v>
      </c>
      <c r="N189" s="8" t="s">
        <v>1</v>
      </c>
      <c r="O189" s="8" t="s">
        <v>421</v>
      </c>
      <c r="P189" s="25">
        <v>43717</v>
      </c>
      <c r="Q189" s="8" t="s">
        <v>1</v>
      </c>
      <c r="R189" s="8">
        <v>50</v>
      </c>
    </row>
    <row r="190" spans="1:18" x14ac:dyDescent="0.15">
      <c r="A190" s="8" t="s">
        <v>57</v>
      </c>
      <c r="B190" s="8" t="s">
        <v>3</v>
      </c>
      <c r="C190" s="8">
        <v>4</v>
      </c>
      <c r="D190" s="8" t="str">
        <f t="shared" si="7"/>
        <v>SFA-ONE-PRO-4</v>
      </c>
      <c r="E190" s="8" t="s">
        <v>97</v>
      </c>
      <c r="F190" s="8">
        <v>189</v>
      </c>
      <c r="G190" s="8" t="str">
        <f t="shared" si="9"/>
        <v>S 189</v>
      </c>
      <c r="H190" s="8">
        <v>1</v>
      </c>
      <c r="I190" s="8">
        <v>3.3203999999999998</v>
      </c>
      <c r="J190" s="8">
        <v>3.5646</v>
      </c>
      <c r="K190" s="8">
        <f t="shared" si="8"/>
        <v>0.24420000000000019</v>
      </c>
      <c r="L190" s="8" t="s">
        <v>81</v>
      </c>
      <c r="M190" s="25">
        <v>43698</v>
      </c>
      <c r="N190" s="8" t="s">
        <v>1</v>
      </c>
      <c r="O190" s="8" t="s">
        <v>421</v>
      </c>
      <c r="P190" s="25">
        <v>43717</v>
      </c>
      <c r="Q190" s="8" t="s">
        <v>1</v>
      </c>
      <c r="R190" s="8">
        <v>50</v>
      </c>
    </row>
    <row r="191" spans="1:18" x14ac:dyDescent="0.15">
      <c r="A191" s="8" t="s">
        <v>57</v>
      </c>
      <c r="B191" s="8" t="s">
        <v>3</v>
      </c>
      <c r="C191" s="8">
        <v>4</v>
      </c>
      <c r="D191" s="8" t="str">
        <f t="shared" si="7"/>
        <v>SFA-ONE-PRO-4</v>
      </c>
      <c r="E191" s="8" t="s">
        <v>97</v>
      </c>
      <c r="F191" s="8">
        <v>190</v>
      </c>
      <c r="G191" s="8" t="str">
        <f t="shared" si="9"/>
        <v>S 190</v>
      </c>
      <c r="H191" s="8">
        <v>2</v>
      </c>
      <c r="I191" s="8">
        <v>3.302</v>
      </c>
      <c r="J191" s="8">
        <v>3.4988000000000001</v>
      </c>
      <c r="K191" s="8">
        <f t="shared" si="8"/>
        <v>0.19680000000000009</v>
      </c>
      <c r="L191" s="8" t="s">
        <v>81</v>
      </c>
      <c r="M191" s="25">
        <v>43698</v>
      </c>
      <c r="N191" s="8" t="s">
        <v>1</v>
      </c>
      <c r="O191" s="8" t="s">
        <v>421</v>
      </c>
      <c r="P191" s="25">
        <v>43717</v>
      </c>
      <c r="Q191" s="8" t="s">
        <v>1</v>
      </c>
      <c r="R191" s="8">
        <v>50</v>
      </c>
    </row>
    <row r="192" spans="1:18" x14ac:dyDescent="0.15">
      <c r="A192" s="8" t="s">
        <v>57</v>
      </c>
      <c r="B192" s="8" t="s">
        <v>3</v>
      </c>
      <c r="C192" s="8">
        <v>5</v>
      </c>
      <c r="D192" s="8" t="str">
        <f t="shared" si="7"/>
        <v>SFA-ONE-PRO-5</v>
      </c>
      <c r="E192" s="8" t="s">
        <v>97</v>
      </c>
      <c r="F192" s="8">
        <v>191</v>
      </c>
      <c r="G192" s="8" t="str">
        <f t="shared" si="9"/>
        <v>S 191</v>
      </c>
      <c r="H192" s="8">
        <v>1</v>
      </c>
      <c r="I192" s="8">
        <v>3.351</v>
      </c>
      <c r="J192" s="8">
        <v>3.5649000000000002</v>
      </c>
      <c r="K192" s="8">
        <f t="shared" si="8"/>
        <v>0.2139000000000002</v>
      </c>
      <c r="L192" s="8" t="s">
        <v>81</v>
      </c>
      <c r="M192" s="25">
        <v>43698</v>
      </c>
      <c r="N192" s="8" t="s">
        <v>1</v>
      </c>
      <c r="O192" s="8" t="s">
        <v>421</v>
      </c>
      <c r="P192" s="25">
        <v>43717</v>
      </c>
      <c r="Q192" s="8" t="s">
        <v>1</v>
      </c>
      <c r="R192" s="8">
        <v>50</v>
      </c>
    </row>
    <row r="193" spans="1:18" x14ac:dyDescent="0.15">
      <c r="A193" s="8" t="s">
        <v>57</v>
      </c>
      <c r="B193" s="8" t="s">
        <v>3</v>
      </c>
      <c r="C193" s="8">
        <v>5</v>
      </c>
      <c r="D193" s="8" t="str">
        <f t="shared" si="7"/>
        <v>SFA-ONE-PRO-5</v>
      </c>
      <c r="E193" s="8" t="s">
        <v>97</v>
      </c>
      <c r="F193" s="8">
        <v>192</v>
      </c>
      <c r="G193" s="8" t="str">
        <f t="shared" si="9"/>
        <v>S 192</v>
      </c>
      <c r="H193" s="8">
        <v>2</v>
      </c>
      <c r="I193" s="8">
        <v>3.2801</v>
      </c>
      <c r="J193" s="8">
        <v>3.4885999999999999</v>
      </c>
      <c r="K193" s="8">
        <f t="shared" si="8"/>
        <v>0.20849999999999991</v>
      </c>
      <c r="L193" s="8" t="s">
        <v>81</v>
      </c>
      <c r="M193" s="25">
        <v>43698</v>
      </c>
      <c r="N193" s="8" t="s">
        <v>1</v>
      </c>
      <c r="O193" s="8" t="s">
        <v>421</v>
      </c>
      <c r="P193" s="25">
        <v>43717</v>
      </c>
      <c r="Q193" s="8" t="s">
        <v>1</v>
      </c>
      <c r="R193" s="8">
        <v>50</v>
      </c>
    </row>
    <row r="194" spans="1:18" x14ac:dyDescent="0.15">
      <c r="A194" s="8" t="s">
        <v>57</v>
      </c>
      <c r="B194" s="8" t="s">
        <v>3</v>
      </c>
      <c r="C194" s="8">
        <v>6</v>
      </c>
      <c r="D194" s="8" t="str">
        <f t="shared" ref="D194:D231" si="10">_xlfn.CONCAT(B194,"-",C194)</f>
        <v>SFA-ONE-PRO-6</v>
      </c>
      <c r="E194" s="8" t="s">
        <v>97</v>
      </c>
      <c r="F194" s="8">
        <v>193</v>
      </c>
      <c r="G194" s="8" t="str">
        <f t="shared" si="9"/>
        <v>S 193</v>
      </c>
      <c r="H194" s="8">
        <v>1</v>
      </c>
      <c r="I194" s="8">
        <v>3.3353000000000002</v>
      </c>
      <c r="J194" s="8">
        <v>3.5779999999999998</v>
      </c>
      <c r="K194" s="8">
        <f t="shared" si="8"/>
        <v>0.24269999999999969</v>
      </c>
      <c r="L194" s="8" t="s">
        <v>81</v>
      </c>
      <c r="M194" s="25">
        <v>43698</v>
      </c>
      <c r="N194" s="8" t="s">
        <v>1</v>
      </c>
      <c r="O194" s="8" t="s">
        <v>421</v>
      </c>
      <c r="P194" s="25">
        <v>43717</v>
      </c>
      <c r="Q194" s="8" t="s">
        <v>1</v>
      </c>
      <c r="R194" s="8">
        <v>50</v>
      </c>
    </row>
    <row r="195" spans="1:18" x14ac:dyDescent="0.15">
      <c r="A195" s="8" t="s">
        <v>57</v>
      </c>
      <c r="B195" s="8" t="s">
        <v>3</v>
      </c>
      <c r="C195" s="8">
        <v>6</v>
      </c>
      <c r="D195" s="8" t="str">
        <f t="shared" si="10"/>
        <v>SFA-ONE-PRO-6</v>
      </c>
      <c r="E195" s="8" t="s">
        <v>97</v>
      </c>
      <c r="F195" s="8">
        <v>194</v>
      </c>
      <c r="G195" s="8" t="str">
        <f t="shared" si="9"/>
        <v>S 194</v>
      </c>
      <c r="H195" s="8">
        <v>2</v>
      </c>
      <c r="I195" s="8">
        <v>3.3866000000000001</v>
      </c>
      <c r="J195" s="8">
        <v>3.5933000000000002</v>
      </c>
      <c r="K195" s="8">
        <f t="shared" si="8"/>
        <v>0.20670000000000011</v>
      </c>
      <c r="L195" s="8" t="s">
        <v>81</v>
      </c>
      <c r="M195" s="25">
        <v>43698</v>
      </c>
      <c r="N195" s="8" t="s">
        <v>1</v>
      </c>
      <c r="O195" s="8" t="s">
        <v>421</v>
      </c>
      <c r="P195" s="25">
        <v>43717</v>
      </c>
      <c r="Q195" s="8" t="s">
        <v>1</v>
      </c>
      <c r="R195" s="8">
        <v>50</v>
      </c>
    </row>
    <row r="196" spans="1:18" x14ac:dyDescent="0.15">
      <c r="A196" s="8" t="s">
        <v>57</v>
      </c>
      <c r="B196" s="8" t="s">
        <v>3</v>
      </c>
      <c r="C196" s="8">
        <v>7</v>
      </c>
      <c r="D196" s="8" t="str">
        <f t="shared" si="10"/>
        <v>SFA-ONE-PRO-7</v>
      </c>
      <c r="E196" s="8" t="s">
        <v>97</v>
      </c>
      <c r="F196" s="8">
        <v>195</v>
      </c>
      <c r="G196" s="8" t="str">
        <f t="shared" si="9"/>
        <v>S 195</v>
      </c>
      <c r="H196" s="8">
        <v>1</v>
      </c>
      <c r="I196" s="8">
        <v>3.2841</v>
      </c>
      <c r="J196" s="8">
        <v>3.5796999999999999</v>
      </c>
      <c r="K196" s="8">
        <f t="shared" ref="K196:K230" si="11">J196-I196</f>
        <v>0.29559999999999986</v>
      </c>
      <c r="L196" s="8" t="s">
        <v>81</v>
      </c>
      <c r="M196" s="25">
        <v>43698</v>
      </c>
      <c r="N196" s="8" t="s">
        <v>1</v>
      </c>
      <c r="O196" s="8" t="s">
        <v>421</v>
      </c>
      <c r="P196" s="25">
        <v>43717</v>
      </c>
      <c r="Q196" s="8" t="s">
        <v>1</v>
      </c>
      <c r="R196" s="8">
        <v>50</v>
      </c>
    </row>
    <row r="197" spans="1:18" x14ac:dyDescent="0.15">
      <c r="A197" s="8" t="s">
        <v>57</v>
      </c>
      <c r="B197" s="8" t="s">
        <v>3</v>
      </c>
      <c r="C197" s="8">
        <v>7</v>
      </c>
      <c r="D197" s="8" t="str">
        <f t="shared" si="10"/>
        <v>SFA-ONE-PRO-7</v>
      </c>
      <c r="E197" s="8" t="s">
        <v>97</v>
      </c>
      <c r="F197" s="8">
        <v>196</v>
      </c>
      <c r="G197" s="8" t="str">
        <f t="shared" si="9"/>
        <v>S 196</v>
      </c>
      <c r="H197" s="8">
        <v>2</v>
      </c>
      <c r="I197" s="8">
        <v>3.2555999999999998</v>
      </c>
      <c r="J197" s="8">
        <v>3.4620000000000002</v>
      </c>
      <c r="K197" s="8">
        <f t="shared" si="11"/>
        <v>0.20640000000000036</v>
      </c>
      <c r="L197" s="8" t="s">
        <v>81</v>
      </c>
      <c r="M197" s="25">
        <v>43698</v>
      </c>
      <c r="N197" s="8" t="s">
        <v>1</v>
      </c>
      <c r="O197" s="8" t="s">
        <v>421</v>
      </c>
      <c r="P197" s="25">
        <v>43717</v>
      </c>
      <c r="Q197" s="8" t="s">
        <v>1</v>
      </c>
      <c r="R197" s="8">
        <v>50</v>
      </c>
    </row>
    <row r="198" spans="1:18" x14ac:dyDescent="0.15">
      <c r="A198" s="8" t="s">
        <v>57</v>
      </c>
      <c r="B198" s="8" t="s">
        <v>3</v>
      </c>
      <c r="C198" s="8">
        <v>8</v>
      </c>
      <c r="D198" s="8" t="str">
        <f t="shared" si="10"/>
        <v>SFA-ONE-PRO-8</v>
      </c>
      <c r="E198" s="8" t="s">
        <v>97</v>
      </c>
      <c r="F198" s="8">
        <v>197</v>
      </c>
      <c r="G198" s="8" t="str">
        <f t="shared" si="9"/>
        <v>S 197</v>
      </c>
      <c r="H198" s="8">
        <v>1</v>
      </c>
      <c r="I198" s="8">
        <v>3.3666999999999998</v>
      </c>
      <c r="J198" s="8">
        <v>3.5691000000000002</v>
      </c>
      <c r="K198" s="8">
        <f t="shared" si="11"/>
        <v>0.20240000000000036</v>
      </c>
      <c r="L198" s="8" t="s">
        <v>81</v>
      </c>
      <c r="M198" s="25">
        <v>43698</v>
      </c>
      <c r="N198" s="8" t="s">
        <v>1</v>
      </c>
      <c r="O198" s="8" t="s">
        <v>421</v>
      </c>
      <c r="P198" s="25">
        <v>43717</v>
      </c>
      <c r="Q198" s="8" t="s">
        <v>1</v>
      </c>
      <c r="R198" s="8">
        <v>50</v>
      </c>
    </row>
    <row r="199" spans="1:18" x14ac:dyDescent="0.15">
      <c r="A199" s="8" t="s">
        <v>57</v>
      </c>
      <c r="B199" s="8" t="s">
        <v>3</v>
      </c>
      <c r="C199" s="8">
        <v>8</v>
      </c>
      <c r="D199" s="8" t="str">
        <f t="shared" si="10"/>
        <v>SFA-ONE-PRO-8</v>
      </c>
      <c r="E199" s="8" t="s">
        <v>97</v>
      </c>
      <c r="F199" s="8">
        <v>198</v>
      </c>
      <c r="G199" s="8" t="str">
        <f t="shared" si="9"/>
        <v>S 198</v>
      </c>
      <c r="H199" s="8">
        <v>2</v>
      </c>
      <c r="I199" s="8">
        <v>3.3439000000000001</v>
      </c>
      <c r="J199" s="8">
        <v>3.6227999999999998</v>
      </c>
      <c r="K199" s="8">
        <f t="shared" si="11"/>
        <v>0.2788999999999997</v>
      </c>
      <c r="L199" s="8" t="s">
        <v>81</v>
      </c>
      <c r="M199" s="25">
        <v>43698</v>
      </c>
      <c r="N199" s="8" t="s">
        <v>1</v>
      </c>
      <c r="O199" s="8" t="s">
        <v>421</v>
      </c>
      <c r="P199" s="25">
        <v>43717</v>
      </c>
      <c r="Q199" s="8" t="s">
        <v>1</v>
      </c>
      <c r="R199" s="8">
        <v>50</v>
      </c>
    </row>
    <row r="200" spans="1:18" x14ac:dyDescent="0.15">
      <c r="A200" s="8" t="s">
        <v>57</v>
      </c>
      <c r="B200" s="8" t="s">
        <v>11</v>
      </c>
      <c r="C200" s="8">
        <v>1</v>
      </c>
      <c r="D200" s="8" t="str">
        <f t="shared" si="10"/>
        <v>UCP-MXG-NCD-1</v>
      </c>
      <c r="E200" s="8" t="s">
        <v>97</v>
      </c>
      <c r="F200" s="8">
        <v>199</v>
      </c>
      <c r="G200" s="8" t="str">
        <f t="shared" si="9"/>
        <v>S 199</v>
      </c>
      <c r="H200" s="8">
        <v>1</v>
      </c>
      <c r="I200" s="8">
        <v>3.3391000000000002</v>
      </c>
      <c r="J200" s="8">
        <v>3.5499000000000001</v>
      </c>
      <c r="K200" s="8">
        <f t="shared" si="11"/>
        <v>0.21079999999999988</v>
      </c>
      <c r="L200" s="8" t="s">
        <v>81</v>
      </c>
      <c r="M200" s="25">
        <v>43698</v>
      </c>
      <c r="N200" s="8" t="s">
        <v>1</v>
      </c>
      <c r="O200" s="8" t="s">
        <v>421</v>
      </c>
      <c r="P200" s="25">
        <v>43718</v>
      </c>
      <c r="Q200" s="8" t="s">
        <v>1</v>
      </c>
      <c r="R200" s="8">
        <v>50</v>
      </c>
    </row>
    <row r="201" spans="1:18" x14ac:dyDescent="0.15">
      <c r="A201" s="8" t="s">
        <v>57</v>
      </c>
      <c r="B201" s="8" t="s">
        <v>11</v>
      </c>
      <c r="C201" s="8">
        <v>1</v>
      </c>
      <c r="D201" s="8" t="str">
        <f t="shared" si="10"/>
        <v>UCP-MXG-NCD-1</v>
      </c>
      <c r="E201" s="8" t="s">
        <v>97</v>
      </c>
      <c r="F201" s="8">
        <v>200</v>
      </c>
      <c r="G201" s="8" t="str">
        <f t="shared" si="9"/>
        <v>S 200</v>
      </c>
      <c r="H201" s="8">
        <v>2</v>
      </c>
      <c r="I201" s="8">
        <v>3.2995999999999999</v>
      </c>
      <c r="J201" s="8">
        <v>3.5562</v>
      </c>
      <c r="K201" s="8">
        <f t="shared" si="11"/>
        <v>0.25660000000000016</v>
      </c>
      <c r="L201" s="8" t="s">
        <v>81</v>
      </c>
      <c r="M201" s="25">
        <v>43698</v>
      </c>
      <c r="N201" s="8" t="s">
        <v>1</v>
      </c>
      <c r="O201" s="8" t="s">
        <v>421</v>
      </c>
      <c r="P201" s="25">
        <v>43718</v>
      </c>
      <c r="Q201" s="8" t="s">
        <v>1</v>
      </c>
      <c r="R201" s="8">
        <v>50</v>
      </c>
    </row>
    <row r="202" spans="1:18" x14ac:dyDescent="0.15">
      <c r="A202" s="8" t="s">
        <v>57</v>
      </c>
      <c r="B202" s="8" t="s">
        <v>11</v>
      </c>
      <c r="C202" s="8">
        <v>2</v>
      </c>
      <c r="D202" s="8" t="str">
        <f t="shared" si="10"/>
        <v>UCP-MXG-NCD-2</v>
      </c>
      <c r="E202" s="8" t="s">
        <v>97</v>
      </c>
      <c r="F202" s="8">
        <v>201</v>
      </c>
      <c r="G202" s="8" t="str">
        <f t="shared" si="9"/>
        <v>S 201</v>
      </c>
      <c r="H202" s="8">
        <v>1</v>
      </c>
      <c r="I202" s="8">
        <v>3.3786999999999998</v>
      </c>
      <c r="J202" s="8">
        <v>3.641</v>
      </c>
      <c r="K202" s="8">
        <f t="shared" si="11"/>
        <v>0.2623000000000002</v>
      </c>
      <c r="L202" s="8" t="s">
        <v>81</v>
      </c>
      <c r="M202" s="25">
        <v>43698</v>
      </c>
      <c r="N202" s="8" t="s">
        <v>1</v>
      </c>
      <c r="O202" s="8" t="s">
        <v>421</v>
      </c>
      <c r="P202" s="25">
        <v>43718</v>
      </c>
      <c r="Q202" s="8" t="s">
        <v>1</v>
      </c>
      <c r="R202" s="8">
        <v>50</v>
      </c>
    </row>
    <row r="203" spans="1:18" x14ac:dyDescent="0.15">
      <c r="A203" s="8" t="s">
        <v>57</v>
      </c>
      <c r="B203" s="8" t="s">
        <v>11</v>
      </c>
      <c r="C203" s="8">
        <v>2</v>
      </c>
      <c r="D203" s="8" t="str">
        <f t="shared" si="10"/>
        <v>UCP-MXG-NCD-2</v>
      </c>
      <c r="E203" s="8" t="s">
        <v>97</v>
      </c>
      <c r="F203" s="8">
        <v>202</v>
      </c>
      <c r="G203" s="8" t="str">
        <f t="shared" si="9"/>
        <v>S 202</v>
      </c>
      <c r="H203" s="8">
        <v>2</v>
      </c>
      <c r="I203" s="8">
        <v>3.3233999999999999</v>
      </c>
      <c r="J203" s="8">
        <v>3.5817000000000001</v>
      </c>
      <c r="K203" s="8">
        <f t="shared" si="11"/>
        <v>0.2583000000000002</v>
      </c>
      <c r="L203" s="8" t="s">
        <v>81</v>
      </c>
      <c r="M203" s="25">
        <v>43698</v>
      </c>
      <c r="N203" s="8" t="s">
        <v>1</v>
      </c>
      <c r="O203" s="8" t="s">
        <v>421</v>
      </c>
      <c r="P203" s="25">
        <v>43718</v>
      </c>
      <c r="Q203" s="8" t="s">
        <v>1</v>
      </c>
      <c r="R203" s="8">
        <v>50</v>
      </c>
    </row>
    <row r="204" spans="1:18" x14ac:dyDescent="0.15">
      <c r="A204" s="8" t="s">
        <v>57</v>
      </c>
      <c r="B204" s="8" t="s">
        <v>11</v>
      </c>
      <c r="C204" s="8">
        <v>3</v>
      </c>
      <c r="D204" s="8" t="str">
        <f t="shared" si="10"/>
        <v>UCP-MXG-NCD-3</v>
      </c>
      <c r="E204" s="8" t="s">
        <v>97</v>
      </c>
      <c r="F204" s="8">
        <v>203</v>
      </c>
      <c r="G204" s="8" t="str">
        <f t="shared" si="9"/>
        <v>S 203</v>
      </c>
      <c r="H204" s="8">
        <v>1</v>
      </c>
      <c r="I204" s="8">
        <v>3.3182</v>
      </c>
      <c r="J204" s="8">
        <v>3.5592000000000001</v>
      </c>
      <c r="K204" s="8">
        <f t="shared" si="11"/>
        <v>0.2410000000000001</v>
      </c>
      <c r="L204" s="8" t="s">
        <v>81</v>
      </c>
      <c r="M204" s="25">
        <v>43698</v>
      </c>
      <c r="N204" s="8" t="s">
        <v>1</v>
      </c>
      <c r="O204" s="8" t="s">
        <v>421</v>
      </c>
      <c r="P204" s="25">
        <v>43718</v>
      </c>
      <c r="Q204" s="8" t="s">
        <v>1</v>
      </c>
      <c r="R204" s="8">
        <v>50</v>
      </c>
    </row>
    <row r="205" spans="1:18" x14ac:dyDescent="0.15">
      <c r="A205" s="8" t="s">
        <v>57</v>
      </c>
      <c r="B205" s="8" t="s">
        <v>11</v>
      </c>
      <c r="C205" s="8">
        <v>3</v>
      </c>
      <c r="D205" s="8" t="str">
        <f t="shared" si="10"/>
        <v>UCP-MXG-NCD-3</v>
      </c>
      <c r="E205" s="8" t="s">
        <v>97</v>
      </c>
      <c r="F205" s="8">
        <v>204</v>
      </c>
      <c r="G205" s="8" t="str">
        <f t="shared" si="9"/>
        <v>S 204</v>
      </c>
      <c r="H205" s="8">
        <v>2</v>
      </c>
      <c r="I205" s="8">
        <v>3.3919000000000001</v>
      </c>
      <c r="J205" s="8">
        <v>3.6368</v>
      </c>
      <c r="K205" s="8">
        <f t="shared" si="11"/>
        <v>0.2448999999999999</v>
      </c>
      <c r="L205" s="8" t="s">
        <v>81</v>
      </c>
      <c r="M205" s="25">
        <v>43698</v>
      </c>
      <c r="N205" s="8" t="s">
        <v>1</v>
      </c>
      <c r="O205" s="8" t="s">
        <v>421</v>
      </c>
      <c r="P205" s="25">
        <v>43718</v>
      </c>
      <c r="Q205" s="8" t="s">
        <v>1</v>
      </c>
      <c r="R205" s="8">
        <v>50</v>
      </c>
    </row>
    <row r="206" spans="1:18" x14ac:dyDescent="0.15">
      <c r="A206" s="8" t="s">
        <v>57</v>
      </c>
      <c r="B206" s="8" t="s">
        <v>11</v>
      </c>
      <c r="C206" s="8">
        <v>4</v>
      </c>
      <c r="D206" s="8" t="str">
        <f t="shared" si="10"/>
        <v>UCP-MXG-NCD-4</v>
      </c>
      <c r="E206" s="8" t="s">
        <v>97</v>
      </c>
      <c r="F206" s="8">
        <v>205</v>
      </c>
      <c r="G206" s="8" t="str">
        <f t="shared" si="9"/>
        <v>S 205</v>
      </c>
      <c r="H206" s="8">
        <v>1</v>
      </c>
      <c r="I206" s="8">
        <v>3.3563999999999998</v>
      </c>
      <c r="J206" s="8">
        <v>3.5688</v>
      </c>
      <c r="K206" s="8">
        <f t="shared" si="11"/>
        <v>0.21240000000000014</v>
      </c>
      <c r="L206" s="8" t="s">
        <v>81</v>
      </c>
      <c r="M206" s="25">
        <v>43698</v>
      </c>
      <c r="N206" s="8" t="s">
        <v>1</v>
      </c>
      <c r="O206" s="8" t="s">
        <v>421</v>
      </c>
      <c r="P206" s="25">
        <v>43718</v>
      </c>
      <c r="Q206" s="8" t="s">
        <v>1</v>
      </c>
      <c r="R206" s="8">
        <v>50</v>
      </c>
    </row>
    <row r="207" spans="1:18" x14ac:dyDescent="0.15">
      <c r="A207" s="8" t="s">
        <v>57</v>
      </c>
      <c r="B207" s="8" t="s">
        <v>11</v>
      </c>
      <c r="C207" s="8">
        <v>4</v>
      </c>
      <c r="D207" s="8" t="str">
        <f t="shared" si="10"/>
        <v>UCP-MXG-NCD-4</v>
      </c>
      <c r="E207" s="8" t="s">
        <v>97</v>
      </c>
      <c r="F207" s="8">
        <v>206</v>
      </c>
      <c r="G207" s="8" t="str">
        <f t="shared" si="9"/>
        <v>S 206</v>
      </c>
      <c r="H207" s="8">
        <v>2</v>
      </c>
      <c r="I207" s="8">
        <v>3.3704000000000001</v>
      </c>
      <c r="J207" s="8">
        <v>3.5714999999999999</v>
      </c>
      <c r="K207" s="8">
        <f t="shared" si="11"/>
        <v>0.20109999999999983</v>
      </c>
      <c r="L207" s="8" t="s">
        <v>81</v>
      </c>
      <c r="M207" s="25">
        <v>43698</v>
      </c>
      <c r="N207" s="8" t="s">
        <v>1</v>
      </c>
      <c r="O207" s="8" t="s">
        <v>421</v>
      </c>
      <c r="P207" s="25">
        <v>43718</v>
      </c>
      <c r="Q207" s="8" t="s">
        <v>1</v>
      </c>
      <c r="R207" s="8">
        <v>50</v>
      </c>
    </row>
    <row r="208" spans="1:18" x14ac:dyDescent="0.15">
      <c r="A208" s="8" t="s">
        <v>57</v>
      </c>
      <c r="B208" s="8" t="s">
        <v>11</v>
      </c>
      <c r="C208" s="8">
        <v>5</v>
      </c>
      <c r="D208" s="8" t="str">
        <f t="shared" si="10"/>
        <v>UCP-MXG-NCD-5</v>
      </c>
      <c r="E208" s="8" t="s">
        <v>97</v>
      </c>
      <c r="F208" s="8">
        <v>207</v>
      </c>
      <c r="G208" s="8" t="str">
        <f t="shared" si="9"/>
        <v>S 207</v>
      </c>
      <c r="H208" s="8">
        <v>1</v>
      </c>
      <c r="I208" s="8">
        <v>3.2665000000000002</v>
      </c>
      <c r="J208" s="8">
        <v>3.4822000000000002</v>
      </c>
      <c r="K208" s="8">
        <f t="shared" si="11"/>
        <v>0.2157</v>
      </c>
      <c r="L208" s="8" t="s">
        <v>81</v>
      </c>
      <c r="M208" s="25">
        <v>43698</v>
      </c>
      <c r="N208" s="8" t="s">
        <v>1</v>
      </c>
      <c r="O208" s="8" t="s">
        <v>421</v>
      </c>
      <c r="P208" s="25">
        <v>43718</v>
      </c>
      <c r="Q208" s="8" t="s">
        <v>1</v>
      </c>
      <c r="R208" s="8">
        <v>50</v>
      </c>
    </row>
    <row r="209" spans="1:18" x14ac:dyDescent="0.15">
      <c r="A209" s="8" t="s">
        <v>57</v>
      </c>
      <c r="B209" s="8" t="s">
        <v>11</v>
      </c>
      <c r="C209" s="8">
        <v>5</v>
      </c>
      <c r="D209" s="8" t="str">
        <f t="shared" si="10"/>
        <v>UCP-MXG-NCD-5</v>
      </c>
      <c r="E209" s="8" t="s">
        <v>97</v>
      </c>
      <c r="F209" s="8">
        <v>208</v>
      </c>
      <c r="G209" s="8" t="str">
        <f t="shared" si="9"/>
        <v>S 208</v>
      </c>
      <c r="H209" s="8">
        <v>2</v>
      </c>
      <c r="I209" s="8">
        <v>3.3393999999999999</v>
      </c>
      <c r="J209" s="8">
        <v>3.5724</v>
      </c>
      <c r="K209" s="8">
        <f t="shared" si="11"/>
        <v>0.2330000000000001</v>
      </c>
      <c r="L209" s="8" t="s">
        <v>81</v>
      </c>
      <c r="M209" s="25">
        <v>43698</v>
      </c>
      <c r="N209" s="8" t="s">
        <v>1</v>
      </c>
      <c r="O209" s="8" t="s">
        <v>421</v>
      </c>
      <c r="P209" s="25">
        <v>43718</v>
      </c>
      <c r="Q209" s="8" t="s">
        <v>1</v>
      </c>
      <c r="R209" s="8">
        <v>50</v>
      </c>
    </row>
    <row r="210" spans="1:18" x14ac:dyDescent="0.15">
      <c r="A210" s="8" t="s">
        <v>57</v>
      </c>
      <c r="B210" s="8" t="s">
        <v>11</v>
      </c>
      <c r="C210" s="8">
        <v>6</v>
      </c>
      <c r="D210" s="8" t="str">
        <f t="shared" si="10"/>
        <v>UCP-MXG-NCD-6</v>
      </c>
      <c r="E210" s="8" t="s">
        <v>97</v>
      </c>
      <c r="F210" s="8">
        <v>209</v>
      </c>
      <c r="G210" s="8" t="str">
        <f t="shared" si="9"/>
        <v>S 209</v>
      </c>
      <c r="H210" s="8">
        <v>1</v>
      </c>
      <c r="I210" s="8">
        <v>3.4205000000000001</v>
      </c>
      <c r="J210" s="8">
        <v>3.6251000000000002</v>
      </c>
      <c r="K210" s="8">
        <f>J210-I210</f>
        <v>0.20460000000000012</v>
      </c>
      <c r="L210" s="8" t="s">
        <v>81</v>
      </c>
      <c r="M210" s="25">
        <v>43698</v>
      </c>
      <c r="N210" s="8" t="s">
        <v>1</v>
      </c>
      <c r="O210" s="8" t="s">
        <v>421</v>
      </c>
      <c r="P210" s="25">
        <v>43718</v>
      </c>
      <c r="Q210" s="8" t="s">
        <v>1</v>
      </c>
      <c r="R210" s="8">
        <v>50</v>
      </c>
    </row>
    <row r="211" spans="1:18" x14ac:dyDescent="0.15">
      <c r="A211" s="8" t="s">
        <v>57</v>
      </c>
      <c r="B211" s="8" t="s">
        <v>11</v>
      </c>
      <c r="C211" s="8">
        <v>6</v>
      </c>
      <c r="D211" s="8" t="str">
        <f t="shared" si="10"/>
        <v>UCP-MXG-NCD-6</v>
      </c>
      <c r="E211" s="8" t="s">
        <v>97</v>
      </c>
      <c r="F211" s="8">
        <v>210</v>
      </c>
      <c r="G211" s="8" t="str">
        <f t="shared" si="9"/>
        <v>S 210</v>
      </c>
      <c r="H211" s="8">
        <v>2</v>
      </c>
      <c r="I211" s="8">
        <v>3.3536000000000001</v>
      </c>
      <c r="J211" s="8">
        <v>3.5699000000000001</v>
      </c>
      <c r="K211" s="8">
        <f t="shared" si="11"/>
        <v>0.21629999999999994</v>
      </c>
      <c r="L211" s="8" t="s">
        <v>81</v>
      </c>
      <c r="M211" s="25">
        <v>43698</v>
      </c>
      <c r="N211" s="8" t="s">
        <v>1</v>
      </c>
      <c r="O211" s="8" t="s">
        <v>421</v>
      </c>
      <c r="P211" s="25">
        <v>43718</v>
      </c>
      <c r="Q211" s="8" t="s">
        <v>1</v>
      </c>
      <c r="R211" s="8">
        <v>50</v>
      </c>
    </row>
    <row r="212" spans="1:18" x14ac:dyDescent="0.15">
      <c r="A212" s="8" t="s">
        <v>57</v>
      </c>
      <c r="B212" s="8" t="s">
        <v>11</v>
      </c>
      <c r="C212" s="8">
        <v>7</v>
      </c>
      <c r="D212" s="8" t="str">
        <f t="shared" si="10"/>
        <v>UCP-MXG-NCD-7</v>
      </c>
      <c r="E212" s="8" t="s">
        <v>97</v>
      </c>
      <c r="F212" s="8">
        <v>211</v>
      </c>
      <c r="G212" s="8" t="str">
        <f t="shared" si="9"/>
        <v>S 211</v>
      </c>
      <c r="H212" s="8">
        <v>1</v>
      </c>
      <c r="I212" s="8">
        <v>3.2345999999999999</v>
      </c>
      <c r="J212" s="8">
        <v>3.4558</v>
      </c>
      <c r="K212" s="8">
        <f t="shared" si="11"/>
        <v>0.22120000000000006</v>
      </c>
      <c r="L212" s="8" t="s">
        <v>81</v>
      </c>
      <c r="M212" s="25">
        <v>43698</v>
      </c>
      <c r="N212" s="8" t="s">
        <v>1</v>
      </c>
      <c r="O212" s="8" t="s">
        <v>421</v>
      </c>
      <c r="P212" s="25">
        <v>43718</v>
      </c>
      <c r="Q212" s="8" t="s">
        <v>1</v>
      </c>
      <c r="R212" s="8">
        <v>50</v>
      </c>
    </row>
    <row r="213" spans="1:18" x14ac:dyDescent="0.15">
      <c r="A213" s="8" t="s">
        <v>57</v>
      </c>
      <c r="B213" s="8" t="s">
        <v>11</v>
      </c>
      <c r="C213" s="8">
        <v>7</v>
      </c>
      <c r="D213" s="8" t="str">
        <f t="shared" si="10"/>
        <v>UCP-MXG-NCD-7</v>
      </c>
      <c r="E213" s="8" t="s">
        <v>97</v>
      </c>
      <c r="F213" s="8">
        <v>212</v>
      </c>
      <c r="G213" s="8" t="str">
        <f t="shared" si="9"/>
        <v>S 212</v>
      </c>
      <c r="H213" s="8">
        <v>2</v>
      </c>
      <c r="I213" s="8">
        <v>3.3347000000000002</v>
      </c>
      <c r="J213" s="8">
        <v>3.5571000000000002</v>
      </c>
      <c r="K213" s="8">
        <f t="shared" si="11"/>
        <v>0.22239999999999993</v>
      </c>
      <c r="L213" s="8" t="s">
        <v>81</v>
      </c>
      <c r="M213" s="25">
        <v>43698</v>
      </c>
      <c r="N213" s="8" t="s">
        <v>1</v>
      </c>
      <c r="O213" s="8" t="s">
        <v>421</v>
      </c>
      <c r="P213" s="25">
        <v>43718</v>
      </c>
      <c r="Q213" s="8" t="s">
        <v>1</v>
      </c>
      <c r="R213" s="8">
        <v>50</v>
      </c>
    </row>
    <row r="214" spans="1:18" x14ac:dyDescent="0.15">
      <c r="A214" s="8" t="s">
        <v>57</v>
      </c>
      <c r="B214" s="8" t="s">
        <v>11</v>
      </c>
      <c r="C214" s="8">
        <v>8</v>
      </c>
      <c r="D214" s="8" t="str">
        <f t="shared" si="10"/>
        <v>UCP-MXG-NCD-8</v>
      </c>
      <c r="E214" s="8" t="s">
        <v>97</v>
      </c>
      <c r="F214" s="8">
        <v>213</v>
      </c>
      <c r="G214" s="8" t="str">
        <f t="shared" si="9"/>
        <v>S 213</v>
      </c>
      <c r="H214" s="8">
        <v>1</v>
      </c>
      <c r="I214" s="8">
        <v>3.3618999999999999</v>
      </c>
      <c r="J214" s="8">
        <v>3.6166999999999998</v>
      </c>
      <c r="K214" s="8">
        <f>J214-I214</f>
        <v>0.25479999999999992</v>
      </c>
      <c r="L214" s="8" t="s">
        <v>81</v>
      </c>
      <c r="M214" s="25">
        <v>43698</v>
      </c>
      <c r="N214" s="8" t="s">
        <v>1</v>
      </c>
      <c r="O214" s="8" t="s">
        <v>421</v>
      </c>
      <c r="P214" s="25">
        <v>43718</v>
      </c>
      <c r="Q214" s="8" t="s">
        <v>1</v>
      </c>
      <c r="R214" s="8">
        <v>50</v>
      </c>
    </row>
    <row r="215" spans="1:18" x14ac:dyDescent="0.15">
      <c r="A215" s="8" t="s">
        <v>57</v>
      </c>
      <c r="B215" s="8" t="s">
        <v>11</v>
      </c>
      <c r="C215" s="8">
        <v>8</v>
      </c>
      <c r="D215" s="8" t="str">
        <f t="shared" si="10"/>
        <v>UCP-MXG-NCD-8</v>
      </c>
      <c r="E215" s="8" t="s">
        <v>97</v>
      </c>
      <c r="F215" s="8">
        <v>214</v>
      </c>
      <c r="G215" s="8" t="str">
        <f t="shared" si="9"/>
        <v>S 214</v>
      </c>
      <c r="H215" s="8">
        <v>2</v>
      </c>
      <c r="I215" s="8">
        <v>3.2263999999999999</v>
      </c>
      <c r="J215" s="8">
        <v>3.4943</v>
      </c>
      <c r="K215" s="8">
        <f>J215-I215</f>
        <v>0.26790000000000003</v>
      </c>
      <c r="L215" s="8" t="s">
        <v>81</v>
      </c>
      <c r="M215" s="25">
        <v>43698</v>
      </c>
      <c r="N215" s="8" t="s">
        <v>1</v>
      </c>
      <c r="O215" s="8" t="s">
        <v>421</v>
      </c>
      <c r="P215" s="25">
        <v>43718</v>
      </c>
      <c r="Q215" s="8" t="s">
        <v>1</v>
      </c>
      <c r="R215" s="8">
        <v>50</v>
      </c>
    </row>
    <row r="216" spans="1:18" x14ac:dyDescent="0.15">
      <c r="A216" s="8" t="s">
        <v>57</v>
      </c>
      <c r="B216" s="8" t="s">
        <v>13</v>
      </c>
      <c r="C216" s="8">
        <v>1</v>
      </c>
      <c r="D216" s="8" t="str">
        <f t="shared" si="10"/>
        <v>WBI-NRT-NCS-1</v>
      </c>
      <c r="E216" s="8" t="s">
        <v>97</v>
      </c>
      <c r="F216" s="8">
        <v>215</v>
      </c>
      <c r="G216" s="8" t="str">
        <f t="shared" si="9"/>
        <v>S 215</v>
      </c>
      <c r="H216" s="8">
        <v>1</v>
      </c>
      <c r="I216" s="8">
        <v>3.3094000000000001</v>
      </c>
      <c r="J216" s="8">
        <v>3.5043000000000002</v>
      </c>
      <c r="K216" s="8">
        <f t="shared" si="11"/>
        <v>0.19490000000000007</v>
      </c>
      <c r="L216" s="8" t="s">
        <v>81</v>
      </c>
      <c r="M216" s="25">
        <v>43698</v>
      </c>
      <c r="N216" s="8" t="s">
        <v>1</v>
      </c>
      <c r="O216" s="8" t="s">
        <v>421</v>
      </c>
      <c r="P216" s="25">
        <v>43718</v>
      </c>
      <c r="Q216" s="8" t="s">
        <v>1</v>
      </c>
      <c r="R216" s="8">
        <v>50</v>
      </c>
    </row>
    <row r="217" spans="1:18" x14ac:dyDescent="0.15">
      <c r="A217" s="8" t="s">
        <v>57</v>
      </c>
      <c r="B217" s="8" t="s">
        <v>13</v>
      </c>
      <c r="C217" s="8">
        <v>1</v>
      </c>
      <c r="D217" s="8" t="str">
        <f t="shared" si="10"/>
        <v>WBI-NRT-NCS-1</v>
      </c>
      <c r="E217" s="8" t="s">
        <v>97</v>
      </c>
      <c r="F217" s="8">
        <v>216</v>
      </c>
      <c r="G217" s="8" t="str">
        <f t="shared" si="9"/>
        <v>S 216</v>
      </c>
      <c r="H217" s="8">
        <v>2</v>
      </c>
      <c r="I217" s="8">
        <v>3.2458</v>
      </c>
      <c r="J217" s="8">
        <v>3.5110999999999999</v>
      </c>
      <c r="K217" s="8">
        <f t="shared" si="11"/>
        <v>0.26529999999999987</v>
      </c>
      <c r="L217" s="8" t="s">
        <v>81</v>
      </c>
      <c r="M217" s="25">
        <v>43698</v>
      </c>
      <c r="N217" s="8" t="s">
        <v>1</v>
      </c>
      <c r="O217" s="8" t="s">
        <v>421</v>
      </c>
      <c r="P217" s="25">
        <v>43718</v>
      </c>
      <c r="Q217" s="8" t="s">
        <v>1</v>
      </c>
      <c r="R217" s="8">
        <v>50</v>
      </c>
    </row>
    <row r="218" spans="1:18" x14ac:dyDescent="0.15">
      <c r="A218" s="8" t="s">
        <v>57</v>
      </c>
      <c r="B218" s="8" t="s">
        <v>13</v>
      </c>
      <c r="C218" s="8">
        <v>2</v>
      </c>
      <c r="D218" s="8" t="str">
        <f t="shared" si="10"/>
        <v>WBI-NRT-NCS-2</v>
      </c>
      <c r="E218" s="8" t="s">
        <v>97</v>
      </c>
      <c r="F218" s="8">
        <v>217</v>
      </c>
      <c r="G218" s="8" t="str">
        <f t="shared" si="9"/>
        <v>S 217</v>
      </c>
      <c r="H218" s="8">
        <v>1</v>
      </c>
      <c r="I218" s="8">
        <v>3.3130000000000002</v>
      </c>
      <c r="J218" s="8">
        <v>3.5268999999999999</v>
      </c>
      <c r="K218" s="8">
        <f t="shared" si="11"/>
        <v>0.21389999999999976</v>
      </c>
      <c r="L218" s="8" t="s">
        <v>81</v>
      </c>
      <c r="M218" s="25">
        <v>43698</v>
      </c>
      <c r="N218" s="8" t="s">
        <v>1</v>
      </c>
      <c r="O218" s="8" t="s">
        <v>421</v>
      </c>
      <c r="P218" s="25">
        <v>43718</v>
      </c>
      <c r="Q218" s="8" t="s">
        <v>1</v>
      </c>
      <c r="R218" s="8">
        <v>50</v>
      </c>
    </row>
    <row r="219" spans="1:18" x14ac:dyDescent="0.15">
      <c r="A219" s="8" t="s">
        <v>57</v>
      </c>
      <c r="B219" s="8" t="s">
        <v>13</v>
      </c>
      <c r="C219" s="8">
        <v>2</v>
      </c>
      <c r="D219" s="8" t="str">
        <f t="shared" si="10"/>
        <v>WBI-NRT-NCS-2</v>
      </c>
      <c r="E219" s="8" t="s">
        <v>97</v>
      </c>
      <c r="F219" s="8">
        <v>218</v>
      </c>
      <c r="G219" s="8" t="str">
        <f t="shared" si="9"/>
        <v>S 218</v>
      </c>
      <c r="H219" s="8">
        <v>2</v>
      </c>
      <c r="I219" s="8">
        <v>3.3414000000000001</v>
      </c>
      <c r="J219" s="8">
        <v>3.5594999999999999</v>
      </c>
      <c r="K219" s="8">
        <f t="shared" si="11"/>
        <v>0.21809999999999974</v>
      </c>
      <c r="L219" s="8" t="s">
        <v>81</v>
      </c>
      <c r="M219" s="25">
        <v>43698</v>
      </c>
      <c r="N219" s="8" t="s">
        <v>1</v>
      </c>
      <c r="O219" s="8" t="s">
        <v>421</v>
      </c>
      <c r="P219" s="25">
        <v>43718</v>
      </c>
      <c r="Q219" s="8" t="s">
        <v>1</v>
      </c>
      <c r="R219" s="8">
        <v>50</v>
      </c>
    </row>
    <row r="220" spans="1:18" x14ac:dyDescent="0.15">
      <c r="A220" s="8" t="s">
        <v>57</v>
      </c>
      <c r="B220" s="8" t="s">
        <v>13</v>
      </c>
      <c r="C220" s="8">
        <v>3</v>
      </c>
      <c r="D220" s="8" t="str">
        <f t="shared" si="10"/>
        <v>WBI-NRT-NCS-3</v>
      </c>
      <c r="E220" s="8" t="s">
        <v>97</v>
      </c>
      <c r="F220" s="8">
        <v>219</v>
      </c>
      <c r="G220" s="8" t="str">
        <f t="shared" si="9"/>
        <v>S 219</v>
      </c>
      <c r="H220" s="8">
        <v>1</v>
      </c>
      <c r="I220" s="8">
        <v>3.2178</v>
      </c>
      <c r="J220" s="8">
        <v>3.4258000000000002</v>
      </c>
      <c r="K220" s="8">
        <f t="shared" si="11"/>
        <v>0.20800000000000018</v>
      </c>
      <c r="L220" s="8" t="s">
        <v>81</v>
      </c>
      <c r="M220" s="25">
        <v>43698</v>
      </c>
      <c r="N220" s="8" t="s">
        <v>1</v>
      </c>
      <c r="O220" s="8" t="s">
        <v>421</v>
      </c>
      <c r="P220" s="25">
        <v>43718</v>
      </c>
      <c r="Q220" s="8" t="s">
        <v>1</v>
      </c>
      <c r="R220" s="8">
        <v>50</v>
      </c>
    </row>
    <row r="221" spans="1:18" x14ac:dyDescent="0.15">
      <c r="A221" s="8" t="s">
        <v>57</v>
      </c>
      <c r="B221" s="8" t="s">
        <v>13</v>
      </c>
      <c r="C221" s="8">
        <v>3</v>
      </c>
      <c r="D221" s="8" t="str">
        <f t="shared" si="10"/>
        <v>WBI-NRT-NCS-3</v>
      </c>
      <c r="E221" s="8" t="s">
        <v>97</v>
      </c>
      <c r="F221" s="8">
        <v>220</v>
      </c>
      <c r="G221" s="8" t="str">
        <f t="shared" si="9"/>
        <v>S 220</v>
      </c>
      <c r="H221" s="8">
        <v>2</v>
      </c>
      <c r="I221" s="8">
        <v>3.2728000000000002</v>
      </c>
      <c r="J221" s="8">
        <v>3.4836999999999998</v>
      </c>
      <c r="K221" s="8">
        <f t="shared" si="11"/>
        <v>0.21089999999999964</v>
      </c>
      <c r="L221" s="8" t="s">
        <v>81</v>
      </c>
      <c r="M221" s="25">
        <v>43698</v>
      </c>
      <c r="N221" s="8" t="s">
        <v>1</v>
      </c>
      <c r="O221" s="8" t="s">
        <v>421</v>
      </c>
      <c r="P221" s="25">
        <v>43718</v>
      </c>
      <c r="Q221" s="8" t="s">
        <v>1</v>
      </c>
      <c r="R221" s="8">
        <v>50</v>
      </c>
    </row>
    <row r="222" spans="1:18" x14ac:dyDescent="0.15">
      <c r="A222" s="8" t="s">
        <v>57</v>
      </c>
      <c r="B222" s="8" t="s">
        <v>13</v>
      </c>
      <c r="C222" s="8">
        <v>4</v>
      </c>
      <c r="D222" s="8" t="str">
        <f t="shared" si="10"/>
        <v>WBI-NRT-NCS-4</v>
      </c>
      <c r="E222" s="8" t="s">
        <v>97</v>
      </c>
      <c r="F222" s="8">
        <v>221</v>
      </c>
      <c r="G222" s="8" t="str">
        <f t="shared" ref="G222:G232" si="12">_xlfn.CONCAT(E222," ",F222)</f>
        <v>S 221</v>
      </c>
      <c r="H222" s="8">
        <v>1</v>
      </c>
      <c r="I222" s="8">
        <v>3.2545999999999999</v>
      </c>
      <c r="J222" s="8">
        <v>3.4697</v>
      </c>
      <c r="K222" s="8">
        <f t="shared" si="11"/>
        <v>0.21510000000000007</v>
      </c>
      <c r="L222" s="8" t="s">
        <v>81</v>
      </c>
      <c r="M222" s="25">
        <v>43698</v>
      </c>
      <c r="N222" s="8" t="s">
        <v>1</v>
      </c>
      <c r="O222" s="8" t="s">
        <v>421</v>
      </c>
      <c r="P222" s="25">
        <v>43718</v>
      </c>
      <c r="Q222" s="8" t="s">
        <v>1</v>
      </c>
      <c r="R222" s="8">
        <v>50</v>
      </c>
    </row>
    <row r="223" spans="1:18" x14ac:dyDescent="0.15">
      <c r="A223" s="8" t="s">
        <v>57</v>
      </c>
      <c r="B223" s="8" t="s">
        <v>13</v>
      </c>
      <c r="C223" s="8">
        <v>4</v>
      </c>
      <c r="D223" s="8" t="str">
        <f t="shared" si="10"/>
        <v>WBI-NRT-NCS-4</v>
      </c>
      <c r="E223" s="8" t="s">
        <v>97</v>
      </c>
      <c r="F223" s="8">
        <v>222</v>
      </c>
      <c r="G223" s="8" t="str">
        <f t="shared" si="12"/>
        <v>S 222</v>
      </c>
      <c r="H223" s="8">
        <v>2</v>
      </c>
      <c r="I223" s="8">
        <v>3.3079000000000001</v>
      </c>
      <c r="J223" s="8">
        <v>3.5710999999999999</v>
      </c>
      <c r="K223" s="8">
        <f t="shared" si="11"/>
        <v>0.26319999999999988</v>
      </c>
      <c r="L223" s="8" t="s">
        <v>81</v>
      </c>
      <c r="M223" s="25">
        <v>43698</v>
      </c>
      <c r="N223" s="8" t="s">
        <v>1</v>
      </c>
      <c r="O223" s="8" t="s">
        <v>421</v>
      </c>
      <c r="P223" s="25">
        <v>43718</v>
      </c>
      <c r="Q223" s="8" t="s">
        <v>1</v>
      </c>
      <c r="R223" s="8">
        <v>50</v>
      </c>
    </row>
    <row r="224" spans="1:18" x14ac:dyDescent="0.15">
      <c r="A224" s="8" t="s">
        <v>57</v>
      </c>
      <c r="B224" s="8" t="s">
        <v>13</v>
      </c>
      <c r="C224" s="8">
        <v>5</v>
      </c>
      <c r="D224" s="8" t="str">
        <f t="shared" si="10"/>
        <v>WBI-NRT-NCS-5</v>
      </c>
      <c r="E224" s="8" t="s">
        <v>97</v>
      </c>
      <c r="F224" s="8">
        <v>223</v>
      </c>
      <c r="G224" s="8" t="str">
        <f t="shared" si="12"/>
        <v>S 223</v>
      </c>
      <c r="H224" s="8">
        <v>1</v>
      </c>
      <c r="I224" s="8">
        <v>3.3431000000000002</v>
      </c>
      <c r="J224" s="8">
        <v>3.5750999999999999</v>
      </c>
      <c r="K224" s="8">
        <f t="shared" si="11"/>
        <v>0.23199999999999976</v>
      </c>
      <c r="L224" s="8" t="s">
        <v>81</v>
      </c>
      <c r="M224" s="25">
        <v>43698</v>
      </c>
      <c r="N224" s="8" t="s">
        <v>1</v>
      </c>
      <c r="O224" s="8" t="s">
        <v>421</v>
      </c>
      <c r="P224" s="25">
        <v>43720</v>
      </c>
      <c r="Q224" s="8" t="s">
        <v>1</v>
      </c>
      <c r="R224" s="8">
        <v>50</v>
      </c>
    </row>
    <row r="225" spans="1:18" x14ac:dyDescent="0.15">
      <c r="A225" s="8" t="s">
        <v>57</v>
      </c>
      <c r="B225" s="8" t="s">
        <v>13</v>
      </c>
      <c r="C225" s="8">
        <v>5</v>
      </c>
      <c r="D225" s="8" t="str">
        <f t="shared" si="10"/>
        <v>WBI-NRT-NCS-5</v>
      </c>
      <c r="E225" s="8" t="s">
        <v>97</v>
      </c>
      <c r="F225" s="8">
        <v>224</v>
      </c>
      <c r="G225" s="8" t="str">
        <f t="shared" si="12"/>
        <v>S 224</v>
      </c>
      <c r="H225" s="8">
        <v>2</v>
      </c>
      <c r="I225" s="8">
        <v>3.2833999999999999</v>
      </c>
      <c r="J225" s="8">
        <v>3.5213999999999999</v>
      </c>
      <c r="K225" s="8">
        <f t="shared" si="11"/>
        <v>0.23799999999999999</v>
      </c>
      <c r="L225" s="8" t="s">
        <v>81</v>
      </c>
      <c r="M225" s="25">
        <v>43698</v>
      </c>
      <c r="N225" s="8" t="s">
        <v>1</v>
      </c>
      <c r="O225" s="8" t="s">
        <v>421</v>
      </c>
      <c r="P225" s="25">
        <v>43720</v>
      </c>
      <c r="Q225" s="8" t="s">
        <v>1</v>
      </c>
      <c r="R225" s="8">
        <v>50</v>
      </c>
    </row>
    <row r="226" spans="1:18" x14ac:dyDescent="0.15">
      <c r="A226" s="8" t="s">
        <v>57</v>
      </c>
      <c r="B226" s="8" t="s">
        <v>13</v>
      </c>
      <c r="C226" s="8">
        <v>6</v>
      </c>
      <c r="D226" s="8" t="str">
        <f t="shared" si="10"/>
        <v>WBI-NRT-NCS-6</v>
      </c>
      <c r="E226" s="8" t="s">
        <v>97</v>
      </c>
      <c r="F226" s="8">
        <v>225</v>
      </c>
      <c r="G226" s="8" t="str">
        <f t="shared" si="12"/>
        <v>S 225</v>
      </c>
      <c r="H226" s="8">
        <v>1</v>
      </c>
      <c r="I226" s="8">
        <v>3.3342999999999998</v>
      </c>
      <c r="J226" s="8">
        <v>3.5769000000000002</v>
      </c>
      <c r="K226" s="8">
        <f t="shared" si="11"/>
        <v>0.24260000000000037</v>
      </c>
      <c r="L226" s="8" t="s">
        <v>81</v>
      </c>
      <c r="M226" s="25">
        <v>43698</v>
      </c>
      <c r="N226" s="8" t="s">
        <v>1</v>
      </c>
      <c r="O226" s="8" t="s">
        <v>421</v>
      </c>
      <c r="P226" s="25">
        <v>43720</v>
      </c>
      <c r="Q226" s="8" t="s">
        <v>1</v>
      </c>
      <c r="R226" s="8">
        <v>50</v>
      </c>
    </row>
    <row r="227" spans="1:18" x14ac:dyDescent="0.15">
      <c r="A227" s="8" t="s">
        <v>57</v>
      </c>
      <c r="B227" s="8" t="s">
        <v>13</v>
      </c>
      <c r="C227" s="8">
        <v>6</v>
      </c>
      <c r="D227" s="8" t="str">
        <f t="shared" si="10"/>
        <v>WBI-NRT-NCS-6</v>
      </c>
      <c r="E227" s="8" t="s">
        <v>97</v>
      </c>
      <c r="F227" s="8">
        <v>226</v>
      </c>
      <c r="G227" s="8" t="str">
        <f t="shared" si="12"/>
        <v>S 226</v>
      </c>
      <c r="H227" s="8">
        <v>2</v>
      </c>
      <c r="I227" s="8">
        <v>3.3094999999999999</v>
      </c>
      <c r="J227" s="8">
        <v>3.5455999999999999</v>
      </c>
      <c r="K227" s="8">
        <f t="shared" si="11"/>
        <v>0.23609999999999998</v>
      </c>
      <c r="L227" s="8" t="s">
        <v>81</v>
      </c>
      <c r="M227" s="25">
        <v>43698</v>
      </c>
      <c r="N227" s="8" t="s">
        <v>1</v>
      </c>
      <c r="O227" s="8" t="s">
        <v>421</v>
      </c>
      <c r="P227" s="25">
        <v>43720</v>
      </c>
      <c r="Q227" s="8" t="s">
        <v>1</v>
      </c>
      <c r="R227" s="8">
        <v>50</v>
      </c>
    </row>
    <row r="228" spans="1:18" x14ac:dyDescent="0.15">
      <c r="A228" s="8" t="s">
        <v>57</v>
      </c>
      <c r="B228" s="8" t="s">
        <v>13</v>
      </c>
      <c r="C228" s="8">
        <v>7</v>
      </c>
      <c r="D228" s="8" t="str">
        <f t="shared" si="10"/>
        <v>WBI-NRT-NCS-7</v>
      </c>
      <c r="E228" s="8" t="s">
        <v>97</v>
      </c>
      <c r="F228" s="8">
        <v>227</v>
      </c>
      <c r="G228" s="8" t="str">
        <f t="shared" si="12"/>
        <v>S 227</v>
      </c>
      <c r="H228" s="8">
        <v>1</v>
      </c>
      <c r="I228" s="8">
        <v>3.2604000000000002</v>
      </c>
      <c r="J228" s="8">
        <v>3.4935</v>
      </c>
      <c r="K228" s="8">
        <f t="shared" si="11"/>
        <v>0.23309999999999986</v>
      </c>
      <c r="L228" s="8" t="s">
        <v>81</v>
      </c>
      <c r="M228" s="25">
        <v>43698</v>
      </c>
      <c r="N228" s="8" t="s">
        <v>1</v>
      </c>
      <c r="O228" s="8" t="s">
        <v>421</v>
      </c>
      <c r="P228" s="25">
        <v>43720</v>
      </c>
      <c r="Q228" s="8" t="s">
        <v>1</v>
      </c>
      <c r="R228" s="8">
        <v>50</v>
      </c>
    </row>
    <row r="229" spans="1:18" x14ac:dyDescent="0.15">
      <c r="A229" s="8" t="s">
        <v>57</v>
      </c>
      <c r="B229" s="8" t="s">
        <v>13</v>
      </c>
      <c r="C229" s="8">
        <v>7</v>
      </c>
      <c r="D229" s="8" t="str">
        <f t="shared" si="10"/>
        <v>WBI-NRT-NCS-7</v>
      </c>
      <c r="E229" s="8" t="s">
        <v>97</v>
      </c>
      <c r="F229" s="8">
        <v>228</v>
      </c>
      <c r="G229" s="8" t="str">
        <f t="shared" si="12"/>
        <v>S 228</v>
      </c>
      <c r="H229" s="8">
        <v>2</v>
      </c>
      <c r="I229" s="8">
        <v>3.2993999999999999</v>
      </c>
      <c r="J229" s="8">
        <v>3.5661</v>
      </c>
      <c r="K229" s="8">
        <f t="shared" si="11"/>
        <v>0.26670000000000016</v>
      </c>
      <c r="L229" s="8" t="s">
        <v>81</v>
      </c>
      <c r="M229" s="25">
        <v>43698</v>
      </c>
      <c r="N229" s="8" t="s">
        <v>1</v>
      </c>
      <c r="O229" s="8" t="s">
        <v>421</v>
      </c>
      <c r="P229" s="25">
        <v>43720</v>
      </c>
      <c r="Q229" s="8" t="s">
        <v>1</v>
      </c>
      <c r="R229" s="8">
        <v>50</v>
      </c>
    </row>
    <row r="230" spans="1:18" x14ac:dyDescent="0.15">
      <c r="A230" s="8" t="s">
        <v>57</v>
      </c>
      <c r="B230" s="8" t="s">
        <v>13</v>
      </c>
      <c r="C230" s="8">
        <v>8</v>
      </c>
      <c r="D230" s="8" t="str">
        <f t="shared" si="10"/>
        <v>WBI-NRT-NCS-8</v>
      </c>
      <c r="E230" s="8" t="s">
        <v>97</v>
      </c>
      <c r="F230" s="8">
        <v>229</v>
      </c>
      <c r="G230" s="8" t="str">
        <f t="shared" si="12"/>
        <v>S 229</v>
      </c>
      <c r="H230" s="8">
        <v>1</v>
      </c>
      <c r="I230" s="8">
        <v>3.2924000000000002</v>
      </c>
      <c r="J230" s="8">
        <v>3.5011000000000001</v>
      </c>
      <c r="K230" s="8">
        <f t="shared" si="11"/>
        <v>0.20869999999999989</v>
      </c>
      <c r="L230" s="8" t="s">
        <v>81</v>
      </c>
      <c r="M230" s="25">
        <v>43698</v>
      </c>
      <c r="N230" s="8" t="s">
        <v>1</v>
      </c>
      <c r="O230" s="8" t="s">
        <v>421</v>
      </c>
      <c r="P230" s="25">
        <v>43720</v>
      </c>
      <c r="Q230" s="8" t="s">
        <v>1</v>
      </c>
      <c r="R230" s="8">
        <v>50</v>
      </c>
    </row>
    <row r="231" spans="1:18" x14ac:dyDescent="0.15">
      <c r="A231" s="8" t="s">
        <v>57</v>
      </c>
      <c r="B231" s="8" t="s">
        <v>13</v>
      </c>
      <c r="C231" s="8">
        <v>8</v>
      </c>
      <c r="D231" s="8" t="str">
        <f t="shared" si="10"/>
        <v>WBI-NRT-NCS-8</v>
      </c>
      <c r="E231" s="8" t="s">
        <v>97</v>
      </c>
      <c r="F231" s="8">
        <v>230</v>
      </c>
      <c r="G231" s="8" t="str">
        <f t="shared" si="12"/>
        <v>S 230</v>
      </c>
      <c r="H231" s="8">
        <v>2</v>
      </c>
      <c r="I231" s="8">
        <v>3.2241</v>
      </c>
      <c r="J231" s="8">
        <v>3.4361999999999999</v>
      </c>
      <c r="K231" s="8">
        <f>J231-I231</f>
        <v>0.21209999999999996</v>
      </c>
      <c r="L231" s="8" t="s">
        <v>81</v>
      </c>
      <c r="M231" s="25">
        <v>43698</v>
      </c>
      <c r="N231" s="8" t="s">
        <v>1</v>
      </c>
      <c r="O231" s="8" t="s">
        <v>421</v>
      </c>
      <c r="P231" s="25">
        <v>43720</v>
      </c>
      <c r="Q231" s="8" t="s">
        <v>1</v>
      </c>
      <c r="R231" s="8">
        <v>50</v>
      </c>
    </row>
    <row r="232" spans="1:18" x14ac:dyDescent="0.15">
      <c r="A232" s="8" t="s">
        <v>96</v>
      </c>
      <c r="B232" s="8" t="s">
        <v>1</v>
      </c>
      <c r="C232" s="8" t="s">
        <v>1</v>
      </c>
      <c r="D232" s="8" t="s">
        <v>1</v>
      </c>
      <c r="E232" s="8" t="s">
        <v>97</v>
      </c>
      <c r="F232" s="8" t="s">
        <v>58</v>
      </c>
      <c r="G232" s="8" t="str">
        <f t="shared" si="12"/>
        <v>S neg</v>
      </c>
      <c r="H232" s="8" t="s">
        <v>1</v>
      </c>
      <c r="I232" s="8">
        <v>3.3086000000000002</v>
      </c>
      <c r="J232" s="8">
        <v>3.3086000000000002</v>
      </c>
      <c r="K232" s="8">
        <f>J232-I232</f>
        <v>0</v>
      </c>
      <c r="L232" s="8" t="s">
        <v>81</v>
      </c>
      <c r="M232" s="25">
        <v>43700</v>
      </c>
      <c r="N232" s="8" t="s">
        <v>1</v>
      </c>
      <c r="O232" s="8" t="s">
        <v>421</v>
      </c>
      <c r="P232" s="25">
        <v>43720</v>
      </c>
      <c r="Q232" s="8" t="s">
        <v>1</v>
      </c>
      <c r="R232" s="8">
        <v>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6700C-9A8F-D04C-B20D-592BE529FD97}">
  <sheetPr>
    <tabColor theme="8"/>
    <pageSetUpPr fitToPage="1"/>
  </sheetPr>
  <dimension ref="A1:CK290"/>
  <sheetViews>
    <sheetView topLeftCell="AK1" zoomScale="102" workbookViewId="0">
      <selection activeCell="BW15" sqref="BW15:CC23"/>
    </sheetView>
  </sheetViews>
  <sheetFormatPr baseColWidth="10" defaultRowHeight="14" x14ac:dyDescent="0.2"/>
  <cols>
    <col min="1" max="1" width="11.6640625" style="4" bestFit="1" customWidth="1"/>
    <col min="2" max="2" width="6.6640625" style="4" bestFit="1" customWidth="1"/>
    <col min="3" max="3" width="12" style="4" bestFit="1" customWidth="1"/>
    <col min="4" max="4" width="13.83203125" style="4" bestFit="1" customWidth="1"/>
    <col min="5" max="5" width="9.5" style="4" bestFit="1" customWidth="1"/>
    <col min="6" max="6" width="5.1640625" style="4" customWidth="1"/>
    <col min="7" max="7" width="7.83203125" style="4" bestFit="1" customWidth="1"/>
    <col min="8" max="10" width="4.6640625" style="4" bestFit="1" customWidth="1"/>
    <col min="11" max="11" width="3.83203125" style="4" bestFit="1" customWidth="1"/>
    <col min="12" max="13" width="4.6640625" style="4" bestFit="1" customWidth="1"/>
    <col min="14" max="15" width="3.83203125" style="4" bestFit="1" customWidth="1"/>
    <col min="16" max="17" width="4.6640625" style="4" bestFit="1" customWidth="1"/>
    <col min="18" max="18" width="3.83203125" style="4" bestFit="1" customWidth="1"/>
    <col min="19" max="19" width="4.6640625" style="4" bestFit="1" customWidth="1"/>
    <col min="20" max="20" width="10.83203125" style="4"/>
    <col min="21" max="21" width="11.6640625" style="4" bestFit="1" customWidth="1"/>
    <col min="22" max="22" width="6.33203125" style="4" bestFit="1" customWidth="1"/>
    <col min="23" max="23" width="12" style="4" bestFit="1" customWidth="1"/>
    <col min="24" max="24" width="13.83203125" style="4" bestFit="1" customWidth="1"/>
    <col min="25" max="25" width="10.83203125" style="4"/>
    <col min="26" max="26" width="3.33203125" style="4" customWidth="1"/>
    <col min="27" max="27" width="6.1640625" style="4" customWidth="1"/>
    <col min="28" max="28" width="4" style="4" bestFit="1" customWidth="1"/>
    <col min="29" max="31" width="4.83203125" style="4" bestFit="1" customWidth="1"/>
    <col min="32" max="32" width="4" style="4" bestFit="1" customWidth="1"/>
    <col min="33" max="39" width="4.83203125" style="4" bestFit="1" customWidth="1"/>
    <col min="40" max="46" width="10.83203125" style="4"/>
    <col min="47" max="47" width="7.6640625" style="4" customWidth="1"/>
    <col min="48" max="48" width="4" style="4" bestFit="1" customWidth="1"/>
    <col min="49" max="51" width="4.83203125" style="4" bestFit="1" customWidth="1"/>
    <col min="52" max="52" width="4" style="4" bestFit="1" customWidth="1"/>
    <col min="53" max="59" width="4.83203125" style="4" bestFit="1" customWidth="1"/>
    <col min="60" max="60" width="5.5" style="4" customWidth="1"/>
    <col min="61" max="61" width="6.6640625" style="4" customWidth="1"/>
    <col min="62" max="62" width="11.5" style="4" bestFit="1" customWidth="1"/>
    <col min="63" max="63" width="2" style="4" bestFit="1" customWidth="1"/>
    <col min="64" max="64" width="14.83203125" style="4" bestFit="1" customWidth="1"/>
    <col min="65" max="65" width="2" style="4" bestFit="1" customWidth="1"/>
    <col min="66" max="66" width="11.5" style="4" bestFit="1" customWidth="1"/>
    <col min="67" max="67" width="2" style="4" bestFit="1" customWidth="1"/>
    <col min="68" max="68" width="11.5" style="4" bestFit="1" customWidth="1"/>
    <col min="69" max="69" width="2" style="4" bestFit="1" customWidth="1"/>
    <col min="70" max="70" width="11.5" style="4" bestFit="1" customWidth="1"/>
    <col min="71" max="71" width="2.83203125" style="4" bestFit="1" customWidth="1"/>
    <col min="72" max="72" width="11.5" style="4" bestFit="1" customWidth="1"/>
    <col min="73" max="73" width="2.83203125" style="4" bestFit="1" customWidth="1"/>
    <col min="74" max="74" width="5.1640625" style="4" customWidth="1"/>
    <col min="75" max="75" width="5.5" style="4" customWidth="1"/>
    <col min="76" max="76" width="9.1640625" style="4" bestFit="1" customWidth="1"/>
    <col min="77" max="77" width="11.5" style="4" bestFit="1" customWidth="1"/>
    <col min="78" max="87" width="9.1640625" style="4" bestFit="1" customWidth="1"/>
    <col min="88" max="16384" width="10.83203125" style="4"/>
  </cols>
  <sheetData>
    <row r="1" spans="1:89" x14ac:dyDescent="0.2">
      <c r="A1" s="125" t="s">
        <v>385</v>
      </c>
      <c r="B1" s="126"/>
      <c r="C1" s="126"/>
      <c r="D1" s="126"/>
      <c r="E1" s="126"/>
      <c r="F1" s="126"/>
      <c r="G1" s="126"/>
      <c r="H1" s="126"/>
      <c r="I1" s="126"/>
      <c r="J1" s="126"/>
      <c r="K1" s="126"/>
      <c r="L1" s="126"/>
      <c r="M1" s="126"/>
      <c r="N1" s="126"/>
      <c r="O1" s="126"/>
      <c r="P1" s="126"/>
      <c r="Q1" s="126"/>
      <c r="R1" s="126"/>
      <c r="S1" s="126"/>
      <c r="U1" s="123" t="s">
        <v>386</v>
      </c>
      <c r="V1" s="124"/>
      <c r="W1" s="124"/>
      <c r="X1" s="124"/>
      <c r="Y1" s="124"/>
      <c r="Z1" s="124"/>
      <c r="AA1" s="124"/>
      <c r="AB1" s="124"/>
      <c r="AC1" s="124"/>
      <c r="AD1" s="124"/>
      <c r="AE1" s="124"/>
      <c r="AF1" s="124"/>
      <c r="AG1" s="124"/>
      <c r="AH1" s="124"/>
      <c r="AI1" s="124"/>
      <c r="AJ1" s="124"/>
      <c r="AK1" s="124"/>
      <c r="AL1" s="124"/>
      <c r="AM1" s="124"/>
      <c r="AO1" s="121" t="s">
        <v>775</v>
      </c>
      <c r="AP1" s="122"/>
      <c r="AQ1" s="122"/>
      <c r="AR1" s="122"/>
      <c r="AS1" s="122"/>
      <c r="AT1" s="122"/>
      <c r="AU1" s="122"/>
      <c r="AV1" s="122"/>
      <c r="AW1" s="122"/>
      <c r="AX1" s="122"/>
      <c r="AY1" s="122"/>
      <c r="AZ1" s="122"/>
      <c r="BA1" s="122"/>
      <c r="BB1" s="122"/>
      <c r="BC1" s="122"/>
      <c r="BD1" s="122"/>
      <c r="BE1" s="122"/>
      <c r="BF1" s="122"/>
      <c r="BG1" s="122"/>
      <c r="BI1" s="121" t="s">
        <v>1009</v>
      </c>
      <c r="BJ1" s="122"/>
      <c r="BK1" s="122"/>
      <c r="BL1" s="122"/>
      <c r="BM1" s="122"/>
      <c r="BN1" s="122"/>
      <c r="BO1" s="122"/>
      <c r="BP1" s="122"/>
      <c r="BQ1" s="122"/>
      <c r="BR1" s="122"/>
      <c r="BS1" s="122"/>
      <c r="BT1" s="122"/>
      <c r="BU1" s="122"/>
      <c r="BW1" s="121" t="s">
        <v>1014</v>
      </c>
      <c r="BX1" s="122"/>
      <c r="BY1" s="122"/>
      <c r="BZ1" s="122"/>
      <c r="CA1" s="122"/>
      <c r="CB1" s="122"/>
      <c r="CC1" s="122"/>
      <c r="CD1" s="122"/>
      <c r="CE1" s="122"/>
      <c r="CF1" s="122"/>
      <c r="CG1" s="122"/>
      <c r="CH1" s="122"/>
      <c r="CI1" s="122"/>
    </row>
    <row r="2" spans="1:89" s="3" customFormat="1" x14ac:dyDescent="0.2">
      <c r="A2" s="3" t="s">
        <v>321</v>
      </c>
      <c r="B2" s="3" t="s">
        <v>328</v>
      </c>
      <c r="C2" s="3" t="s">
        <v>320</v>
      </c>
      <c r="D2" s="3" t="s">
        <v>327</v>
      </c>
      <c r="E2" s="3" t="s">
        <v>334</v>
      </c>
      <c r="G2" s="3" t="s">
        <v>335</v>
      </c>
      <c r="U2" s="3" t="s">
        <v>321</v>
      </c>
      <c r="V2" s="3" t="s">
        <v>328</v>
      </c>
      <c r="W2" s="3" t="s">
        <v>320</v>
      </c>
      <c r="X2" s="3" t="s">
        <v>327</v>
      </c>
      <c r="Y2" s="3" t="s">
        <v>334</v>
      </c>
      <c r="Z2" s="1"/>
      <c r="AA2" s="3" t="s">
        <v>335</v>
      </c>
      <c r="AB2" s="1"/>
      <c r="AC2" s="1"/>
      <c r="AD2" s="1"/>
      <c r="AE2" s="1"/>
      <c r="AF2" s="1"/>
      <c r="AG2" s="1"/>
      <c r="AH2" s="1"/>
      <c r="AI2" s="1"/>
      <c r="AJ2" s="1"/>
      <c r="AK2" s="1"/>
      <c r="AL2" s="1"/>
      <c r="AM2" s="1"/>
      <c r="AN2" s="1"/>
      <c r="AO2" s="3" t="s">
        <v>321</v>
      </c>
      <c r="AP2" s="3" t="s">
        <v>328</v>
      </c>
      <c r="AQ2" s="3" t="s">
        <v>320</v>
      </c>
      <c r="AR2" s="3" t="s">
        <v>327</v>
      </c>
      <c r="AS2" s="3" t="s">
        <v>334</v>
      </c>
      <c r="AT2" s="1"/>
      <c r="AU2" s="3" t="s">
        <v>335</v>
      </c>
      <c r="AV2" s="1"/>
      <c r="AW2" s="1"/>
      <c r="AX2" s="1"/>
      <c r="AY2" s="1"/>
      <c r="AZ2" s="1"/>
      <c r="BA2" s="1"/>
      <c r="BB2" s="1"/>
      <c r="BC2" s="1"/>
      <c r="BD2" s="1"/>
      <c r="BE2" s="1"/>
      <c r="BF2" s="1"/>
      <c r="BG2" s="1"/>
      <c r="BW2" s="4"/>
      <c r="BX2" s="4"/>
      <c r="BY2" s="4"/>
      <c r="BZ2" s="4"/>
      <c r="CA2" s="4"/>
      <c r="CB2" s="4"/>
      <c r="CC2" s="4"/>
      <c r="CD2" s="4"/>
      <c r="CE2" s="4"/>
      <c r="CF2" s="4"/>
      <c r="CG2" s="4"/>
      <c r="CH2" s="4"/>
      <c r="CI2" s="4"/>
      <c r="CJ2" s="4"/>
    </row>
    <row r="3" spans="1:89" x14ac:dyDescent="0.2">
      <c r="A3" s="4">
        <v>1</v>
      </c>
      <c r="B3" s="4" t="str">
        <f>$G$4</f>
        <v>Leaves1</v>
      </c>
      <c r="C3" s="5" t="str">
        <f>$G$5</f>
        <v>A</v>
      </c>
      <c r="D3" s="4">
        <v>1</v>
      </c>
      <c r="E3" s="4" t="str">
        <f>H5</f>
        <v>L 18</v>
      </c>
      <c r="U3" s="4">
        <v>1</v>
      </c>
      <c r="V3" s="4" t="str">
        <f>$AA$4</f>
        <v>Roots1</v>
      </c>
      <c r="W3" s="5" t="str">
        <f>$AA$5</f>
        <v>A</v>
      </c>
      <c r="X3" s="4">
        <v>1</v>
      </c>
      <c r="Y3" s="4" t="str">
        <f>AB5</f>
        <v>R 63</v>
      </c>
      <c r="Z3" s="1"/>
      <c r="AA3" s="1"/>
      <c r="AB3" s="1"/>
      <c r="AC3" s="1"/>
      <c r="AD3" s="1"/>
      <c r="AE3" s="1"/>
      <c r="AF3" s="1"/>
      <c r="AG3" s="1"/>
      <c r="AH3" s="1"/>
      <c r="AI3" s="1"/>
      <c r="AJ3" s="1"/>
      <c r="AK3" s="1"/>
      <c r="AL3" s="1"/>
      <c r="AM3" s="1"/>
      <c r="AN3" s="1"/>
      <c r="AO3" s="4">
        <v>1</v>
      </c>
      <c r="AP3" s="4" t="str">
        <f>$AU$4</f>
        <v>Soil1</v>
      </c>
      <c r="AQ3" s="5" t="str">
        <f>$AA$5</f>
        <v>A</v>
      </c>
      <c r="AR3" s="4">
        <v>1</v>
      </c>
      <c r="AS3" s="4" t="str">
        <f>AV5</f>
        <v>S 1</v>
      </c>
      <c r="AT3" s="1"/>
      <c r="AU3" s="1"/>
      <c r="AV3" s="1"/>
      <c r="AW3" s="1"/>
      <c r="AX3" s="1"/>
      <c r="AY3" s="1"/>
      <c r="AZ3" s="1"/>
      <c r="BA3" s="1"/>
      <c r="BB3" s="1"/>
      <c r="BC3" s="1"/>
      <c r="BD3" s="1"/>
      <c r="BE3" s="1"/>
      <c r="BF3" s="1"/>
      <c r="BG3" s="1"/>
      <c r="BX3" s="4" t="s">
        <v>1015</v>
      </c>
      <c r="BY3" s="4" t="s">
        <v>1016</v>
      </c>
      <c r="BZ3" s="4" t="s">
        <v>1017</v>
      </c>
      <c r="CA3" s="4" t="s">
        <v>1018</v>
      </c>
      <c r="CB3" s="4" t="s">
        <v>1019</v>
      </c>
      <c r="CC3" s="4" t="s">
        <v>1020</v>
      </c>
      <c r="CD3" s="4" t="s">
        <v>1021</v>
      </c>
      <c r="CE3" s="4" t="s">
        <v>1022</v>
      </c>
      <c r="CF3" s="4" t="s">
        <v>1023</v>
      </c>
      <c r="CG3" s="4" t="s">
        <v>1024</v>
      </c>
      <c r="CH3" s="4" t="s">
        <v>1025</v>
      </c>
      <c r="CI3" s="4">
        <v>2.11</v>
      </c>
    </row>
    <row r="4" spans="1:89" x14ac:dyDescent="0.2">
      <c r="A4" s="4">
        <v>2</v>
      </c>
      <c r="B4" s="4" t="str">
        <f t="shared" ref="B4:B67" si="0">$G$4</f>
        <v>Leaves1</v>
      </c>
      <c r="C4" s="5" t="str">
        <f>$G$6</f>
        <v>B</v>
      </c>
      <c r="D4" s="4">
        <v>1</v>
      </c>
      <c r="E4" s="4" t="str">
        <f t="shared" ref="E4:E10" si="1">H6</f>
        <v>L 105</v>
      </c>
      <c r="G4" s="26" t="s">
        <v>329</v>
      </c>
      <c r="H4" s="26">
        <v>1</v>
      </c>
      <c r="I4" s="26">
        <v>2</v>
      </c>
      <c r="J4" s="26">
        <v>3</v>
      </c>
      <c r="K4" s="26">
        <v>4</v>
      </c>
      <c r="L4" s="26">
        <v>5</v>
      </c>
      <c r="M4" s="26">
        <v>6</v>
      </c>
      <c r="N4" s="26">
        <v>7</v>
      </c>
      <c r="O4" s="26">
        <v>8</v>
      </c>
      <c r="P4" s="26">
        <v>9</v>
      </c>
      <c r="Q4" s="26">
        <v>10</v>
      </c>
      <c r="R4" s="26">
        <v>11</v>
      </c>
      <c r="S4" s="26">
        <v>12</v>
      </c>
      <c r="U4" s="4">
        <v>2</v>
      </c>
      <c r="V4" s="4" t="str">
        <f t="shared" ref="V4:V67" si="2">$AA$4</f>
        <v>Roots1</v>
      </c>
      <c r="W4" s="5" t="str">
        <f>$AA$6</f>
        <v>B</v>
      </c>
      <c r="X4" s="4">
        <v>1</v>
      </c>
      <c r="Y4" s="4" t="str">
        <f t="shared" ref="Y4:Y10" si="3">AB6</f>
        <v>R 6</v>
      </c>
      <c r="Z4" s="1"/>
      <c r="AA4" s="26" t="s">
        <v>331</v>
      </c>
      <c r="AB4" s="26">
        <v>1</v>
      </c>
      <c r="AC4" s="26">
        <v>2</v>
      </c>
      <c r="AD4" s="26">
        <v>3</v>
      </c>
      <c r="AE4" s="26">
        <v>4</v>
      </c>
      <c r="AF4" s="26">
        <v>5</v>
      </c>
      <c r="AG4" s="26">
        <v>6</v>
      </c>
      <c r="AH4" s="26">
        <v>7</v>
      </c>
      <c r="AI4" s="26">
        <v>8</v>
      </c>
      <c r="AJ4" s="26">
        <v>9</v>
      </c>
      <c r="AK4" s="26">
        <v>10</v>
      </c>
      <c r="AL4" s="26">
        <v>11</v>
      </c>
      <c r="AM4" s="26">
        <v>12</v>
      </c>
      <c r="AN4" s="1"/>
      <c r="AO4" s="4">
        <v>2</v>
      </c>
      <c r="AP4" s="4" t="str">
        <f t="shared" ref="AP4:AP67" si="4">$AU$4</f>
        <v>Soil1</v>
      </c>
      <c r="AQ4" s="5" t="str">
        <f>$AA$6</f>
        <v>B</v>
      </c>
      <c r="AR4" s="4">
        <v>1</v>
      </c>
      <c r="AS4" s="4" t="str">
        <f>AV6</f>
        <v>S 13</v>
      </c>
      <c r="AT4" s="1"/>
      <c r="AU4" s="26" t="s">
        <v>416</v>
      </c>
      <c r="AV4" s="26">
        <v>1</v>
      </c>
      <c r="AW4" s="26">
        <v>2</v>
      </c>
      <c r="AX4" s="26">
        <v>3</v>
      </c>
      <c r="AY4" s="26">
        <v>4</v>
      </c>
      <c r="AZ4" s="26">
        <v>5</v>
      </c>
      <c r="BA4" s="26">
        <v>6</v>
      </c>
      <c r="BB4" s="26">
        <v>7</v>
      </c>
      <c r="BC4" s="26">
        <v>8</v>
      </c>
      <c r="BD4" s="26">
        <v>9</v>
      </c>
      <c r="BE4" s="26">
        <v>10</v>
      </c>
      <c r="BF4" s="26">
        <v>11</v>
      </c>
      <c r="BG4" s="26">
        <v>12</v>
      </c>
      <c r="BI4" s="26" t="s">
        <v>416</v>
      </c>
      <c r="BJ4" s="26">
        <v>1</v>
      </c>
      <c r="BK4" s="26">
        <v>2</v>
      </c>
      <c r="BL4" s="26">
        <v>3</v>
      </c>
      <c r="BM4" s="26">
        <v>4</v>
      </c>
      <c r="BN4" s="26">
        <v>5</v>
      </c>
      <c r="BO4" s="26">
        <v>6</v>
      </c>
      <c r="BP4" s="26">
        <v>7</v>
      </c>
      <c r="BQ4" s="26">
        <v>8</v>
      </c>
      <c r="BR4" s="26">
        <v>9</v>
      </c>
      <c r="BS4" s="26">
        <v>10</v>
      </c>
      <c r="BT4" s="26">
        <v>11</v>
      </c>
      <c r="BU4" s="26">
        <v>12</v>
      </c>
      <c r="BW4" s="28" t="s">
        <v>416</v>
      </c>
      <c r="BX4" s="28">
        <v>1</v>
      </c>
      <c r="BY4" s="28">
        <v>2</v>
      </c>
      <c r="BZ4" s="28">
        <v>3</v>
      </c>
      <c r="CA4" s="28">
        <v>4</v>
      </c>
      <c r="CB4" s="28">
        <v>5</v>
      </c>
      <c r="CC4" s="28">
        <v>6</v>
      </c>
      <c r="CD4" s="28">
        <v>7</v>
      </c>
      <c r="CE4" s="28">
        <v>8</v>
      </c>
      <c r="CF4" s="28">
        <v>9</v>
      </c>
      <c r="CG4" s="28">
        <v>10</v>
      </c>
      <c r="CH4" s="28">
        <v>11</v>
      </c>
      <c r="CI4" s="28">
        <v>12</v>
      </c>
      <c r="CK4" s="4">
        <f>8*14</f>
        <v>112</v>
      </c>
    </row>
    <row r="5" spans="1:89" x14ac:dyDescent="0.2">
      <c r="A5" s="4">
        <v>3</v>
      </c>
      <c r="B5" s="4" t="str">
        <f t="shared" si="0"/>
        <v>Leaves1</v>
      </c>
      <c r="C5" s="5" t="str">
        <f>$G$7</f>
        <v>C</v>
      </c>
      <c r="D5" s="4">
        <v>1</v>
      </c>
      <c r="E5" s="4" t="str">
        <f t="shared" si="1"/>
        <v>L 31</v>
      </c>
      <c r="G5" s="26" t="s">
        <v>317</v>
      </c>
      <c r="H5" s="2" t="s">
        <v>115</v>
      </c>
      <c r="I5" s="2" t="s">
        <v>156</v>
      </c>
      <c r="J5" s="2" t="s">
        <v>159</v>
      </c>
      <c r="K5" s="2" t="s">
        <v>184</v>
      </c>
      <c r="L5" s="2" t="s">
        <v>133</v>
      </c>
      <c r="M5" s="2" t="s">
        <v>151</v>
      </c>
      <c r="N5" s="2" t="s">
        <v>176</v>
      </c>
      <c r="O5" s="2" t="s">
        <v>1059</v>
      </c>
      <c r="P5" s="2" t="s">
        <v>202</v>
      </c>
      <c r="Q5" s="2" t="s">
        <v>150</v>
      </c>
      <c r="R5" s="2" t="s">
        <v>165</v>
      </c>
      <c r="S5" s="2" t="s">
        <v>158</v>
      </c>
      <c r="U5" s="4">
        <v>3</v>
      </c>
      <c r="V5" s="4" t="str">
        <f t="shared" si="2"/>
        <v>Roots1</v>
      </c>
      <c r="W5" s="5" t="str">
        <f>$AA$7</f>
        <v>C</v>
      </c>
      <c r="X5" s="4">
        <v>1</v>
      </c>
      <c r="Y5" s="4" t="str">
        <f t="shared" si="3"/>
        <v>R 39</v>
      </c>
      <c r="Z5" s="1"/>
      <c r="AA5" s="26" t="s">
        <v>317</v>
      </c>
      <c r="AB5" s="2" t="s">
        <v>264</v>
      </c>
      <c r="AC5" s="2" t="s">
        <v>310</v>
      </c>
      <c r="AD5" s="2" t="s">
        <v>250</v>
      </c>
      <c r="AE5" s="2" t="s">
        <v>213</v>
      </c>
      <c r="AF5" s="2" t="s">
        <v>247</v>
      </c>
      <c r="AG5" s="2" t="s">
        <v>225</v>
      </c>
      <c r="AH5" s="2" t="s">
        <v>238</v>
      </c>
      <c r="AI5" s="2" t="s">
        <v>316</v>
      </c>
      <c r="AJ5" s="2" t="s">
        <v>246</v>
      </c>
      <c r="AK5" s="2" t="s">
        <v>308</v>
      </c>
      <c r="AL5" s="2" t="s">
        <v>251</v>
      </c>
      <c r="AM5" s="2" t="s">
        <v>255</v>
      </c>
      <c r="AN5" s="1"/>
      <c r="AO5" s="4">
        <v>3</v>
      </c>
      <c r="AP5" s="4" t="str">
        <f t="shared" si="4"/>
        <v>Soil1</v>
      </c>
      <c r="AQ5" s="5" t="str">
        <f>$AA$7</f>
        <v>C</v>
      </c>
      <c r="AR5" s="4">
        <v>1</v>
      </c>
      <c r="AS5" s="4" t="str">
        <f t="shared" ref="AS5:AS10" si="5">AV7</f>
        <v xml:space="preserve">S 25 </v>
      </c>
      <c r="AT5" s="1"/>
      <c r="AU5" s="26" t="s">
        <v>317</v>
      </c>
      <c r="AV5" s="2" t="s">
        <v>776</v>
      </c>
      <c r="AW5" s="2" t="s">
        <v>778</v>
      </c>
      <c r="AX5" s="2" t="s">
        <v>779</v>
      </c>
      <c r="AY5" s="2" t="s">
        <v>780</v>
      </c>
      <c r="AZ5" s="2" t="s">
        <v>781</v>
      </c>
      <c r="BA5" s="2" t="s">
        <v>782</v>
      </c>
      <c r="BB5" s="2" t="s">
        <v>783</v>
      </c>
      <c r="BC5" s="2" t="s">
        <v>784</v>
      </c>
      <c r="BD5" s="2" t="s">
        <v>785</v>
      </c>
      <c r="BE5" s="2" t="s">
        <v>786</v>
      </c>
      <c r="BF5" s="2" t="s">
        <v>787</v>
      </c>
      <c r="BG5" s="2" t="s">
        <v>777</v>
      </c>
      <c r="BI5" s="26" t="s">
        <v>317</v>
      </c>
      <c r="BJ5" s="30" t="str">
        <f>_xlfn.CONCAT(AV5, ", ", AW5)</f>
        <v>S 1, S 2</v>
      </c>
      <c r="BK5" s="2"/>
      <c r="BL5" s="30" t="str">
        <f>_xlfn.CONCAT(AX5, ", ", AY5)</f>
        <v>S 3, S 4</v>
      </c>
      <c r="BM5" s="2"/>
      <c r="BN5" s="30" t="str">
        <f>_xlfn.CONCAT(AZ5, ", ", BA5)</f>
        <v>S 5, S 6</v>
      </c>
      <c r="BO5" s="2"/>
      <c r="BP5" s="30" t="str">
        <f>_xlfn.CONCAT(BB5, ", ", BC5)</f>
        <v>S 7, S 8</v>
      </c>
      <c r="BQ5" s="2"/>
      <c r="BR5" s="30" t="str">
        <f>_xlfn.CONCAT(BD5, ", ", BE5)</f>
        <v>S 9, S 10</v>
      </c>
      <c r="BS5" s="2"/>
      <c r="BT5" s="30" t="str">
        <f>_xlfn.CONCAT(BF5, ", ", BG5)</f>
        <v>S 11, S 12</v>
      </c>
      <c r="BU5" s="2"/>
      <c r="BW5" s="28" t="s">
        <v>317</v>
      </c>
      <c r="BX5" s="6" t="s">
        <v>429</v>
      </c>
      <c r="BY5" s="6" t="s">
        <v>431</v>
      </c>
      <c r="BZ5" s="6" t="s">
        <v>433</v>
      </c>
      <c r="CA5" s="6" t="s">
        <v>435</v>
      </c>
      <c r="CB5" s="6" t="s">
        <v>437</v>
      </c>
      <c r="CC5" s="6" t="s">
        <v>439</v>
      </c>
      <c r="CD5" s="6" t="s">
        <v>525</v>
      </c>
      <c r="CE5" s="6" t="s">
        <v>527</v>
      </c>
      <c r="CF5" s="6" t="s">
        <v>529</v>
      </c>
      <c r="CG5" s="6" t="s">
        <v>531</v>
      </c>
      <c r="CH5" s="6" t="s">
        <v>533</v>
      </c>
      <c r="CI5" s="6" t="s">
        <v>535</v>
      </c>
      <c r="CK5" s="4">
        <f>CK4*3</f>
        <v>336</v>
      </c>
    </row>
    <row r="6" spans="1:89" x14ac:dyDescent="0.2">
      <c r="A6" s="4">
        <v>4</v>
      </c>
      <c r="B6" s="4" t="str">
        <f t="shared" si="0"/>
        <v>Leaves1</v>
      </c>
      <c r="C6" s="5" t="str">
        <f>$G$8</f>
        <v>D</v>
      </c>
      <c r="D6" s="4">
        <v>1</v>
      </c>
      <c r="E6" s="4" t="str">
        <f t="shared" si="1"/>
        <v>L 12</v>
      </c>
      <c r="G6" s="26" t="s">
        <v>318</v>
      </c>
      <c r="H6" s="2" t="s">
        <v>197</v>
      </c>
      <c r="I6" s="2" t="s">
        <v>100</v>
      </c>
      <c r="J6" s="2" t="s">
        <v>141</v>
      </c>
      <c r="K6" s="2" t="s">
        <v>148</v>
      </c>
      <c r="L6" s="2" t="s">
        <v>117</v>
      </c>
      <c r="M6" s="2" t="s">
        <v>196</v>
      </c>
      <c r="N6" s="2" t="s">
        <v>185</v>
      </c>
      <c r="O6" s="2" t="s">
        <v>175</v>
      </c>
      <c r="P6" s="2" t="s">
        <v>195</v>
      </c>
      <c r="Q6" s="2" t="s">
        <v>162</v>
      </c>
      <c r="R6" s="2" t="s">
        <v>114</v>
      </c>
      <c r="S6" s="2" t="s">
        <v>182</v>
      </c>
      <c r="U6" s="4">
        <v>4</v>
      </c>
      <c r="V6" s="4" t="str">
        <f t="shared" si="2"/>
        <v>Roots1</v>
      </c>
      <c r="W6" s="5" t="str">
        <f>$AA$8</f>
        <v>D</v>
      </c>
      <c r="X6" s="4">
        <v>1</v>
      </c>
      <c r="Y6" s="4" t="str">
        <f t="shared" si="3"/>
        <v>R 19</v>
      </c>
      <c r="Z6" s="1"/>
      <c r="AA6" s="26" t="s">
        <v>318</v>
      </c>
      <c r="AB6" s="2" t="s">
        <v>209</v>
      </c>
      <c r="AC6" s="2" t="s">
        <v>227</v>
      </c>
      <c r="AD6" s="2" t="s">
        <v>313</v>
      </c>
      <c r="AE6" s="2" t="s">
        <v>301</v>
      </c>
      <c r="AF6" s="2" t="s">
        <v>270</v>
      </c>
      <c r="AG6" s="2" t="s">
        <v>239</v>
      </c>
      <c r="AH6" s="2" t="s">
        <v>219</v>
      </c>
      <c r="AI6" s="2" t="s">
        <v>233</v>
      </c>
      <c r="AJ6" s="2" t="s">
        <v>252</v>
      </c>
      <c r="AK6" s="2" t="s">
        <v>276</v>
      </c>
      <c r="AL6" s="2" t="s">
        <v>269</v>
      </c>
      <c r="AM6" s="2" t="s">
        <v>311</v>
      </c>
      <c r="AN6" s="1"/>
      <c r="AO6" s="4">
        <v>4</v>
      </c>
      <c r="AP6" s="4" t="str">
        <f t="shared" si="4"/>
        <v>Soil1</v>
      </c>
      <c r="AQ6" s="5" t="str">
        <f>$AA$8</f>
        <v>D</v>
      </c>
      <c r="AR6" s="4">
        <v>1</v>
      </c>
      <c r="AS6" s="4" t="str">
        <f t="shared" si="5"/>
        <v>S 37</v>
      </c>
      <c r="AT6" s="1"/>
      <c r="AU6" s="26" t="s">
        <v>318</v>
      </c>
      <c r="AV6" s="2" t="s">
        <v>788</v>
      </c>
      <c r="AW6" s="2" t="s">
        <v>789</v>
      </c>
      <c r="AX6" s="2" t="s">
        <v>790</v>
      </c>
      <c r="AY6" s="2" t="s">
        <v>791</v>
      </c>
      <c r="AZ6" s="2" t="s">
        <v>792</v>
      </c>
      <c r="BA6" s="2" t="s">
        <v>793</v>
      </c>
      <c r="BB6" s="2" t="s">
        <v>794</v>
      </c>
      <c r="BC6" s="2" t="s">
        <v>795</v>
      </c>
      <c r="BD6" s="2" t="s">
        <v>796</v>
      </c>
      <c r="BE6" s="2" t="s">
        <v>797</v>
      </c>
      <c r="BF6" s="2" t="s">
        <v>798</v>
      </c>
      <c r="BG6" s="2" t="s">
        <v>799</v>
      </c>
      <c r="BI6" s="26" t="s">
        <v>318</v>
      </c>
      <c r="BJ6" s="30" t="str">
        <f t="shared" ref="BJ6:BT12" si="6">_xlfn.CONCAT(AV6, ", ", AW6)</f>
        <v>S 13, S14</v>
      </c>
      <c r="BK6" s="2"/>
      <c r="BL6" s="30" t="str">
        <f t="shared" si="6"/>
        <v>S 15, S 16</v>
      </c>
      <c r="BM6" s="2"/>
      <c r="BN6" s="30" t="str">
        <f t="shared" si="6"/>
        <v>S 17, S 18</v>
      </c>
      <c r="BO6" s="2"/>
      <c r="BP6" s="30" t="str">
        <f t="shared" si="6"/>
        <v>S 19, S 20</v>
      </c>
      <c r="BQ6" s="2"/>
      <c r="BR6" s="30" t="str">
        <f t="shared" si="6"/>
        <v>S 21, S 22</v>
      </c>
      <c r="BS6" s="2"/>
      <c r="BT6" s="30" t="str">
        <f t="shared" si="6"/>
        <v>S 23, S 24</v>
      </c>
      <c r="BU6" s="2"/>
      <c r="BW6" s="28" t="s">
        <v>318</v>
      </c>
      <c r="BX6" s="6" t="s">
        <v>1010</v>
      </c>
      <c r="BY6" s="6" t="s">
        <v>443</v>
      </c>
      <c r="BZ6" s="6" t="s">
        <v>445</v>
      </c>
      <c r="CA6" s="6" t="s">
        <v>447</v>
      </c>
      <c r="CB6" s="6" t="s">
        <v>449</v>
      </c>
      <c r="CC6" s="6" t="s">
        <v>451</v>
      </c>
      <c r="CD6" s="6" t="s">
        <v>537</v>
      </c>
      <c r="CE6" s="6" t="s">
        <v>539</v>
      </c>
      <c r="CF6" s="6" t="s">
        <v>541</v>
      </c>
      <c r="CG6" s="6" t="s">
        <v>543</v>
      </c>
      <c r="CH6" s="6" t="s">
        <v>545</v>
      </c>
      <c r="CI6" s="6" t="s">
        <v>547</v>
      </c>
    </row>
    <row r="7" spans="1:89" x14ac:dyDescent="0.2">
      <c r="A7" s="4">
        <v>5</v>
      </c>
      <c r="B7" s="4" t="str">
        <f t="shared" si="0"/>
        <v>Leaves1</v>
      </c>
      <c r="C7" s="5" t="str">
        <f>$G$9</f>
        <v>E</v>
      </c>
      <c r="D7" s="4">
        <v>1</v>
      </c>
      <c r="E7" s="4" t="str">
        <f t="shared" si="1"/>
        <v>L 42</v>
      </c>
      <c r="G7" s="26" t="s">
        <v>319</v>
      </c>
      <c r="H7" s="2" t="s">
        <v>128</v>
      </c>
      <c r="I7" s="2" t="s">
        <v>200</v>
      </c>
      <c r="J7" s="2" t="s">
        <v>101</v>
      </c>
      <c r="K7" s="2" t="s">
        <v>166</v>
      </c>
      <c r="L7" s="2" t="s">
        <v>140</v>
      </c>
      <c r="M7" s="2" t="s">
        <v>171</v>
      </c>
      <c r="N7" s="2" t="s">
        <v>118</v>
      </c>
      <c r="O7" s="2" t="s">
        <v>136</v>
      </c>
      <c r="P7" s="2" t="s">
        <v>177</v>
      </c>
      <c r="Q7" s="2" t="s">
        <v>181</v>
      </c>
      <c r="R7" s="2" t="s">
        <v>108</v>
      </c>
      <c r="S7" s="2" t="s">
        <v>183</v>
      </c>
      <c r="U7" s="4">
        <v>5</v>
      </c>
      <c r="V7" s="4" t="str">
        <f t="shared" si="2"/>
        <v>Roots1</v>
      </c>
      <c r="W7" s="5" t="str">
        <f>$AA$9</f>
        <v>E</v>
      </c>
      <c r="X7" s="4">
        <v>1</v>
      </c>
      <c r="Y7" s="4" t="str">
        <f t="shared" si="3"/>
        <v>R 91</v>
      </c>
      <c r="Z7" s="1"/>
      <c r="AA7" s="26" t="s">
        <v>319</v>
      </c>
      <c r="AB7" s="2" t="s">
        <v>241</v>
      </c>
      <c r="AC7" s="2" t="s">
        <v>309</v>
      </c>
      <c r="AD7" s="2" t="s">
        <v>298</v>
      </c>
      <c r="AE7" s="2" t="s">
        <v>224</v>
      </c>
      <c r="AF7" s="2" t="s">
        <v>260</v>
      </c>
      <c r="AG7" s="2" t="s">
        <v>290</v>
      </c>
      <c r="AH7" s="2" t="s">
        <v>265</v>
      </c>
      <c r="AI7" s="2" t="s">
        <v>217</v>
      </c>
      <c r="AJ7" s="2" t="s">
        <v>256</v>
      </c>
      <c r="AK7" s="2" t="s">
        <v>262</v>
      </c>
      <c r="AL7" s="2" t="s">
        <v>279</v>
      </c>
      <c r="AM7" s="2" t="s">
        <v>306</v>
      </c>
      <c r="AN7" s="1"/>
      <c r="AO7" s="4">
        <v>5</v>
      </c>
      <c r="AP7" s="4" t="str">
        <f t="shared" si="4"/>
        <v>Soil1</v>
      </c>
      <c r="AQ7" s="5" t="str">
        <f>$AA$9</f>
        <v>E</v>
      </c>
      <c r="AR7" s="4">
        <v>1</v>
      </c>
      <c r="AS7" s="4" t="str">
        <f t="shared" si="5"/>
        <v>S 49</v>
      </c>
      <c r="AT7" s="1"/>
      <c r="AU7" s="26" t="s">
        <v>319</v>
      </c>
      <c r="AV7" s="2" t="s">
        <v>800</v>
      </c>
      <c r="AW7" s="2" t="s">
        <v>801</v>
      </c>
      <c r="AX7" s="2" t="s">
        <v>802</v>
      </c>
      <c r="AY7" s="2" t="s">
        <v>803</v>
      </c>
      <c r="AZ7" s="2" t="s">
        <v>804</v>
      </c>
      <c r="BA7" s="2" t="s">
        <v>805</v>
      </c>
      <c r="BB7" s="2" t="s">
        <v>806</v>
      </c>
      <c r="BC7" s="2" t="s">
        <v>807</v>
      </c>
      <c r="BD7" s="2" t="s">
        <v>808</v>
      </c>
      <c r="BE7" s="2" t="s">
        <v>809</v>
      </c>
      <c r="BF7" s="2" t="s">
        <v>810</v>
      </c>
      <c r="BG7" s="2" t="s">
        <v>811</v>
      </c>
      <c r="BI7" s="26" t="s">
        <v>319</v>
      </c>
      <c r="BJ7" s="30" t="str">
        <f t="shared" si="6"/>
        <v>S 25 , S 26</v>
      </c>
      <c r="BK7" s="2"/>
      <c r="BL7" s="30" t="str">
        <f t="shared" si="6"/>
        <v>S 27, S 28</v>
      </c>
      <c r="BM7" s="2"/>
      <c r="BN7" s="30" t="str">
        <f t="shared" si="6"/>
        <v>S 29, S 30</v>
      </c>
      <c r="BO7" s="2"/>
      <c r="BP7" s="30" t="str">
        <f t="shared" si="6"/>
        <v>S 31, S 32</v>
      </c>
      <c r="BQ7" s="2"/>
      <c r="BR7" s="30" t="str">
        <f t="shared" si="6"/>
        <v>S 33, S 34</v>
      </c>
      <c r="BS7" s="2"/>
      <c r="BT7" s="30" t="str">
        <f t="shared" si="6"/>
        <v>S 35, S 36</v>
      </c>
      <c r="BU7" s="2"/>
      <c r="BW7" s="28" t="s">
        <v>319</v>
      </c>
      <c r="BX7" s="6" t="s">
        <v>1011</v>
      </c>
      <c r="BY7" s="6" t="s">
        <v>455</v>
      </c>
      <c r="BZ7" s="6" t="s">
        <v>457</v>
      </c>
      <c r="CA7" s="6" t="s">
        <v>459</v>
      </c>
      <c r="CB7" s="6" t="s">
        <v>461</v>
      </c>
      <c r="CC7" s="6" t="s">
        <v>463</v>
      </c>
      <c r="CD7" s="6" t="s">
        <v>549</v>
      </c>
      <c r="CE7" s="6" t="s">
        <v>551</v>
      </c>
      <c r="CF7" s="6" t="s">
        <v>553</v>
      </c>
      <c r="CG7" s="6" t="s">
        <v>555</v>
      </c>
      <c r="CH7" s="6" t="s">
        <v>557</v>
      </c>
      <c r="CI7" s="6" t="s">
        <v>559</v>
      </c>
    </row>
    <row r="8" spans="1:89" x14ac:dyDescent="0.2">
      <c r="A8" s="4">
        <v>6</v>
      </c>
      <c r="B8" s="4" t="str">
        <f t="shared" si="0"/>
        <v>Leaves1</v>
      </c>
      <c r="C8" s="5" t="str">
        <f>$G$10</f>
        <v>F</v>
      </c>
      <c r="D8" s="4">
        <v>1</v>
      </c>
      <c r="E8" s="4" t="str">
        <f t="shared" si="1"/>
        <v>L 6</v>
      </c>
      <c r="G8" s="26" t="s">
        <v>322</v>
      </c>
      <c r="H8" s="2" t="s">
        <v>109</v>
      </c>
      <c r="I8" s="2" t="s">
        <v>187</v>
      </c>
      <c r="J8" s="2" t="s">
        <v>130</v>
      </c>
      <c r="K8" s="2" t="s">
        <v>154</v>
      </c>
      <c r="L8" s="2" t="s">
        <v>120</v>
      </c>
      <c r="M8" s="2" t="s">
        <v>169</v>
      </c>
      <c r="N8" s="2" t="s">
        <v>192</v>
      </c>
      <c r="O8" s="2" t="s">
        <v>147</v>
      </c>
      <c r="P8" s="2" t="s">
        <v>189</v>
      </c>
      <c r="Q8" s="2" t="s">
        <v>155</v>
      </c>
      <c r="R8" s="2" t="s">
        <v>132</v>
      </c>
      <c r="S8" s="2" t="s">
        <v>106</v>
      </c>
      <c r="U8" s="4">
        <v>6</v>
      </c>
      <c r="V8" s="4" t="str">
        <f t="shared" si="2"/>
        <v>Roots1</v>
      </c>
      <c r="W8" s="5" t="str">
        <f>$AA$10</f>
        <v>F</v>
      </c>
      <c r="X8" s="4">
        <v>1</v>
      </c>
      <c r="Y8" s="4" t="str">
        <f t="shared" si="3"/>
        <v>R 41</v>
      </c>
      <c r="Z8" s="1"/>
      <c r="AA8" s="26" t="s">
        <v>322</v>
      </c>
      <c r="AB8" s="2" t="s">
        <v>221</v>
      </c>
      <c r="AC8" s="2" t="s">
        <v>273</v>
      </c>
      <c r="AD8" s="2" t="s">
        <v>280</v>
      </c>
      <c r="AE8" s="2" t="s">
        <v>315</v>
      </c>
      <c r="AF8" s="2" t="s">
        <v>294</v>
      </c>
      <c r="AG8" s="2" t="s">
        <v>215</v>
      </c>
      <c r="AH8" s="2" t="s">
        <v>222</v>
      </c>
      <c r="AI8" s="2" t="s">
        <v>293</v>
      </c>
      <c r="AJ8" s="2" t="s">
        <v>285</v>
      </c>
      <c r="AK8" s="2" t="s">
        <v>236</v>
      </c>
      <c r="AL8" s="2" t="s">
        <v>234</v>
      </c>
      <c r="AM8" s="2" t="s">
        <v>275</v>
      </c>
      <c r="AN8" s="1"/>
      <c r="AO8" s="4">
        <v>6</v>
      </c>
      <c r="AP8" s="4" t="str">
        <f t="shared" si="4"/>
        <v>Soil1</v>
      </c>
      <c r="AQ8" s="5" t="str">
        <f>$AA$10</f>
        <v>F</v>
      </c>
      <c r="AR8" s="4">
        <v>1</v>
      </c>
      <c r="AS8" s="4" t="str">
        <f t="shared" si="5"/>
        <v>S 61</v>
      </c>
      <c r="AT8" s="1"/>
      <c r="AU8" s="26" t="s">
        <v>322</v>
      </c>
      <c r="AV8" s="2" t="s">
        <v>812</v>
      </c>
      <c r="AW8" s="2" t="s">
        <v>813</v>
      </c>
      <c r="AX8" s="2" t="s">
        <v>814</v>
      </c>
      <c r="AY8" s="2" t="s">
        <v>815</v>
      </c>
      <c r="AZ8" s="2" t="s">
        <v>816</v>
      </c>
      <c r="BA8" s="2" t="s">
        <v>817</v>
      </c>
      <c r="BB8" s="2" t="s">
        <v>818</v>
      </c>
      <c r="BC8" s="2" t="s">
        <v>819</v>
      </c>
      <c r="BD8" s="2" t="s">
        <v>820</v>
      </c>
      <c r="BE8" s="2" t="s">
        <v>821</v>
      </c>
      <c r="BF8" s="2" t="s">
        <v>822</v>
      </c>
      <c r="BG8" s="2" t="s">
        <v>823</v>
      </c>
      <c r="BI8" s="26" t="s">
        <v>322</v>
      </c>
      <c r="BJ8" s="30" t="str">
        <f t="shared" si="6"/>
        <v>S 37, S 38</v>
      </c>
      <c r="BK8" s="2"/>
      <c r="BL8" s="30" t="str">
        <f t="shared" si="6"/>
        <v>S 39, S 40</v>
      </c>
      <c r="BM8" s="2"/>
      <c r="BN8" s="30" t="str">
        <f t="shared" si="6"/>
        <v>S 41, S 42</v>
      </c>
      <c r="BO8" s="2"/>
      <c r="BP8" s="30" t="str">
        <f t="shared" si="6"/>
        <v>S 43, S 44</v>
      </c>
      <c r="BQ8" s="2"/>
      <c r="BR8" s="30" t="str">
        <f t="shared" si="6"/>
        <v>S 45, S 46</v>
      </c>
      <c r="BS8" s="2"/>
      <c r="BT8" s="30" t="str">
        <f t="shared" si="6"/>
        <v>S 47, S 48</v>
      </c>
      <c r="BU8" s="2"/>
      <c r="BW8" s="28" t="s">
        <v>322</v>
      </c>
      <c r="BX8" s="6" t="s">
        <v>465</v>
      </c>
      <c r="BY8" s="6" t="s">
        <v>467</v>
      </c>
      <c r="BZ8" s="6" t="s">
        <v>469</v>
      </c>
      <c r="CA8" s="6" t="s">
        <v>471</v>
      </c>
      <c r="CB8" s="6" t="s">
        <v>473</v>
      </c>
      <c r="CC8" s="6" t="s">
        <v>475</v>
      </c>
      <c r="CD8" s="6" t="s">
        <v>561</v>
      </c>
      <c r="CE8" s="6" t="s">
        <v>563</v>
      </c>
      <c r="CF8" s="6" t="s">
        <v>565</v>
      </c>
      <c r="CG8" s="6" t="s">
        <v>567</v>
      </c>
      <c r="CH8" s="6" t="s">
        <v>569</v>
      </c>
      <c r="CI8" s="6" t="s">
        <v>571</v>
      </c>
    </row>
    <row r="9" spans="1:89" x14ac:dyDescent="0.2">
      <c r="A9" s="4">
        <v>7</v>
      </c>
      <c r="B9" s="4" t="str">
        <f t="shared" si="0"/>
        <v>Leaves1</v>
      </c>
      <c r="C9" s="5" t="str">
        <f>$G$11</f>
        <v>G</v>
      </c>
      <c r="D9" s="4">
        <v>1</v>
      </c>
      <c r="E9" s="4" t="str">
        <f t="shared" si="1"/>
        <v>L 1</v>
      </c>
      <c r="G9" s="26" t="s">
        <v>323</v>
      </c>
      <c r="H9" s="2" t="s">
        <v>139</v>
      </c>
      <c r="I9" s="2" t="s">
        <v>119</v>
      </c>
      <c r="J9" s="2" t="s">
        <v>149</v>
      </c>
      <c r="K9" s="2" t="s">
        <v>107</v>
      </c>
      <c r="L9" s="2" t="s">
        <v>152</v>
      </c>
      <c r="M9" s="2" t="s">
        <v>142</v>
      </c>
      <c r="N9" s="2" t="s">
        <v>163</v>
      </c>
      <c r="O9" s="2" t="s">
        <v>112</v>
      </c>
      <c r="P9" s="2" t="s">
        <v>179</v>
      </c>
      <c r="Q9" s="2" t="s">
        <v>201</v>
      </c>
      <c r="R9" s="2" t="s">
        <v>131</v>
      </c>
      <c r="S9" s="2" t="s">
        <v>122</v>
      </c>
      <c r="U9" s="4">
        <v>7</v>
      </c>
      <c r="V9" s="4" t="str">
        <f t="shared" si="2"/>
        <v>Roots1</v>
      </c>
      <c r="W9" s="5" t="str">
        <f>$AA$11</f>
        <v>G</v>
      </c>
      <c r="X9" s="4">
        <v>1</v>
      </c>
      <c r="Y9" s="4" t="str">
        <f t="shared" si="3"/>
        <v>R 55</v>
      </c>
      <c r="Z9" s="1"/>
      <c r="AA9" s="26" t="s">
        <v>323</v>
      </c>
      <c r="AB9" s="2" t="s">
        <v>292</v>
      </c>
      <c r="AC9" s="2" t="s">
        <v>271</v>
      </c>
      <c r="AD9" s="2" t="s">
        <v>261</v>
      </c>
      <c r="AE9" s="2" t="s">
        <v>242</v>
      </c>
      <c r="AF9" s="2" t="s">
        <v>208</v>
      </c>
      <c r="AG9" s="2" t="s">
        <v>287</v>
      </c>
      <c r="AH9" s="2" t="s">
        <v>307</v>
      </c>
      <c r="AI9" s="2" t="s">
        <v>237</v>
      </c>
      <c r="AJ9" s="2" t="s">
        <v>204</v>
      </c>
      <c r="AK9" s="2" t="s">
        <v>289</v>
      </c>
      <c r="AL9" s="2" t="s">
        <v>249</v>
      </c>
      <c r="AM9" s="2" t="s">
        <v>229</v>
      </c>
      <c r="AN9" s="1"/>
      <c r="AO9" s="4">
        <v>7</v>
      </c>
      <c r="AP9" s="4" t="str">
        <f t="shared" si="4"/>
        <v>Soil1</v>
      </c>
      <c r="AQ9" s="5" t="str">
        <f>$AA$11</f>
        <v>G</v>
      </c>
      <c r="AR9" s="4">
        <v>1</v>
      </c>
      <c r="AS9" s="4" t="str">
        <f t="shared" si="5"/>
        <v>S 73</v>
      </c>
      <c r="AT9" s="1"/>
      <c r="AU9" s="26" t="s">
        <v>323</v>
      </c>
      <c r="AV9" s="2" t="s">
        <v>824</v>
      </c>
      <c r="AW9" s="2" t="s">
        <v>825</v>
      </c>
      <c r="AX9" s="2" t="s">
        <v>826</v>
      </c>
      <c r="AY9" s="2" t="s">
        <v>827</v>
      </c>
      <c r="AZ9" s="2" t="s">
        <v>828</v>
      </c>
      <c r="BA9" s="2" t="s">
        <v>829</v>
      </c>
      <c r="BB9" s="2" t="s">
        <v>830</v>
      </c>
      <c r="BC9" s="2" t="s">
        <v>831</v>
      </c>
      <c r="BD9" s="2" t="s">
        <v>832</v>
      </c>
      <c r="BE9" s="2" t="s">
        <v>833</v>
      </c>
      <c r="BF9" s="2" t="s">
        <v>834</v>
      </c>
      <c r="BG9" s="2" t="s">
        <v>835</v>
      </c>
      <c r="BI9" s="26" t="s">
        <v>323</v>
      </c>
      <c r="BJ9" s="30" t="str">
        <f t="shared" si="6"/>
        <v>S 49, S 50</v>
      </c>
      <c r="BK9" s="2"/>
      <c r="BL9" s="30" t="str">
        <f t="shared" si="6"/>
        <v>S 51, S 52</v>
      </c>
      <c r="BM9" s="2"/>
      <c r="BN9" s="30" t="str">
        <f t="shared" si="6"/>
        <v>S 53, S 54</v>
      </c>
      <c r="BO9" s="2"/>
      <c r="BP9" s="30" t="str">
        <f t="shared" si="6"/>
        <v>S 55, S 56</v>
      </c>
      <c r="BQ9" s="2"/>
      <c r="BR9" s="30" t="str">
        <f t="shared" si="6"/>
        <v>S 57, S 58</v>
      </c>
      <c r="BS9" s="2"/>
      <c r="BT9" s="30" t="str">
        <f t="shared" si="6"/>
        <v>S 59, S 60</v>
      </c>
      <c r="BU9" s="2"/>
      <c r="BW9" s="28" t="s">
        <v>323</v>
      </c>
      <c r="BX9" s="6" t="s">
        <v>477</v>
      </c>
      <c r="BY9" s="6" t="s">
        <v>479</v>
      </c>
      <c r="BZ9" s="6" t="s">
        <v>481</v>
      </c>
      <c r="CA9" s="6" t="s">
        <v>483</v>
      </c>
      <c r="CB9" s="6" t="s">
        <v>485</v>
      </c>
      <c r="CC9" s="6" t="s">
        <v>487</v>
      </c>
      <c r="CD9" s="6" t="s">
        <v>573</v>
      </c>
      <c r="CE9" s="6" t="s">
        <v>575</v>
      </c>
      <c r="CF9" s="6" t="s">
        <v>577</v>
      </c>
      <c r="CG9" s="6" t="s">
        <v>579</v>
      </c>
      <c r="CH9" s="6" t="s">
        <v>581</v>
      </c>
      <c r="CI9" s="6" t="s">
        <v>583</v>
      </c>
    </row>
    <row r="10" spans="1:89" x14ac:dyDescent="0.2">
      <c r="A10" s="4">
        <v>8</v>
      </c>
      <c r="B10" s="4" t="str">
        <f t="shared" si="0"/>
        <v>Leaves1</v>
      </c>
      <c r="C10" s="5" t="str">
        <f>$G$12</f>
        <v>H</v>
      </c>
      <c r="D10" s="4">
        <v>1</v>
      </c>
      <c r="E10" s="4" t="str">
        <f t="shared" si="1"/>
        <v>L 48</v>
      </c>
      <c r="G10" s="26" t="s">
        <v>324</v>
      </c>
      <c r="H10" s="2" t="s">
        <v>103</v>
      </c>
      <c r="I10" s="2" t="s">
        <v>193</v>
      </c>
      <c r="J10" s="2" t="s">
        <v>194</v>
      </c>
      <c r="K10" s="2" t="s">
        <v>138</v>
      </c>
      <c r="L10" s="2" t="s">
        <v>173</v>
      </c>
      <c r="M10" s="2" t="s">
        <v>123</v>
      </c>
      <c r="N10" s="2" t="s">
        <v>188</v>
      </c>
      <c r="O10" s="2" t="s">
        <v>121</v>
      </c>
      <c r="P10" s="2" t="s">
        <v>170</v>
      </c>
      <c r="Q10" s="2" t="s">
        <v>135</v>
      </c>
      <c r="R10" s="2" t="s">
        <v>104</v>
      </c>
      <c r="S10" s="2" t="s">
        <v>105</v>
      </c>
      <c r="U10" s="4">
        <v>8</v>
      </c>
      <c r="V10" s="4" t="str">
        <f t="shared" si="2"/>
        <v>Roots1</v>
      </c>
      <c r="W10" s="5" t="str">
        <f>$AA$12</f>
        <v>H</v>
      </c>
      <c r="X10" s="4">
        <v>1</v>
      </c>
      <c r="Y10" s="4" t="str">
        <f t="shared" si="3"/>
        <v>R 56</v>
      </c>
      <c r="Z10" s="1"/>
      <c r="AA10" s="26" t="s">
        <v>324</v>
      </c>
      <c r="AB10" s="2" t="s">
        <v>243</v>
      </c>
      <c r="AC10" s="2" t="s">
        <v>205</v>
      </c>
      <c r="AD10" s="2" t="s">
        <v>288</v>
      </c>
      <c r="AE10" s="2" t="s">
        <v>220</v>
      </c>
      <c r="AF10" s="2" t="s">
        <v>278</v>
      </c>
      <c r="AG10" s="2" t="s">
        <v>304</v>
      </c>
      <c r="AH10" s="2" t="s">
        <v>295</v>
      </c>
      <c r="AI10" s="2" t="s">
        <v>272</v>
      </c>
      <c r="AJ10" s="2" t="s">
        <v>253</v>
      </c>
      <c r="AK10" s="2" t="s">
        <v>216</v>
      </c>
      <c r="AL10" s="2" t="s">
        <v>314</v>
      </c>
      <c r="AM10" s="2" t="s">
        <v>226</v>
      </c>
      <c r="AN10" s="1"/>
      <c r="AO10" s="4">
        <v>8</v>
      </c>
      <c r="AP10" s="4" t="str">
        <f t="shared" si="4"/>
        <v>Soil1</v>
      </c>
      <c r="AQ10" s="5" t="str">
        <f>$AA$12</f>
        <v>H</v>
      </c>
      <c r="AR10" s="4">
        <v>1</v>
      </c>
      <c r="AS10" s="4" t="str">
        <f t="shared" si="5"/>
        <v>S 85</v>
      </c>
      <c r="AT10" s="1"/>
      <c r="AU10" s="26" t="s">
        <v>324</v>
      </c>
      <c r="AV10" s="2" t="s">
        <v>836</v>
      </c>
      <c r="AW10" s="2" t="s">
        <v>837</v>
      </c>
      <c r="AX10" s="2" t="s">
        <v>838</v>
      </c>
      <c r="AY10" s="2" t="s">
        <v>839</v>
      </c>
      <c r="AZ10" s="2" t="s">
        <v>840</v>
      </c>
      <c r="BA10" s="2" t="s">
        <v>841</v>
      </c>
      <c r="BB10" s="2" t="s">
        <v>842</v>
      </c>
      <c r="BC10" s="2" t="s">
        <v>843</v>
      </c>
      <c r="BD10" s="2" t="s">
        <v>844</v>
      </c>
      <c r="BE10" s="2" t="s">
        <v>845</v>
      </c>
      <c r="BF10" s="2" t="s">
        <v>846</v>
      </c>
      <c r="BG10" s="2" t="s">
        <v>847</v>
      </c>
      <c r="BI10" s="26" t="s">
        <v>324</v>
      </c>
      <c r="BJ10" s="30" t="str">
        <f t="shared" si="6"/>
        <v>S 61, S 62</v>
      </c>
      <c r="BK10" s="2"/>
      <c r="BL10" s="30" t="str">
        <f t="shared" si="6"/>
        <v>S 63, S 64</v>
      </c>
      <c r="BM10" s="2"/>
      <c r="BN10" s="30" t="str">
        <f t="shared" si="6"/>
        <v>S 65, S 66</v>
      </c>
      <c r="BO10" s="2"/>
      <c r="BP10" s="30" t="str">
        <f t="shared" si="6"/>
        <v>S 67, S 68</v>
      </c>
      <c r="BQ10" s="2"/>
      <c r="BR10" s="30" t="str">
        <f t="shared" si="6"/>
        <v>S 69, S 70</v>
      </c>
      <c r="BS10" s="2"/>
      <c r="BT10" s="30" t="str">
        <f t="shared" si="6"/>
        <v>S 71, S 72</v>
      </c>
      <c r="BU10" s="2"/>
      <c r="BW10" s="28" t="s">
        <v>324</v>
      </c>
      <c r="BX10" s="6" t="s">
        <v>489</v>
      </c>
      <c r="BY10" s="6" t="s">
        <v>491</v>
      </c>
      <c r="BZ10" s="6" t="s">
        <v>493</v>
      </c>
      <c r="CA10" s="6" t="s">
        <v>495</v>
      </c>
      <c r="CB10" s="6" t="s">
        <v>497</v>
      </c>
      <c r="CC10" s="6" t="s">
        <v>499</v>
      </c>
      <c r="CD10" s="6" t="s">
        <v>585</v>
      </c>
      <c r="CE10" s="6" t="s">
        <v>587</v>
      </c>
      <c r="CF10" s="6" t="s">
        <v>589</v>
      </c>
      <c r="CG10" s="6" t="s">
        <v>591</v>
      </c>
      <c r="CH10" s="6" t="s">
        <v>593</v>
      </c>
      <c r="CI10" s="6" t="s">
        <v>595</v>
      </c>
    </row>
    <row r="11" spans="1:89" x14ac:dyDescent="0.2">
      <c r="A11" s="4">
        <v>9</v>
      </c>
      <c r="B11" s="4" t="str">
        <f t="shared" si="0"/>
        <v>Leaves1</v>
      </c>
      <c r="C11" s="5" t="str">
        <f>$G$5</f>
        <v>A</v>
      </c>
      <c r="D11" s="4">
        <v>2</v>
      </c>
      <c r="E11" s="5" t="str">
        <f>I5</f>
        <v>L 59</v>
      </c>
      <c r="G11" s="26" t="s">
        <v>325</v>
      </c>
      <c r="H11" s="2" t="s">
        <v>98</v>
      </c>
      <c r="I11" s="2" t="s">
        <v>164</v>
      </c>
      <c r="J11" s="2" t="s">
        <v>110</v>
      </c>
      <c r="K11" s="2" t="s">
        <v>146</v>
      </c>
      <c r="L11" s="2" t="s">
        <v>102</v>
      </c>
      <c r="M11" s="2" t="s">
        <v>190</v>
      </c>
      <c r="N11" s="2" t="s">
        <v>168</v>
      </c>
      <c r="O11" s="2" t="s">
        <v>137</v>
      </c>
      <c r="P11" s="2" t="s">
        <v>129</v>
      </c>
      <c r="Q11" s="2" t="s">
        <v>167</v>
      </c>
      <c r="R11" s="2" t="s">
        <v>180</v>
      </c>
      <c r="S11" s="2" t="s">
        <v>125</v>
      </c>
      <c r="U11" s="4">
        <v>9</v>
      </c>
      <c r="V11" s="4" t="str">
        <f t="shared" si="2"/>
        <v>Roots1</v>
      </c>
      <c r="W11" s="5" t="str">
        <f>$AA$5</f>
        <v>A</v>
      </c>
      <c r="X11" s="4">
        <v>2</v>
      </c>
      <c r="Y11" s="5" t="str">
        <f>AC5</f>
        <v>R 109</v>
      </c>
      <c r="Z11" s="1"/>
      <c r="AA11" s="26" t="s">
        <v>325</v>
      </c>
      <c r="AB11" s="2" t="s">
        <v>257</v>
      </c>
      <c r="AC11" s="2" t="s">
        <v>245</v>
      </c>
      <c r="AD11" s="2" t="s">
        <v>207</v>
      </c>
      <c r="AE11" s="2" t="s">
        <v>277</v>
      </c>
      <c r="AF11" s="2" t="s">
        <v>228</v>
      </c>
      <c r="AG11" s="2" t="s">
        <v>302</v>
      </c>
      <c r="AH11" s="2" t="s">
        <v>210</v>
      </c>
      <c r="AI11" s="2" t="s">
        <v>267</v>
      </c>
      <c r="AJ11" s="2" t="s">
        <v>312</v>
      </c>
      <c r="AK11" s="2" t="s">
        <v>266</v>
      </c>
      <c r="AL11" s="2" t="s">
        <v>235</v>
      </c>
      <c r="AM11" s="2" t="s">
        <v>244</v>
      </c>
      <c r="AN11" s="1"/>
      <c r="AO11" s="4">
        <v>9</v>
      </c>
      <c r="AP11" s="4" t="str">
        <f t="shared" si="4"/>
        <v>Soil1</v>
      </c>
      <c r="AQ11" s="5" t="str">
        <f>$AA$5</f>
        <v>A</v>
      </c>
      <c r="AR11" s="4">
        <v>2</v>
      </c>
      <c r="AS11" s="5" t="str">
        <f>AW5</f>
        <v>S 2</v>
      </c>
      <c r="AT11" s="1"/>
      <c r="AU11" s="26" t="s">
        <v>325</v>
      </c>
      <c r="AV11" s="2" t="s">
        <v>848</v>
      </c>
      <c r="AW11" s="2" t="s">
        <v>849</v>
      </c>
      <c r="AX11" s="2" t="s">
        <v>850</v>
      </c>
      <c r="AY11" s="2" t="s">
        <v>851</v>
      </c>
      <c r="AZ11" s="2" t="s">
        <v>852</v>
      </c>
      <c r="BA11" s="2" t="s">
        <v>853</v>
      </c>
      <c r="BB11" s="2" t="s">
        <v>854</v>
      </c>
      <c r="BC11" s="2" t="s">
        <v>855</v>
      </c>
      <c r="BD11" s="2" t="s">
        <v>856</v>
      </c>
      <c r="BE11" s="2" t="s">
        <v>857</v>
      </c>
      <c r="BF11" s="2" t="s">
        <v>858</v>
      </c>
      <c r="BG11" s="2" t="s">
        <v>859</v>
      </c>
      <c r="BI11" s="26" t="s">
        <v>325</v>
      </c>
      <c r="BJ11" s="30" t="str">
        <f t="shared" si="6"/>
        <v>S 73, S 74</v>
      </c>
      <c r="BK11" s="2"/>
      <c r="BL11" s="30" t="str">
        <f t="shared" si="6"/>
        <v>S 75, S 76</v>
      </c>
      <c r="BM11" s="2"/>
      <c r="BN11" s="30" t="str">
        <f t="shared" si="6"/>
        <v>S 77, S 78</v>
      </c>
      <c r="BO11" s="2"/>
      <c r="BP11" s="30" t="str">
        <f t="shared" si="6"/>
        <v>S 79, S 80</v>
      </c>
      <c r="BQ11" s="2"/>
      <c r="BR11" s="30" t="str">
        <f t="shared" si="6"/>
        <v>S 81, S 82</v>
      </c>
      <c r="BS11" s="2"/>
      <c r="BT11" s="30" t="str">
        <f t="shared" si="6"/>
        <v>S 83, S 84</v>
      </c>
      <c r="BU11" s="2"/>
      <c r="BW11" s="28" t="s">
        <v>325</v>
      </c>
      <c r="BX11" s="6" t="s">
        <v>501</v>
      </c>
      <c r="BY11" s="6" t="s">
        <v>503</v>
      </c>
      <c r="BZ11" s="6" t="s">
        <v>505</v>
      </c>
      <c r="CA11" s="6" t="s">
        <v>507</v>
      </c>
      <c r="CB11" s="6" t="s">
        <v>509</v>
      </c>
      <c r="CC11" s="6" t="s">
        <v>511</v>
      </c>
      <c r="CD11" s="6" t="s">
        <v>597</v>
      </c>
      <c r="CE11" s="6" t="s">
        <v>599</v>
      </c>
      <c r="CF11" s="6" t="s">
        <v>601</v>
      </c>
      <c r="CG11" s="6" t="s">
        <v>603</v>
      </c>
      <c r="CH11" s="6" t="s">
        <v>605</v>
      </c>
      <c r="CI11" s="6" t="s">
        <v>607</v>
      </c>
    </row>
    <row r="12" spans="1:89" x14ac:dyDescent="0.2">
      <c r="A12" s="4">
        <v>10</v>
      </c>
      <c r="B12" s="4" t="str">
        <f t="shared" si="0"/>
        <v>Leaves1</v>
      </c>
      <c r="C12" s="5" t="str">
        <f>$G$6</f>
        <v>B</v>
      </c>
      <c r="D12" s="4">
        <v>2</v>
      </c>
      <c r="E12" s="5" t="str">
        <f t="shared" ref="E12:E17" si="7">I6</f>
        <v>L 3</v>
      </c>
      <c r="G12" s="26" t="s">
        <v>326</v>
      </c>
      <c r="H12" s="2" t="s">
        <v>145</v>
      </c>
      <c r="I12" s="2" t="s">
        <v>111</v>
      </c>
      <c r="J12" s="2" t="s">
        <v>1050</v>
      </c>
      <c r="K12" s="2" t="s">
        <v>172</v>
      </c>
      <c r="L12" s="2" t="s">
        <v>198</v>
      </c>
      <c r="M12" s="2" t="s">
        <v>1049</v>
      </c>
      <c r="N12" s="2" t="s">
        <v>174</v>
      </c>
      <c r="O12" s="2" t="s">
        <v>144</v>
      </c>
      <c r="P12" s="2" t="s">
        <v>113</v>
      </c>
      <c r="Q12" s="2" t="s">
        <v>203</v>
      </c>
      <c r="R12" s="2" t="s">
        <v>143</v>
      </c>
      <c r="S12" s="2" t="s">
        <v>1057</v>
      </c>
      <c r="U12" s="4">
        <v>10</v>
      </c>
      <c r="V12" s="4" t="str">
        <f t="shared" si="2"/>
        <v>Roots1</v>
      </c>
      <c r="W12" s="5" t="str">
        <f>$AA$6</f>
        <v>B</v>
      </c>
      <c r="X12" s="4">
        <v>2</v>
      </c>
      <c r="Y12" s="5" t="str">
        <f t="shared" ref="Y12:Y17" si="8">AC6</f>
        <v>R 25</v>
      </c>
      <c r="Z12" s="1"/>
      <c r="AA12" s="26" t="s">
        <v>326</v>
      </c>
      <c r="AB12" s="2" t="s">
        <v>258</v>
      </c>
      <c r="AC12" s="2" t="s">
        <v>305</v>
      </c>
      <c r="AD12" s="2" t="s">
        <v>254</v>
      </c>
      <c r="AE12" s="2" t="s">
        <v>231</v>
      </c>
      <c r="AF12" s="2" t="s">
        <v>1055</v>
      </c>
      <c r="AG12" s="2" t="s">
        <v>1053</v>
      </c>
      <c r="AH12" s="2" t="s">
        <v>300</v>
      </c>
      <c r="AI12" s="2" t="s">
        <v>286</v>
      </c>
      <c r="AJ12" s="2" t="s">
        <v>281</v>
      </c>
      <c r="AK12" s="2" t="s">
        <v>212</v>
      </c>
      <c r="AL12" s="2" t="s">
        <v>291</v>
      </c>
      <c r="AM12" s="2" t="s">
        <v>223</v>
      </c>
      <c r="AN12" s="1"/>
      <c r="AO12" s="4">
        <v>10</v>
      </c>
      <c r="AP12" s="4" t="str">
        <f t="shared" si="4"/>
        <v>Soil1</v>
      </c>
      <c r="AQ12" s="5" t="str">
        <f>$AA$6</f>
        <v>B</v>
      </c>
      <c r="AR12" s="4">
        <v>2</v>
      </c>
      <c r="AS12" s="5" t="str">
        <f t="shared" ref="AS12:AS17" si="9">AW6</f>
        <v>S14</v>
      </c>
      <c r="AT12" s="1"/>
      <c r="AU12" s="26" t="s">
        <v>326</v>
      </c>
      <c r="AV12" s="2" t="s">
        <v>860</v>
      </c>
      <c r="AW12" s="2" t="s">
        <v>861</v>
      </c>
      <c r="AX12" s="2" t="s">
        <v>862</v>
      </c>
      <c r="AY12" s="2" t="s">
        <v>863</v>
      </c>
      <c r="AZ12" s="2" t="s">
        <v>864</v>
      </c>
      <c r="BA12" s="2" t="s">
        <v>865</v>
      </c>
      <c r="BB12" s="2" t="s">
        <v>866</v>
      </c>
      <c r="BC12" s="2" t="s">
        <v>867</v>
      </c>
      <c r="BD12" s="2" t="s">
        <v>868</v>
      </c>
      <c r="BE12" s="2" t="s">
        <v>869</v>
      </c>
      <c r="BF12" s="2" t="s">
        <v>870</v>
      </c>
      <c r="BG12" s="2" t="s">
        <v>871</v>
      </c>
      <c r="BI12" s="26" t="s">
        <v>326</v>
      </c>
      <c r="BJ12" s="30" t="str">
        <f t="shared" si="6"/>
        <v>S 85, S 86</v>
      </c>
      <c r="BK12" s="2"/>
      <c r="BL12" s="30" t="str">
        <f t="shared" si="6"/>
        <v>S 87, S 88</v>
      </c>
      <c r="BM12" s="2"/>
      <c r="BN12" s="30" t="str">
        <f t="shared" si="6"/>
        <v>S 89, S 90</v>
      </c>
      <c r="BO12" s="2"/>
      <c r="BP12" s="30" t="str">
        <f t="shared" si="6"/>
        <v>S 91, S 92</v>
      </c>
      <c r="BQ12" s="2"/>
      <c r="BR12" s="30" t="str">
        <f t="shared" si="6"/>
        <v>S 93, S 94</v>
      </c>
      <c r="BS12" s="2"/>
      <c r="BT12" s="30" t="str">
        <f t="shared" si="6"/>
        <v>S 95, S 96</v>
      </c>
      <c r="BU12" s="2"/>
      <c r="BW12" s="28" t="s">
        <v>326</v>
      </c>
      <c r="BX12" s="6" t="s">
        <v>513</v>
      </c>
      <c r="BY12" s="6" t="s">
        <v>515</v>
      </c>
      <c r="BZ12" s="6" t="s">
        <v>517</v>
      </c>
      <c r="CA12" s="6" t="s">
        <v>519</v>
      </c>
      <c r="CB12" s="6" t="s">
        <v>521</v>
      </c>
      <c r="CC12" s="6" t="s">
        <v>523</v>
      </c>
      <c r="CD12" s="6" t="s">
        <v>609</v>
      </c>
      <c r="CE12" s="6" t="s">
        <v>611</v>
      </c>
      <c r="CF12" s="6" t="s">
        <v>613</v>
      </c>
      <c r="CG12" s="6" t="s">
        <v>615</v>
      </c>
      <c r="CH12" s="6" t="s">
        <v>617</v>
      </c>
      <c r="CI12" s="6" t="s">
        <v>619</v>
      </c>
    </row>
    <row r="13" spans="1:89" x14ac:dyDescent="0.2">
      <c r="A13" s="4">
        <v>11</v>
      </c>
      <c r="B13" s="4" t="str">
        <f t="shared" si="0"/>
        <v>Leaves1</v>
      </c>
      <c r="C13" s="5" t="str">
        <f>$G$7</f>
        <v>C</v>
      </c>
      <c r="D13" s="4">
        <v>2</v>
      </c>
      <c r="E13" s="5" t="str">
        <f t="shared" si="7"/>
        <v>L 108</v>
      </c>
      <c r="G13" s="5"/>
      <c r="H13" s="5"/>
      <c r="I13" s="5"/>
      <c r="J13" s="5"/>
      <c r="K13" s="5"/>
      <c r="L13" s="5"/>
      <c r="M13" s="5"/>
      <c r="N13" s="5"/>
      <c r="O13" s="5"/>
      <c r="P13" s="5"/>
      <c r="Q13" s="5"/>
      <c r="R13" s="5"/>
      <c r="S13" s="5"/>
      <c r="U13" s="4">
        <v>11</v>
      </c>
      <c r="V13" s="4" t="str">
        <f t="shared" si="2"/>
        <v>Roots1</v>
      </c>
      <c r="W13" s="5" t="str">
        <f>$AA$7</f>
        <v>C</v>
      </c>
      <c r="X13" s="4">
        <v>2</v>
      </c>
      <c r="Y13" s="5" t="str">
        <f t="shared" si="8"/>
        <v>R 108</v>
      </c>
      <c r="Z13" s="1"/>
      <c r="AA13" s="1"/>
      <c r="AB13" s="1"/>
      <c r="AC13" s="1"/>
      <c r="AD13" s="1"/>
      <c r="AE13" s="1"/>
      <c r="AF13" s="1"/>
      <c r="AG13" s="1"/>
      <c r="AH13" s="1"/>
      <c r="AI13" s="1"/>
      <c r="AJ13" s="1"/>
      <c r="AK13" s="1"/>
      <c r="AL13" s="1"/>
      <c r="AM13" s="1"/>
      <c r="AN13" s="1"/>
      <c r="AO13" s="4">
        <v>11</v>
      </c>
      <c r="AP13" s="4" t="str">
        <f t="shared" si="4"/>
        <v>Soil1</v>
      </c>
      <c r="AQ13" s="5" t="str">
        <f>$AA$7</f>
        <v>C</v>
      </c>
      <c r="AR13" s="4">
        <v>2</v>
      </c>
      <c r="AS13" s="5" t="str">
        <f t="shared" si="9"/>
        <v>S 26</v>
      </c>
      <c r="AT13" s="1"/>
      <c r="AU13" s="27"/>
      <c r="AV13" s="27"/>
      <c r="AW13" s="27"/>
      <c r="AX13" s="27"/>
      <c r="AY13" s="27"/>
      <c r="AZ13" s="27"/>
      <c r="BA13" s="27"/>
      <c r="BB13" s="27"/>
      <c r="BC13" s="27"/>
      <c r="BD13" s="27"/>
      <c r="BE13" s="27"/>
      <c r="BF13" s="27"/>
      <c r="BG13" s="27"/>
    </row>
    <row r="14" spans="1:89" x14ac:dyDescent="0.2">
      <c r="A14" s="4">
        <v>12</v>
      </c>
      <c r="B14" s="4" t="str">
        <f t="shared" si="0"/>
        <v>Leaves1</v>
      </c>
      <c r="C14" s="5" t="str">
        <f>$G$8</f>
        <v>D</v>
      </c>
      <c r="D14" s="4">
        <v>2</v>
      </c>
      <c r="E14" s="5" t="str">
        <f t="shared" si="7"/>
        <v>L 93</v>
      </c>
      <c r="G14" s="5"/>
      <c r="H14" s="5"/>
      <c r="I14" s="5"/>
      <c r="J14" s="5"/>
      <c r="K14" s="5"/>
      <c r="L14" s="5"/>
      <c r="M14" s="5"/>
      <c r="N14" s="5"/>
      <c r="O14" s="5"/>
      <c r="P14" s="5"/>
      <c r="Q14" s="5"/>
      <c r="R14" s="5"/>
      <c r="S14" s="5"/>
      <c r="U14" s="4">
        <v>12</v>
      </c>
      <c r="V14" s="4" t="str">
        <f t="shared" si="2"/>
        <v>Roots1</v>
      </c>
      <c r="W14" s="5" t="str">
        <f>$AA$8</f>
        <v>D</v>
      </c>
      <c r="X14" s="4">
        <v>2</v>
      </c>
      <c r="Y14" s="5" t="str">
        <f t="shared" si="8"/>
        <v>R 72</v>
      </c>
      <c r="Z14" s="1"/>
      <c r="AA14" s="29"/>
      <c r="AB14" s="29"/>
      <c r="AC14" s="29"/>
      <c r="AD14" s="29"/>
      <c r="AE14" s="29"/>
      <c r="AF14" s="29"/>
      <c r="AG14" s="29"/>
      <c r="AH14" s="29"/>
      <c r="AI14" s="29"/>
      <c r="AJ14" s="29"/>
      <c r="AK14" s="29"/>
      <c r="AL14" s="29"/>
      <c r="AM14" s="29"/>
      <c r="AN14" s="29"/>
      <c r="AO14" s="4">
        <v>12</v>
      </c>
      <c r="AP14" s="4" t="str">
        <f t="shared" si="4"/>
        <v>Soil1</v>
      </c>
      <c r="AQ14" s="5" t="str">
        <f>$AA$8</f>
        <v>D</v>
      </c>
      <c r="AR14" s="4">
        <v>2</v>
      </c>
      <c r="AS14" s="5" t="str">
        <f t="shared" si="9"/>
        <v>S 38</v>
      </c>
      <c r="AT14" s="1"/>
      <c r="AU14" s="27"/>
      <c r="AV14" s="27"/>
      <c r="AW14" s="27"/>
      <c r="AX14" s="27"/>
      <c r="AY14" s="27"/>
      <c r="AZ14" s="27"/>
      <c r="BA14" s="27"/>
      <c r="BB14" s="27"/>
      <c r="BC14" s="27"/>
      <c r="BD14" s="27"/>
      <c r="BE14" s="27"/>
      <c r="BF14" s="27"/>
      <c r="BG14" s="27"/>
      <c r="BJ14"/>
      <c r="BX14" s="4" t="s">
        <v>1026</v>
      </c>
      <c r="BY14" s="4" t="s">
        <v>1027</v>
      </c>
      <c r="BZ14" s="4" t="s">
        <v>1028</v>
      </c>
      <c r="CA14" s="4" t="s">
        <v>1029</v>
      </c>
      <c r="CB14" s="4" t="s">
        <v>1030</v>
      </c>
      <c r="CC14" s="4" t="s">
        <v>1031</v>
      </c>
    </row>
    <row r="15" spans="1:89" x14ac:dyDescent="0.2">
      <c r="A15" s="4">
        <v>13</v>
      </c>
      <c r="B15" s="4" t="str">
        <f t="shared" si="0"/>
        <v>Leaves1</v>
      </c>
      <c r="C15" s="5" t="str">
        <f>$G$9</f>
        <v>E</v>
      </c>
      <c r="D15" s="4">
        <v>2</v>
      </c>
      <c r="E15" s="5" t="str">
        <f t="shared" si="7"/>
        <v>L 22</v>
      </c>
      <c r="G15" s="26" t="s">
        <v>330</v>
      </c>
      <c r="H15" s="26">
        <v>1</v>
      </c>
      <c r="I15" s="26">
        <v>2</v>
      </c>
      <c r="J15" s="26">
        <v>3</v>
      </c>
      <c r="K15" s="26">
        <v>4</v>
      </c>
      <c r="L15" s="26">
        <v>5</v>
      </c>
      <c r="M15" s="26">
        <v>6</v>
      </c>
      <c r="N15" s="26">
        <v>7</v>
      </c>
      <c r="O15" s="26">
        <v>8</v>
      </c>
      <c r="P15" s="26">
        <v>9</v>
      </c>
      <c r="Q15" s="26">
        <v>10</v>
      </c>
      <c r="R15" s="26">
        <v>11</v>
      </c>
      <c r="S15" s="26">
        <v>12</v>
      </c>
      <c r="U15" s="4">
        <v>13</v>
      </c>
      <c r="V15" s="4" t="str">
        <f t="shared" si="2"/>
        <v>Roots1</v>
      </c>
      <c r="W15" s="5" t="str">
        <f>$AA$9</f>
        <v>E</v>
      </c>
      <c r="X15" s="4">
        <v>2</v>
      </c>
      <c r="Y15" s="5" t="str">
        <f t="shared" si="8"/>
        <v>R 70</v>
      </c>
      <c r="Z15" s="1"/>
      <c r="AA15" s="26" t="s">
        <v>332</v>
      </c>
      <c r="AB15" s="26">
        <v>1</v>
      </c>
      <c r="AC15" s="26">
        <v>2</v>
      </c>
      <c r="AD15" s="26">
        <v>3</v>
      </c>
      <c r="AE15" s="26">
        <v>4</v>
      </c>
      <c r="AF15" s="26">
        <v>5</v>
      </c>
      <c r="AG15" s="26">
        <v>6</v>
      </c>
      <c r="AH15" s="26">
        <v>7</v>
      </c>
      <c r="AI15" s="26">
        <v>8</v>
      </c>
      <c r="AJ15" s="26">
        <v>9</v>
      </c>
      <c r="AK15" s="26">
        <v>10</v>
      </c>
      <c r="AL15" s="26">
        <v>11</v>
      </c>
      <c r="AM15" s="26">
        <v>12</v>
      </c>
      <c r="AN15" s="29"/>
      <c r="AO15" s="4">
        <v>13</v>
      </c>
      <c r="AP15" s="4" t="str">
        <f t="shared" si="4"/>
        <v>Soil1</v>
      </c>
      <c r="AQ15" s="5" t="str">
        <f>$AA$9</f>
        <v>E</v>
      </c>
      <c r="AR15" s="4">
        <v>2</v>
      </c>
      <c r="AS15" s="5" t="str">
        <f t="shared" si="9"/>
        <v>S 50</v>
      </c>
      <c r="AT15" s="1"/>
      <c r="AU15" s="26" t="s">
        <v>417</v>
      </c>
      <c r="AV15" s="26">
        <v>1</v>
      </c>
      <c r="AW15" s="26">
        <v>2</v>
      </c>
      <c r="AX15" s="26">
        <v>3</v>
      </c>
      <c r="AY15" s="26">
        <v>4</v>
      </c>
      <c r="AZ15" s="26">
        <v>5</v>
      </c>
      <c r="BA15" s="26">
        <v>6</v>
      </c>
      <c r="BB15" s="26">
        <v>7</v>
      </c>
      <c r="BC15" s="26">
        <v>8</v>
      </c>
      <c r="BD15" s="26">
        <v>9</v>
      </c>
      <c r="BE15" s="26">
        <v>10</v>
      </c>
      <c r="BF15" s="26">
        <v>11</v>
      </c>
      <c r="BG15" s="26">
        <v>12</v>
      </c>
      <c r="BI15" s="26" t="s">
        <v>417</v>
      </c>
      <c r="BJ15" s="26">
        <v>1</v>
      </c>
      <c r="BK15" s="26">
        <v>2</v>
      </c>
      <c r="BL15" s="26">
        <v>3</v>
      </c>
      <c r="BM15" s="26">
        <v>4</v>
      </c>
      <c r="BN15" s="26">
        <v>5</v>
      </c>
      <c r="BO15" s="26">
        <v>6</v>
      </c>
      <c r="BP15" s="26">
        <v>7</v>
      </c>
      <c r="BQ15" s="26">
        <v>8</v>
      </c>
      <c r="BR15" s="26">
        <v>9</v>
      </c>
      <c r="BS15" s="26">
        <v>10</v>
      </c>
      <c r="BT15" s="26">
        <v>11</v>
      </c>
      <c r="BU15" s="26">
        <v>12</v>
      </c>
      <c r="BW15" s="28" t="s">
        <v>417</v>
      </c>
      <c r="BX15" s="28">
        <v>1</v>
      </c>
      <c r="BY15" s="28">
        <v>2</v>
      </c>
      <c r="BZ15" s="28">
        <v>3</v>
      </c>
      <c r="CA15" s="28">
        <v>4</v>
      </c>
      <c r="CB15" s="28">
        <v>5</v>
      </c>
      <c r="CC15" s="28">
        <v>6</v>
      </c>
      <c r="CD15" s="28">
        <v>7</v>
      </c>
      <c r="CE15" s="28">
        <v>8</v>
      </c>
      <c r="CF15" s="28">
        <v>9</v>
      </c>
      <c r="CG15" s="28">
        <v>10</v>
      </c>
      <c r="CH15" s="28">
        <v>11</v>
      </c>
      <c r="CI15" s="28">
        <v>12</v>
      </c>
    </row>
    <row r="16" spans="1:89" x14ac:dyDescent="0.2">
      <c r="A16" s="4">
        <v>14</v>
      </c>
      <c r="B16" s="4" t="str">
        <f t="shared" si="0"/>
        <v>Leaves1</v>
      </c>
      <c r="C16" s="5" t="str">
        <f>$G$10</f>
        <v>F</v>
      </c>
      <c r="D16" s="4">
        <v>2</v>
      </c>
      <c r="E16" s="5" t="str">
        <f t="shared" si="7"/>
        <v>L 100</v>
      </c>
      <c r="G16" s="26" t="s">
        <v>317</v>
      </c>
      <c r="H16" s="2" t="s">
        <v>186</v>
      </c>
      <c r="I16" s="2" t="s">
        <v>124</v>
      </c>
      <c r="J16" s="6"/>
      <c r="K16" s="6"/>
      <c r="L16" s="6"/>
      <c r="M16" s="6"/>
      <c r="N16" s="6"/>
      <c r="O16" s="6"/>
      <c r="P16" s="6"/>
      <c r="Q16" s="6"/>
      <c r="R16" s="6"/>
      <c r="S16" s="6"/>
      <c r="U16" s="4">
        <v>14</v>
      </c>
      <c r="V16" s="4" t="str">
        <f t="shared" si="2"/>
        <v>Roots1</v>
      </c>
      <c r="W16" s="5" t="str">
        <f>$AA$10</f>
        <v>F</v>
      </c>
      <c r="X16" s="4">
        <v>2</v>
      </c>
      <c r="Y16" s="5" t="str">
        <f t="shared" si="8"/>
        <v>R 2</v>
      </c>
      <c r="Z16" s="1"/>
      <c r="AA16" s="26" t="s">
        <v>317</v>
      </c>
      <c r="AB16" s="6"/>
      <c r="AC16" s="6"/>
      <c r="AD16" s="6"/>
      <c r="AE16" s="2" t="s">
        <v>1052</v>
      </c>
      <c r="AF16" s="2" t="s">
        <v>206</v>
      </c>
      <c r="AG16" s="2" t="s">
        <v>248</v>
      </c>
      <c r="AH16" s="6"/>
      <c r="AI16" s="6"/>
      <c r="AJ16" s="6"/>
      <c r="AK16" s="6"/>
      <c r="AL16" s="6"/>
      <c r="AM16" s="6"/>
      <c r="AN16" s="29"/>
      <c r="AO16" s="4">
        <v>14</v>
      </c>
      <c r="AP16" s="4" t="str">
        <f t="shared" si="4"/>
        <v>Soil1</v>
      </c>
      <c r="AQ16" s="5" t="str">
        <f>$AA$10</f>
        <v>F</v>
      </c>
      <c r="AR16" s="4">
        <v>2</v>
      </c>
      <c r="AS16" s="5" t="str">
        <f t="shared" si="9"/>
        <v>S 62</v>
      </c>
      <c r="AT16" s="1"/>
      <c r="AU16" s="26" t="s">
        <v>317</v>
      </c>
      <c r="AV16" s="2" t="s">
        <v>872</v>
      </c>
      <c r="AW16" s="2" t="s">
        <v>873</v>
      </c>
      <c r="AX16" s="2" t="s">
        <v>874</v>
      </c>
      <c r="AY16" s="2" t="s">
        <v>875</v>
      </c>
      <c r="AZ16" s="2" t="s">
        <v>876</v>
      </c>
      <c r="BA16" s="2" t="s">
        <v>877</v>
      </c>
      <c r="BB16" s="2" t="s">
        <v>878</v>
      </c>
      <c r="BC16" s="2" t="s">
        <v>879</v>
      </c>
      <c r="BD16" s="2" t="s">
        <v>880</v>
      </c>
      <c r="BE16" s="2" t="s">
        <v>881</v>
      </c>
      <c r="BF16" s="2" t="s">
        <v>882</v>
      </c>
      <c r="BG16" s="2" t="s">
        <v>883</v>
      </c>
      <c r="BI16" s="26" t="s">
        <v>317</v>
      </c>
      <c r="BJ16" s="30" t="str">
        <f>_xlfn.CONCAT(AV16, ", ", AW16)</f>
        <v>S 97, S 98</v>
      </c>
      <c r="BK16" s="2"/>
      <c r="BL16" s="30" t="str">
        <f>_xlfn.CONCAT(AX16, ", ", AY16)</f>
        <v>S 99, S 100</v>
      </c>
      <c r="BM16" s="2"/>
      <c r="BN16" s="30" t="str">
        <f>_xlfn.CONCAT(AZ16, ", ", BA16)</f>
        <v>S 101, S 102</v>
      </c>
      <c r="BO16" s="2"/>
      <c r="BP16" s="30" t="str">
        <f>_xlfn.CONCAT(BB16, ", ", BC16)</f>
        <v>S 103, S 104</v>
      </c>
      <c r="BQ16" s="2"/>
      <c r="BR16" s="30" t="str">
        <f>_xlfn.CONCAT(BD16, ", ", BE16)</f>
        <v>S 105, S 106</v>
      </c>
      <c r="BS16" s="2"/>
      <c r="BT16" s="30" t="str">
        <f>_xlfn.CONCAT(BF16, ", ", BG16)</f>
        <v>S 107, S 108</v>
      </c>
      <c r="BU16" s="2"/>
      <c r="BW16" s="28" t="s">
        <v>317</v>
      </c>
      <c r="BX16" s="6" t="s">
        <v>621</v>
      </c>
      <c r="BY16" s="6" t="s">
        <v>623</v>
      </c>
      <c r="BZ16" s="6" t="s">
        <v>625</v>
      </c>
      <c r="CA16" s="6" t="s">
        <v>627</v>
      </c>
      <c r="CB16" s="6" t="s">
        <v>629</v>
      </c>
      <c r="CC16" s="6" t="s">
        <v>631</v>
      </c>
      <c r="CD16" s="6"/>
      <c r="CE16" s="6"/>
      <c r="CF16" s="6"/>
      <c r="CG16" s="6"/>
      <c r="CH16" s="6"/>
      <c r="CI16" s="6"/>
    </row>
    <row r="17" spans="1:87" x14ac:dyDescent="0.2">
      <c r="A17" s="4">
        <v>15</v>
      </c>
      <c r="B17" s="4" t="str">
        <f t="shared" si="0"/>
        <v>Leaves1</v>
      </c>
      <c r="C17" s="5" t="str">
        <f>$G$11</f>
        <v>G</v>
      </c>
      <c r="D17" s="4">
        <v>2</v>
      </c>
      <c r="E17" s="5" t="str">
        <f t="shared" si="7"/>
        <v>L 69</v>
      </c>
      <c r="G17" s="26" t="s">
        <v>318</v>
      </c>
      <c r="H17" s="2" t="s">
        <v>134</v>
      </c>
      <c r="I17" s="2" t="s">
        <v>99</v>
      </c>
      <c r="J17" s="6"/>
      <c r="K17" s="6"/>
      <c r="L17" s="6"/>
      <c r="M17" s="6"/>
      <c r="N17" s="6"/>
      <c r="O17" s="6"/>
      <c r="P17" s="6"/>
      <c r="Q17" s="6"/>
      <c r="R17" s="6"/>
      <c r="S17" s="6"/>
      <c r="U17" s="4">
        <v>15</v>
      </c>
      <c r="V17" s="4" t="str">
        <f t="shared" si="2"/>
        <v>Roots1</v>
      </c>
      <c r="W17" s="5" t="str">
        <f>$AA$11</f>
        <v>G</v>
      </c>
      <c r="X17" s="4">
        <v>2</v>
      </c>
      <c r="Y17" s="5" t="str">
        <f t="shared" si="8"/>
        <v>R 43</v>
      </c>
      <c r="Z17" s="1"/>
      <c r="AA17" s="26" t="s">
        <v>318</v>
      </c>
      <c r="AB17" s="6"/>
      <c r="AC17" s="6"/>
      <c r="AD17" s="6"/>
      <c r="AE17" s="2" t="s">
        <v>230</v>
      </c>
      <c r="AF17" s="2" t="s">
        <v>296</v>
      </c>
      <c r="AG17" s="2" t="s">
        <v>284</v>
      </c>
      <c r="AH17" s="6"/>
      <c r="AI17" s="6"/>
      <c r="AJ17" s="6"/>
      <c r="AK17" s="6"/>
      <c r="AL17" s="6"/>
      <c r="AM17" s="6"/>
      <c r="AN17" s="29"/>
      <c r="AO17" s="4">
        <v>15</v>
      </c>
      <c r="AP17" s="4" t="str">
        <f t="shared" si="4"/>
        <v>Soil1</v>
      </c>
      <c r="AQ17" s="5" t="str">
        <f>$AA$11</f>
        <v>G</v>
      </c>
      <c r="AR17" s="4">
        <v>2</v>
      </c>
      <c r="AS17" s="5" t="str">
        <f t="shared" si="9"/>
        <v>S 74</v>
      </c>
      <c r="AT17" s="1"/>
      <c r="AU17" s="26" t="s">
        <v>318</v>
      </c>
      <c r="AV17" s="2" t="s">
        <v>884</v>
      </c>
      <c r="AW17" s="2" t="s">
        <v>885</v>
      </c>
      <c r="AX17" s="2" t="s">
        <v>886</v>
      </c>
      <c r="AY17" s="2" t="s">
        <v>887</v>
      </c>
      <c r="AZ17" s="2" t="s">
        <v>888</v>
      </c>
      <c r="BA17" s="2" t="s">
        <v>889</v>
      </c>
      <c r="BB17" s="2" t="s">
        <v>890</v>
      </c>
      <c r="BC17" s="2" t="s">
        <v>891</v>
      </c>
      <c r="BD17" s="2" t="s">
        <v>892</v>
      </c>
      <c r="BE17" s="2" t="s">
        <v>893</v>
      </c>
      <c r="BF17" s="2" t="s">
        <v>894</v>
      </c>
      <c r="BG17" s="2" t="s">
        <v>895</v>
      </c>
      <c r="BI17" s="26" t="s">
        <v>318</v>
      </c>
      <c r="BJ17" s="30" t="str">
        <f t="shared" ref="BJ17:BJ23" si="10">_xlfn.CONCAT(AV17, ", ", AW17)</f>
        <v>S 109, S 110</v>
      </c>
      <c r="BK17" s="2"/>
      <c r="BL17" s="30" t="str">
        <f t="shared" ref="BL17:BL23" si="11">_xlfn.CONCAT(AX17, ", ", AY17)</f>
        <v>S 111, S 112</v>
      </c>
      <c r="BM17" s="2"/>
      <c r="BN17" s="30" t="str">
        <f t="shared" ref="BN17:BN23" si="12">_xlfn.CONCAT(AZ17, ", ", BA17)</f>
        <v>S 113, S 114</v>
      </c>
      <c r="BO17" s="2"/>
      <c r="BP17" s="30" t="str">
        <f t="shared" ref="BP17:BP23" si="13">_xlfn.CONCAT(BB17, ", ", BC17)</f>
        <v>S 115, S 116</v>
      </c>
      <c r="BQ17" s="2"/>
      <c r="BR17" s="30" t="str">
        <f t="shared" ref="BR17:BR23" si="14">_xlfn.CONCAT(BD17, ", ", BE17)</f>
        <v>S 117, S 118</v>
      </c>
      <c r="BS17" s="2"/>
      <c r="BT17" s="30" t="str">
        <f t="shared" ref="BT17:BT23" si="15">_xlfn.CONCAT(BF17, ", ", BG17)</f>
        <v>S 119, S 120</v>
      </c>
      <c r="BU17" s="2"/>
      <c r="BW17" s="28" t="s">
        <v>318</v>
      </c>
      <c r="BX17" s="6" t="s">
        <v>633</v>
      </c>
      <c r="BY17" s="6" t="s">
        <v>635</v>
      </c>
      <c r="BZ17" s="6" t="s">
        <v>637</v>
      </c>
      <c r="CA17" s="6" t="s">
        <v>639</v>
      </c>
      <c r="CB17" s="6" t="s">
        <v>641</v>
      </c>
      <c r="CC17" s="6" t="s">
        <v>643</v>
      </c>
      <c r="CD17" s="6"/>
      <c r="CE17" s="6"/>
      <c r="CF17" s="6"/>
      <c r="CG17" s="6"/>
      <c r="CH17" s="6"/>
      <c r="CI17" s="6"/>
    </row>
    <row r="18" spans="1:87" x14ac:dyDescent="0.2">
      <c r="A18" s="4">
        <v>16</v>
      </c>
      <c r="B18" s="4" t="str">
        <f t="shared" si="0"/>
        <v>Leaves1</v>
      </c>
      <c r="C18" s="5" t="str">
        <f>$G$12</f>
        <v>H</v>
      </c>
      <c r="D18" s="4">
        <v>2</v>
      </c>
      <c r="E18" s="5" t="str">
        <f>I12</f>
        <v>L 14</v>
      </c>
      <c r="G18" s="26" t="s">
        <v>319</v>
      </c>
      <c r="H18" s="2" t="s">
        <v>161</v>
      </c>
      <c r="I18" s="2" t="s">
        <v>160</v>
      </c>
      <c r="J18" s="6"/>
      <c r="K18" s="6"/>
      <c r="L18" s="6"/>
      <c r="M18" s="6"/>
      <c r="N18" s="6"/>
      <c r="O18" s="6"/>
      <c r="P18" s="6"/>
      <c r="Q18" s="6"/>
      <c r="R18" s="6"/>
      <c r="S18" s="6"/>
      <c r="U18" s="4">
        <v>16</v>
      </c>
      <c r="V18" s="4" t="str">
        <f t="shared" si="2"/>
        <v>Roots1</v>
      </c>
      <c r="W18" s="5" t="str">
        <f>$AA$12</f>
        <v>H</v>
      </c>
      <c r="X18" s="4">
        <v>2</v>
      </c>
      <c r="Y18" s="5" t="str">
        <f>AC12</f>
        <v>R 104</v>
      </c>
      <c r="Z18" s="1"/>
      <c r="AA18" s="26" t="s">
        <v>319</v>
      </c>
      <c r="AB18" s="6"/>
      <c r="AC18" s="6"/>
      <c r="AD18" s="6"/>
      <c r="AE18" s="2" t="s">
        <v>214</v>
      </c>
      <c r="AF18" s="2" t="s">
        <v>211</v>
      </c>
      <c r="AG18" s="2" t="s">
        <v>297</v>
      </c>
      <c r="AH18" s="6"/>
      <c r="AI18" s="6"/>
      <c r="AJ18" s="6"/>
      <c r="AK18" s="6"/>
      <c r="AL18" s="6"/>
      <c r="AM18" s="6"/>
      <c r="AN18" s="29"/>
      <c r="AO18" s="4">
        <v>16</v>
      </c>
      <c r="AP18" s="4" t="str">
        <f t="shared" si="4"/>
        <v>Soil1</v>
      </c>
      <c r="AQ18" s="5" t="str">
        <f>$AA$12</f>
        <v>H</v>
      </c>
      <c r="AR18" s="4">
        <v>2</v>
      </c>
      <c r="AS18" s="5" t="str">
        <f>AW12</f>
        <v>S 86</v>
      </c>
      <c r="AT18" s="1"/>
      <c r="AU18" s="26" t="s">
        <v>319</v>
      </c>
      <c r="AV18" s="2" t="s">
        <v>896</v>
      </c>
      <c r="AW18" s="2" t="s">
        <v>897</v>
      </c>
      <c r="AX18" s="2" t="s">
        <v>898</v>
      </c>
      <c r="AY18" s="2" t="s">
        <v>899</v>
      </c>
      <c r="AZ18" s="2" t="s">
        <v>900</v>
      </c>
      <c r="BA18" s="2" t="s">
        <v>901</v>
      </c>
      <c r="BB18" s="2" t="s">
        <v>902</v>
      </c>
      <c r="BC18" s="2" t="s">
        <v>903</v>
      </c>
      <c r="BD18" s="2" t="s">
        <v>904</v>
      </c>
      <c r="BE18" s="2" t="s">
        <v>905</v>
      </c>
      <c r="BF18" s="2" t="s">
        <v>906</v>
      </c>
      <c r="BG18" s="2" t="s">
        <v>907</v>
      </c>
      <c r="BI18" s="26" t="s">
        <v>319</v>
      </c>
      <c r="BJ18" s="30" t="str">
        <f t="shared" si="10"/>
        <v>S 121, S 122</v>
      </c>
      <c r="BK18" s="2"/>
      <c r="BL18" s="30" t="str">
        <f t="shared" si="11"/>
        <v>S 123, S 124</v>
      </c>
      <c r="BM18" s="2"/>
      <c r="BN18" s="30" t="str">
        <f t="shared" si="12"/>
        <v>S 125, S 126</v>
      </c>
      <c r="BO18" s="2"/>
      <c r="BP18" s="30" t="str">
        <f t="shared" si="13"/>
        <v>S 127, S 128</v>
      </c>
      <c r="BQ18" s="2"/>
      <c r="BR18" s="30" t="str">
        <f t="shared" si="14"/>
        <v>S 129, S 130</v>
      </c>
      <c r="BS18" s="2"/>
      <c r="BT18" s="30" t="str">
        <f t="shared" si="15"/>
        <v>S 131, S 132</v>
      </c>
      <c r="BU18" s="2"/>
      <c r="BW18" s="28" t="s">
        <v>319</v>
      </c>
      <c r="BX18" s="6" t="s">
        <v>645</v>
      </c>
      <c r="BY18" s="6" t="s">
        <v>647</v>
      </c>
      <c r="BZ18" s="6" t="s">
        <v>649</v>
      </c>
      <c r="CA18" s="6" t="s">
        <v>651</v>
      </c>
      <c r="CB18" s="6" t="s">
        <v>653</v>
      </c>
      <c r="CC18" s="6" t="s">
        <v>655</v>
      </c>
      <c r="CD18" s="6"/>
      <c r="CE18" s="6"/>
      <c r="CF18" s="6"/>
      <c r="CG18" s="6"/>
      <c r="CH18" s="6"/>
      <c r="CI18" s="6"/>
    </row>
    <row r="19" spans="1:87" x14ac:dyDescent="0.2">
      <c r="A19" s="4">
        <v>17</v>
      </c>
      <c r="B19" s="4" t="str">
        <f t="shared" si="0"/>
        <v>Leaves1</v>
      </c>
      <c r="C19" s="5" t="str">
        <f>$G$5</f>
        <v>A</v>
      </c>
      <c r="D19" s="4">
        <v>3</v>
      </c>
      <c r="E19" s="5" t="str">
        <f>J5</f>
        <v>L 63</v>
      </c>
      <c r="G19" s="26" t="s">
        <v>322</v>
      </c>
      <c r="H19" s="2" t="s">
        <v>157</v>
      </c>
      <c r="I19" s="2" t="s">
        <v>178</v>
      </c>
      <c r="J19" s="6"/>
      <c r="K19" s="6"/>
      <c r="L19" s="6"/>
      <c r="M19" s="6"/>
      <c r="N19" s="6"/>
      <c r="O19" s="6"/>
      <c r="P19" s="6"/>
      <c r="Q19" s="6"/>
      <c r="R19" s="6"/>
      <c r="S19" s="6"/>
      <c r="U19" s="4">
        <v>17</v>
      </c>
      <c r="V19" s="4" t="str">
        <f t="shared" si="2"/>
        <v>Roots1</v>
      </c>
      <c r="W19" s="5" t="str">
        <f>$AA$5</f>
        <v>A</v>
      </c>
      <c r="X19" s="4">
        <v>3</v>
      </c>
      <c r="Y19" s="5" t="str">
        <f>AD5</f>
        <v>R 48</v>
      </c>
      <c r="Z19" s="1"/>
      <c r="AA19" s="26" t="s">
        <v>322</v>
      </c>
      <c r="AB19" s="6"/>
      <c r="AC19" s="6"/>
      <c r="AD19" s="6"/>
      <c r="AE19" s="2" t="s">
        <v>274</v>
      </c>
      <c r="AF19" s="2" t="s">
        <v>218</v>
      </c>
      <c r="AG19" s="2" t="s">
        <v>303</v>
      </c>
      <c r="AH19" s="6"/>
      <c r="AI19" s="6"/>
      <c r="AJ19" s="6"/>
      <c r="AK19" s="6"/>
      <c r="AL19" s="6"/>
      <c r="AM19" s="6"/>
      <c r="AN19" s="29"/>
      <c r="AO19" s="4">
        <v>17</v>
      </c>
      <c r="AP19" s="4" t="str">
        <f t="shared" si="4"/>
        <v>Soil1</v>
      </c>
      <c r="AQ19" s="5" t="str">
        <f>$AA$5</f>
        <v>A</v>
      </c>
      <c r="AR19" s="4">
        <v>3</v>
      </c>
      <c r="AS19" s="5" t="str">
        <f>AX5</f>
        <v>S 3</v>
      </c>
      <c r="AT19" s="1"/>
      <c r="AU19" s="26" t="s">
        <v>322</v>
      </c>
      <c r="AV19" s="2" t="s">
        <v>908</v>
      </c>
      <c r="AW19" s="2" t="s">
        <v>909</v>
      </c>
      <c r="AX19" s="2" t="s">
        <v>910</v>
      </c>
      <c r="AY19" s="2" t="s">
        <v>911</v>
      </c>
      <c r="AZ19" s="2" t="s">
        <v>912</v>
      </c>
      <c r="BA19" s="2" t="s">
        <v>913</v>
      </c>
      <c r="BB19" s="2" t="s">
        <v>914</v>
      </c>
      <c r="BC19" s="2" t="s">
        <v>915</v>
      </c>
      <c r="BD19" s="2" t="s">
        <v>916</v>
      </c>
      <c r="BE19" s="2" t="s">
        <v>917</v>
      </c>
      <c r="BF19" s="2" t="s">
        <v>918</v>
      </c>
      <c r="BG19" s="2" t="s">
        <v>919</v>
      </c>
      <c r="BI19" s="26" t="s">
        <v>322</v>
      </c>
      <c r="BJ19" s="30" t="str">
        <f t="shared" si="10"/>
        <v>S 133, S 134</v>
      </c>
      <c r="BK19" s="2"/>
      <c r="BL19" s="30" t="str">
        <f t="shared" si="11"/>
        <v>S 135, S 136</v>
      </c>
      <c r="BM19" s="2"/>
      <c r="BN19" s="30" t="str">
        <f t="shared" si="12"/>
        <v>S 137, S 138</v>
      </c>
      <c r="BO19" s="2"/>
      <c r="BP19" s="30" t="str">
        <f t="shared" si="13"/>
        <v>S 139, S 140</v>
      </c>
      <c r="BQ19" s="2"/>
      <c r="BR19" s="30" t="str">
        <f t="shared" si="14"/>
        <v>S 141, S 142</v>
      </c>
      <c r="BS19" s="2"/>
      <c r="BT19" s="30" t="str">
        <f t="shared" si="15"/>
        <v>S 143, S 144</v>
      </c>
      <c r="BU19" s="2"/>
      <c r="BW19" s="28" t="s">
        <v>322</v>
      </c>
      <c r="BX19" s="6" t="s">
        <v>657</v>
      </c>
      <c r="BY19" s="6" t="s">
        <v>1012</v>
      </c>
      <c r="BZ19" s="6" t="s">
        <v>1013</v>
      </c>
      <c r="CA19" s="6" t="s">
        <v>1013</v>
      </c>
      <c r="CB19" s="6" t="s">
        <v>1013</v>
      </c>
      <c r="CC19" s="6" t="s">
        <v>1013</v>
      </c>
      <c r="CD19" s="6"/>
      <c r="CE19" s="6"/>
      <c r="CF19" s="6"/>
      <c r="CG19" s="6"/>
      <c r="CH19" s="6"/>
      <c r="CI19" s="6"/>
    </row>
    <row r="20" spans="1:87" x14ac:dyDescent="0.2">
      <c r="A20" s="4">
        <v>18</v>
      </c>
      <c r="B20" s="4" t="str">
        <f t="shared" si="0"/>
        <v>Leaves1</v>
      </c>
      <c r="C20" s="5" t="str">
        <f>$G$6</f>
        <v>B</v>
      </c>
      <c r="D20" s="4">
        <v>3</v>
      </c>
      <c r="E20" s="5" t="str">
        <f t="shared" ref="E20:E26" si="16">J6</f>
        <v>L 44</v>
      </c>
      <c r="G20" s="26" t="s">
        <v>323</v>
      </c>
      <c r="H20" s="2" t="s">
        <v>191</v>
      </c>
      <c r="I20" s="2" t="s">
        <v>153</v>
      </c>
      <c r="J20" s="6"/>
      <c r="K20" s="6"/>
      <c r="L20" s="6"/>
      <c r="M20" s="6"/>
      <c r="N20" s="6"/>
      <c r="O20" s="6"/>
      <c r="P20" s="6"/>
      <c r="Q20" s="6"/>
      <c r="R20" s="6"/>
      <c r="S20" s="6"/>
      <c r="U20" s="4">
        <v>18</v>
      </c>
      <c r="V20" s="4" t="str">
        <f t="shared" si="2"/>
        <v>Roots1</v>
      </c>
      <c r="W20" s="5" t="str">
        <f>$AA$6</f>
        <v>B</v>
      </c>
      <c r="X20" s="4">
        <v>3</v>
      </c>
      <c r="Y20" s="5" t="str">
        <f t="shared" ref="Y20:Y26" si="17">AD6</f>
        <v>R 112</v>
      </c>
      <c r="Z20" s="1"/>
      <c r="AA20" s="26" t="s">
        <v>323</v>
      </c>
      <c r="AB20" s="6"/>
      <c r="AC20" s="6"/>
      <c r="AD20" s="6"/>
      <c r="AE20" s="2" t="s">
        <v>263</v>
      </c>
      <c r="AF20" s="2" t="s">
        <v>232</v>
      </c>
      <c r="AG20" s="2" t="s">
        <v>1053</v>
      </c>
      <c r="AH20" s="6"/>
      <c r="AI20" s="6"/>
      <c r="AJ20" s="6"/>
      <c r="AK20" s="6"/>
      <c r="AL20" s="6"/>
      <c r="AM20" s="6"/>
      <c r="AN20" s="29"/>
      <c r="AO20" s="4">
        <v>18</v>
      </c>
      <c r="AP20" s="4" t="str">
        <f t="shared" si="4"/>
        <v>Soil1</v>
      </c>
      <c r="AQ20" s="5" t="str">
        <f>$AA$6</f>
        <v>B</v>
      </c>
      <c r="AR20" s="4">
        <v>3</v>
      </c>
      <c r="AS20" s="5" t="str">
        <f t="shared" ref="AS20:AS26" si="18">AX6</f>
        <v>S 15</v>
      </c>
      <c r="AT20" s="1"/>
      <c r="AU20" s="26" t="s">
        <v>323</v>
      </c>
      <c r="AV20" s="2" t="s">
        <v>920</v>
      </c>
      <c r="AW20" s="2" t="s">
        <v>921</v>
      </c>
      <c r="AX20" s="2" t="s">
        <v>922</v>
      </c>
      <c r="AY20" s="2" t="s">
        <v>923</v>
      </c>
      <c r="AZ20" s="2" t="s">
        <v>924</v>
      </c>
      <c r="BA20" s="2" t="s">
        <v>925</v>
      </c>
      <c r="BB20" s="2" t="s">
        <v>926</v>
      </c>
      <c r="BC20" s="2" t="s">
        <v>927</v>
      </c>
      <c r="BD20" s="2" t="s">
        <v>928</v>
      </c>
      <c r="BE20" s="2" t="s">
        <v>929</v>
      </c>
      <c r="BF20" s="2" t="s">
        <v>930</v>
      </c>
      <c r="BG20" s="2" t="s">
        <v>931</v>
      </c>
      <c r="BI20" s="26" t="s">
        <v>323</v>
      </c>
      <c r="BJ20" s="30" t="str">
        <f t="shared" si="10"/>
        <v>S 145, S 146</v>
      </c>
      <c r="BK20" s="2"/>
      <c r="BL20" s="30" t="str">
        <f t="shared" si="11"/>
        <v>S 147, S 148</v>
      </c>
      <c r="BM20" s="2"/>
      <c r="BN20" s="30" t="str">
        <f t="shared" si="12"/>
        <v>S 149, S 150</v>
      </c>
      <c r="BO20" s="2"/>
      <c r="BP20" s="30" t="str">
        <f t="shared" si="13"/>
        <v>S 151, S 152</v>
      </c>
      <c r="BQ20" s="2"/>
      <c r="BR20" s="30" t="str">
        <f t="shared" si="14"/>
        <v>S 153, S 154</v>
      </c>
      <c r="BS20" s="2"/>
      <c r="BT20" s="30" t="str">
        <f t="shared" si="15"/>
        <v>S 155, S 156</v>
      </c>
      <c r="BU20" s="2"/>
      <c r="BW20" s="28" t="s">
        <v>323</v>
      </c>
      <c r="BX20" s="6" t="s">
        <v>1013</v>
      </c>
      <c r="BY20" s="6" t="s">
        <v>1013</v>
      </c>
      <c r="BZ20" s="6" t="s">
        <v>1013</v>
      </c>
      <c r="CA20" s="6" t="s">
        <v>1013</v>
      </c>
      <c r="CB20" s="6" t="s">
        <v>1013</v>
      </c>
      <c r="CC20" s="6" t="s">
        <v>1013</v>
      </c>
      <c r="CD20" s="6"/>
      <c r="CE20" s="6"/>
      <c r="CF20" s="6"/>
      <c r="CG20" s="6"/>
      <c r="CH20" s="6"/>
      <c r="CI20" s="6"/>
    </row>
    <row r="21" spans="1:87" x14ac:dyDescent="0.2">
      <c r="A21" s="4">
        <v>19</v>
      </c>
      <c r="B21" s="4" t="str">
        <f t="shared" si="0"/>
        <v>Leaves1</v>
      </c>
      <c r="C21" s="5" t="str">
        <f>$G$7</f>
        <v>C</v>
      </c>
      <c r="D21" s="4">
        <v>3</v>
      </c>
      <c r="E21" s="5" t="str">
        <f t="shared" si="16"/>
        <v>L 4</v>
      </c>
      <c r="G21" s="26" t="s">
        <v>324</v>
      </c>
      <c r="H21" s="2" t="s">
        <v>127</v>
      </c>
      <c r="I21" s="2" t="s">
        <v>199</v>
      </c>
      <c r="J21" s="6"/>
      <c r="K21" s="6"/>
      <c r="L21" s="6"/>
      <c r="M21" s="6"/>
      <c r="N21" s="6"/>
      <c r="O21" s="6"/>
      <c r="P21" s="6"/>
      <c r="Q21" s="6"/>
      <c r="R21" s="6"/>
      <c r="S21" s="6"/>
      <c r="U21" s="4">
        <v>19</v>
      </c>
      <c r="V21" s="4" t="str">
        <f t="shared" si="2"/>
        <v>Roots1</v>
      </c>
      <c r="W21" s="5" t="str">
        <f>$AA$7</f>
        <v>C</v>
      </c>
      <c r="X21" s="4">
        <v>3</v>
      </c>
      <c r="Y21" s="5" t="str">
        <f t="shared" si="17"/>
        <v>R 97</v>
      </c>
      <c r="Z21" s="1"/>
      <c r="AA21" s="26" t="s">
        <v>324</v>
      </c>
      <c r="AB21" s="6"/>
      <c r="AC21" s="6"/>
      <c r="AD21" s="6"/>
      <c r="AE21" s="2" t="s">
        <v>259</v>
      </c>
      <c r="AF21" s="2" t="s">
        <v>283</v>
      </c>
      <c r="AG21" s="6"/>
      <c r="AH21" s="6"/>
      <c r="AI21" s="6"/>
      <c r="AJ21" s="6"/>
      <c r="AK21" s="6"/>
      <c r="AL21" s="6"/>
      <c r="AM21" s="6"/>
      <c r="AN21" s="29"/>
      <c r="AO21" s="4">
        <v>19</v>
      </c>
      <c r="AP21" s="4" t="str">
        <f t="shared" si="4"/>
        <v>Soil1</v>
      </c>
      <c r="AQ21" s="5" t="str">
        <f>$AA$7</f>
        <v>C</v>
      </c>
      <c r="AR21" s="4">
        <v>3</v>
      </c>
      <c r="AS21" s="5" t="str">
        <f t="shared" si="18"/>
        <v>S 27</v>
      </c>
      <c r="AT21" s="1"/>
      <c r="AU21" s="26" t="s">
        <v>324</v>
      </c>
      <c r="AV21" s="2" t="s">
        <v>932</v>
      </c>
      <c r="AW21" s="2" t="s">
        <v>933</v>
      </c>
      <c r="AX21" s="2" t="s">
        <v>934</v>
      </c>
      <c r="AY21" s="2" t="s">
        <v>935</v>
      </c>
      <c r="AZ21" s="2" t="s">
        <v>936</v>
      </c>
      <c r="BA21" s="2" t="s">
        <v>937</v>
      </c>
      <c r="BB21" s="2" t="s">
        <v>938</v>
      </c>
      <c r="BC21" s="2" t="s">
        <v>939</v>
      </c>
      <c r="BD21" s="2" t="s">
        <v>940</v>
      </c>
      <c r="BE21" s="2" t="s">
        <v>941</v>
      </c>
      <c r="BF21" s="2" t="s">
        <v>942</v>
      </c>
      <c r="BG21" s="2" t="s">
        <v>943</v>
      </c>
      <c r="BI21" s="26" t="s">
        <v>324</v>
      </c>
      <c r="BJ21" s="30" t="str">
        <f t="shared" si="10"/>
        <v>S 157, S 158</v>
      </c>
      <c r="BK21" s="2"/>
      <c r="BL21" s="30" t="str">
        <f t="shared" si="11"/>
        <v>S 159, S 160</v>
      </c>
      <c r="BM21" s="2"/>
      <c r="BN21" s="30" t="str">
        <f t="shared" si="12"/>
        <v>S 161, S 162</v>
      </c>
      <c r="BO21" s="2"/>
      <c r="BP21" s="30" t="str">
        <f t="shared" si="13"/>
        <v>S 163, S 164</v>
      </c>
      <c r="BQ21" s="2"/>
      <c r="BR21" s="30" t="str">
        <f t="shared" si="14"/>
        <v>S 165, S 166</v>
      </c>
      <c r="BS21" s="2"/>
      <c r="BT21" s="30" t="str">
        <f t="shared" si="15"/>
        <v>S 167, S 168</v>
      </c>
      <c r="BU21" s="2"/>
      <c r="BW21" s="28" t="s">
        <v>324</v>
      </c>
      <c r="BX21" s="6" t="s">
        <v>1013</v>
      </c>
      <c r="BY21" s="6" t="s">
        <v>1013</v>
      </c>
      <c r="BZ21" s="6" t="s">
        <v>1013</v>
      </c>
      <c r="CA21" s="6" t="s">
        <v>1013</v>
      </c>
      <c r="CB21" s="6" t="s">
        <v>1013</v>
      </c>
      <c r="CC21" s="6" t="s">
        <v>1013</v>
      </c>
      <c r="CD21" s="6"/>
      <c r="CE21" s="6"/>
      <c r="CF21" s="6"/>
      <c r="CG21" s="6"/>
      <c r="CH21" s="6"/>
      <c r="CI21" s="6"/>
    </row>
    <row r="22" spans="1:87" x14ac:dyDescent="0.2">
      <c r="A22" s="4">
        <v>20</v>
      </c>
      <c r="B22" s="4" t="str">
        <f t="shared" si="0"/>
        <v>Leaves1</v>
      </c>
      <c r="C22" s="5" t="str">
        <f>$G$8</f>
        <v>D</v>
      </c>
      <c r="D22" s="4">
        <v>3</v>
      </c>
      <c r="E22" s="5" t="str">
        <f t="shared" si="16"/>
        <v>L 33</v>
      </c>
      <c r="G22" s="26" t="s">
        <v>325</v>
      </c>
      <c r="H22" s="2" t="s">
        <v>126</v>
      </c>
      <c r="I22" s="2" t="s">
        <v>116</v>
      </c>
      <c r="J22" s="6"/>
      <c r="K22" s="6"/>
      <c r="L22" s="6"/>
      <c r="M22" s="6"/>
      <c r="N22" s="6"/>
      <c r="O22" s="6"/>
      <c r="P22" s="6"/>
      <c r="Q22" s="6"/>
      <c r="R22" s="6"/>
      <c r="S22" s="6"/>
      <c r="U22" s="4">
        <v>20</v>
      </c>
      <c r="V22" s="4" t="str">
        <f t="shared" si="2"/>
        <v>Roots1</v>
      </c>
      <c r="W22" s="5" t="str">
        <f>$AA$8</f>
        <v>D</v>
      </c>
      <c r="X22" s="4">
        <v>3</v>
      </c>
      <c r="Y22" s="5" t="str">
        <f t="shared" si="17"/>
        <v>R 79</v>
      </c>
      <c r="Z22" s="1"/>
      <c r="AA22" s="26" t="s">
        <v>325</v>
      </c>
      <c r="AB22" s="6"/>
      <c r="AC22" s="6"/>
      <c r="AD22" s="6"/>
      <c r="AE22" s="2" t="s">
        <v>299</v>
      </c>
      <c r="AF22" s="2" t="s">
        <v>282</v>
      </c>
      <c r="AG22" s="6"/>
      <c r="AH22" s="6"/>
      <c r="AI22" s="6"/>
      <c r="AJ22" s="6"/>
      <c r="AK22" s="6"/>
      <c r="AL22" s="6"/>
      <c r="AM22" s="6"/>
      <c r="AN22" s="29"/>
      <c r="AO22" s="4">
        <v>20</v>
      </c>
      <c r="AP22" s="4" t="str">
        <f t="shared" si="4"/>
        <v>Soil1</v>
      </c>
      <c r="AQ22" s="5" t="str">
        <f>$AA$8</f>
        <v>D</v>
      </c>
      <c r="AR22" s="4">
        <v>3</v>
      </c>
      <c r="AS22" s="5" t="str">
        <f t="shared" si="18"/>
        <v>S 39</v>
      </c>
      <c r="AT22" s="1"/>
      <c r="AU22" s="26" t="s">
        <v>325</v>
      </c>
      <c r="AV22" s="2" t="s">
        <v>944</v>
      </c>
      <c r="AW22" s="2" t="s">
        <v>945</v>
      </c>
      <c r="AX22" s="2" t="s">
        <v>946</v>
      </c>
      <c r="AY22" s="2" t="s">
        <v>947</v>
      </c>
      <c r="AZ22" s="2" t="s">
        <v>948</v>
      </c>
      <c r="BA22" s="2" t="s">
        <v>949</v>
      </c>
      <c r="BB22" s="2" t="s">
        <v>950</v>
      </c>
      <c r="BC22" s="2" t="s">
        <v>951</v>
      </c>
      <c r="BD22" s="2" t="s">
        <v>952</v>
      </c>
      <c r="BE22" s="2" t="s">
        <v>953</v>
      </c>
      <c r="BF22" s="2" t="s">
        <v>954</v>
      </c>
      <c r="BG22" s="2" t="s">
        <v>955</v>
      </c>
      <c r="BI22" s="26" t="s">
        <v>325</v>
      </c>
      <c r="BJ22" s="30" t="str">
        <f t="shared" si="10"/>
        <v>S 169, S 170</v>
      </c>
      <c r="BK22" s="2"/>
      <c r="BL22" s="30" t="str">
        <f t="shared" si="11"/>
        <v>S 171, S 172</v>
      </c>
      <c r="BM22" s="2"/>
      <c r="BN22" s="30" t="str">
        <f t="shared" si="12"/>
        <v>S 173, S 174</v>
      </c>
      <c r="BO22" s="2"/>
      <c r="BP22" s="30" t="str">
        <f t="shared" si="13"/>
        <v>S 175, S 176</v>
      </c>
      <c r="BQ22" s="2"/>
      <c r="BR22" s="30" t="str">
        <f t="shared" si="14"/>
        <v>S 177, S 178</v>
      </c>
      <c r="BS22" s="2"/>
      <c r="BT22" s="30" t="str">
        <f t="shared" si="15"/>
        <v>S 179, S 180</v>
      </c>
      <c r="BU22" s="2"/>
      <c r="BW22" s="28" t="s">
        <v>325</v>
      </c>
      <c r="BX22" s="6" t="s">
        <v>1013</v>
      </c>
      <c r="BY22" s="6" t="s">
        <v>1013</v>
      </c>
      <c r="BZ22" s="6" t="s">
        <v>1013</v>
      </c>
      <c r="CA22" s="6" t="s">
        <v>1013</v>
      </c>
      <c r="CB22" s="6" t="s">
        <v>1013</v>
      </c>
      <c r="CC22" s="6" t="s">
        <v>1013</v>
      </c>
      <c r="CD22" s="6"/>
      <c r="CE22" s="6"/>
      <c r="CF22" s="6"/>
      <c r="CG22" s="6"/>
      <c r="CH22" s="6"/>
      <c r="CI22" s="6"/>
    </row>
    <row r="23" spans="1:87" x14ac:dyDescent="0.2">
      <c r="A23" s="4">
        <v>21</v>
      </c>
      <c r="B23" s="4" t="str">
        <f t="shared" si="0"/>
        <v>Leaves1</v>
      </c>
      <c r="C23" s="5" t="str">
        <f>$G$9</f>
        <v>E</v>
      </c>
      <c r="D23" s="4">
        <v>3</v>
      </c>
      <c r="E23" s="5" t="str">
        <f t="shared" si="16"/>
        <v>L 52</v>
      </c>
      <c r="G23" s="26" t="s">
        <v>326</v>
      </c>
      <c r="H23" s="2" t="s">
        <v>1054</v>
      </c>
      <c r="I23" s="2" t="s">
        <v>1049</v>
      </c>
      <c r="J23" s="6"/>
      <c r="K23" s="6"/>
      <c r="L23" s="6"/>
      <c r="M23" s="6"/>
      <c r="N23" s="6"/>
      <c r="O23" s="6"/>
      <c r="P23" s="6"/>
      <c r="Q23" s="6"/>
      <c r="R23" s="6"/>
      <c r="S23" s="6"/>
      <c r="U23" s="4">
        <v>21</v>
      </c>
      <c r="V23" s="4" t="str">
        <f t="shared" si="2"/>
        <v>Roots1</v>
      </c>
      <c r="W23" s="5" t="str">
        <f>$AA$9</f>
        <v>E</v>
      </c>
      <c r="X23" s="4">
        <v>3</v>
      </c>
      <c r="Y23" s="5" t="str">
        <f t="shared" si="17"/>
        <v>R 59</v>
      </c>
      <c r="Z23" s="1"/>
      <c r="AA23" s="26" t="s">
        <v>326</v>
      </c>
      <c r="AB23" s="6"/>
      <c r="AC23" s="6"/>
      <c r="AD23" s="6"/>
      <c r="AE23" s="2" t="s">
        <v>268</v>
      </c>
      <c r="AF23" s="2" t="s">
        <v>240</v>
      </c>
      <c r="AG23" s="6"/>
      <c r="AH23" s="6"/>
      <c r="AI23" s="6"/>
      <c r="AJ23" s="6"/>
      <c r="AK23" s="6"/>
      <c r="AL23" s="6"/>
      <c r="AM23" s="6"/>
      <c r="AN23" s="29"/>
      <c r="AO23" s="4">
        <v>21</v>
      </c>
      <c r="AP23" s="4" t="str">
        <f t="shared" si="4"/>
        <v>Soil1</v>
      </c>
      <c r="AQ23" s="5" t="str">
        <f>$AA$9</f>
        <v>E</v>
      </c>
      <c r="AR23" s="4">
        <v>3</v>
      </c>
      <c r="AS23" s="5" t="str">
        <f t="shared" si="18"/>
        <v>S 51</v>
      </c>
      <c r="AT23" s="1"/>
      <c r="AU23" s="26" t="s">
        <v>326</v>
      </c>
      <c r="AV23" s="2" t="s">
        <v>956</v>
      </c>
      <c r="AW23" s="2" t="s">
        <v>957</v>
      </c>
      <c r="AX23" s="2" t="s">
        <v>958</v>
      </c>
      <c r="AY23" s="2" t="s">
        <v>959</v>
      </c>
      <c r="AZ23" s="2" t="s">
        <v>960</v>
      </c>
      <c r="BA23" s="2" t="s">
        <v>961</v>
      </c>
      <c r="BB23" s="2" t="s">
        <v>962</v>
      </c>
      <c r="BC23" s="2" t="s">
        <v>963</v>
      </c>
      <c r="BD23" s="2" t="s">
        <v>964</v>
      </c>
      <c r="BE23" s="2" t="s">
        <v>965</v>
      </c>
      <c r="BF23" s="2" t="s">
        <v>966</v>
      </c>
      <c r="BG23" s="2" t="s">
        <v>967</v>
      </c>
      <c r="BI23" s="26" t="s">
        <v>326</v>
      </c>
      <c r="BJ23" s="30" t="str">
        <f t="shared" si="10"/>
        <v>S 181, S 182</v>
      </c>
      <c r="BK23" s="2"/>
      <c r="BL23" s="30" t="str">
        <f t="shared" si="11"/>
        <v>S 183, S 184</v>
      </c>
      <c r="BM23" s="2"/>
      <c r="BN23" s="30" t="str">
        <f t="shared" si="12"/>
        <v>S 185, S 186</v>
      </c>
      <c r="BO23" s="2"/>
      <c r="BP23" s="30" t="str">
        <f t="shared" si="13"/>
        <v>S 187, S 188</v>
      </c>
      <c r="BQ23" s="2"/>
      <c r="BR23" s="30" t="str">
        <f t="shared" si="14"/>
        <v>S 189, S 190</v>
      </c>
      <c r="BS23" s="2"/>
      <c r="BT23" s="30" t="str">
        <f t="shared" si="15"/>
        <v>S 191, S 192</v>
      </c>
      <c r="BU23" s="2"/>
      <c r="BW23" s="28" t="s">
        <v>326</v>
      </c>
      <c r="BX23" s="6" t="s">
        <v>1013</v>
      </c>
      <c r="BY23" s="6" t="s">
        <v>1013</v>
      </c>
      <c r="BZ23" s="6" t="s">
        <v>1013</v>
      </c>
      <c r="CA23" s="6" t="s">
        <v>1013</v>
      </c>
      <c r="CB23" s="6" t="s">
        <v>1013</v>
      </c>
      <c r="CC23" s="6" t="s">
        <v>1013</v>
      </c>
      <c r="CD23" s="6"/>
      <c r="CE23" s="6"/>
      <c r="CF23" s="6"/>
      <c r="CG23" s="6"/>
      <c r="CH23" s="6"/>
      <c r="CI23" s="6"/>
    </row>
    <row r="24" spans="1:87" x14ac:dyDescent="0.2">
      <c r="A24" s="4">
        <v>22</v>
      </c>
      <c r="B24" s="4" t="str">
        <f t="shared" si="0"/>
        <v>Leaves1</v>
      </c>
      <c r="C24" s="5" t="str">
        <f>$G$10</f>
        <v>F</v>
      </c>
      <c r="D24" s="4">
        <v>3</v>
      </c>
      <c r="E24" s="5" t="str">
        <f t="shared" si="16"/>
        <v>L 102</v>
      </c>
      <c r="U24" s="4">
        <v>22</v>
      </c>
      <c r="V24" s="4" t="str">
        <f t="shared" si="2"/>
        <v>Roots1</v>
      </c>
      <c r="W24" s="5" t="str">
        <f>$AA$10</f>
        <v>F</v>
      </c>
      <c r="X24" s="4">
        <v>3</v>
      </c>
      <c r="Y24" s="5" t="str">
        <f t="shared" si="17"/>
        <v>R 87</v>
      </c>
      <c r="Z24" s="1"/>
      <c r="AA24" s="29"/>
      <c r="AB24" s="29"/>
      <c r="AC24" s="29"/>
      <c r="AD24" s="29"/>
      <c r="AE24" s="29"/>
      <c r="AF24" s="29"/>
      <c r="AG24" s="29"/>
      <c r="AH24" s="29"/>
      <c r="AI24" s="29"/>
      <c r="AJ24" s="29"/>
      <c r="AK24" s="29"/>
      <c r="AL24" s="29"/>
      <c r="AM24" s="29"/>
      <c r="AN24" s="29"/>
      <c r="AO24" s="4">
        <v>22</v>
      </c>
      <c r="AP24" s="4" t="str">
        <f t="shared" si="4"/>
        <v>Soil1</v>
      </c>
      <c r="AQ24" s="5" t="str">
        <f>$AA$10</f>
        <v>F</v>
      </c>
      <c r="AR24" s="4">
        <v>3</v>
      </c>
      <c r="AS24" s="5" t="str">
        <f t="shared" si="18"/>
        <v>S 63</v>
      </c>
      <c r="AT24" s="1"/>
      <c r="AU24" s="27"/>
      <c r="AV24" s="27"/>
      <c r="AW24" s="27"/>
      <c r="AX24" s="27"/>
      <c r="AY24" s="27"/>
      <c r="AZ24" s="27"/>
      <c r="BA24" s="27"/>
      <c r="BB24" s="27"/>
      <c r="BC24" s="27"/>
      <c r="BD24" s="27"/>
      <c r="BE24" s="27"/>
      <c r="BF24" s="27"/>
      <c r="BG24" s="27"/>
      <c r="BX24" s="4" t="s">
        <v>1032</v>
      </c>
    </row>
    <row r="25" spans="1:87" x14ac:dyDescent="0.2">
      <c r="A25" s="4">
        <v>23</v>
      </c>
      <c r="B25" s="4" t="str">
        <f t="shared" si="0"/>
        <v>Leaves1</v>
      </c>
      <c r="C25" s="5" t="str">
        <f>$G$11</f>
        <v>G</v>
      </c>
      <c r="D25" s="4">
        <v>3</v>
      </c>
      <c r="E25" s="5" t="str">
        <f t="shared" si="16"/>
        <v>L 13</v>
      </c>
      <c r="H25" s="4" t="s">
        <v>1058</v>
      </c>
      <c r="U25" s="4">
        <v>23</v>
      </c>
      <c r="V25" s="4" t="str">
        <f t="shared" si="2"/>
        <v>Roots1</v>
      </c>
      <c r="W25" s="5" t="str">
        <f>$AA$11</f>
        <v>G</v>
      </c>
      <c r="X25" s="4">
        <v>3</v>
      </c>
      <c r="Y25" s="5" t="str">
        <f t="shared" si="17"/>
        <v>R 4</v>
      </c>
      <c r="Z25" s="1"/>
      <c r="AA25" s="29"/>
      <c r="AB25" s="29"/>
      <c r="AC25" s="4" t="s">
        <v>1051</v>
      </c>
      <c r="AD25" s="29"/>
      <c r="AE25" s="29"/>
      <c r="AF25" s="29"/>
      <c r="AG25" s="29"/>
      <c r="AH25" s="29"/>
      <c r="AI25" s="29"/>
      <c r="AJ25" s="29"/>
      <c r="AK25" s="29"/>
      <c r="AL25" s="29"/>
      <c r="AM25" s="29"/>
      <c r="AN25" s="29"/>
      <c r="AO25" s="4">
        <v>23</v>
      </c>
      <c r="AP25" s="4" t="str">
        <f t="shared" si="4"/>
        <v>Soil1</v>
      </c>
      <c r="AQ25" s="5" t="str">
        <f>$AA$11</f>
        <v>G</v>
      </c>
      <c r="AR25" s="4">
        <v>3</v>
      </c>
      <c r="AS25" s="5" t="str">
        <f t="shared" si="18"/>
        <v>S 75</v>
      </c>
      <c r="AT25" s="1"/>
      <c r="AU25" s="27"/>
      <c r="AV25" s="27"/>
      <c r="AW25" s="27"/>
      <c r="AX25" s="27"/>
      <c r="AY25" s="27"/>
      <c r="AZ25" s="27"/>
      <c r="BA25" s="27"/>
      <c r="BB25" s="27"/>
      <c r="BC25" s="27"/>
      <c r="BD25" s="27"/>
      <c r="BE25" s="27"/>
      <c r="BF25" s="27"/>
      <c r="BG25" s="27"/>
    </row>
    <row r="26" spans="1:87" x14ac:dyDescent="0.2">
      <c r="A26" s="4">
        <v>24</v>
      </c>
      <c r="B26" s="4" t="str">
        <f t="shared" si="0"/>
        <v>Leaves1</v>
      </c>
      <c r="C26" s="5" t="str">
        <f>$G$12</f>
        <v>H</v>
      </c>
      <c r="D26" s="4">
        <v>3</v>
      </c>
      <c r="E26" s="5" t="str">
        <f t="shared" si="16"/>
        <v>L 91*</v>
      </c>
      <c r="U26" s="4">
        <v>24</v>
      </c>
      <c r="V26" s="4" t="str">
        <f t="shared" si="2"/>
        <v>Roots1</v>
      </c>
      <c r="W26" s="5" t="str">
        <f>$AA$12</f>
        <v>H</v>
      </c>
      <c r="X26" s="4">
        <v>3</v>
      </c>
      <c r="Y26" s="5" t="str">
        <f t="shared" si="17"/>
        <v>R 52</v>
      </c>
      <c r="Z26" s="1"/>
      <c r="AA26" s="1"/>
      <c r="AB26" s="1"/>
      <c r="AC26" s="1"/>
      <c r="AD26" s="1"/>
      <c r="AE26" s="1"/>
      <c r="AF26" s="1"/>
      <c r="AG26" s="1"/>
      <c r="AH26" s="1"/>
      <c r="AI26" s="1"/>
      <c r="AJ26" s="1"/>
      <c r="AK26" s="1"/>
      <c r="AL26" s="1"/>
      <c r="AM26" s="1"/>
      <c r="AN26" s="1"/>
      <c r="AO26" s="4">
        <v>24</v>
      </c>
      <c r="AP26" s="4" t="str">
        <f t="shared" si="4"/>
        <v>Soil1</v>
      </c>
      <c r="AQ26" s="5" t="str">
        <f>$AA$12</f>
        <v>H</v>
      </c>
      <c r="AR26" s="4">
        <v>3</v>
      </c>
      <c r="AS26" s="5" t="str">
        <f t="shared" si="18"/>
        <v>S 87</v>
      </c>
      <c r="AT26" s="1"/>
      <c r="AU26" s="26" t="s">
        <v>968</v>
      </c>
      <c r="AV26" s="26">
        <v>1</v>
      </c>
      <c r="AW26" s="26">
        <v>2</v>
      </c>
      <c r="AX26" s="26">
        <v>3</v>
      </c>
      <c r="AY26" s="26">
        <v>4</v>
      </c>
      <c r="AZ26" s="26">
        <v>5</v>
      </c>
      <c r="BA26" s="26">
        <v>6</v>
      </c>
      <c r="BB26" s="26">
        <v>7</v>
      </c>
      <c r="BC26" s="26">
        <v>8</v>
      </c>
      <c r="BD26" s="26">
        <v>9</v>
      </c>
      <c r="BE26" s="26">
        <v>10</v>
      </c>
      <c r="BF26" s="26">
        <v>11</v>
      </c>
      <c r="BG26" s="26">
        <v>12</v>
      </c>
      <c r="BI26" s="26" t="s">
        <v>968</v>
      </c>
      <c r="BJ26" s="26">
        <v>1</v>
      </c>
      <c r="BK26" s="26">
        <v>2</v>
      </c>
      <c r="BL26" s="26">
        <v>3</v>
      </c>
      <c r="BM26" s="26">
        <v>4</v>
      </c>
      <c r="BN26" s="26">
        <v>5</v>
      </c>
      <c r="BO26" s="26">
        <v>6</v>
      </c>
      <c r="BP26" s="26">
        <v>7</v>
      </c>
      <c r="BQ26" s="26">
        <v>8</v>
      </c>
      <c r="BR26" s="26">
        <v>9</v>
      </c>
      <c r="BS26" s="26">
        <v>10</v>
      </c>
      <c r="BT26" s="26">
        <v>11</v>
      </c>
      <c r="BU26" s="26">
        <v>12</v>
      </c>
    </row>
    <row r="27" spans="1:87" x14ac:dyDescent="0.2">
      <c r="A27" s="4">
        <v>25</v>
      </c>
      <c r="B27" s="4" t="str">
        <f t="shared" si="0"/>
        <v>Leaves1</v>
      </c>
      <c r="C27" s="5" t="str">
        <f>$G$5</f>
        <v>A</v>
      </c>
      <c r="D27" s="4">
        <v>4</v>
      </c>
      <c r="E27" s="5" t="str">
        <f>K5</f>
        <v>L 89</v>
      </c>
      <c r="U27" s="4">
        <v>25</v>
      </c>
      <c r="V27" s="4" t="str">
        <f t="shared" si="2"/>
        <v>Roots1</v>
      </c>
      <c r="W27" s="5" t="str">
        <f>$AA$5</f>
        <v>A</v>
      </c>
      <c r="X27" s="4">
        <v>4</v>
      </c>
      <c r="Y27" s="5" t="str">
        <f>AE5</f>
        <v>R 10</v>
      </c>
      <c r="Z27" s="1"/>
      <c r="AA27" s="1"/>
      <c r="AB27" s="1"/>
      <c r="AC27" s="1"/>
      <c r="AD27" s="1"/>
      <c r="AE27" s="1"/>
      <c r="AF27" s="1"/>
      <c r="AG27" s="1"/>
      <c r="AH27" s="1"/>
      <c r="AI27" s="1"/>
      <c r="AJ27" s="1"/>
      <c r="AK27" s="1"/>
      <c r="AL27" s="1"/>
      <c r="AM27" s="1"/>
      <c r="AN27" s="1"/>
      <c r="AO27" s="4">
        <v>25</v>
      </c>
      <c r="AP27" s="4" t="str">
        <f t="shared" si="4"/>
        <v>Soil1</v>
      </c>
      <c r="AQ27" s="5" t="str">
        <f>$AA$5</f>
        <v>A</v>
      </c>
      <c r="AR27" s="4">
        <v>4</v>
      </c>
      <c r="AS27" s="5" t="str">
        <f>AY5</f>
        <v>S 4</v>
      </c>
      <c r="AT27" s="1"/>
      <c r="AU27" s="26" t="s">
        <v>317</v>
      </c>
      <c r="AV27" s="2" t="s">
        <v>969</v>
      </c>
      <c r="AW27" s="2" t="s">
        <v>970</v>
      </c>
      <c r="AX27" s="2" t="s">
        <v>971</v>
      </c>
      <c r="AY27" s="2" t="s">
        <v>972</v>
      </c>
      <c r="AZ27" s="2" t="s">
        <v>973</v>
      </c>
      <c r="BA27" s="2" t="s">
        <v>974</v>
      </c>
      <c r="BB27" s="2" t="s">
        <v>975</v>
      </c>
      <c r="BC27" s="2" t="s">
        <v>976</v>
      </c>
      <c r="BD27" s="2" t="s">
        <v>977</v>
      </c>
      <c r="BE27" s="2" t="s">
        <v>978</v>
      </c>
      <c r="BF27" s="2" t="s">
        <v>979</v>
      </c>
      <c r="BG27" s="2" t="s">
        <v>980</v>
      </c>
      <c r="BI27" s="26" t="s">
        <v>317</v>
      </c>
      <c r="BJ27" s="30" t="str">
        <f>_xlfn.CONCAT(AV27, ", ", AW27)</f>
        <v>S 193, S 194</v>
      </c>
      <c r="BK27" s="2"/>
      <c r="BL27" s="30" t="str">
        <f>_xlfn.CONCAT(AX27, ", ", AY27)</f>
        <v>S 195, S 196</v>
      </c>
      <c r="BM27" s="2"/>
      <c r="BN27" s="30" t="str">
        <f>_xlfn.CONCAT(AZ27, ", ", BA27)</f>
        <v>S 197, S 198</v>
      </c>
      <c r="BO27" s="2"/>
      <c r="BP27" s="30" t="str">
        <f>_xlfn.CONCAT(BB27, ", ", BC27)</f>
        <v>S 199, S 200</v>
      </c>
      <c r="BQ27" s="2"/>
      <c r="BR27" s="30" t="str">
        <f>_xlfn.CONCAT(BD27, ", ", BE27)</f>
        <v>S 201, S 202</v>
      </c>
      <c r="BS27" s="2"/>
      <c r="BT27" s="30" t="str">
        <f>_xlfn.CONCAT(BF27, ", ", BG27)</f>
        <v>S 203, S 204</v>
      </c>
      <c r="BU27" s="2"/>
    </row>
    <row r="28" spans="1:87" x14ac:dyDescent="0.2">
      <c r="A28" s="4">
        <v>26</v>
      </c>
      <c r="B28" s="4" t="str">
        <f t="shared" si="0"/>
        <v>Leaves1</v>
      </c>
      <c r="C28" s="5" t="str">
        <f>$G$6</f>
        <v>B</v>
      </c>
      <c r="D28" s="4">
        <v>4</v>
      </c>
      <c r="E28" s="5" t="str">
        <f t="shared" ref="E28:E34" si="19">K6</f>
        <v>L 51</v>
      </c>
      <c r="U28" s="4">
        <v>26</v>
      </c>
      <c r="V28" s="4" t="str">
        <f t="shared" si="2"/>
        <v>Roots1</v>
      </c>
      <c r="W28" s="5" t="str">
        <f>$AA$6</f>
        <v>B</v>
      </c>
      <c r="X28" s="4">
        <v>4</v>
      </c>
      <c r="Y28" s="5" t="str">
        <f t="shared" ref="Y28:Y34" si="20">AE6</f>
        <v>R 100</v>
      </c>
      <c r="Z28" s="1"/>
      <c r="AA28" s="1"/>
      <c r="AB28" s="1"/>
      <c r="AC28" s="1"/>
      <c r="AD28" s="1"/>
      <c r="AE28" s="1"/>
      <c r="AF28" s="1"/>
      <c r="AG28" s="1"/>
      <c r="AH28" s="1"/>
      <c r="AI28" s="1"/>
      <c r="AJ28" s="1"/>
      <c r="AK28" s="1"/>
      <c r="AL28" s="1"/>
      <c r="AM28" s="1"/>
      <c r="AN28" s="1"/>
      <c r="AO28" s="4">
        <v>26</v>
      </c>
      <c r="AP28" s="4" t="str">
        <f t="shared" si="4"/>
        <v>Soil1</v>
      </c>
      <c r="AQ28" s="5" t="str">
        <f>$AA$6</f>
        <v>B</v>
      </c>
      <c r="AR28" s="4">
        <v>4</v>
      </c>
      <c r="AS28" s="5" t="str">
        <f t="shared" ref="AS28:AS34" si="21">AY6</f>
        <v>S 16</v>
      </c>
      <c r="AT28" s="1"/>
      <c r="AU28" s="26" t="s">
        <v>318</v>
      </c>
      <c r="AV28" s="2" t="s">
        <v>981</v>
      </c>
      <c r="AW28" s="2" t="s">
        <v>982</v>
      </c>
      <c r="AX28" s="2" t="s">
        <v>983</v>
      </c>
      <c r="AY28" s="2" t="s">
        <v>984</v>
      </c>
      <c r="AZ28" s="2" t="s">
        <v>985</v>
      </c>
      <c r="BA28" s="2" t="s">
        <v>986</v>
      </c>
      <c r="BB28" s="2" t="s">
        <v>987</v>
      </c>
      <c r="BC28" s="2" t="s">
        <v>988</v>
      </c>
      <c r="BD28" s="2" t="s">
        <v>989</v>
      </c>
      <c r="BE28" s="2" t="s">
        <v>990</v>
      </c>
      <c r="BF28" s="2" t="s">
        <v>991</v>
      </c>
      <c r="BG28" s="2" t="s">
        <v>992</v>
      </c>
      <c r="BI28" s="26" t="s">
        <v>318</v>
      </c>
      <c r="BJ28" s="30" t="str">
        <f t="shared" ref="BJ28:BJ34" si="22">_xlfn.CONCAT(AV28, ", ", AW28)</f>
        <v>S 205, S 206</v>
      </c>
      <c r="BK28" s="2"/>
      <c r="BL28" s="30" t="str">
        <f t="shared" ref="BL28:BL34" si="23">_xlfn.CONCAT(AX28, ", ", AY28)</f>
        <v>S 207, S 208</v>
      </c>
      <c r="BM28" s="2"/>
      <c r="BN28" s="30" t="str">
        <f t="shared" ref="BN28:BN34" si="24">_xlfn.CONCAT(AZ28, ", ", BA28)</f>
        <v>S 209, S 210</v>
      </c>
      <c r="BO28" s="2"/>
      <c r="BP28" s="30" t="str">
        <f t="shared" ref="BP28:BP34" si="25">_xlfn.CONCAT(BB28, ", ", BC28)</f>
        <v>S 211, S 212</v>
      </c>
      <c r="BQ28" s="2"/>
      <c r="BR28" s="30" t="str">
        <f t="shared" ref="BR28:BR34" si="26">_xlfn.CONCAT(BD28, ", ", BE28)</f>
        <v>S 213, S 214</v>
      </c>
      <c r="BS28" s="2"/>
      <c r="BT28" s="30" t="str">
        <f t="shared" ref="BT28:BT34" si="27">_xlfn.CONCAT(BF28, ", ", BG28)</f>
        <v>S 215, S 216</v>
      </c>
      <c r="BU28" s="2"/>
    </row>
    <row r="29" spans="1:87" x14ac:dyDescent="0.2">
      <c r="A29" s="4">
        <v>27</v>
      </c>
      <c r="B29" s="4" t="str">
        <f t="shared" si="0"/>
        <v>Leaves1</v>
      </c>
      <c r="C29" s="5" t="str">
        <f>$G$7</f>
        <v>C</v>
      </c>
      <c r="D29" s="4">
        <v>4</v>
      </c>
      <c r="E29" s="5" t="str">
        <f t="shared" si="19"/>
        <v>L 71</v>
      </c>
      <c r="U29" s="4">
        <v>27</v>
      </c>
      <c r="V29" s="4" t="str">
        <f t="shared" si="2"/>
        <v>Roots1</v>
      </c>
      <c r="W29" s="5" t="str">
        <f>$AA$7</f>
        <v>C</v>
      </c>
      <c r="X29" s="4">
        <v>4</v>
      </c>
      <c r="Y29" s="5" t="str">
        <f t="shared" si="20"/>
        <v>R 22</v>
      </c>
      <c r="Z29" s="1"/>
      <c r="AA29" s="1"/>
      <c r="AB29" s="1"/>
      <c r="AC29" s="1"/>
      <c r="AD29" s="1"/>
      <c r="AE29" s="1"/>
      <c r="AF29" s="1"/>
      <c r="AG29" s="1"/>
      <c r="AH29" s="1"/>
      <c r="AI29" s="1"/>
      <c r="AJ29" s="1"/>
      <c r="AK29" s="1"/>
      <c r="AL29" s="1"/>
      <c r="AM29" s="1"/>
      <c r="AN29" s="1"/>
      <c r="AO29" s="4">
        <v>27</v>
      </c>
      <c r="AP29" s="4" t="str">
        <f t="shared" si="4"/>
        <v>Soil1</v>
      </c>
      <c r="AQ29" s="5" t="str">
        <f>$AA$7</f>
        <v>C</v>
      </c>
      <c r="AR29" s="4">
        <v>4</v>
      </c>
      <c r="AS29" s="5" t="str">
        <f t="shared" si="21"/>
        <v>S 28</v>
      </c>
      <c r="AT29" s="1"/>
      <c r="AU29" s="26" t="s">
        <v>319</v>
      </c>
      <c r="AV29" s="2" t="s">
        <v>993</v>
      </c>
      <c r="AW29" s="2" t="s">
        <v>994</v>
      </c>
      <c r="AX29" s="2" t="s">
        <v>995</v>
      </c>
      <c r="AY29" s="2" t="s">
        <v>996</v>
      </c>
      <c r="AZ29" s="2" t="s">
        <v>997</v>
      </c>
      <c r="BA29" s="2" t="s">
        <v>998</v>
      </c>
      <c r="BB29" s="2" t="s">
        <v>999</v>
      </c>
      <c r="BC29" s="2" t="s">
        <v>1000</v>
      </c>
      <c r="BD29" s="2" t="s">
        <v>1001</v>
      </c>
      <c r="BE29" s="2" t="s">
        <v>1002</v>
      </c>
      <c r="BF29" s="2" t="s">
        <v>1003</v>
      </c>
      <c r="BG29" s="2" t="s">
        <v>1004</v>
      </c>
      <c r="BI29" s="26" t="s">
        <v>319</v>
      </c>
      <c r="BJ29" s="30" t="str">
        <f t="shared" si="22"/>
        <v>S 217, S 218</v>
      </c>
      <c r="BK29" s="2"/>
      <c r="BL29" s="30" t="str">
        <f t="shared" si="23"/>
        <v>S 219, S 220</v>
      </c>
      <c r="BM29" s="2"/>
      <c r="BN29" s="30" t="str">
        <f t="shared" si="24"/>
        <v>S 221, S 222</v>
      </c>
      <c r="BO29" s="2"/>
      <c r="BP29" s="30" t="str">
        <f t="shared" si="25"/>
        <v>S 223, S 224</v>
      </c>
      <c r="BQ29" s="2"/>
      <c r="BR29" s="30" t="str">
        <f t="shared" si="26"/>
        <v>S 225, S 226</v>
      </c>
      <c r="BS29" s="2"/>
      <c r="BT29" s="30" t="str">
        <f t="shared" si="27"/>
        <v>S 227, S 228</v>
      </c>
      <c r="BU29" s="2"/>
    </row>
    <row r="30" spans="1:87" x14ac:dyDescent="0.2">
      <c r="A30" s="4">
        <v>28</v>
      </c>
      <c r="B30" s="4" t="str">
        <f t="shared" si="0"/>
        <v>Leaves1</v>
      </c>
      <c r="C30" s="5" t="str">
        <f>$G$8</f>
        <v>D</v>
      </c>
      <c r="D30" s="4">
        <v>4</v>
      </c>
      <c r="E30" s="5" t="str">
        <f t="shared" si="19"/>
        <v>L 57</v>
      </c>
      <c r="U30" s="4">
        <v>28</v>
      </c>
      <c r="V30" s="4" t="str">
        <f t="shared" si="2"/>
        <v>Roots1</v>
      </c>
      <c r="W30" s="5" t="str">
        <f>$AA$8</f>
        <v>D</v>
      </c>
      <c r="X30" s="4">
        <v>4</v>
      </c>
      <c r="Y30" s="5" t="str">
        <f t="shared" si="20"/>
        <v>R 114</v>
      </c>
      <c r="Z30" s="1"/>
      <c r="AA30" s="1"/>
      <c r="AB30" s="1"/>
      <c r="AC30" s="1"/>
      <c r="AD30" s="1"/>
      <c r="AE30" s="1"/>
      <c r="AF30" s="1"/>
      <c r="AG30" s="1"/>
      <c r="AH30" s="1"/>
      <c r="AI30" s="1"/>
      <c r="AJ30" s="1"/>
      <c r="AK30" s="1"/>
      <c r="AL30" s="1"/>
      <c r="AM30" s="1"/>
      <c r="AN30" s="1"/>
      <c r="AO30" s="4">
        <v>28</v>
      </c>
      <c r="AP30" s="4" t="str">
        <f t="shared" si="4"/>
        <v>Soil1</v>
      </c>
      <c r="AQ30" s="5" t="str">
        <f>$AA$8</f>
        <v>D</v>
      </c>
      <c r="AR30" s="4">
        <v>4</v>
      </c>
      <c r="AS30" s="5" t="str">
        <f t="shared" si="21"/>
        <v>S 40</v>
      </c>
      <c r="AT30" s="1"/>
      <c r="AU30" s="26" t="s">
        <v>322</v>
      </c>
      <c r="AV30" s="2" t="s">
        <v>1005</v>
      </c>
      <c r="AW30" s="2" t="s">
        <v>1006</v>
      </c>
      <c r="AX30" s="2" t="s">
        <v>1007</v>
      </c>
      <c r="AY30" s="2" t="s">
        <v>1008</v>
      </c>
      <c r="AZ30" s="2"/>
      <c r="BA30" s="2"/>
      <c r="BB30" s="2"/>
      <c r="BC30" s="2"/>
      <c r="BD30" s="2"/>
      <c r="BE30" s="2"/>
      <c r="BF30" s="2"/>
      <c r="BG30" s="2"/>
      <c r="BI30" s="26" t="s">
        <v>322</v>
      </c>
      <c r="BJ30" s="30" t="str">
        <f t="shared" si="22"/>
        <v>S 229, S 230</v>
      </c>
      <c r="BK30" s="2"/>
      <c r="BL30" s="30" t="str">
        <f t="shared" si="23"/>
        <v>S NEG1, S NEG2</v>
      </c>
      <c r="BM30" s="2"/>
      <c r="BN30" s="30" t="str">
        <f t="shared" si="24"/>
        <v xml:space="preserve">, </v>
      </c>
      <c r="BO30" s="2"/>
      <c r="BP30" s="30" t="str">
        <f t="shared" si="25"/>
        <v xml:space="preserve">, </v>
      </c>
      <c r="BQ30" s="2"/>
      <c r="BR30" s="30" t="str">
        <f t="shared" si="26"/>
        <v xml:space="preserve">, </v>
      </c>
      <c r="BS30" s="2"/>
      <c r="BT30" s="30" t="str">
        <f t="shared" si="27"/>
        <v xml:space="preserve">, </v>
      </c>
      <c r="BU30" s="2"/>
    </row>
    <row r="31" spans="1:87" x14ac:dyDescent="0.2">
      <c r="A31" s="4">
        <v>29</v>
      </c>
      <c r="B31" s="4" t="str">
        <f t="shared" si="0"/>
        <v>Leaves1</v>
      </c>
      <c r="C31" s="5" t="str">
        <f>$G$9</f>
        <v>E</v>
      </c>
      <c r="D31" s="4">
        <v>4</v>
      </c>
      <c r="E31" s="5" t="str">
        <f t="shared" si="19"/>
        <v>L 10</v>
      </c>
      <c r="U31" s="4">
        <v>29</v>
      </c>
      <c r="V31" s="4" t="str">
        <f t="shared" si="2"/>
        <v>Roots1</v>
      </c>
      <c r="W31" s="5" t="str">
        <f>$AA$9</f>
        <v>E</v>
      </c>
      <c r="X31" s="4">
        <v>4</v>
      </c>
      <c r="Y31" s="5" t="str">
        <f t="shared" si="20"/>
        <v>R 40</v>
      </c>
      <c r="Z31" s="1"/>
      <c r="AA31" s="1"/>
      <c r="AB31" s="1"/>
      <c r="AC31" s="1"/>
      <c r="AD31" s="1"/>
      <c r="AE31" s="1"/>
      <c r="AF31" s="1"/>
      <c r="AG31" s="1"/>
      <c r="AH31" s="1"/>
      <c r="AI31" s="1"/>
      <c r="AJ31" s="1"/>
      <c r="AK31" s="1"/>
      <c r="AL31" s="1"/>
      <c r="AM31" s="1"/>
      <c r="AN31" s="1"/>
      <c r="AO31" s="4">
        <v>29</v>
      </c>
      <c r="AP31" s="4" t="str">
        <f t="shared" si="4"/>
        <v>Soil1</v>
      </c>
      <c r="AQ31" s="5" t="str">
        <f>$AA$9</f>
        <v>E</v>
      </c>
      <c r="AR31" s="4">
        <v>4</v>
      </c>
      <c r="AS31" s="5" t="str">
        <f t="shared" si="21"/>
        <v>S 52</v>
      </c>
      <c r="AT31" s="1"/>
      <c r="AU31" s="26" t="s">
        <v>323</v>
      </c>
      <c r="AV31" s="2"/>
      <c r="AW31" s="2"/>
      <c r="AX31" s="2"/>
      <c r="AY31" s="2"/>
      <c r="AZ31" s="2"/>
      <c r="BA31" s="2"/>
      <c r="BB31" s="2"/>
      <c r="BC31" s="2"/>
      <c r="BD31" s="2"/>
      <c r="BE31" s="2"/>
      <c r="BF31" s="2"/>
      <c r="BG31" s="2"/>
      <c r="BI31" s="26" t="s">
        <v>323</v>
      </c>
      <c r="BJ31" s="30" t="str">
        <f t="shared" si="22"/>
        <v xml:space="preserve">, </v>
      </c>
      <c r="BK31" s="2"/>
      <c r="BL31" s="30" t="str">
        <f t="shared" si="23"/>
        <v xml:space="preserve">, </v>
      </c>
      <c r="BM31" s="2"/>
      <c r="BN31" s="30" t="str">
        <f t="shared" si="24"/>
        <v xml:space="preserve">, </v>
      </c>
      <c r="BO31" s="2"/>
      <c r="BP31" s="30" t="str">
        <f t="shared" si="25"/>
        <v xml:space="preserve">, </v>
      </c>
      <c r="BQ31" s="2"/>
      <c r="BR31" s="30" t="str">
        <f t="shared" si="26"/>
        <v xml:space="preserve">, </v>
      </c>
      <c r="BS31" s="2"/>
      <c r="BT31" s="30" t="str">
        <f t="shared" si="27"/>
        <v xml:space="preserve">, </v>
      </c>
      <c r="BU31" s="2"/>
    </row>
    <row r="32" spans="1:87" x14ac:dyDescent="0.2">
      <c r="A32" s="4">
        <v>30</v>
      </c>
      <c r="B32" s="4" t="str">
        <f t="shared" si="0"/>
        <v>Leaves1</v>
      </c>
      <c r="C32" s="5" t="str">
        <f>$G$10</f>
        <v>F</v>
      </c>
      <c r="D32" s="4">
        <v>4</v>
      </c>
      <c r="E32" s="5" t="str">
        <f t="shared" si="19"/>
        <v>L 41</v>
      </c>
      <c r="U32" s="4">
        <v>30</v>
      </c>
      <c r="V32" s="4" t="str">
        <f t="shared" si="2"/>
        <v>Roots1</v>
      </c>
      <c r="W32" s="5" t="str">
        <f>$AA$10</f>
        <v>F</v>
      </c>
      <c r="X32" s="4">
        <v>4</v>
      </c>
      <c r="Y32" s="5" t="str">
        <f t="shared" si="20"/>
        <v>R 18</v>
      </c>
      <c r="Z32" s="1"/>
      <c r="AA32" s="1"/>
      <c r="AB32" s="1"/>
      <c r="AC32" s="1"/>
      <c r="AD32" s="1"/>
      <c r="AE32" s="1"/>
      <c r="AF32" s="1"/>
      <c r="AG32" s="1"/>
      <c r="AH32" s="1"/>
      <c r="AI32" s="1"/>
      <c r="AJ32" s="1"/>
      <c r="AK32" s="1"/>
      <c r="AL32" s="1"/>
      <c r="AM32" s="1"/>
      <c r="AN32" s="1"/>
      <c r="AO32" s="4">
        <v>30</v>
      </c>
      <c r="AP32" s="4" t="str">
        <f t="shared" si="4"/>
        <v>Soil1</v>
      </c>
      <c r="AQ32" s="5" t="str">
        <f>$AA$10</f>
        <v>F</v>
      </c>
      <c r="AR32" s="4">
        <v>4</v>
      </c>
      <c r="AS32" s="5" t="str">
        <f t="shared" si="21"/>
        <v>S 64</v>
      </c>
      <c r="AT32" s="1"/>
      <c r="AU32" s="26" t="s">
        <v>324</v>
      </c>
      <c r="AV32" s="2"/>
      <c r="AW32" s="2"/>
      <c r="AX32" s="2"/>
      <c r="AY32" s="2"/>
      <c r="AZ32" s="2"/>
      <c r="BA32" s="2"/>
      <c r="BB32" s="2"/>
      <c r="BC32" s="2"/>
      <c r="BD32" s="2"/>
      <c r="BE32" s="2"/>
      <c r="BF32" s="2"/>
      <c r="BG32" s="2"/>
      <c r="BI32" s="26" t="s">
        <v>324</v>
      </c>
      <c r="BJ32" s="30" t="str">
        <f t="shared" si="22"/>
        <v xml:space="preserve">, </v>
      </c>
      <c r="BK32" s="2"/>
      <c r="BL32" s="30" t="str">
        <f t="shared" si="23"/>
        <v xml:space="preserve">, </v>
      </c>
      <c r="BM32" s="2"/>
      <c r="BN32" s="30" t="str">
        <f t="shared" si="24"/>
        <v xml:space="preserve">, </v>
      </c>
      <c r="BO32" s="2"/>
      <c r="BP32" s="30" t="str">
        <f t="shared" si="25"/>
        <v xml:space="preserve">, </v>
      </c>
      <c r="BQ32" s="2"/>
      <c r="BR32" s="30" t="str">
        <f t="shared" si="26"/>
        <v xml:space="preserve">, </v>
      </c>
      <c r="BS32" s="2"/>
      <c r="BT32" s="30" t="str">
        <f t="shared" si="27"/>
        <v xml:space="preserve">, </v>
      </c>
      <c r="BU32" s="2"/>
    </row>
    <row r="33" spans="1:73" x14ac:dyDescent="0.2">
      <c r="A33" s="4">
        <v>31</v>
      </c>
      <c r="B33" s="4" t="str">
        <f t="shared" si="0"/>
        <v>Leaves1</v>
      </c>
      <c r="C33" s="5" t="str">
        <f>$G$11</f>
        <v>G</v>
      </c>
      <c r="D33" s="4">
        <v>4</v>
      </c>
      <c r="E33" s="5" t="str">
        <f t="shared" si="19"/>
        <v>L 49</v>
      </c>
      <c r="U33" s="4">
        <v>31</v>
      </c>
      <c r="V33" s="4" t="str">
        <f t="shared" si="2"/>
        <v>Roots1</v>
      </c>
      <c r="W33" s="5" t="str">
        <f>$AA$11</f>
        <v>G</v>
      </c>
      <c r="X33" s="4">
        <v>4</v>
      </c>
      <c r="Y33" s="5" t="str">
        <f t="shared" si="20"/>
        <v>R 76</v>
      </c>
      <c r="Z33" s="1"/>
      <c r="AA33" s="1"/>
      <c r="AB33" s="1"/>
      <c r="AC33" s="1"/>
      <c r="AD33" s="1"/>
      <c r="AE33" s="1"/>
      <c r="AF33" s="1"/>
      <c r="AG33" s="1"/>
      <c r="AH33" s="1"/>
      <c r="AI33" s="1"/>
      <c r="AJ33" s="1"/>
      <c r="AK33" s="1"/>
      <c r="AL33" s="1"/>
      <c r="AM33" s="1"/>
      <c r="AN33" s="1"/>
      <c r="AO33" s="4">
        <v>31</v>
      </c>
      <c r="AP33" s="4" t="str">
        <f t="shared" si="4"/>
        <v>Soil1</v>
      </c>
      <c r="AQ33" s="5" t="str">
        <f>$AA$11</f>
        <v>G</v>
      </c>
      <c r="AR33" s="4">
        <v>4</v>
      </c>
      <c r="AS33" s="5" t="str">
        <f t="shared" si="21"/>
        <v>S 76</v>
      </c>
      <c r="AT33" s="1"/>
      <c r="AU33" s="26" t="s">
        <v>325</v>
      </c>
      <c r="AV33" s="2"/>
      <c r="AW33" s="2"/>
      <c r="AX33" s="2"/>
      <c r="AY33" s="2"/>
      <c r="AZ33" s="2"/>
      <c r="BA33" s="2"/>
      <c r="BB33" s="2"/>
      <c r="BC33" s="2"/>
      <c r="BD33" s="2"/>
      <c r="BE33" s="2"/>
      <c r="BF33" s="2"/>
      <c r="BG33" s="2"/>
      <c r="BI33" s="26" t="s">
        <v>325</v>
      </c>
      <c r="BJ33" s="30" t="str">
        <f t="shared" si="22"/>
        <v xml:space="preserve">, </v>
      </c>
      <c r="BK33" s="2"/>
      <c r="BL33" s="30" t="str">
        <f t="shared" si="23"/>
        <v xml:space="preserve">, </v>
      </c>
      <c r="BM33" s="2"/>
      <c r="BN33" s="30" t="str">
        <f t="shared" si="24"/>
        <v xml:space="preserve">, </v>
      </c>
      <c r="BO33" s="2"/>
      <c r="BP33" s="30" t="str">
        <f t="shared" si="25"/>
        <v xml:space="preserve">, </v>
      </c>
      <c r="BQ33" s="2"/>
      <c r="BR33" s="30" t="str">
        <f t="shared" si="26"/>
        <v xml:space="preserve">, </v>
      </c>
      <c r="BS33" s="2"/>
      <c r="BT33" s="30" t="str">
        <f t="shared" si="27"/>
        <v xml:space="preserve">, </v>
      </c>
      <c r="BU33" s="2"/>
    </row>
    <row r="34" spans="1:73" x14ac:dyDescent="0.2">
      <c r="A34" s="4">
        <v>32</v>
      </c>
      <c r="B34" s="4" t="str">
        <f t="shared" si="0"/>
        <v>Leaves1</v>
      </c>
      <c r="C34" s="5" t="str">
        <f>$G$12</f>
        <v>H</v>
      </c>
      <c r="D34" s="4">
        <v>4</v>
      </c>
      <c r="E34" s="5" t="str">
        <f t="shared" si="19"/>
        <v>L 77</v>
      </c>
      <c r="U34" s="4">
        <v>32</v>
      </c>
      <c r="V34" s="4" t="str">
        <f t="shared" si="2"/>
        <v>Roots1</v>
      </c>
      <c r="W34" s="5" t="str">
        <f>$AA$12</f>
        <v>H</v>
      </c>
      <c r="X34" s="4">
        <v>4</v>
      </c>
      <c r="Y34" s="5" t="str">
        <f t="shared" si="20"/>
        <v>R 29</v>
      </c>
      <c r="Z34" s="1"/>
      <c r="AA34" s="1"/>
      <c r="AB34" s="1"/>
      <c r="AC34" s="1"/>
      <c r="AD34" s="1"/>
      <c r="AE34" s="1"/>
      <c r="AF34" s="1"/>
      <c r="AG34" s="1"/>
      <c r="AH34" s="1"/>
      <c r="AI34" s="1"/>
      <c r="AJ34" s="1"/>
      <c r="AK34" s="1"/>
      <c r="AL34" s="1"/>
      <c r="AM34" s="1"/>
      <c r="AN34" s="1"/>
      <c r="AO34" s="4">
        <v>32</v>
      </c>
      <c r="AP34" s="4" t="str">
        <f t="shared" si="4"/>
        <v>Soil1</v>
      </c>
      <c r="AQ34" s="5" t="str">
        <f>$AA$12</f>
        <v>H</v>
      </c>
      <c r="AR34" s="4">
        <v>4</v>
      </c>
      <c r="AS34" s="5" t="str">
        <f t="shared" si="21"/>
        <v>S 88</v>
      </c>
      <c r="AT34" s="1"/>
      <c r="AU34" s="26" t="s">
        <v>326</v>
      </c>
      <c r="AV34" s="2"/>
      <c r="AW34" s="2"/>
      <c r="AX34" s="2"/>
      <c r="AY34" s="2"/>
      <c r="AZ34" s="2"/>
      <c r="BA34" s="2"/>
      <c r="BB34" s="2"/>
      <c r="BC34" s="2"/>
      <c r="BD34" s="2"/>
      <c r="BE34" s="2"/>
      <c r="BF34" s="2"/>
      <c r="BG34" s="2"/>
      <c r="BI34" s="26" t="s">
        <v>326</v>
      </c>
      <c r="BJ34" s="30" t="str">
        <f t="shared" si="22"/>
        <v xml:space="preserve">, </v>
      </c>
      <c r="BK34" s="2"/>
      <c r="BL34" s="30" t="str">
        <f t="shared" si="23"/>
        <v xml:space="preserve">, </v>
      </c>
      <c r="BM34" s="2"/>
      <c r="BN34" s="30" t="str">
        <f t="shared" si="24"/>
        <v xml:space="preserve">, </v>
      </c>
      <c r="BO34" s="2"/>
      <c r="BP34" s="30" t="str">
        <f t="shared" si="25"/>
        <v xml:space="preserve">, </v>
      </c>
      <c r="BQ34" s="2"/>
      <c r="BR34" s="30" t="str">
        <f t="shared" si="26"/>
        <v xml:space="preserve">, </v>
      </c>
      <c r="BS34" s="2"/>
      <c r="BT34" s="30" t="str">
        <f t="shared" si="27"/>
        <v xml:space="preserve">, </v>
      </c>
      <c r="BU34" s="2"/>
    </row>
    <row r="35" spans="1:73" x14ac:dyDescent="0.2">
      <c r="A35" s="4">
        <v>33</v>
      </c>
      <c r="B35" s="4" t="str">
        <f t="shared" si="0"/>
        <v>Leaves1</v>
      </c>
      <c r="C35" s="5" t="str">
        <f>$G$5</f>
        <v>A</v>
      </c>
      <c r="D35" s="4">
        <v>5</v>
      </c>
      <c r="E35" s="5" t="str">
        <f>L5</f>
        <v>L 36</v>
      </c>
      <c r="U35" s="4">
        <v>33</v>
      </c>
      <c r="V35" s="4" t="str">
        <f t="shared" si="2"/>
        <v>Roots1</v>
      </c>
      <c r="W35" s="5" t="str">
        <f>$AA$5</f>
        <v>A</v>
      </c>
      <c r="X35" s="4">
        <v>5</v>
      </c>
      <c r="Y35" s="5" t="str">
        <f>AF5</f>
        <v>R 45</v>
      </c>
      <c r="Z35" s="1"/>
      <c r="AA35" s="1"/>
      <c r="AB35" s="1"/>
      <c r="AC35" s="1"/>
      <c r="AD35" s="1"/>
      <c r="AE35" s="1"/>
      <c r="AF35" s="1"/>
      <c r="AG35" s="1"/>
      <c r="AH35" s="1"/>
      <c r="AI35" s="1"/>
      <c r="AJ35" s="1"/>
      <c r="AK35" s="1"/>
      <c r="AL35" s="1"/>
      <c r="AM35" s="1"/>
      <c r="AN35" s="1"/>
      <c r="AO35" s="4">
        <v>33</v>
      </c>
      <c r="AP35" s="4" t="str">
        <f t="shared" si="4"/>
        <v>Soil1</v>
      </c>
      <c r="AQ35" s="5" t="str">
        <f>$AA$5</f>
        <v>A</v>
      </c>
      <c r="AR35" s="4">
        <v>5</v>
      </c>
      <c r="AS35" s="5" t="str">
        <f>AZ5</f>
        <v>S 5</v>
      </c>
      <c r="AT35" s="1"/>
      <c r="AU35" s="29"/>
      <c r="AV35" s="29"/>
      <c r="AW35" s="29"/>
      <c r="AX35" s="29"/>
      <c r="AY35" s="29"/>
      <c r="AZ35" s="29"/>
      <c r="BA35" s="29"/>
      <c r="BB35" s="29"/>
      <c r="BC35" s="29"/>
      <c r="BD35" s="29"/>
      <c r="BE35" s="29"/>
      <c r="BF35" s="29"/>
      <c r="BG35" s="29"/>
    </row>
    <row r="36" spans="1:73" x14ac:dyDescent="0.2">
      <c r="A36" s="4">
        <v>34</v>
      </c>
      <c r="B36" s="4" t="str">
        <f t="shared" si="0"/>
        <v>Leaves1</v>
      </c>
      <c r="C36" s="5" t="str">
        <f>$G$6</f>
        <v>B</v>
      </c>
      <c r="D36" s="4">
        <v>5</v>
      </c>
      <c r="E36" s="5" t="str">
        <f t="shared" ref="E36:E42" si="28">L6</f>
        <v>L 20</v>
      </c>
      <c r="U36" s="4">
        <v>34</v>
      </c>
      <c r="V36" s="4" t="str">
        <f t="shared" si="2"/>
        <v>Roots1</v>
      </c>
      <c r="W36" s="5" t="str">
        <f>$AA$6</f>
        <v>B</v>
      </c>
      <c r="X36" s="4">
        <v>5</v>
      </c>
      <c r="Y36" s="5" t="str">
        <f t="shared" ref="Y36:Y42" si="29">AF6</f>
        <v>R 69</v>
      </c>
      <c r="Z36" s="1"/>
      <c r="AA36" s="1"/>
      <c r="AB36" s="1"/>
      <c r="AC36" s="1"/>
      <c r="AD36" s="1"/>
      <c r="AE36" s="1"/>
      <c r="AF36" s="1"/>
      <c r="AG36" s="1"/>
      <c r="AH36" s="1"/>
      <c r="AI36" s="1"/>
      <c r="AJ36" s="1"/>
      <c r="AK36" s="1"/>
      <c r="AL36" s="1"/>
      <c r="AM36" s="1"/>
      <c r="AN36" s="1"/>
      <c r="AO36" s="4">
        <v>34</v>
      </c>
      <c r="AP36" s="4" t="str">
        <f t="shared" si="4"/>
        <v>Soil1</v>
      </c>
      <c r="AQ36" s="5" t="str">
        <f>$AA$6</f>
        <v>B</v>
      </c>
      <c r="AR36" s="4">
        <v>5</v>
      </c>
      <c r="AS36" s="5" t="str">
        <f t="shared" ref="AS36:AS42" si="30">AZ6</f>
        <v>S 17</v>
      </c>
      <c r="AT36" s="1"/>
      <c r="AU36" s="1"/>
      <c r="AV36" s="1"/>
      <c r="AW36" s="1"/>
      <c r="AX36" s="1"/>
      <c r="AY36" s="1"/>
      <c r="AZ36" s="1"/>
      <c r="BA36" s="1"/>
      <c r="BB36" s="1"/>
      <c r="BC36" s="1"/>
      <c r="BD36" s="1"/>
      <c r="BE36" s="1"/>
      <c r="BF36" s="1"/>
      <c r="BG36" s="1"/>
    </row>
    <row r="37" spans="1:73" x14ac:dyDescent="0.2">
      <c r="A37" s="4">
        <v>35</v>
      </c>
      <c r="B37" s="4" t="str">
        <f t="shared" si="0"/>
        <v>Leaves1</v>
      </c>
      <c r="C37" s="5" t="str">
        <f>$G$7</f>
        <v>C</v>
      </c>
      <c r="D37" s="4">
        <v>5</v>
      </c>
      <c r="E37" s="5" t="str">
        <f t="shared" si="28"/>
        <v>L 43</v>
      </c>
      <c r="U37" s="4">
        <v>35</v>
      </c>
      <c r="V37" s="4" t="str">
        <f t="shared" si="2"/>
        <v>Roots1</v>
      </c>
      <c r="W37" s="5" t="str">
        <f>$AA$7</f>
        <v>C</v>
      </c>
      <c r="X37" s="4">
        <v>5</v>
      </c>
      <c r="Y37" s="5" t="str">
        <f t="shared" si="29"/>
        <v>R 58</v>
      </c>
      <c r="Z37" s="1"/>
      <c r="AA37" s="1"/>
      <c r="AB37" s="1"/>
      <c r="AC37" s="1"/>
      <c r="AD37" s="1"/>
      <c r="AE37" s="1"/>
      <c r="AF37" s="1"/>
      <c r="AG37" s="1"/>
      <c r="AH37" s="1"/>
      <c r="AI37" s="1"/>
      <c r="AJ37" s="1"/>
      <c r="AK37" s="1"/>
      <c r="AL37" s="1"/>
      <c r="AM37" s="1"/>
      <c r="AN37" s="1"/>
      <c r="AO37" s="4">
        <v>35</v>
      </c>
      <c r="AP37" s="4" t="str">
        <f t="shared" si="4"/>
        <v>Soil1</v>
      </c>
      <c r="AQ37" s="5" t="str">
        <f>$AA$7</f>
        <v>C</v>
      </c>
      <c r="AR37" s="4">
        <v>5</v>
      </c>
      <c r="AS37" s="5" t="str">
        <f t="shared" si="30"/>
        <v>S 29</v>
      </c>
      <c r="AT37" s="1"/>
      <c r="AU37" s="1"/>
      <c r="AV37" s="1"/>
      <c r="AW37" s="1"/>
      <c r="AX37" s="1"/>
      <c r="AY37" s="1"/>
      <c r="AZ37" s="1"/>
      <c r="BA37" s="1"/>
      <c r="BB37" s="1"/>
      <c r="BC37" s="1"/>
      <c r="BD37" s="1"/>
      <c r="BE37" s="1"/>
      <c r="BF37" s="1"/>
      <c r="BG37" s="1"/>
    </row>
    <row r="38" spans="1:73" x14ac:dyDescent="0.2">
      <c r="A38" s="4">
        <v>36</v>
      </c>
      <c r="B38" s="4" t="str">
        <f t="shared" si="0"/>
        <v>Leaves1</v>
      </c>
      <c r="C38" s="5" t="str">
        <f>$G$8</f>
        <v>D</v>
      </c>
      <c r="D38" s="4">
        <v>5</v>
      </c>
      <c r="E38" s="5" t="str">
        <f t="shared" si="28"/>
        <v>L 23</v>
      </c>
      <c r="U38" s="4">
        <v>36</v>
      </c>
      <c r="V38" s="4" t="str">
        <f t="shared" si="2"/>
        <v>Roots1</v>
      </c>
      <c r="W38" s="5" t="str">
        <f>$AA$8</f>
        <v>D</v>
      </c>
      <c r="X38" s="4">
        <v>5</v>
      </c>
      <c r="Y38" s="5" t="str">
        <f t="shared" si="29"/>
        <v>R 93</v>
      </c>
      <c r="Z38" s="1"/>
      <c r="AA38" s="1"/>
      <c r="AB38" s="1"/>
      <c r="AC38" s="1"/>
      <c r="AD38" s="1"/>
      <c r="AE38" s="1"/>
      <c r="AF38" s="1"/>
      <c r="AG38" s="1"/>
      <c r="AH38" s="1"/>
      <c r="AI38" s="1"/>
      <c r="AJ38" s="1"/>
      <c r="AK38" s="1"/>
      <c r="AL38" s="1"/>
      <c r="AM38" s="1"/>
      <c r="AN38" s="1"/>
      <c r="AO38" s="4">
        <v>36</v>
      </c>
      <c r="AP38" s="4" t="str">
        <f t="shared" si="4"/>
        <v>Soil1</v>
      </c>
      <c r="AQ38" s="5" t="str">
        <f>$AA$8</f>
        <v>D</v>
      </c>
      <c r="AR38" s="4">
        <v>5</v>
      </c>
      <c r="AS38" s="5" t="str">
        <f t="shared" si="30"/>
        <v>S 41</v>
      </c>
      <c r="AT38" s="1"/>
      <c r="AU38" s="1"/>
      <c r="AV38" s="1"/>
      <c r="AW38" s="1"/>
      <c r="AX38" s="1"/>
      <c r="AY38" s="1"/>
      <c r="AZ38" s="1"/>
      <c r="BA38" s="1"/>
      <c r="BB38" s="1"/>
      <c r="BC38" s="1"/>
      <c r="BD38" s="1"/>
      <c r="BE38" s="1"/>
      <c r="BF38" s="1"/>
      <c r="BG38" s="1"/>
    </row>
    <row r="39" spans="1:73" x14ac:dyDescent="0.2">
      <c r="A39" s="4">
        <v>37</v>
      </c>
      <c r="B39" s="4" t="str">
        <f t="shared" si="0"/>
        <v>Leaves1</v>
      </c>
      <c r="C39" s="5" t="str">
        <f>$G$9</f>
        <v>E</v>
      </c>
      <c r="D39" s="4">
        <v>5</v>
      </c>
      <c r="E39" s="5" t="str">
        <f t="shared" si="28"/>
        <v>L 55</v>
      </c>
      <c r="U39" s="4">
        <v>37</v>
      </c>
      <c r="V39" s="4" t="str">
        <f t="shared" si="2"/>
        <v>Roots1</v>
      </c>
      <c r="W39" s="5" t="str">
        <f>$AA$9</f>
        <v>E</v>
      </c>
      <c r="X39" s="4">
        <v>5</v>
      </c>
      <c r="Y39" s="5" t="str">
        <f t="shared" si="29"/>
        <v>R 5</v>
      </c>
      <c r="Z39" s="1"/>
      <c r="AA39" s="1"/>
      <c r="AB39" s="1"/>
      <c r="AC39" s="1"/>
      <c r="AD39" s="1"/>
      <c r="AE39" s="1"/>
      <c r="AF39" s="1"/>
      <c r="AG39" s="1"/>
      <c r="AH39" s="1"/>
      <c r="AI39" s="1"/>
      <c r="AJ39" s="1"/>
      <c r="AK39" s="1"/>
      <c r="AL39" s="1"/>
      <c r="AM39" s="1"/>
      <c r="AN39" s="1"/>
      <c r="AO39" s="4">
        <v>37</v>
      </c>
      <c r="AP39" s="4" t="str">
        <f t="shared" si="4"/>
        <v>Soil1</v>
      </c>
      <c r="AQ39" s="5" t="str">
        <f>$AA$9</f>
        <v>E</v>
      </c>
      <c r="AR39" s="4">
        <v>5</v>
      </c>
      <c r="AS39" s="5" t="str">
        <f t="shared" si="30"/>
        <v>S 53</v>
      </c>
      <c r="AT39" s="1"/>
      <c r="AU39" s="1"/>
      <c r="AV39" s="1"/>
      <c r="AW39" s="1"/>
      <c r="AX39" s="1"/>
      <c r="AY39" s="1"/>
      <c r="AZ39" s="1"/>
      <c r="BA39" s="1"/>
      <c r="BB39" s="1"/>
      <c r="BC39" s="1"/>
      <c r="BD39" s="1"/>
      <c r="BE39" s="1"/>
      <c r="BF39" s="1"/>
      <c r="BG39" s="1"/>
    </row>
    <row r="40" spans="1:73" x14ac:dyDescent="0.2">
      <c r="A40" s="4">
        <v>38</v>
      </c>
      <c r="B40" s="4" t="str">
        <f t="shared" si="0"/>
        <v>Leaves1</v>
      </c>
      <c r="C40" s="5" t="str">
        <f>$G$10</f>
        <v>F</v>
      </c>
      <c r="D40" s="4">
        <v>5</v>
      </c>
      <c r="E40" s="5" t="str">
        <f t="shared" si="28"/>
        <v>L 78</v>
      </c>
      <c r="U40" s="4">
        <v>38</v>
      </c>
      <c r="V40" s="4" t="str">
        <f t="shared" si="2"/>
        <v>Roots1</v>
      </c>
      <c r="W40" s="5" t="str">
        <f>$AA$10</f>
        <v>F</v>
      </c>
      <c r="X40" s="4">
        <v>5</v>
      </c>
      <c r="Y40" s="5" t="str">
        <f t="shared" si="29"/>
        <v>R 77</v>
      </c>
      <c r="Z40" s="1"/>
      <c r="AA40" s="1"/>
      <c r="AB40" s="1"/>
      <c r="AC40" s="1"/>
      <c r="AD40" s="1"/>
      <c r="AE40" s="1"/>
      <c r="AF40" s="1"/>
      <c r="AG40" s="1"/>
      <c r="AH40" s="1"/>
      <c r="AI40" s="1"/>
      <c r="AJ40" s="1"/>
      <c r="AK40" s="1"/>
      <c r="AL40" s="1"/>
      <c r="AM40" s="1"/>
      <c r="AN40" s="1"/>
      <c r="AO40" s="4">
        <v>38</v>
      </c>
      <c r="AP40" s="4" t="str">
        <f t="shared" si="4"/>
        <v>Soil1</v>
      </c>
      <c r="AQ40" s="5" t="str">
        <f>$AA$10</f>
        <v>F</v>
      </c>
      <c r="AR40" s="4">
        <v>5</v>
      </c>
      <c r="AS40" s="5" t="str">
        <f t="shared" si="30"/>
        <v>S 65</v>
      </c>
      <c r="AT40" s="1"/>
      <c r="AU40" s="1"/>
      <c r="AV40" s="1"/>
      <c r="AW40" s="1"/>
      <c r="AX40" s="1"/>
      <c r="AY40" s="1"/>
      <c r="AZ40" s="1"/>
      <c r="BA40" s="1"/>
      <c r="BB40" s="1"/>
      <c r="BC40" s="1"/>
      <c r="BD40" s="1"/>
      <c r="BE40" s="1"/>
      <c r="BF40" s="1"/>
      <c r="BG40" s="1"/>
    </row>
    <row r="41" spans="1:73" x14ac:dyDescent="0.2">
      <c r="A41" s="4">
        <v>39</v>
      </c>
      <c r="B41" s="4" t="str">
        <f t="shared" si="0"/>
        <v>Leaves1</v>
      </c>
      <c r="C41" s="5" t="str">
        <f>$G$11</f>
        <v>G</v>
      </c>
      <c r="D41" s="4">
        <v>5</v>
      </c>
      <c r="E41" s="5" t="str">
        <f t="shared" si="28"/>
        <v>L 5</v>
      </c>
      <c r="U41" s="4">
        <v>39</v>
      </c>
      <c r="V41" s="4" t="str">
        <f t="shared" si="2"/>
        <v>Roots1</v>
      </c>
      <c r="W41" s="5" t="str">
        <f>$AA$11</f>
        <v>G</v>
      </c>
      <c r="X41" s="4">
        <v>5</v>
      </c>
      <c r="Y41" s="5" t="str">
        <f t="shared" si="29"/>
        <v>R 26</v>
      </c>
      <c r="Z41" s="1"/>
      <c r="AA41" s="1"/>
      <c r="AB41" s="1"/>
      <c r="AC41" s="1"/>
      <c r="AD41" s="1"/>
      <c r="AE41" s="1"/>
      <c r="AF41" s="1"/>
      <c r="AG41" s="1"/>
      <c r="AH41" s="1"/>
      <c r="AI41" s="1"/>
      <c r="AJ41" s="1"/>
      <c r="AK41" s="1"/>
      <c r="AL41" s="1"/>
      <c r="AM41" s="1"/>
      <c r="AN41" s="1"/>
      <c r="AO41" s="4">
        <v>39</v>
      </c>
      <c r="AP41" s="4" t="str">
        <f t="shared" si="4"/>
        <v>Soil1</v>
      </c>
      <c r="AQ41" s="5" t="str">
        <f>$AA$11</f>
        <v>G</v>
      </c>
      <c r="AR41" s="4">
        <v>5</v>
      </c>
      <c r="AS41" s="5" t="str">
        <f t="shared" si="30"/>
        <v>S 77</v>
      </c>
      <c r="AT41" s="1"/>
      <c r="AU41" s="1"/>
      <c r="AV41" s="1"/>
      <c r="AW41" s="1"/>
      <c r="AX41" s="1"/>
      <c r="AY41" s="1"/>
      <c r="AZ41" s="1"/>
      <c r="BA41" s="1"/>
      <c r="BB41" s="1"/>
      <c r="BC41" s="1"/>
      <c r="BD41" s="1"/>
      <c r="BE41" s="1"/>
      <c r="BF41" s="1"/>
      <c r="BG41" s="1"/>
    </row>
    <row r="42" spans="1:73" x14ac:dyDescent="0.2">
      <c r="A42" s="4">
        <v>40</v>
      </c>
      <c r="B42" s="4" t="str">
        <f t="shared" si="0"/>
        <v>Leaves1</v>
      </c>
      <c r="C42" s="5" t="str">
        <f>$G$12</f>
        <v>H</v>
      </c>
      <c r="D42" s="4">
        <v>5</v>
      </c>
      <c r="E42" s="5" t="str">
        <f t="shared" si="28"/>
        <v>L 106</v>
      </c>
      <c r="U42" s="4">
        <v>40</v>
      </c>
      <c r="V42" s="4" t="str">
        <f t="shared" si="2"/>
        <v>Roots1</v>
      </c>
      <c r="W42" s="5" t="str">
        <f>$AA$12</f>
        <v>H</v>
      </c>
      <c r="X42" s="4">
        <v>5</v>
      </c>
      <c r="Y42" s="5" t="str">
        <f t="shared" si="29"/>
        <v>R 62*</v>
      </c>
      <c r="Z42" s="1"/>
      <c r="AA42" s="1"/>
      <c r="AB42" s="1"/>
      <c r="AC42" s="1"/>
      <c r="AD42" s="1"/>
      <c r="AE42" s="1"/>
      <c r="AF42" s="1"/>
      <c r="AG42" s="1"/>
      <c r="AH42" s="1"/>
      <c r="AI42" s="1"/>
      <c r="AJ42" s="1"/>
      <c r="AK42" s="1"/>
      <c r="AL42" s="1"/>
      <c r="AM42" s="1"/>
      <c r="AN42" s="1"/>
      <c r="AO42" s="4">
        <v>40</v>
      </c>
      <c r="AP42" s="4" t="str">
        <f t="shared" si="4"/>
        <v>Soil1</v>
      </c>
      <c r="AQ42" s="5" t="str">
        <f>$AA$12</f>
        <v>H</v>
      </c>
      <c r="AR42" s="4">
        <v>5</v>
      </c>
      <c r="AS42" s="5" t="str">
        <f t="shared" si="30"/>
        <v>S 89</v>
      </c>
      <c r="AT42" s="1"/>
      <c r="AU42" s="1"/>
      <c r="AV42" s="1"/>
      <c r="AW42" s="1"/>
      <c r="AX42" s="1"/>
      <c r="AY42" s="1"/>
      <c r="AZ42" s="1"/>
      <c r="BA42" s="1"/>
      <c r="BB42" s="1"/>
      <c r="BC42" s="1"/>
      <c r="BD42" s="1"/>
      <c r="BE42" s="1"/>
      <c r="BF42" s="1"/>
      <c r="BG42" s="1"/>
    </row>
    <row r="43" spans="1:73" x14ac:dyDescent="0.2">
      <c r="A43" s="4">
        <v>41</v>
      </c>
      <c r="B43" s="4" t="str">
        <f t="shared" si="0"/>
        <v>Leaves1</v>
      </c>
      <c r="C43" s="5" t="str">
        <f>$G$5</f>
        <v>A</v>
      </c>
      <c r="D43" s="4">
        <v>6</v>
      </c>
      <c r="E43" s="5" t="str">
        <f>M5</f>
        <v>L 54</v>
      </c>
      <c r="U43" s="4">
        <v>41</v>
      </c>
      <c r="V43" s="4" t="str">
        <f t="shared" si="2"/>
        <v>Roots1</v>
      </c>
      <c r="W43" s="5" t="str">
        <f>$AA$5</f>
        <v>A</v>
      </c>
      <c r="X43" s="4">
        <v>6</v>
      </c>
      <c r="Y43" s="5" t="str">
        <f>AG5</f>
        <v>R 23</v>
      </c>
      <c r="Z43" s="1"/>
      <c r="AA43" s="1"/>
      <c r="AB43" s="1"/>
      <c r="AC43" s="1"/>
      <c r="AD43" s="1"/>
      <c r="AE43" s="1"/>
      <c r="AF43" s="1"/>
      <c r="AG43" s="1"/>
      <c r="AH43" s="1"/>
      <c r="AI43" s="1"/>
      <c r="AJ43" s="1"/>
      <c r="AK43" s="1"/>
      <c r="AL43" s="1"/>
      <c r="AM43" s="1"/>
      <c r="AN43" s="1"/>
      <c r="AO43" s="4">
        <v>41</v>
      </c>
      <c r="AP43" s="4" t="str">
        <f t="shared" si="4"/>
        <v>Soil1</v>
      </c>
      <c r="AQ43" s="5" t="str">
        <f>$AA$5</f>
        <v>A</v>
      </c>
      <c r="AR43" s="4">
        <v>6</v>
      </c>
      <c r="AS43" s="5" t="str">
        <f>BA5</f>
        <v>S 6</v>
      </c>
      <c r="AT43" s="1"/>
      <c r="AU43" s="1"/>
      <c r="AV43" s="1"/>
      <c r="AW43" s="1"/>
      <c r="AX43" s="1"/>
      <c r="AY43" s="1"/>
      <c r="AZ43" s="1"/>
      <c r="BA43" s="1"/>
      <c r="BB43" s="1"/>
      <c r="BC43" s="1"/>
      <c r="BD43" s="1"/>
      <c r="BE43" s="1"/>
      <c r="BF43" s="1"/>
      <c r="BG43" s="1"/>
    </row>
    <row r="44" spans="1:73" x14ac:dyDescent="0.2">
      <c r="A44" s="4">
        <v>42</v>
      </c>
      <c r="B44" s="4" t="str">
        <f t="shared" si="0"/>
        <v>Leaves1</v>
      </c>
      <c r="C44" s="5" t="str">
        <f>$G$6</f>
        <v>B</v>
      </c>
      <c r="D44" s="4">
        <v>6</v>
      </c>
      <c r="E44" s="5" t="str">
        <f t="shared" ref="E44:E50" si="31">M6</f>
        <v>L 104</v>
      </c>
      <c r="U44" s="4">
        <v>42</v>
      </c>
      <c r="V44" s="4" t="str">
        <f t="shared" si="2"/>
        <v>Roots1</v>
      </c>
      <c r="W44" s="5" t="str">
        <f>$AA$6</f>
        <v>B</v>
      </c>
      <c r="X44" s="4">
        <v>6</v>
      </c>
      <c r="Y44" s="5" t="str">
        <f t="shared" ref="Y44:Y50" si="32">AG6</f>
        <v>R 37</v>
      </c>
      <c r="Z44" s="1"/>
      <c r="AA44" s="1"/>
      <c r="AB44" s="1"/>
      <c r="AC44" s="1"/>
      <c r="AD44" s="1"/>
      <c r="AE44" s="1"/>
      <c r="AF44" s="1"/>
      <c r="AG44" s="1"/>
      <c r="AH44" s="1"/>
      <c r="AI44" s="1"/>
      <c r="AJ44" s="1"/>
      <c r="AK44" s="1"/>
      <c r="AL44" s="1"/>
      <c r="AM44" s="1"/>
      <c r="AN44" s="1"/>
      <c r="AO44" s="4">
        <v>42</v>
      </c>
      <c r="AP44" s="4" t="str">
        <f t="shared" si="4"/>
        <v>Soil1</v>
      </c>
      <c r="AQ44" s="5" t="str">
        <f>$AA$6</f>
        <v>B</v>
      </c>
      <c r="AR44" s="4">
        <v>6</v>
      </c>
      <c r="AS44" s="5" t="str">
        <f t="shared" ref="AS44:AS50" si="33">BA6</f>
        <v>S 18</v>
      </c>
      <c r="AT44" s="1"/>
      <c r="AU44" s="1"/>
      <c r="AV44" s="1"/>
      <c r="AW44" s="1"/>
      <c r="AX44" s="1"/>
      <c r="AY44" s="1"/>
      <c r="AZ44" s="1"/>
      <c r="BA44" s="1"/>
      <c r="BB44" s="1"/>
      <c r="BC44" s="1"/>
      <c r="BD44" s="1"/>
      <c r="BE44" s="1"/>
      <c r="BF44" s="1"/>
      <c r="BG44" s="1"/>
    </row>
    <row r="45" spans="1:73" x14ac:dyDescent="0.2">
      <c r="A45" s="4">
        <v>43</v>
      </c>
      <c r="B45" s="4" t="str">
        <f t="shared" si="0"/>
        <v>Leaves1</v>
      </c>
      <c r="C45" s="5" t="str">
        <f>$G$7</f>
        <v>C</v>
      </c>
      <c r="D45" s="4">
        <v>6</v>
      </c>
      <c r="E45" s="5" t="str">
        <f t="shared" si="31"/>
        <v>L 76</v>
      </c>
      <c r="U45" s="4">
        <v>43</v>
      </c>
      <c r="V45" s="4" t="str">
        <f t="shared" si="2"/>
        <v>Roots1</v>
      </c>
      <c r="W45" s="5" t="str">
        <f>$AA$7</f>
        <v>C</v>
      </c>
      <c r="X45" s="4">
        <v>6</v>
      </c>
      <c r="Y45" s="5" t="str">
        <f t="shared" si="32"/>
        <v>R 89</v>
      </c>
      <c r="Z45" s="1"/>
      <c r="AA45" s="1"/>
      <c r="AB45" s="1"/>
      <c r="AC45" s="1"/>
      <c r="AD45" s="1"/>
      <c r="AE45" s="1"/>
      <c r="AF45" s="1"/>
      <c r="AG45" s="1"/>
      <c r="AH45" s="1"/>
      <c r="AI45" s="1"/>
      <c r="AJ45" s="1"/>
      <c r="AK45" s="1"/>
      <c r="AL45" s="1"/>
      <c r="AM45" s="1"/>
      <c r="AN45" s="1"/>
      <c r="AO45" s="4">
        <v>43</v>
      </c>
      <c r="AP45" s="4" t="str">
        <f t="shared" si="4"/>
        <v>Soil1</v>
      </c>
      <c r="AQ45" s="5" t="str">
        <f>$AA$7</f>
        <v>C</v>
      </c>
      <c r="AR45" s="4">
        <v>6</v>
      </c>
      <c r="AS45" s="5" t="str">
        <f t="shared" si="33"/>
        <v>S 30</v>
      </c>
      <c r="AT45" s="1"/>
      <c r="AU45" s="1"/>
      <c r="AV45" s="1"/>
      <c r="AW45" s="1"/>
      <c r="AX45" s="1"/>
      <c r="AY45" s="1"/>
      <c r="AZ45" s="1"/>
      <c r="BA45" s="1"/>
      <c r="BB45" s="1"/>
      <c r="BC45" s="1"/>
      <c r="BD45" s="1"/>
      <c r="BE45" s="1"/>
      <c r="BF45" s="1"/>
      <c r="BG45" s="1"/>
    </row>
    <row r="46" spans="1:73" x14ac:dyDescent="0.2">
      <c r="A46" s="4">
        <v>44</v>
      </c>
      <c r="B46" s="4" t="str">
        <f t="shared" si="0"/>
        <v>Leaves1</v>
      </c>
      <c r="C46" s="5" t="str">
        <f>$G$8</f>
        <v>D</v>
      </c>
      <c r="D46" s="4">
        <v>6</v>
      </c>
      <c r="E46" s="5" t="str">
        <f t="shared" si="31"/>
        <v>L 74</v>
      </c>
      <c r="U46" s="4">
        <v>44</v>
      </c>
      <c r="V46" s="4" t="str">
        <f t="shared" si="2"/>
        <v>Roots1</v>
      </c>
      <c r="W46" s="5" t="str">
        <f>$AA$8</f>
        <v>D</v>
      </c>
      <c r="X46" s="4">
        <v>6</v>
      </c>
      <c r="Y46" s="5" t="str">
        <f t="shared" si="32"/>
        <v>R 13</v>
      </c>
      <c r="Z46" s="1"/>
      <c r="AA46" s="1"/>
      <c r="AB46" s="1"/>
      <c r="AC46" s="1"/>
      <c r="AD46" s="1"/>
      <c r="AE46" s="1"/>
      <c r="AF46" s="1"/>
      <c r="AG46" s="1"/>
      <c r="AH46" s="1"/>
      <c r="AI46" s="1"/>
      <c r="AJ46" s="1"/>
      <c r="AK46" s="1"/>
      <c r="AL46" s="1"/>
      <c r="AM46" s="1"/>
      <c r="AN46" s="1"/>
      <c r="AO46" s="4">
        <v>44</v>
      </c>
      <c r="AP46" s="4" t="str">
        <f t="shared" si="4"/>
        <v>Soil1</v>
      </c>
      <c r="AQ46" s="5" t="str">
        <f>$AA$8</f>
        <v>D</v>
      </c>
      <c r="AR46" s="4">
        <v>6</v>
      </c>
      <c r="AS46" s="5" t="str">
        <f t="shared" si="33"/>
        <v>S 42</v>
      </c>
      <c r="AT46" s="1"/>
      <c r="AU46" s="1"/>
      <c r="AV46" s="1"/>
      <c r="AW46" s="1"/>
      <c r="AX46" s="1"/>
      <c r="AY46" s="1"/>
      <c r="AZ46" s="1"/>
      <c r="BA46" s="1"/>
      <c r="BB46" s="1"/>
      <c r="BC46" s="1"/>
      <c r="BD46" s="1"/>
      <c r="BE46" s="1"/>
      <c r="BF46" s="1"/>
      <c r="BG46" s="1"/>
    </row>
    <row r="47" spans="1:73" x14ac:dyDescent="0.2">
      <c r="A47" s="4">
        <v>45</v>
      </c>
      <c r="B47" s="4" t="str">
        <f t="shared" si="0"/>
        <v>Leaves1</v>
      </c>
      <c r="C47" s="5" t="str">
        <f>$G$9</f>
        <v>E</v>
      </c>
      <c r="D47" s="4">
        <v>6</v>
      </c>
      <c r="E47" s="5" t="str">
        <f t="shared" si="31"/>
        <v>L 45</v>
      </c>
      <c r="U47" s="4">
        <v>45</v>
      </c>
      <c r="V47" s="4" t="str">
        <f t="shared" si="2"/>
        <v>Roots1</v>
      </c>
      <c r="W47" s="5" t="str">
        <f>$AA$9</f>
        <v>E</v>
      </c>
      <c r="X47" s="4">
        <v>6</v>
      </c>
      <c r="Y47" s="5" t="str">
        <f t="shared" si="32"/>
        <v>R 86</v>
      </c>
      <c r="Z47" s="1"/>
      <c r="AA47" s="1"/>
      <c r="AB47" s="1"/>
      <c r="AC47" s="1"/>
      <c r="AD47" s="1"/>
      <c r="AE47" s="1"/>
      <c r="AF47" s="1"/>
      <c r="AG47" s="1"/>
      <c r="AH47" s="1"/>
      <c r="AI47" s="1"/>
      <c r="AJ47" s="1"/>
      <c r="AK47" s="1"/>
      <c r="AL47" s="1"/>
      <c r="AM47" s="1"/>
      <c r="AN47" s="1"/>
      <c r="AO47" s="4">
        <v>45</v>
      </c>
      <c r="AP47" s="4" t="str">
        <f t="shared" si="4"/>
        <v>Soil1</v>
      </c>
      <c r="AQ47" s="5" t="str">
        <f>$AA$9</f>
        <v>E</v>
      </c>
      <c r="AR47" s="4">
        <v>6</v>
      </c>
      <c r="AS47" s="5" t="str">
        <f t="shared" si="33"/>
        <v>S 54</v>
      </c>
      <c r="AT47" s="1"/>
      <c r="AU47" s="1"/>
      <c r="AV47" s="1"/>
      <c r="AW47" s="1"/>
      <c r="AX47" s="1"/>
      <c r="AY47" s="1"/>
      <c r="AZ47" s="1"/>
      <c r="BA47" s="1"/>
      <c r="BB47" s="1"/>
      <c r="BC47" s="1"/>
      <c r="BD47" s="1"/>
      <c r="BE47" s="1"/>
      <c r="BF47" s="1"/>
      <c r="BG47" s="1"/>
    </row>
    <row r="48" spans="1:73" x14ac:dyDescent="0.2">
      <c r="A48" s="4">
        <v>46</v>
      </c>
      <c r="B48" s="4" t="str">
        <f t="shared" si="0"/>
        <v>Leaves1</v>
      </c>
      <c r="C48" s="5" t="str">
        <f>$G$10</f>
        <v>F</v>
      </c>
      <c r="D48" s="4">
        <v>6</v>
      </c>
      <c r="E48" s="5" t="str">
        <f t="shared" si="31"/>
        <v>L 26</v>
      </c>
      <c r="U48" s="4">
        <v>46</v>
      </c>
      <c r="V48" s="4" t="str">
        <f t="shared" si="2"/>
        <v>Roots1</v>
      </c>
      <c r="W48" s="5" t="str">
        <f>$AA$10</f>
        <v>F</v>
      </c>
      <c r="X48" s="4">
        <v>6</v>
      </c>
      <c r="Y48" s="5" t="str">
        <f t="shared" si="32"/>
        <v>R 103</v>
      </c>
      <c r="Z48" s="1"/>
      <c r="AA48" s="1"/>
      <c r="AB48" s="1"/>
      <c r="AC48" s="1"/>
      <c r="AD48" s="1"/>
      <c r="AE48" s="1"/>
      <c r="AF48" s="1"/>
      <c r="AG48" s="1"/>
      <c r="AH48" s="1"/>
      <c r="AI48" s="1"/>
      <c r="AJ48" s="1"/>
      <c r="AK48" s="1"/>
      <c r="AL48" s="1"/>
      <c r="AM48" s="1"/>
      <c r="AN48" s="1"/>
      <c r="AO48" s="4">
        <v>46</v>
      </c>
      <c r="AP48" s="4" t="str">
        <f t="shared" si="4"/>
        <v>Soil1</v>
      </c>
      <c r="AQ48" s="5" t="str">
        <f>$AA$10</f>
        <v>F</v>
      </c>
      <c r="AR48" s="4">
        <v>6</v>
      </c>
      <c r="AS48" s="5" t="str">
        <f t="shared" si="33"/>
        <v>S 66</v>
      </c>
      <c r="AT48" s="1"/>
      <c r="AU48" s="1"/>
      <c r="AV48" s="1"/>
      <c r="AW48" s="1"/>
      <c r="AX48" s="1"/>
      <c r="AY48" s="1"/>
      <c r="AZ48" s="1"/>
      <c r="BA48" s="1"/>
      <c r="BB48" s="1"/>
      <c r="BC48" s="1"/>
      <c r="BD48" s="1"/>
      <c r="BE48" s="1"/>
      <c r="BF48" s="1"/>
      <c r="BG48" s="1"/>
    </row>
    <row r="49" spans="1:59" x14ac:dyDescent="0.2">
      <c r="A49" s="4">
        <v>47</v>
      </c>
      <c r="B49" s="4" t="str">
        <f t="shared" si="0"/>
        <v>Leaves1</v>
      </c>
      <c r="C49" s="5" t="str">
        <f>$G$11</f>
        <v>G</v>
      </c>
      <c r="D49" s="4">
        <v>6</v>
      </c>
      <c r="E49" s="5" t="str">
        <f t="shared" si="31"/>
        <v>L 97</v>
      </c>
      <c r="U49" s="4">
        <v>47</v>
      </c>
      <c r="V49" s="4" t="str">
        <f t="shared" si="2"/>
        <v>Roots1</v>
      </c>
      <c r="W49" s="5" t="str">
        <f>$AA$11</f>
        <v>G</v>
      </c>
      <c r="X49" s="4">
        <v>6</v>
      </c>
      <c r="Y49" s="5" t="str">
        <f t="shared" si="32"/>
        <v>R 101</v>
      </c>
      <c r="Z49" s="1"/>
      <c r="AA49" s="1"/>
      <c r="AB49" s="1"/>
      <c r="AC49" s="1"/>
      <c r="AD49" s="1"/>
      <c r="AE49" s="1"/>
      <c r="AF49" s="1"/>
      <c r="AG49" s="1"/>
      <c r="AH49" s="1"/>
      <c r="AI49" s="1"/>
      <c r="AJ49" s="1"/>
      <c r="AK49" s="1"/>
      <c r="AL49" s="1"/>
      <c r="AM49" s="1"/>
      <c r="AN49" s="1"/>
      <c r="AO49" s="4">
        <v>47</v>
      </c>
      <c r="AP49" s="4" t="str">
        <f t="shared" si="4"/>
        <v>Soil1</v>
      </c>
      <c r="AQ49" s="5" t="str">
        <f>$AA$11</f>
        <v>G</v>
      </c>
      <c r="AR49" s="4">
        <v>6</v>
      </c>
      <c r="AS49" s="5" t="str">
        <f t="shared" si="33"/>
        <v>S 78</v>
      </c>
      <c r="AT49" s="1"/>
      <c r="AU49" s="1"/>
      <c r="AV49" s="1"/>
      <c r="AW49" s="1"/>
      <c r="AX49" s="1"/>
      <c r="AY49" s="1"/>
      <c r="AZ49" s="1"/>
      <c r="BA49" s="1"/>
      <c r="BB49" s="1"/>
      <c r="BC49" s="1"/>
      <c r="BD49" s="1"/>
      <c r="BE49" s="1"/>
      <c r="BF49" s="1"/>
      <c r="BG49" s="1"/>
    </row>
    <row r="50" spans="1:59" x14ac:dyDescent="0.2">
      <c r="A50" s="4">
        <v>48</v>
      </c>
      <c r="B50" s="4" t="str">
        <f t="shared" si="0"/>
        <v>Leaves1</v>
      </c>
      <c r="C50" s="5" t="str">
        <f>$G$12</f>
        <v>H</v>
      </c>
      <c r="D50" s="4">
        <v>6</v>
      </c>
      <c r="E50" s="5" t="str">
        <f t="shared" si="31"/>
        <v>L neg*</v>
      </c>
      <c r="U50" s="4">
        <v>48</v>
      </c>
      <c r="V50" s="4" t="str">
        <f t="shared" si="2"/>
        <v>Roots1</v>
      </c>
      <c r="W50" s="5" t="str">
        <f>$AA$12</f>
        <v>H</v>
      </c>
      <c r="X50" s="4">
        <v>6</v>
      </c>
      <c r="Y50" s="5" t="str">
        <f t="shared" si="32"/>
        <v>R neg*</v>
      </c>
      <c r="Z50" s="1"/>
      <c r="AA50" s="1"/>
      <c r="AB50" s="1"/>
      <c r="AC50" s="1"/>
      <c r="AD50" s="1"/>
      <c r="AE50" s="1"/>
      <c r="AF50" s="1"/>
      <c r="AG50" s="1"/>
      <c r="AH50" s="1"/>
      <c r="AI50" s="1"/>
      <c r="AJ50" s="1"/>
      <c r="AK50" s="1"/>
      <c r="AL50" s="1"/>
      <c r="AM50" s="1"/>
      <c r="AN50" s="1"/>
      <c r="AO50" s="4">
        <v>48</v>
      </c>
      <c r="AP50" s="4" t="str">
        <f t="shared" si="4"/>
        <v>Soil1</v>
      </c>
      <c r="AQ50" s="5" t="str">
        <f>$AA$12</f>
        <v>H</v>
      </c>
      <c r="AR50" s="4">
        <v>6</v>
      </c>
      <c r="AS50" s="5" t="str">
        <f t="shared" si="33"/>
        <v>S 90</v>
      </c>
      <c r="AT50" s="1"/>
      <c r="AU50" s="1"/>
      <c r="AV50" s="1"/>
      <c r="AW50" s="1"/>
      <c r="AX50" s="1"/>
      <c r="AY50" s="1"/>
      <c r="AZ50" s="1"/>
      <c r="BA50" s="1"/>
      <c r="BB50" s="1"/>
      <c r="BC50" s="1"/>
      <c r="BD50" s="1"/>
      <c r="BE50" s="1"/>
      <c r="BF50" s="1"/>
      <c r="BG50" s="1"/>
    </row>
    <row r="51" spans="1:59" x14ac:dyDescent="0.2">
      <c r="A51" s="4">
        <v>49</v>
      </c>
      <c r="B51" s="4" t="str">
        <f t="shared" si="0"/>
        <v>Leaves1</v>
      </c>
      <c r="C51" s="5" t="str">
        <f>$G$5</f>
        <v>A</v>
      </c>
      <c r="D51" s="4">
        <v>7</v>
      </c>
      <c r="E51" s="5" t="str">
        <f>N5</f>
        <v>L 81</v>
      </c>
      <c r="U51" s="4">
        <v>49</v>
      </c>
      <c r="V51" s="4" t="str">
        <f t="shared" si="2"/>
        <v>Roots1</v>
      </c>
      <c r="W51" s="5" t="str">
        <f>$AA$5</f>
        <v>A</v>
      </c>
      <c r="X51" s="4">
        <v>7</v>
      </c>
      <c r="Y51" s="5" t="str">
        <f>AH5</f>
        <v>R 36</v>
      </c>
      <c r="Z51" s="1"/>
      <c r="AA51" s="1"/>
      <c r="AB51" s="1"/>
      <c r="AC51" s="1"/>
      <c r="AD51" s="1"/>
      <c r="AE51" s="1"/>
      <c r="AF51" s="1"/>
      <c r="AG51" s="1"/>
      <c r="AH51" s="1"/>
      <c r="AI51" s="1"/>
      <c r="AJ51" s="1"/>
      <c r="AK51" s="1"/>
      <c r="AL51" s="1"/>
      <c r="AM51" s="1"/>
      <c r="AN51" s="1"/>
      <c r="AO51" s="4">
        <v>49</v>
      </c>
      <c r="AP51" s="4" t="str">
        <f t="shared" si="4"/>
        <v>Soil1</v>
      </c>
      <c r="AQ51" s="5" t="str">
        <f>$AA$5</f>
        <v>A</v>
      </c>
      <c r="AR51" s="4">
        <v>7</v>
      </c>
      <c r="AS51" s="5" t="str">
        <f>BB5</f>
        <v>S 7</v>
      </c>
      <c r="AT51" s="1"/>
      <c r="AU51" s="1"/>
      <c r="AV51" s="1"/>
      <c r="AW51" s="1"/>
      <c r="AX51" s="1"/>
      <c r="AY51" s="1"/>
      <c r="AZ51" s="1"/>
      <c r="BA51" s="1"/>
      <c r="BB51" s="1"/>
      <c r="BC51" s="1"/>
      <c r="BD51" s="1"/>
      <c r="BE51" s="1"/>
      <c r="BF51" s="1"/>
      <c r="BG51" s="1"/>
    </row>
    <row r="52" spans="1:59" x14ac:dyDescent="0.2">
      <c r="A52" s="4">
        <v>50</v>
      </c>
      <c r="B52" s="4" t="str">
        <f t="shared" si="0"/>
        <v>Leaves1</v>
      </c>
      <c r="C52" s="5" t="str">
        <f>$G$6</f>
        <v>B</v>
      </c>
      <c r="D52" s="4">
        <v>7</v>
      </c>
      <c r="E52" s="5" t="str">
        <f t="shared" ref="E52:E58" si="34">N6</f>
        <v>L 90</v>
      </c>
      <c r="U52" s="4">
        <v>50</v>
      </c>
      <c r="V52" s="4" t="str">
        <f t="shared" si="2"/>
        <v>Roots1</v>
      </c>
      <c r="W52" s="5" t="str">
        <f>$AA$6</f>
        <v>B</v>
      </c>
      <c r="X52" s="4">
        <v>7</v>
      </c>
      <c r="Y52" s="5" t="str">
        <f t="shared" ref="Y52:Y58" si="35">AH6</f>
        <v>R 17</v>
      </c>
      <c r="Z52" s="1"/>
      <c r="AA52" s="1"/>
      <c r="AB52" s="1"/>
      <c r="AC52" s="1"/>
      <c r="AD52" s="1"/>
      <c r="AE52" s="1"/>
      <c r="AF52" s="1"/>
      <c r="AG52" s="1"/>
      <c r="AH52" s="1"/>
      <c r="AI52" s="1"/>
      <c r="AJ52" s="1"/>
      <c r="AK52" s="1"/>
      <c r="AL52" s="1"/>
      <c r="AM52" s="1"/>
      <c r="AN52" s="1"/>
      <c r="AO52" s="4">
        <v>50</v>
      </c>
      <c r="AP52" s="4" t="str">
        <f t="shared" si="4"/>
        <v>Soil1</v>
      </c>
      <c r="AQ52" s="5" t="str">
        <f>$AA$6</f>
        <v>B</v>
      </c>
      <c r="AR52" s="4">
        <v>7</v>
      </c>
      <c r="AS52" s="5" t="str">
        <f t="shared" ref="AS52:AS58" si="36">BB6</f>
        <v>S 19</v>
      </c>
      <c r="AT52" s="1"/>
      <c r="AU52" s="1"/>
      <c r="AV52" s="1"/>
      <c r="AW52" s="1"/>
      <c r="AX52" s="1"/>
      <c r="AY52" s="1"/>
      <c r="AZ52" s="1"/>
      <c r="BA52" s="1"/>
      <c r="BB52" s="1"/>
      <c r="BC52" s="1"/>
      <c r="BD52" s="1"/>
      <c r="BE52" s="1"/>
      <c r="BF52" s="1"/>
      <c r="BG52" s="1"/>
    </row>
    <row r="53" spans="1:59" x14ac:dyDescent="0.2">
      <c r="A53" s="4">
        <v>51</v>
      </c>
      <c r="B53" s="4" t="str">
        <f t="shared" si="0"/>
        <v>Leaves1</v>
      </c>
      <c r="C53" s="5" t="str">
        <f>$G$7</f>
        <v>C</v>
      </c>
      <c r="D53" s="4">
        <v>7</v>
      </c>
      <c r="E53" s="5" t="str">
        <f t="shared" si="34"/>
        <v>L 21</v>
      </c>
      <c r="U53" s="4">
        <v>51</v>
      </c>
      <c r="V53" s="4" t="str">
        <f t="shared" si="2"/>
        <v>Roots1</v>
      </c>
      <c r="W53" s="5" t="str">
        <f>$AA$7</f>
        <v>C</v>
      </c>
      <c r="X53" s="4">
        <v>7</v>
      </c>
      <c r="Y53" s="5" t="str">
        <f t="shared" si="35"/>
        <v>R 64</v>
      </c>
      <c r="Z53" s="1"/>
      <c r="AA53" s="1"/>
      <c r="AB53" s="1"/>
      <c r="AC53" s="1"/>
      <c r="AD53" s="1"/>
      <c r="AE53" s="1"/>
      <c r="AF53" s="1"/>
      <c r="AG53" s="1"/>
      <c r="AH53" s="1"/>
      <c r="AI53" s="1"/>
      <c r="AJ53" s="1"/>
      <c r="AK53" s="1"/>
      <c r="AL53" s="1"/>
      <c r="AM53" s="1"/>
      <c r="AN53" s="1"/>
      <c r="AO53" s="4">
        <v>51</v>
      </c>
      <c r="AP53" s="4" t="str">
        <f t="shared" si="4"/>
        <v>Soil1</v>
      </c>
      <c r="AQ53" s="5" t="str">
        <f>$AA$7</f>
        <v>C</v>
      </c>
      <c r="AR53" s="4">
        <v>7</v>
      </c>
      <c r="AS53" s="5" t="str">
        <f t="shared" si="36"/>
        <v>S 31</v>
      </c>
      <c r="AT53" s="1"/>
      <c r="AU53" s="1"/>
      <c r="AV53" s="1"/>
      <c r="AW53" s="1"/>
      <c r="AX53" s="1"/>
      <c r="AY53" s="1"/>
      <c r="AZ53" s="1"/>
      <c r="BA53" s="1"/>
      <c r="BB53" s="1"/>
      <c r="BC53" s="1"/>
      <c r="BD53" s="1"/>
      <c r="BE53" s="1"/>
      <c r="BF53" s="1"/>
      <c r="BG53" s="1"/>
    </row>
    <row r="54" spans="1:59" x14ac:dyDescent="0.2">
      <c r="A54" s="4">
        <v>52</v>
      </c>
      <c r="B54" s="4" t="str">
        <f t="shared" si="0"/>
        <v>Leaves1</v>
      </c>
      <c r="C54" s="5" t="str">
        <f>$G$8</f>
        <v>D</v>
      </c>
      <c r="D54" s="4">
        <v>7</v>
      </c>
      <c r="E54" s="5" t="str">
        <f t="shared" si="34"/>
        <v>L 99</v>
      </c>
      <c r="U54" s="4">
        <v>52</v>
      </c>
      <c r="V54" s="4" t="str">
        <f t="shared" si="2"/>
        <v>Roots1</v>
      </c>
      <c r="W54" s="5" t="str">
        <f>$AA$8</f>
        <v>D</v>
      </c>
      <c r="X54" s="4">
        <v>7</v>
      </c>
      <c r="Y54" s="5" t="str">
        <f t="shared" si="35"/>
        <v>R 20</v>
      </c>
      <c r="Z54" s="1"/>
      <c r="AA54" s="1"/>
      <c r="AB54" s="1"/>
      <c r="AC54" s="1"/>
      <c r="AD54" s="1"/>
      <c r="AE54" s="1"/>
      <c r="AF54" s="1"/>
      <c r="AG54" s="1"/>
      <c r="AH54" s="1"/>
      <c r="AI54" s="1"/>
      <c r="AJ54" s="1"/>
      <c r="AK54" s="1"/>
      <c r="AL54" s="1"/>
      <c r="AM54" s="1"/>
      <c r="AN54" s="1"/>
      <c r="AO54" s="4">
        <v>52</v>
      </c>
      <c r="AP54" s="4" t="str">
        <f t="shared" si="4"/>
        <v>Soil1</v>
      </c>
      <c r="AQ54" s="5" t="str">
        <f>$AA$8</f>
        <v>D</v>
      </c>
      <c r="AR54" s="4">
        <v>7</v>
      </c>
      <c r="AS54" s="5" t="str">
        <f t="shared" si="36"/>
        <v>S 43</v>
      </c>
      <c r="AT54" s="1"/>
      <c r="AU54" s="1"/>
      <c r="AV54" s="1"/>
      <c r="AW54" s="1"/>
      <c r="AX54" s="1"/>
      <c r="AY54" s="1"/>
      <c r="AZ54" s="1"/>
      <c r="BA54" s="1"/>
      <c r="BB54" s="1"/>
      <c r="BC54" s="1"/>
      <c r="BD54" s="1"/>
      <c r="BE54" s="1"/>
      <c r="BF54" s="1"/>
      <c r="BG54" s="1"/>
    </row>
    <row r="55" spans="1:59" x14ac:dyDescent="0.2">
      <c r="A55" s="4">
        <v>53</v>
      </c>
      <c r="B55" s="4" t="str">
        <f t="shared" si="0"/>
        <v>Leaves1</v>
      </c>
      <c r="C55" s="5" t="str">
        <f>$G$9</f>
        <v>E</v>
      </c>
      <c r="D55" s="4">
        <v>7</v>
      </c>
      <c r="E55" s="5" t="str">
        <f t="shared" si="34"/>
        <v>L 68</v>
      </c>
      <c r="U55" s="4">
        <v>53</v>
      </c>
      <c r="V55" s="4" t="str">
        <f t="shared" si="2"/>
        <v>Roots1</v>
      </c>
      <c r="W55" s="5" t="str">
        <f>$AA$9</f>
        <v>E</v>
      </c>
      <c r="X55" s="4">
        <v>7</v>
      </c>
      <c r="Y55" s="5" t="str">
        <f t="shared" si="35"/>
        <v>R 106</v>
      </c>
      <c r="Z55" s="1"/>
      <c r="AA55" s="1"/>
      <c r="AB55" s="1"/>
      <c r="AC55" s="1"/>
      <c r="AD55" s="1"/>
      <c r="AE55" s="1"/>
      <c r="AF55" s="1"/>
      <c r="AG55" s="1"/>
      <c r="AH55" s="1"/>
      <c r="AI55" s="1"/>
      <c r="AJ55" s="1"/>
      <c r="AK55" s="1"/>
      <c r="AL55" s="1"/>
      <c r="AM55" s="1"/>
      <c r="AN55" s="1"/>
      <c r="AO55" s="4">
        <v>53</v>
      </c>
      <c r="AP55" s="4" t="str">
        <f t="shared" si="4"/>
        <v>Soil1</v>
      </c>
      <c r="AQ55" s="5" t="str">
        <f>$AA$9</f>
        <v>E</v>
      </c>
      <c r="AR55" s="4">
        <v>7</v>
      </c>
      <c r="AS55" s="5" t="str">
        <f t="shared" si="36"/>
        <v>S 55</v>
      </c>
      <c r="AT55" s="1"/>
      <c r="AU55" s="1"/>
      <c r="AV55" s="1"/>
      <c r="AW55" s="1"/>
      <c r="AX55" s="1"/>
      <c r="AY55" s="1"/>
      <c r="AZ55" s="1"/>
      <c r="BA55" s="1"/>
      <c r="BB55" s="1"/>
      <c r="BC55" s="1"/>
      <c r="BD55" s="1"/>
      <c r="BE55" s="1"/>
      <c r="BF55" s="1"/>
      <c r="BG55" s="1"/>
    </row>
    <row r="56" spans="1:59" x14ac:dyDescent="0.2">
      <c r="A56" s="4">
        <v>54</v>
      </c>
      <c r="B56" s="4" t="str">
        <f t="shared" si="0"/>
        <v>Leaves1</v>
      </c>
      <c r="C56" s="5" t="str">
        <f>$G$10</f>
        <v>F</v>
      </c>
      <c r="D56" s="4">
        <v>7</v>
      </c>
      <c r="E56" s="5" t="str">
        <f t="shared" si="34"/>
        <v>L 95</v>
      </c>
      <c r="U56" s="4">
        <v>54</v>
      </c>
      <c r="V56" s="4" t="str">
        <f t="shared" si="2"/>
        <v>Roots1</v>
      </c>
      <c r="W56" s="5" t="str">
        <f>$AA$10</f>
        <v>F</v>
      </c>
      <c r="X56" s="4">
        <v>7</v>
      </c>
      <c r="Y56" s="5" t="str">
        <f t="shared" si="35"/>
        <v>R 94</v>
      </c>
      <c r="Z56" s="1"/>
      <c r="AA56" s="1"/>
      <c r="AB56" s="1"/>
      <c r="AC56" s="1"/>
      <c r="AD56" s="1"/>
      <c r="AE56" s="1"/>
      <c r="AF56" s="1"/>
      <c r="AG56" s="1"/>
      <c r="AH56" s="1"/>
      <c r="AI56" s="1"/>
      <c r="AJ56" s="1"/>
      <c r="AK56" s="1"/>
      <c r="AL56" s="1"/>
      <c r="AM56" s="1"/>
      <c r="AN56" s="1"/>
      <c r="AO56" s="4">
        <v>54</v>
      </c>
      <c r="AP56" s="4" t="str">
        <f t="shared" si="4"/>
        <v>Soil1</v>
      </c>
      <c r="AQ56" s="5" t="str">
        <f>$AA$10</f>
        <v>F</v>
      </c>
      <c r="AR56" s="4">
        <v>7</v>
      </c>
      <c r="AS56" s="5" t="str">
        <f t="shared" si="36"/>
        <v>S 67</v>
      </c>
      <c r="AT56" s="1"/>
      <c r="AU56" s="1"/>
      <c r="AV56" s="1"/>
      <c r="AW56" s="1"/>
      <c r="AX56" s="1"/>
      <c r="AY56" s="1"/>
      <c r="AZ56" s="1"/>
      <c r="BA56" s="1"/>
      <c r="BB56" s="1"/>
      <c r="BC56" s="1"/>
      <c r="BD56" s="1"/>
      <c r="BE56" s="1"/>
      <c r="BF56" s="1"/>
      <c r="BG56" s="1"/>
    </row>
    <row r="57" spans="1:59" x14ac:dyDescent="0.2">
      <c r="A57" s="4">
        <v>55</v>
      </c>
      <c r="B57" s="4" t="str">
        <f t="shared" si="0"/>
        <v>Leaves1</v>
      </c>
      <c r="C57" s="5" t="str">
        <f>$G$11</f>
        <v>G</v>
      </c>
      <c r="D57" s="4">
        <v>7</v>
      </c>
      <c r="E57" s="5" t="str">
        <f t="shared" si="34"/>
        <v>L 73</v>
      </c>
      <c r="U57" s="4">
        <v>55</v>
      </c>
      <c r="V57" s="4" t="str">
        <f t="shared" si="2"/>
        <v>Roots1</v>
      </c>
      <c r="W57" s="5" t="str">
        <f>$AA$11</f>
        <v>G</v>
      </c>
      <c r="X57" s="4">
        <v>7</v>
      </c>
      <c r="Y57" s="5" t="str">
        <f t="shared" si="35"/>
        <v>R 7</v>
      </c>
      <c r="Z57" s="1"/>
      <c r="AA57" s="1"/>
      <c r="AB57" s="1"/>
      <c r="AC57" s="1"/>
      <c r="AD57" s="1"/>
      <c r="AE57" s="1"/>
      <c r="AF57" s="1"/>
      <c r="AG57" s="1"/>
      <c r="AH57" s="1"/>
      <c r="AI57" s="1"/>
      <c r="AJ57" s="1"/>
      <c r="AK57" s="1"/>
      <c r="AL57" s="1"/>
      <c r="AM57" s="1"/>
      <c r="AN57" s="1"/>
      <c r="AO57" s="4">
        <v>55</v>
      </c>
      <c r="AP57" s="4" t="str">
        <f t="shared" si="4"/>
        <v>Soil1</v>
      </c>
      <c r="AQ57" s="5" t="str">
        <f>$AA$11</f>
        <v>G</v>
      </c>
      <c r="AR57" s="4">
        <v>7</v>
      </c>
      <c r="AS57" s="5" t="str">
        <f t="shared" si="36"/>
        <v>S 79</v>
      </c>
      <c r="AT57" s="1"/>
      <c r="AU57" s="1"/>
      <c r="AV57" s="1"/>
      <c r="AW57" s="1"/>
      <c r="AX57" s="1"/>
      <c r="AY57" s="1"/>
      <c r="AZ57" s="1"/>
      <c r="BA57" s="1"/>
      <c r="BB57" s="1"/>
      <c r="BC57" s="1"/>
      <c r="BD57" s="1"/>
      <c r="BE57" s="1"/>
      <c r="BF57" s="1"/>
      <c r="BG57" s="1"/>
    </row>
    <row r="58" spans="1:59" x14ac:dyDescent="0.2">
      <c r="A58" s="4">
        <v>56</v>
      </c>
      <c r="B58" s="4" t="str">
        <f t="shared" si="0"/>
        <v>Leaves1</v>
      </c>
      <c r="C58" s="5" t="str">
        <f>$G$12</f>
        <v>H</v>
      </c>
      <c r="D58" s="4">
        <v>7</v>
      </c>
      <c r="E58" s="5" t="str">
        <f t="shared" si="34"/>
        <v>L 79</v>
      </c>
      <c r="U58" s="4">
        <v>56</v>
      </c>
      <c r="V58" s="4" t="str">
        <f t="shared" si="2"/>
        <v>Roots1</v>
      </c>
      <c r="W58" s="5" t="str">
        <f>$AA$12</f>
        <v>H</v>
      </c>
      <c r="X58" s="4">
        <v>7</v>
      </c>
      <c r="Y58" s="5" t="str">
        <f t="shared" si="35"/>
        <v>R 99</v>
      </c>
      <c r="Z58" s="1"/>
      <c r="AA58" s="1"/>
      <c r="AB58" s="1"/>
      <c r="AC58" s="1"/>
      <c r="AD58" s="1"/>
      <c r="AE58" s="1"/>
      <c r="AF58" s="1"/>
      <c r="AG58" s="1"/>
      <c r="AH58" s="1"/>
      <c r="AI58" s="1"/>
      <c r="AJ58" s="1"/>
      <c r="AK58" s="1"/>
      <c r="AL58" s="1"/>
      <c r="AM58" s="1"/>
      <c r="AN58" s="1"/>
      <c r="AO58" s="4">
        <v>56</v>
      </c>
      <c r="AP58" s="4" t="str">
        <f t="shared" si="4"/>
        <v>Soil1</v>
      </c>
      <c r="AQ58" s="5" t="str">
        <f>$AA$12</f>
        <v>H</v>
      </c>
      <c r="AR58" s="4">
        <v>7</v>
      </c>
      <c r="AS58" s="5" t="str">
        <f t="shared" si="36"/>
        <v>S 91</v>
      </c>
      <c r="AT58" s="1"/>
      <c r="AU58" s="1"/>
      <c r="AV58" s="1"/>
      <c r="AW58" s="1"/>
      <c r="AX58" s="1"/>
      <c r="AY58" s="1"/>
      <c r="AZ58" s="1"/>
      <c r="BA58" s="1"/>
      <c r="BB58" s="1"/>
      <c r="BC58" s="1"/>
      <c r="BD58" s="1"/>
      <c r="BE58" s="1"/>
      <c r="BF58" s="1"/>
      <c r="BG58" s="1"/>
    </row>
    <row r="59" spans="1:59" x14ac:dyDescent="0.2">
      <c r="A59" s="4">
        <v>57</v>
      </c>
      <c r="B59" s="4" t="str">
        <f t="shared" si="0"/>
        <v>Leaves1</v>
      </c>
      <c r="C59" s="5" t="str">
        <f>$G$5</f>
        <v>A</v>
      </c>
      <c r="D59" s="4">
        <v>8</v>
      </c>
      <c r="E59" s="5" t="str">
        <f>O5</f>
        <v>L 94*</v>
      </c>
      <c r="U59" s="4">
        <v>57</v>
      </c>
      <c r="V59" s="4" t="str">
        <f t="shared" si="2"/>
        <v>Roots1</v>
      </c>
      <c r="W59" s="5" t="str">
        <f>$AA$5</f>
        <v>A</v>
      </c>
      <c r="X59" s="4">
        <v>8</v>
      </c>
      <c r="Y59" s="5" t="str">
        <f>AI5</f>
        <v>R 115</v>
      </c>
      <c r="Z59" s="1"/>
      <c r="AA59" s="1"/>
      <c r="AB59" s="1"/>
      <c r="AC59" s="1"/>
      <c r="AD59" s="1"/>
      <c r="AE59" s="1"/>
      <c r="AF59" s="1"/>
      <c r="AG59" s="1"/>
      <c r="AH59" s="1"/>
      <c r="AI59" s="1"/>
      <c r="AJ59" s="1"/>
      <c r="AK59" s="1"/>
      <c r="AL59" s="1"/>
      <c r="AM59" s="1"/>
      <c r="AN59" s="1"/>
      <c r="AO59" s="4">
        <v>57</v>
      </c>
      <c r="AP59" s="4" t="str">
        <f t="shared" si="4"/>
        <v>Soil1</v>
      </c>
      <c r="AQ59" s="5" t="str">
        <f>$AA$5</f>
        <v>A</v>
      </c>
      <c r="AR59" s="4">
        <v>8</v>
      </c>
      <c r="AS59" s="5" t="str">
        <f>BC5</f>
        <v>S 8</v>
      </c>
      <c r="AT59" s="1"/>
      <c r="AU59" s="1"/>
      <c r="AV59" s="1"/>
      <c r="AW59" s="1"/>
      <c r="AX59" s="1"/>
      <c r="AY59" s="1"/>
      <c r="AZ59" s="1"/>
      <c r="BA59" s="1"/>
      <c r="BB59" s="1"/>
      <c r="BC59" s="1"/>
      <c r="BD59" s="1"/>
      <c r="BE59" s="1"/>
      <c r="BF59" s="1"/>
      <c r="BG59" s="1"/>
    </row>
    <row r="60" spans="1:59" x14ac:dyDescent="0.2">
      <c r="A60" s="4">
        <v>58</v>
      </c>
      <c r="B60" s="4" t="str">
        <f t="shared" si="0"/>
        <v>Leaves1</v>
      </c>
      <c r="C60" s="5" t="str">
        <f>$G$6</f>
        <v>B</v>
      </c>
      <c r="D60" s="4">
        <v>8</v>
      </c>
      <c r="E60" s="5" t="str">
        <f t="shared" ref="E60:E66" si="37">O6</f>
        <v>L 80</v>
      </c>
      <c r="U60" s="4">
        <v>58</v>
      </c>
      <c r="V60" s="4" t="str">
        <f t="shared" si="2"/>
        <v>Roots1</v>
      </c>
      <c r="W60" s="5" t="str">
        <f>$AA$6</f>
        <v>B</v>
      </c>
      <c r="X60" s="4">
        <v>8</v>
      </c>
      <c r="Y60" s="5" t="str">
        <f t="shared" ref="Y60:Y66" si="38">AI6</f>
        <v>R 31</v>
      </c>
      <c r="Z60" s="1"/>
      <c r="AA60" s="1"/>
      <c r="AB60" s="1"/>
      <c r="AC60" s="1"/>
      <c r="AD60" s="1"/>
      <c r="AE60" s="1"/>
      <c r="AF60" s="1"/>
      <c r="AG60" s="1"/>
      <c r="AH60" s="1"/>
      <c r="AI60" s="1"/>
      <c r="AJ60" s="1"/>
      <c r="AK60" s="1"/>
      <c r="AL60" s="1"/>
      <c r="AM60" s="1"/>
      <c r="AN60" s="1"/>
      <c r="AO60" s="4">
        <v>58</v>
      </c>
      <c r="AP60" s="4" t="str">
        <f t="shared" si="4"/>
        <v>Soil1</v>
      </c>
      <c r="AQ60" s="5" t="str">
        <f>$AA$6</f>
        <v>B</v>
      </c>
      <c r="AR60" s="4">
        <v>8</v>
      </c>
      <c r="AS60" s="5" t="str">
        <f t="shared" ref="AS60:AS66" si="39">BC6</f>
        <v>S 20</v>
      </c>
      <c r="AT60" s="1"/>
      <c r="AU60" s="1"/>
      <c r="AV60" s="1"/>
      <c r="AW60" s="1"/>
      <c r="AX60" s="1"/>
      <c r="AY60" s="1"/>
      <c r="AZ60" s="1"/>
      <c r="BA60" s="1"/>
      <c r="BB60" s="1"/>
      <c r="BC60" s="1"/>
      <c r="BD60" s="1"/>
      <c r="BE60" s="1"/>
      <c r="BF60" s="1"/>
      <c r="BG60" s="1"/>
    </row>
    <row r="61" spans="1:59" x14ac:dyDescent="0.2">
      <c r="A61" s="4">
        <v>59</v>
      </c>
      <c r="B61" s="4" t="str">
        <f t="shared" si="0"/>
        <v>Leaves1</v>
      </c>
      <c r="C61" s="5" t="str">
        <f>$G$7</f>
        <v>C</v>
      </c>
      <c r="D61" s="4">
        <v>8</v>
      </c>
      <c r="E61" s="5" t="str">
        <f t="shared" si="37"/>
        <v>L 39</v>
      </c>
      <c r="U61" s="4">
        <v>59</v>
      </c>
      <c r="V61" s="4" t="str">
        <f t="shared" si="2"/>
        <v>Roots1</v>
      </c>
      <c r="W61" s="5" t="str">
        <f>$AA$7</f>
        <v>C</v>
      </c>
      <c r="X61" s="4">
        <v>8</v>
      </c>
      <c r="Y61" s="5" t="str">
        <f t="shared" si="38"/>
        <v>R 15</v>
      </c>
      <c r="Z61" s="1"/>
      <c r="AA61" s="1"/>
      <c r="AB61" s="1"/>
      <c r="AC61" s="1"/>
      <c r="AD61" s="1"/>
      <c r="AE61" s="1"/>
      <c r="AF61" s="1"/>
      <c r="AG61" s="1"/>
      <c r="AH61" s="1"/>
      <c r="AI61" s="1"/>
      <c r="AJ61" s="1"/>
      <c r="AK61" s="1"/>
      <c r="AL61" s="1"/>
      <c r="AM61" s="1"/>
      <c r="AN61" s="1"/>
      <c r="AO61" s="4">
        <v>59</v>
      </c>
      <c r="AP61" s="4" t="str">
        <f t="shared" si="4"/>
        <v>Soil1</v>
      </c>
      <c r="AQ61" s="5" t="str">
        <f>$AA$7</f>
        <v>C</v>
      </c>
      <c r="AR61" s="4">
        <v>8</v>
      </c>
      <c r="AS61" s="5" t="str">
        <f t="shared" si="39"/>
        <v>S 32</v>
      </c>
      <c r="AT61" s="1"/>
      <c r="AU61" s="1"/>
      <c r="AV61" s="1"/>
      <c r="AW61" s="1"/>
      <c r="AX61" s="1"/>
      <c r="AY61" s="1"/>
      <c r="AZ61" s="1"/>
      <c r="BA61" s="1"/>
      <c r="BB61" s="1"/>
      <c r="BC61" s="1"/>
      <c r="BD61" s="1"/>
      <c r="BE61" s="1"/>
      <c r="BF61" s="1"/>
      <c r="BG61" s="1"/>
    </row>
    <row r="62" spans="1:59" x14ac:dyDescent="0.2">
      <c r="A62" s="4">
        <v>60</v>
      </c>
      <c r="B62" s="4" t="str">
        <f t="shared" si="0"/>
        <v>Leaves1</v>
      </c>
      <c r="C62" s="5" t="str">
        <f>$G$8</f>
        <v>D</v>
      </c>
      <c r="D62" s="4">
        <v>8</v>
      </c>
      <c r="E62" s="5" t="str">
        <f t="shared" si="37"/>
        <v>L 50</v>
      </c>
      <c r="U62" s="4">
        <v>60</v>
      </c>
      <c r="V62" s="4" t="str">
        <f t="shared" si="2"/>
        <v>Roots1</v>
      </c>
      <c r="W62" s="5" t="str">
        <f>$AA$8</f>
        <v>D</v>
      </c>
      <c r="X62" s="4">
        <v>8</v>
      </c>
      <c r="Y62" s="5" t="str">
        <f t="shared" si="38"/>
        <v>R 92</v>
      </c>
      <c r="Z62" s="1"/>
      <c r="AA62" s="1"/>
      <c r="AB62" s="1"/>
      <c r="AC62" s="1"/>
      <c r="AD62" s="1"/>
      <c r="AE62" s="1"/>
      <c r="AF62" s="1"/>
      <c r="AG62" s="1"/>
      <c r="AH62" s="1"/>
      <c r="AI62" s="1"/>
      <c r="AJ62" s="1"/>
      <c r="AK62" s="1"/>
      <c r="AL62" s="1"/>
      <c r="AM62" s="1"/>
      <c r="AN62" s="1"/>
      <c r="AO62" s="4">
        <v>60</v>
      </c>
      <c r="AP62" s="4" t="str">
        <f t="shared" si="4"/>
        <v>Soil1</v>
      </c>
      <c r="AQ62" s="5" t="str">
        <f>$AA$8</f>
        <v>D</v>
      </c>
      <c r="AR62" s="4">
        <v>8</v>
      </c>
      <c r="AS62" s="5" t="str">
        <f t="shared" si="39"/>
        <v>S 44</v>
      </c>
      <c r="AT62" s="1"/>
      <c r="AU62" s="1"/>
      <c r="AV62" s="1"/>
      <c r="AW62" s="1"/>
      <c r="AX62" s="1"/>
      <c r="AY62" s="1"/>
      <c r="AZ62" s="1"/>
      <c r="BA62" s="1"/>
      <c r="BB62" s="1"/>
      <c r="BC62" s="1"/>
      <c r="BD62" s="1"/>
      <c r="BE62" s="1"/>
      <c r="BF62" s="1"/>
      <c r="BG62" s="1"/>
    </row>
    <row r="63" spans="1:59" x14ac:dyDescent="0.2">
      <c r="A63" s="4">
        <v>61</v>
      </c>
      <c r="B63" s="4" t="str">
        <f t="shared" si="0"/>
        <v>Leaves1</v>
      </c>
      <c r="C63" s="5" t="str">
        <f>$G$9</f>
        <v>E</v>
      </c>
      <c r="D63" s="4">
        <v>8</v>
      </c>
      <c r="E63" s="5" t="str">
        <f t="shared" si="37"/>
        <v>L 15</v>
      </c>
      <c r="U63" s="4">
        <v>61</v>
      </c>
      <c r="V63" s="4" t="str">
        <f t="shared" si="2"/>
        <v>Roots1</v>
      </c>
      <c r="W63" s="5" t="str">
        <f>$AA$9</f>
        <v>E</v>
      </c>
      <c r="X63" s="4">
        <v>8</v>
      </c>
      <c r="Y63" s="5" t="str">
        <f t="shared" si="38"/>
        <v>R 35</v>
      </c>
      <c r="Z63" s="1"/>
      <c r="AA63" s="1"/>
      <c r="AB63" s="1"/>
      <c r="AC63" s="1"/>
      <c r="AD63" s="1"/>
      <c r="AE63" s="1"/>
      <c r="AF63" s="1"/>
      <c r="AG63" s="1"/>
      <c r="AH63" s="1"/>
      <c r="AI63" s="1"/>
      <c r="AJ63" s="1"/>
      <c r="AK63" s="1"/>
      <c r="AL63" s="1"/>
      <c r="AM63" s="1"/>
      <c r="AN63" s="1"/>
      <c r="AO63" s="4">
        <v>61</v>
      </c>
      <c r="AP63" s="4" t="str">
        <f t="shared" si="4"/>
        <v>Soil1</v>
      </c>
      <c r="AQ63" s="5" t="str">
        <f>$AA$9</f>
        <v>E</v>
      </c>
      <c r="AR63" s="4">
        <v>8</v>
      </c>
      <c r="AS63" s="5" t="str">
        <f t="shared" si="39"/>
        <v>S 56</v>
      </c>
      <c r="AT63" s="1"/>
      <c r="AU63" s="1"/>
      <c r="AV63" s="1"/>
      <c r="AW63" s="1"/>
      <c r="AX63" s="1"/>
      <c r="AY63" s="1"/>
      <c r="AZ63" s="1"/>
      <c r="BA63" s="1"/>
      <c r="BB63" s="1"/>
      <c r="BC63" s="1"/>
      <c r="BD63" s="1"/>
      <c r="BE63" s="1"/>
      <c r="BF63" s="1"/>
      <c r="BG63" s="1"/>
    </row>
    <row r="64" spans="1:59" x14ac:dyDescent="0.2">
      <c r="A64" s="4">
        <v>62</v>
      </c>
      <c r="B64" s="4" t="str">
        <f t="shared" si="0"/>
        <v>Leaves1</v>
      </c>
      <c r="C64" s="5" t="str">
        <f>$G$10</f>
        <v>F</v>
      </c>
      <c r="D64" s="4">
        <v>8</v>
      </c>
      <c r="E64" s="5" t="str">
        <f t="shared" si="37"/>
        <v>L 24</v>
      </c>
      <c r="U64" s="4">
        <v>62</v>
      </c>
      <c r="V64" s="4" t="str">
        <f t="shared" si="2"/>
        <v>Roots1</v>
      </c>
      <c r="W64" s="5" t="str">
        <f>$AA$10</f>
        <v>F</v>
      </c>
      <c r="X64" s="4">
        <v>8</v>
      </c>
      <c r="Y64" s="5" t="str">
        <f t="shared" si="38"/>
        <v>R 71</v>
      </c>
      <c r="Z64" s="1"/>
      <c r="AA64" s="1"/>
      <c r="AB64" s="1"/>
      <c r="AC64" s="1"/>
      <c r="AD64" s="1"/>
      <c r="AE64" s="1"/>
      <c r="AF64" s="1"/>
      <c r="AG64" s="1"/>
      <c r="AH64" s="1"/>
      <c r="AI64" s="1"/>
      <c r="AJ64" s="1"/>
      <c r="AK64" s="1"/>
      <c r="AL64" s="1"/>
      <c r="AM64" s="1"/>
      <c r="AN64" s="1"/>
      <c r="AO64" s="4">
        <v>62</v>
      </c>
      <c r="AP64" s="4" t="str">
        <f t="shared" si="4"/>
        <v>Soil1</v>
      </c>
      <c r="AQ64" s="5" t="str">
        <f>$AA$10</f>
        <v>F</v>
      </c>
      <c r="AR64" s="4">
        <v>8</v>
      </c>
      <c r="AS64" s="5" t="str">
        <f t="shared" si="39"/>
        <v>S 68</v>
      </c>
      <c r="AT64" s="1"/>
      <c r="AU64" s="1"/>
      <c r="AV64" s="1"/>
      <c r="AW64" s="1"/>
      <c r="AX64" s="1"/>
      <c r="AY64" s="1"/>
      <c r="AZ64" s="1"/>
      <c r="BA64" s="1"/>
      <c r="BB64" s="1"/>
      <c r="BC64" s="1"/>
      <c r="BD64" s="1"/>
      <c r="BE64" s="1"/>
      <c r="BF64" s="1"/>
      <c r="BG64" s="1"/>
    </row>
    <row r="65" spans="1:59" x14ac:dyDescent="0.2">
      <c r="A65" s="4">
        <v>63</v>
      </c>
      <c r="B65" s="4" t="str">
        <f t="shared" si="0"/>
        <v>Leaves1</v>
      </c>
      <c r="C65" s="5" t="str">
        <f>$G$11</f>
        <v>G</v>
      </c>
      <c r="D65" s="4">
        <v>8</v>
      </c>
      <c r="E65" s="5" t="str">
        <f t="shared" si="37"/>
        <v>L 40</v>
      </c>
      <c r="U65" s="4">
        <v>63</v>
      </c>
      <c r="V65" s="4" t="str">
        <f t="shared" si="2"/>
        <v>Roots1</v>
      </c>
      <c r="W65" s="5" t="str">
        <f>$AA$11</f>
        <v>G</v>
      </c>
      <c r="X65" s="4">
        <v>8</v>
      </c>
      <c r="Y65" s="5" t="str">
        <f t="shared" si="38"/>
        <v>R 66</v>
      </c>
      <c r="Z65" s="1"/>
      <c r="AA65" s="1"/>
      <c r="AB65" s="1"/>
      <c r="AC65" s="1"/>
      <c r="AD65" s="1"/>
      <c r="AE65" s="1"/>
      <c r="AF65" s="1"/>
      <c r="AG65" s="1"/>
      <c r="AH65" s="1"/>
      <c r="AI65" s="1"/>
      <c r="AJ65" s="1"/>
      <c r="AK65" s="1"/>
      <c r="AL65" s="1"/>
      <c r="AM65" s="1"/>
      <c r="AN65" s="1"/>
      <c r="AO65" s="4">
        <v>63</v>
      </c>
      <c r="AP65" s="4" t="str">
        <f t="shared" si="4"/>
        <v>Soil1</v>
      </c>
      <c r="AQ65" s="5" t="str">
        <f>$AA$11</f>
        <v>G</v>
      </c>
      <c r="AR65" s="4">
        <v>8</v>
      </c>
      <c r="AS65" s="5" t="str">
        <f t="shared" si="39"/>
        <v>S 80</v>
      </c>
      <c r="AT65" s="1"/>
      <c r="AU65" s="1"/>
      <c r="AV65" s="1"/>
      <c r="AW65" s="1"/>
      <c r="AX65" s="1"/>
      <c r="AY65" s="1"/>
      <c r="AZ65" s="1"/>
      <c r="BA65" s="1"/>
      <c r="BB65" s="1"/>
      <c r="BC65" s="1"/>
      <c r="BD65" s="1"/>
      <c r="BE65" s="1"/>
      <c r="BF65" s="1"/>
      <c r="BG65" s="1"/>
    </row>
    <row r="66" spans="1:59" x14ac:dyDescent="0.2">
      <c r="A66" s="4">
        <v>64</v>
      </c>
      <c r="B66" s="4" t="str">
        <f t="shared" si="0"/>
        <v>Leaves1</v>
      </c>
      <c r="C66" s="5" t="str">
        <f>$G$12</f>
        <v>H</v>
      </c>
      <c r="D66" s="4">
        <v>8</v>
      </c>
      <c r="E66" s="5" t="str">
        <f t="shared" si="37"/>
        <v>L 47</v>
      </c>
      <c r="U66" s="4">
        <v>64</v>
      </c>
      <c r="V66" s="4" t="str">
        <f t="shared" si="2"/>
        <v>Roots1</v>
      </c>
      <c r="W66" s="5" t="str">
        <f>$AA$12</f>
        <v>H</v>
      </c>
      <c r="X66" s="4">
        <v>8</v>
      </c>
      <c r="Y66" s="5" t="str">
        <f t="shared" si="38"/>
        <v>R 85</v>
      </c>
      <c r="Z66" s="1"/>
      <c r="AA66" s="1"/>
      <c r="AB66" s="1"/>
      <c r="AC66" s="1"/>
      <c r="AD66" s="1"/>
      <c r="AE66" s="1"/>
      <c r="AF66" s="1"/>
      <c r="AG66" s="1"/>
      <c r="AH66" s="1"/>
      <c r="AI66" s="1"/>
      <c r="AJ66" s="1"/>
      <c r="AK66" s="1"/>
      <c r="AL66" s="1"/>
      <c r="AM66" s="1"/>
      <c r="AN66" s="1"/>
      <c r="AO66" s="4">
        <v>64</v>
      </c>
      <c r="AP66" s="4" t="str">
        <f t="shared" si="4"/>
        <v>Soil1</v>
      </c>
      <c r="AQ66" s="5" t="str">
        <f>$AA$12</f>
        <v>H</v>
      </c>
      <c r="AR66" s="4">
        <v>8</v>
      </c>
      <c r="AS66" s="5" t="str">
        <f t="shared" si="39"/>
        <v>S 92</v>
      </c>
      <c r="AT66" s="1"/>
      <c r="AU66" s="1"/>
      <c r="AV66" s="1"/>
      <c r="AW66" s="1"/>
      <c r="AX66" s="1"/>
      <c r="AY66" s="1"/>
      <c r="AZ66" s="1"/>
      <c r="BA66" s="1"/>
      <c r="BB66" s="1"/>
      <c r="BC66" s="1"/>
      <c r="BD66" s="1"/>
      <c r="BE66" s="1"/>
      <c r="BF66" s="1"/>
      <c r="BG66" s="1"/>
    </row>
    <row r="67" spans="1:59" x14ac:dyDescent="0.2">
      <c r="A67" s="4">
        <v>65</v>
      </c>
      <c r="B67" s="4" t="str">
        <f t="shared" si="0"/>
        <v>Leaves1</v>
      </c>
      <c r="C67" s="5" t="str">
        <f>$G$5</f>
        <v>A</v>
      </c>
      <c r="D67" s="4">
        <v>9</v>
      </c>
      <c r="E67" s="5" t="str">
        <f>P5</f>
        <v>L 110</v>
      </c>
      <c r="U67" s="4">
        <v>65</v>
      </c>
      <c r="V67" s="4" t="str">
        <f t="shared" si="2"/>
        <v>Roots1</v>
      </c>
      <c r="W67" s="5" t="str">
        <f>$AA$5</f>
        <v>A</v>
      </c>
      <c r="X67" s="4">
        <v>9</v>
      </c>
      <c r="Y67" s="5" t="str">
        <f>AJ5</f>
        <v>R 44</v>
      </c>
      <c r="Z67" s="1"/>
      <c r="AA67" s="1"/>
      <c r="AB67" s="1"/>
      <c r="AC67" s="1"/>
      <c r="AD67" s="1"/>
      <c r="AE67" s="1"/>
      <c r="AF67" s="1"/>
      <c r="AG67" s="1"/>
      <c r="AH67" s="1"/>
      <c r="AI67" s="1"/>
      <c r="AJ67" s="1"/>
      <c r="AK67" s="1"/>
      <c r="AL67" s="1"/>
      <c r="AM67" s="1"/>
      <c r="AN67" s="1"/>
      <c r="AO67" s="4">
        <v>65</v>
      </c>
      <c r="AP67" s="4" t="str">
        <f t="shared" si="4"/>
        <v>Soil1</v>
      </c>
      <c r="AQ67" s="5" t="str">
        <f>$AA$5</f>
        <v>A</v>
      </c>
      <c r="AR67" s="4">
        <v>9</v>
      </c>
      <c r="AS67" s="5" t="str">
        <f>BD5</f>
        <v>S 9</v>
      </c>
      <c r="AT67" s="1"/>
      <c r="AU67" s="1"/>
      <c r="AV67" s="1"/>
      <c r="AW67" s="1"/>
      <c r="AX67" s="1"/>
      <c r="AY67" s="1"/>
      <c r="AZ67" s="1"/>
      <c r="BA67" s="1"/>
      <c r="BB67" s="1"/>
      <c r="BC67" s="1"/>
      <c r="BD67" s="1"/>
      <c r="BE67" s="1"/>
      <c r="BF67" s="1"/>
      <c r="BG67" s="1"/>
    </row>
    <row r="68" spans="1:59" x14ac:dyDescent="0.2">
      <c r="A68" s="4">
        <v>66</v>
      </c>
      <c r="B68" s="4" t="str">
        <f t="shared" ref="B68:B98" si="40">$G$4</f>
        <v>Leaves1</v>
      </c>
      <c r="C68" s="5" t="str">
        <f>$G$6</f>
        <v>B</v>
      </c>
      <c r="D68" s="4">
        <v>9</v>
      </c>
      <c r="E68" s="5" t="str">
        <f t="shared" ref="E68:E74" si="41">P6</f>
        <v>L 103</v>
      </c>
      <c r="U68" s="4">
        <v>66</v>
      </c>
      <c r="V68" s="4" t="str">
        <f t="shared" ref="V68:V98" si="42">$AA$4</f>
        <v>Roots1</v>
      </c>
      <c r="W68" s="5" t="str">
        <f>$AA$6</f>
        <v>B</v>
      </c>
      <c r="X68" s="4">
        <v>9</v>
      </c>
      <c r="Y68" s="5" t="str">
        <f t="shared" ref="Y68:Y74" si="43">AJ6</f>
        <v>R 50</v>
      </c>
      <c r="Z68" s="1"/>
      <c r="AA68" s="1"/>
      <c r="AB68" s="1"/>
      <c r="AC68" s="1"/>
      <c r="AD68" s="1"/>
      <c r="AE68" s="1"/>
      <c r="AF68" s="1"/>
      <c r="AG68" s="1"/>
      <c r="AH68" s="1"/>
      <c r="AI68" s="1"/>
      <c r="AJ68" s="1"/>
      <c r="AK68" s="1"/>
      <c r="AL68" s="1"/>
      <c r="AM68" s="1"/>
      <c r="AN68" s="1"/>
      <c r="AO68" s="4">
        <v>66</v>
      </c>
      <c r="AP68" s="4" t="str">
        <f t="shared" ref="AP68:AP98" si="44">$AU$4</f>
        <v>Soil1</v>
      </c>
      <c r="AQ68" s="5" t="str">
        <f>$AA$6</f>
        <v>B</v>
      </c>
      <c r="AR68" s="4">
        <v>9</v>
      </c>
      <c r="AS68" s="5" t="str">
        <f t="shared" ref="AS68:AS74" si="45">BD6</f>
        <v>S 21</v>
      </c>
      <c r="AT68" s="1"/>
      <c r="AU68" s="1"/>
      <c r="AV68" s="1"/>
      <c r="AW68" s="1"/>
      <c r="AX68" s="1"/>
      <c r="AY68" s="1"/>
      <c r="AZ68" s="1"/>
      <c r="BA68" s="1"/>
      <c r="BB68" s="1"/>
      <c r="BC68" s="1"/>
      <c r="BD68" s="1"/>
      <c r="BE68" s="1"/>
      <c r="BF68" s="1"/>
      <c r="BG68" s="1"/>
    </row>
    <row r="69" spans="1:59" x14ac:dyDescent="0.2">
      <c r="A69" s="4">
        <v>67</v>
      </c>
      <c r="B69" s="4" t="str">
        <f t="shared" si="40"/>
        <v>Leaves1</v>
      </c>
      <c r="C69" s="5" t="str">
        <f>$G$7</f>
        <v>C</v>
      </c>
      <c r="D69" s="4">
        <v>9</v>
      </c>
      <c r="E69" s="5" t="str">
        <f t="shared" si="41"/>
        <v>L 82</v>
      </c>
      <c r="U69" s="4">
        <v>67</v>
      </c>
      <c r="V69" s="4" t="str">
        <f t="shared" si="42"/>
        <v>Roots1</v>
      </c>
      <c r="W69" s="5" t="str">
        <f>$AA$7</f>
        <v>C</v>
      </c>
      <c r="X69" s="4">
        <v>9</v>
      </c>
      <c r="Y69" s="5" t="str">
        <f t="shared" si="43"/>
        <v>R 54</v>
      </c>
      <c r="Z69" s="1"/>
      <c r="AA69" s="1"/>
      <c r="AB69" s="1"/>
      <c r="AC69" s="1"/>
      <c r="AD69" s="1"/>
      <c r="AE69" s="1"/>
      <c r="AF69" s="1"/>
      <c r="AG69" s="1"/>
      <c r="AH69" s="1"/>
      <c r="AI69" s="1"/>
      <c r="AJ69" s="1"/>
      <c r="AK69" s="1"/>
      <c r="AL69" s="1"/>
      <c r="AM69" s="1"/>
      <c r="AN69" s="1"/>
      <c r="AO69" s="4">
        <v>67</v>
      </c>
      <c r="AP69" s="4" t="str">
        <f t="shared" si="44"/>
        <v>Soil1</v>
      </c>
      <c r="AQ69" s="5" t="str">
        <f>$AA$7</f>
        <v>C</v>
      </c>
      <c r="AR69" s="4">
        <v>9</v>
      </c>
      <c r="AS69" s="5" t="str">
        <f t="shared" si="45"/>
        <v>S 33</v>
      </c>
      <c r="AT69" s="1"/>
      <c r="AU69" s="1"/>
      <c r="AV69" s="1"/>
      <c r="AW69" s="1"/>
      <c r="AX69" s="1"/>
      <c r="AY69" s="1"/>
      <c r="AZ69" s="1"/>
      <c r="BA69" s="1"/>
      <c r="BB69" s="1"/>
      <c r="BC69" s="1"/>
      <c r="BD69" s="1"/>
      <c r="BE69" s="1"/>
      <c r="BF69" s="1"/>
      <c r="BG69" s="1"/>
    </row>
    <row r="70" spans="1:59" x14ac:dyDescent="0.2">
      <c r="A70" s="4">
        <v>68</v>
      </c>
      <c r="B70" s="4" t="str">
        <f t="shared" si="40"/>
        <v>Leaves1</v>
      </c>
      <c r="C70" s="5" t="str">
        <f>$G$8</f>
        <v>D</v>
      </c>
      <c r="D70" s="4">
        <v>9</v>
      </c>
      <c r="E70" s="5" t="str">
        <f t="shared" si="41"/>
        <v>L 96</v>
      </c>
      <c r="U70" s="4">
        <v>68</v>
      </c>
      <c r="V70" s="4" t="str">
        <f t="shared" si="42"/>
        <v>Roots1</v>
      </c>
      <c r="W70" s="5" t="str">
        <f>$AA$8</f>
        <v>D</v>
      </c>
      <c r="X70" s="4">
        <v>9</v>
      </c>
      <c r="Y70" s="5" t="str">
        <f t="shared" si="43"/>
        <v>R 84</v>
      </c>
      <c r="Z70" s="1"/>
      <c r="AA70" s="1"/>
      <c r="AB70" s="1"/>
      <c r="AC70" s="1"/>
      <c r="AD70" s="1"/>
      <c r="AE70" s="1"/>
      <c r="AF70" s="1"/>
      <c r="AG70" s="1"/>
      <c r="AH70" s="1"/>
      <c r="AI70" s="1"/>
      <c r="AJ70" s="1"/>
      <c r="AK70" s="1"/>
      <c r="AL70" s="1"/>
      <c r="AM70" s="1"/>
      <c r="AN70" s="1"/>
      <c r="AO70" s="4">
        <v>68</v>
      </c>
      <c r="AP70" s="4" t="str">
        <f t="shared" si="44"/>
        <v>Soil1</v>
      </c>
      <c r="AQ70" s="5" t="str">
        <f>$AA$8</f>
        <v>D</v>
      </c>
      <c r="AR70" s="4">
        <v>9</v>
      </c>
      <c r="AS70" s="5" t="str">
        <f t="shared" si="45"/>
        <v>S 45</v>
      </c>
      <c r="AT70" s="1"/>
      <c r="AU70" s="1"/>
      <c r="AV70" s="1"/>
      <c r="AW70" s="1"/>
      <c r="AX70" s="1"/>
      <c r="AY70" s="1"/>
      <c r="AZ70" s="1"/>
      <c r="BA70" s="1"/>
      <c r="BB70" s="1"/>
      <c r="BC70" s="1"/>
      <c r="BD70" s="1"/>
      <c r="BE70" s="1"/>
      <c r="BF70" s="1"/>
      <c r="BG70" s="1"/>
    </row>
    <row r="71" spans="1:59" x14ac:dyDescent="0.2">
      <c r="A71" s="4">
        <v>69</v>
      </c>
      <c r="B71" s="4" t="str">
        <f t="shared" si="40"/>
        <v>Leaves1</v>
      </c>
      <c r="C71" s="5" t="str">
        <f>$G$9</f>
        <v>E</v>
      </c>
      <c r="D71" s="4">
        <v>9</v>
      </c>
      <c r="E71" s="5" t="str">
        <f t="shared" si="41"/>
        <v>L 84</v>
      </c>
      <c r="U71" s="4">
        <v>69</v>
      </c>
      <c r="V71" s="4" t="str">
        <f t="shared" si="42"/>
        <v>Roots1</v>
      </c>
      <c r="W71" s="5" t="str">
        <f>$AA$9</f>
        <v>E</v>
      </c>
      <c r="X71" s="4">
        <v>9</v>
      </c>
      <c r="Y71" s="5" t="str">
        <f t="shared" si="43"/>
        <v>R 1</v>
      </c>
      <c r="Z71" s="1"/>
      <c r="AA71" s="1"/>
      <c r="AB71" s="1"/>
      <c r="AC71" s="1"/>
      <c r="AD71" s="1"/>
      <c r="AE71" s="1"/>
      <c r="AF71" s="1"/>
      <c r="AG71" s="1"/>
      <c r="AH71" s="1"/>
      <c r="AI71" s="1"/>
      <c r="AJ71" s="1"/>
      <c r="AK71" s="1"/>
      <c r="AL71" s="1"/>
      <c r="AM71" s="1"/>
      <c r="AN71" s="1"/>
      <c r="AO71" s="4">
        <v>69</v>
      </c>
      <c r="AP71" s="4" t="str">
        <f t="shared" si="44"/>
        <v>Soil1</v>
      </c>
      <c r="AQ71" s="5" t="str">
        <f>$AA$9</f>
        <v>E</v>
      </c>
      <c r="AR71" s="4">
        <v>9</v>
      </c>
      <c r="AS71" s="5" t="str">
        <f t="shared" si="45"/>
        <v>S 57</v>
      </c>
      <c r="AT71" s="1"/>
      <c r="AU71" s="1"/>
      <c r="AV71" s="1"/>
      <c r="AW71" s="1"/>
      <c r="AX71" s="1"/>
      <c r="AY71" s="1"/>
      <c r="AZ71" s="1"/>
      <c r="BA71" s="1"/>
      <c r="BB71" s="1"/>
      <c r="BC71" s="1"/>
      <c r="BD71" s="1"/>
      <c r="BE71" s="1"/>
      <c r="BF71" s="1"/>
      <c r="BG71" s="1"/>
    </row>
    <row r="72" spans="1:59" x14ac:dyDescent="0.2">
      <c r="A72" s="4">
        <v>70</v>
      </c>
      <c r="B72" s="4" t="str">
        <f t="shared" si="40"/>
        <v>Leaves1</v>
      </c>
      <c r="C72" s="5" t="str">
        <f>$G$10</f>
        <v>F</v>
      </c>
      <c r="D72" s="4">
        <v>9</v>
      </c>
      <c r="E72" s="5" t="str">
        <f t="shared" si="41"/>
        <v>L 75</v>
      </c>
      <c r="U72" s="4">
        <v>70</v>
      </c>
      <c r="V72" s="4" t="str">
        <f t="shared" si="42"/>
        <v>Roots1</v>
      </c>
      <c r="W72" s="5" t="str">
        <f>$AA$10</f>
        <v>F</v>
      </c>
      <c r="X72" s="4">
        <v>9</v>
      </c>
      <c r="Y72" s="5" t="str">
        <f t="shared" si="43"/>
        <v>R 51</v>
      </c>
      <c r="Z72" s="1"/>
      <c r="AA72" s="1"/>
      <c r="AB72" s="1"/>
      <c r="AC72" s="1"/>
      <c r="AD72" s="1"/>
      <c r="AE72" s="1"/>
      <c r="AF72" s="1"/>
      <c r="AG72" s="1"/>
      <c r="AH72" s="1"/>
      <c r="AI72" s="1"/>
      <c r="AJ72" s="1"/>
      <c r="AK72" s="1"/>
      <c r="AL72" s="1"/>
      <c r="AM72" s="1"/>
      <c r="AN72" s="1"/>
      <c r="AO72" s="4">
        <v>70</v>
      </c>
      <c r="AP72" s="4" t="str">
        <f t="shared" si="44"/>
        <v>Soil1</v>
      </c>
      <c r="AQ72" s="5" t="str">
        <f>$AA$10</f>
        <v>F</v>
      </c>
      <c r="AR72" s="4">
        <v>9</v>
      </c>
      <c r="AS72" s="5" t="str">
        <f t="shared" si="45"/>
        <v>S 69</v>
      </c>
      <c r="AT72" s="1"/>
      <c r="AU72" s="1"/>
      <c r="AV72" s="1"/>
      <c r="AW72" s="1"/>
      <c r="AX72" s="1"/>
      <c r="AY72" s="1"/>
      <c r="AZ72" s="1"/>
      <c r="BA72" s="1"/>
      <c r="BB72" s="1"/>
      <c r="BC72" s="1"/>
      <c r="BD72" s="1"/>
      <c r="BE72" s="1"/>
      <c r="BF72" s="1"/>
      <c r="BG72" s="1"/>
    </row>
    <row r="73" spans="1:59" x14ac:dyDescent="0.2">
      <c r="A73" s="4">
        <v>71</v>
      </c>
      <c r="B73" s="4" t="str">
        <f t="shared" si="40"/>
        <v>Leaves1</v>
      </c>
      <c r="C73" s="5" t="str">
        <f>$G$11</f>
        <v>G</v>
      </c>
      <c r="D73" s="4">
        <v>9</v>
      </c>
      <c r="E73" s="5" t="str">
        <f t="shared" si="41"/>
        <v>L 32</v>
      </c>
      <c r="U73" s="4">
        <v>71</v>
      </c>
      <c r="V73" s="4" t="str">
        <f t="shared" si="42"/>
        <v>Roots1</v>
      </c>
      <c r="W73" s="5" t="str">
        <f>$AA$11</f>
        <v>G</v>
      </c>
      <c r="X73" s="4">
        <v>9</v>
      </c>
      <c r="Y73" s="5" t="str">
        <f t="shared" si="43"/>
        <v>R 111</v>
      </c>
      <c r="Z73" s="1"/>
      <c r="AA73" s="1"/>
      <c r="AB73" s="1"/>
      <c r="AC73" s="1"/>
      <c r="AD73" s="1"/>
      <c r="AE73" s="1"/>
      <c r="AF73" s="1"/>
      <c r="AG73" s="1"/>
      <c r="AH73" s="1"/>
      <c r="AI73" s="1"/>
      <c r="AJ73" s="1"/>
      <c r="AK73" s="1"/>
      <c r="AL73" s="1"/>
      <c r="AM73" s="1"/>
      <c r="AN73" s="1"/>
      <c r="AO73" s="4">
        <v>71</v>
      </c>
      <c r="AP73" s="4" t="str">
        <f t="shared" si="44"/>
        <v>Soil1</v>
      </c>
      <c r="AQ73" s="5" t="str">
        <f>$AA$11</f>
        <v>G</v>
      </c>
      <c r="AR73" s="4">
        <v>9</v>
      </c>
      <c r="AS73" s="5" t="str">
        <f t="shared" si="45"/>
        <v>S 81</v>
      </c>
      <c r="AT73" s="1"/>
      <c r="AU73" s="1"/>
      <c r="AV73" s="1"/>
      <c r="AW73" s="1"/>
      <c r="AX73" s="1"/>
      <c r="AY73" s="1"/>
      <c r="AZ73" s="1"/>
      <c r="BA73" s="1"/>
      <c r="BB73" s="1"/>
      <c r="BC73" s="1"/>
      <c r="BD73" s="1"/>
      <c r="BE73" s="1"/>
      <c r="BF73" s="1"/>
      <c r="BG73" s="1"/>
    </row>
    <row r="74" spans="1:59" x14ac:dyDescent="0.2">
      <c r="A74" s="4">
        <v>72</v>
      </c>
      <c r="B74" s="4" t="str">
        <f t="shared" si="40"/>
        <v>Leaves1</v>
      </c>
      <c r="C74" s="5" t="str">
        <f>$G$12</f>
        <v>H</v>
      </c>
      <c r="D74" s="4">
        <v>9</v>
      </c>
      <c r="E74" s="5" t="str">
        <f t="shared" si="41"/>
        <v>L 16</v>
      </c>
      <c r="U74" s="4">
        <v>72</v>
      </c>
      <c r="V74" s="4" t="str">
        <f t="shared" si="42"/>
        <v>Roots1</v>
      </c>
      <c r="W74" s="5" t="str">
        <f>$AA$12</f>
        <v>H</v>
      </c>
      <c r="X74" s="4">
        <v>9</v>
      </c>
      <c r="Y74" s="5" t="str">
        <f t="shared" si="43"/>
        <v>R 80</v>
      </c>
      <c r="Z74" s="1"/>
      <c r="AA74" s="1"/>
      <c r="AB74" s="1"/>
      <c r="AC74" s="1"/>
      <c r="AD74" s="1"/>
      <c r="AE74" s="1"/>
      <c r="AF74" s="1"/>
      <c r="AG74" s="1"/>
      <c r="AH74" s="1"/>
      <c r="AI74" s="1"/>
      <c r="AJ74" s="1"/>
      <c r="AK74" s="1"/>
      <c r="AL74" s="1"/>
      <c r="AM74" s="1"/>
      <c r="AN74" s="1"/>
      <c r="AO74" s="4">
        <v>72</v>
      </c>
      <c r="AP74" s="4" t="str">
        <f t="shared" si="44"/>
        <v>Soil1</v>
      </c>
      <c r="AQ74" s="5" t="str">
        <f>$AA$12</f>
        <v>H</v>
      </c>
      <c r="AR74" s="4">
        <v>9</v>
      </c>
      <c r="AS74" s="5" t="str">
        <f t="shared" si="45"/>
        <v>S 93</v>
      </c>
      <c r="AT74" s="1"/>
      <c r="AU74" s="1"/>
      <c r="AV74" s="1"/>
      <c r="AW74" s="1"/>
      <c r="AX74" s="1"/>
      <c r="AY74" s="1"/>
      <c r="AZ74" s="1"/>
      <c r="BA74" s="1"/>
      <c r="BB74" s="1"/>
      <c r="BC74" s="1"/>
      <c r="BD74" s="1"/>
      <c r="BE74" s="1"/>
      <c r="BF74" s="1"/>
      <c r="BG74" s="1"/>
    </row>
    <row r="75" spans="1:59" x14ac:dyDescent="0.2">
      <c r="A75" s="4">
        <v>73</v>
      </c>
      <c r="B75" s="4" t="str">
        <f t="shared" si="40"/>
        <v>Leaves1</v>
      </c>
      <c r="C75" s="5" t="str">
        <f>$G$5</f>
        <v>A</v>
      </c>
      <c r="D75" s="4">
        <v>10</v>
      </c>
      <c r="E75" s="5" t="str">
        <f>Q5</f>
        <v>L 53</v>
      </c>
      <c r="U75" s="4">
        <v>73</v>
      </c>
      <c r="V75" s="4" t="str">
        <f t="shared" si="42"/>
        <v>Roots1</v>
      </c>
      <c r="W75" s="5" t="str">
        <f>$AA$5</f>
        <v>A</v>
      </c>
      <c r="X75" s="4">
        <v>10</v>
      </c>
      <c r="Y75" s="5" t="str">
        <f>AK5</f>
        <v>R 107</v>
      </c>
      <c r="Z75" s="1"/>
      <c r="AA75" s="1"/>
      <c r="AB75" s="1"/>
      <c r="AC75" s="1"/>
      <c r="AD75" s="1"/>
      <c r="AE75" s="1"/>
      <c r="AF75" s="1"/>
      <c r="AG75" s="1"/>
      <c r="AH75" s="1"/>
      <c r="AI75" s="1"/>
      <c r="AJ75" s="1"/>
      <c r="AK75" s="1"/>
      <c r="AL75" s="1"/>
      <c r="AM75" s="1"/>
      <c r="AN75" s="1"/>
      <c r="AO75" s="4">
        <v>73</v>
      </c>
      <c r="AP75" s="4" t="str">
        <f t="shared" si="44"/>
        <v>Soil1</v>
      </c>
      <c r="AQ75" s="5" t="str">
        <f>$AA$5</f>
        <v>A</v>
      </c>
      <c r="AR75" s="4">
        <v>10</v>
      </c>
      <c r="AS75" s="5" t="str">
        <f>BE5</f>
        <v>S 10</v>
      </c>
      <c r="AT75" s="1"/>
      <c r="AU75" s="1"/>
      <c r="AV75" s="1"/>
      <c r="AW75" s="1"/>
      <c r="AX75" s="1"/>
      <c r="AY75" s="1"/>
      <c r="AZ75" s="1"/>
      <c r="BA75" s="1"/>
      <c r="BB75" s="1"/>
      <c r="BC75" s="1"/>
      <c r="BD75" s="1"/>
      <c r="BE75" s="1"/>
      <c r="BF75" s="1"/>
      <c r="BG75" s="1"/>
    </row>
    <row r="76" spans="1:59" x14ac:dyDescent="0.2">
      <c r="A76" s="4">
        <v>74</v>
      </c>
      <c r="B76" s="4" t="str">
        <f t="shared" si="40"/>
        <v>Leaves1</v>
      </c>
      <c r="C76" s="5" t="str">
        <f>$G$6</f>
        <v>B</v>
      </c>
      <c r="D76" s="4">
        <v>10</v>
      </c>
      <c r="E76" s="5" t="str">
        <f t="shared" ref="E76:E82" si="46">Q6</f>
        <v>L 67</v>
      </c>
      <c r="U76" s="4">
        <v>74</v>
      </c>
      <c r="V76" s="4" t="str">
        <f t="shared" si="42"/>
        <v>Roots1</v>
      </c>
      <c r="W76" s="5" t="str">
        <f>$AA$6</f>
        <v>B</v>
      </c>
      <c r="X76" s="4">
        <v>10</v>
      </c>
      <c r="Y76" s="5" t="str">
        <f t="shared" ref="Y76:Y82" si="47">AK6</f>
        <v>R 75</v>
      </c>
      <c r="Z76" s="1"/>
      <c r="AA76" s="1"/>
      <c r="AB76" s="1"/>
      <c r="AC76" s="1"/>
      <c r="AD76" s="1"/>
      <c r="AE76" s="1"/>
      <c r="AF76" s="1"/>
      <c r="AG76" s="1"/>
      <c r="AH76" s="1"/>
      <c r="AI76" s="1"/>
      <c r="AJ76" s="1"/>
      <c r="AK76" s="1"/>
      <c r="AL76" s="1"/>
      <c r="AM76" s="1"/>
      <c r="AN76" s="1"/>
      <c r="AO76" s="4">
        <v>74</v>
      </c>
      <c r="AP76" s="4" t="str">
        <f t="shared" si="44"/>
        <v>Soil1</v>
      </c>
      <c r="AQ76" s="5" t="str">
        <f>$AA$6</f>
        <v>B</v>
      </c>
      <c r="AR76" s="4">
        <v>10</v>
      </c>
      <c r="AS76" s="5" t="str">
        <f t="shared" ref="AS76:AS82" si="48">BE6</f>
        <v>S 22</v>
      </c>
      <c r="AT76" s="1"/>
      <c r="AU76" s="1"/>
      <c r="AV76" s="1"/>
      <c r="AW76" s="1"/>
      <c r="AX76" s="1"/>
      <c r="AY76" s="1"/>
      <c r="AZ76" s="1"/>
      <c r="BA76" s="1"/>
      <c r="BB76" s="1"/>
      <c r="BC76" s="1"/>
      <c r="BD76" s="1"/>
      <c r="BE76" s="1"/>
      <c r="BF76" s="1"/>
      <c r="BG76" s="1"/>
    </row>
    <row r="77" spans="1:59" x14ac:dyDescent="0.2">
      <c r="A77" s="4">
        <v>75</v>
      </c>
      <c r="B77" s="4" t="str">
        <f t="shared" si="40"/>
        <v>Leaves1</v>
      </c>
      <c r="C77" s="5" t="str">
        <f>$G$7</f>
        <v>C</v>
      </c>
      <c r="D77" s="4">
        <v>10</v>
      </c>
      <c r="E77" s="5" t="str">
        <f t="shared" si="46"/>
        <v>L 86</v>
      </c>
      <c r="U77" s="4">
        <v>75</v>
      </c>
      <c r="V77" s="4" t="str">
        <f t="shared" si="42"/>
        <v>Roots1</v>
      </c>
      <c r="W77" s="5" t="str">
        <f>$AA$7</f>
        <v>C</v>
      </c>
      <c r="X77" s="4">
        <v>10</v>
      </c>
      <c r="Y77" s="5" t="str">
        <f t="shared" si="47"/>
        <v>R 60</v>
      </c>
      <c r="Z77" s="1"/>
      <c r="AA77" s="1"/>
      <c r="AB77" s="1"/>
      <c r="AC77" s="1"/>
      <c r="AD77" s="1"/>
      <c r="AE77" s="1"/>
      <c r="AF77" s="1"/>
      <c r="AG77" s="1"/>
      <c r="AH77" s="1"/>
      <c r="AI77" s="1"/>
      <c r="AJ77" s="1"/>
      <c r="AK77" s="1"/>
      <c r="AL77" s="1"/>
      <c r="AM77" s="1"/>
      <c r="AN77" s="1"/>
      <c r="AO77" s="4">
        <v>75</v>
      </c>
      <c r="AP77" s="4" t="str">
        <f t="shared" si="44"/>
        <v>Soil1</v>
      </c>
      <c r="AQ77" s="5" t="str">
        <f>$AA$7</f>
        <v>C</v>
      </c>
      <c r="AR77" s="4">
        <v>10</v>
      </c>
      <c r="AS77" s="5" t="str">
        <f t="shared" si="48"/>
        <v>S 34</v>
      </c>
      <c r="AT77" s="1"/>
      <c r="AU77" s="1"/>
      <c r="AV77" s="1"/>
      <c r="AW77" s="1"/>
      <c r="AX77" s="1"/>
      <c r="AY77" s="1"/>
      <c r="AZ77" s="1"/>
      <c r="BA77" s="1"/>
      <c r="BB77" s="1"/>
      <c r="BC77" s="1"/>
      <c r="BD77" s="1"/>
      <c r="BE77" s="1"/>
      <c r="BF77" s="1"/>
      <c r="BG77" s="1"/>
    </row>
    <row r="78" spans="1:59" x14ac:dyDescent="0.2">
      <c r="A78" s="4">
        <v>76</v>
      </c>
      <c r="B78" s="4" t="str">
        <f t="shared" si="40"/>
        <v>Leaves1</v>
      </c>
      <c r="C78" s="5" t="str">
        <f>$G$8</f>
        <v>D</v>
      </c>
      <c r="D78" s="4">
        <v>10</v>
      </c>
      <c r="E78" s="5" t="str">
        <f t="shared" si="46"/>
        <v>L 58</v>
      </c>
      <c r="U78" s="4">
        <v>76</v>
      </c>
      <c r="V78" s="4" t="str">
        <f t="shared" si="42"/>
        <v>Roots1</v>
      </c>
      <c r="W78" s="5" t="str">
        <f>$AA$8</f>
        <v>D</v>
      </c>
      <c r="X78" s="4">
        <v>10</v>
      </c>
      <c r="Y78" s="5" t="str">
        <f t="shared" si="47"/>
        <v>R 34</v>
      </c>
      <c r="Z78" s="1"/>
      <c r="AA78" s="1"/>
      <c r="AB78" s="1"/>
      <c r="AC78" s="1"/>
      <c r="AD78" s="1"/>
      <c r="AE78" s="1"/>
      <c r="AF78" s="1"/>
      <c r="AG78" s="1"/>
      <c r="AH78" s="1"/>
      <c r="AI78" s="1"/>
      <c r="AJ78" s="1"/>
      <c r="AK78" s="1"/>
      <c r="AL78" s="1"/>
      <c r="AM78" s="1"/>
      <c r="AN78" s="1"/>
      <c r="AO78" s="4">
        <v>76</v>
      </c>
      <c r="AP78" s="4" t="str">
        <f t="shared" si="44"/>
        <v>Soil1</v>
      </c>
      <c r="AQ78" s="5" t="str">
        <f>$AA$8</f>
        <v>D</v>
      </c>
      <c r="AR78" s="4">
        <v>10</v>
      </c>
      <c r="AS78" s="5" t="str">
        <f t="shared" si="48"/>
        <v>S 46</v>
      </c>
      <c r="AT78" s="1"/>
      <c r="AU78" s="1"/>
      <c r="AV78" s="1"/>
      <c r="AW78" s="1"/>
      <c r="AX78" s="1"/>
      <c r="AY78" s="1"/>
      <c r="AZ78" s="1"/>
      <c r="BA78" s="1"/>
      <c r="BB78" s="1"/>
      <c r="BC78" s="1"/>
      <c r="BD78" s="1"/>
      <c r="BE78" s="1"/>
      <c r="BF78" s="1"/>
      <c r="BG78" s="1"/>
    </row>
    <row r="79" spans="1:59" x14ac:dyDescent="0.2">
      <c r="A79" s="4">
        <v>77</v>
      </c>
      <c r="B79" s="4" t="str">
        <f t="shared" si="40"/>
        <v>Leaves1</v>
      </c>
      <c r="C79" s="5" t="str">
        <f>$G$9</f>
        <v>E</v>
      </c>
      <c r="D79" s="4">
        <v>10</v>
      </c>
      <c r="E79" s="5" t="str">
        <f t="shared" si="46"/>
        <v>L 109</v>
      </c>
      <c r="U79" s="4">
        <v>77</v>
      </c>
      <c r="V79" s="4" t="str">
        <f t="shared" si="42"/>
        <v>Roots1</v>
      </c>
      <c r="W79" s="5" t="str">
        <f>$AA$9</f>
        <v>E</v>
      </c>
      <c r="X79" s="4">
        <v>10</v>
      </c>
      <c r="Y79" s="5" t="str">
        <f t="shared" si="47"/>
        <v>R 88</v>
      </c>
      <c r="Z79" s="1"/>
      <c r="AA79" s="1"/>
      <c r="AB79" s="1"/>
      <c r="AC79" s="1"/>
      <c r="AD79" s="1"/>
      <c r="AE79" s="1"/>
      <c r="AF79" s="1"/>
      <c r="AG79" s="1"/>
      <c r="AH79" s="1"/>
      <c r="AI79" s="1"/>
      <c r="AJ79" s="1"/>
      <c r="AK79" s="1"/>
      <c r="AL79" s="1"/>
      <c r="AM79" s="1"/>
      <c r="AN79" s="1"/>
      <c r="AO79" s="4">
        <v>77</v>
      </c>
      <c r="AP79" s="4" t="str">
        <f t="shared" si="44"/>
        <v>Soil1</v>
      </c>
      <c r="AQ79" s="5" t="str">
        <f>$AA$9</f>
        <v>E</v>
      </c>
      <c r="AR79" s="4">
        <v>10</v>
      </c>
      <c r="AS79" s="5" t="str">
        <f t="shared" si="48"/>
        <v>S 58</v>
      </c>
      <c r="AT79" s="1"/>
      <c r="AU79" s="1"/>
      <c r="AV79" s="1"/>
      <c r="AW79" s="1"/>
      <c r="AX79" s="1"/>
      <c r="AY79" s="1"/>
      <c r="AZ79" s="1"/>
      <c r="BA79" s="1"/>
      <c r="BB79" s="1"/>
      <c r="BC79" s="1"/>
      <c r="BD79" s="1"/>
      <c r="BE79" s="1"/>
      <c r="BF79" s="1"/>
      <c r="BG79" s="1"/>
    </row>
    <row r="80" spans="1:59" x14ac:dyDescent="0.2">
      <c r="A80" s="4">
        <v>78</v>
      </c>
      <c r="B80" s="4" t="str">
        <f t="shared" si="40"/>
        <v>Leaves1</v>
      </c>
      <c r="C80" s="5" t="str">
        <f>$G$10</f>
        <v>F</v>
      </c>
      <c r="D80" s="4">
        <v>10</v>
      </c>
      <c r="E80" s="5" t="str">
        <f t="shared" si="46"/>
        <v>L 38</v>
      </c>
      <c r="U80" s="4">
        <v>78</v>
      </c>
      <c r="V80" s="4" t="str">
        <f t="shared" si="42"/>
        <v>Roots1</v>
      </c>
      <c r="W80" s="5" t="str">
        <f>$AA$10</f>
        <v>F</v>
      </c>
      <c r="X80" s="4">
        <v>10</v>
      </c>
      <c r="Y80" s="5" t="str">
        <f t="shared" si="47"/>
        <v>R 14</v>
      </c>
      <c r="Z80" s="1"/>
      <c r="AA80" s="1"/>
      <c r="AB80" s="1"/>
      <c r="AC80" s="1"/>
      <c r="AD80" s="1"/>
      <c r="AE80" s="1"/>
      <c r="AF80" s="1"/>
      <c r="AG80" s="1"/>
      <c r="AH80" s="1"/>
      <c r="AI80" s="1"/>
      <c r="AJ80" s="1"/>
      <c r="AK80" s="1"/>
      <c r="AL80" s="1"/>
      <c r="AM80" s="1"/>
      <c r="AN80" s="1"/>
      <c r="AO80" s="4">
        <v>78</v>
      </c>
      <c r="AP80" s="4" t="str">
        <f t="shared" si="44"/>
        <v>Soil1</v>
      </c>
      <c r="AQ80" s="5" t="str">
        <f>$AA$10</f>
        <v>F</v>
      </c>
      <c r="AR80" s="4">
        <v>10</v>
      </c>
      <c r="AS80" s="5" t="str">
        <f t="shared" si="48"/>
        <v>S 70</v>
      </c>
      <c r="AT80" s="1"/>
      <c r="AU80" s="1"/>
      <c r="AV80" s="1"/>
      <c r="AW80" s="1"/>
      <c r="AX80" s="1"/>
      <c r="AY80" s="1"/>
      <c r="AZ80" s="1"/>
      <c r="BA80" s="1"/>
      <c r="BB80" s="1"/>
      <c r="BC80" s="1"/>
      <c r="BD80" s="1"/>
      <c r="BE80" s="1"/>
      <c r="BF80" s="1"/>
      <c r="BG80" s="1"/>
    </row>
    <row r="81" spans="1:59" x14ac:dyDescent="0.2">
      <c r="A81" s="4">
        <v>79</v>
      </c>
      <c r="B81" s="4" t="str">
        <f t="shared" si="40"/>
        <v>Leaves1</v>
      </c>
      <c r="C81" s="5" t="str">
        <f>$G$11</f>
        <v>G</v>
      </c>
      <c r="D81" s="4">
        <v>10</v>
      </c>
      <c r="E81" s="5" t="str">
        <f t="shared" si="46"/>
        <v>L 72</v>
      </c>
      <c r="U81" s="4">
        <v>79</v>
      </c>
      <c r="V81" s="4" t="str">
        <f t="shared" si="42"/>
        <v>Roots1</v>
      </c>
      <c r="W81" s="5" t="str">
        <f>$AA$11</f>
        <v>G</v>
      </c>
      <c r="X81" s="4">
        <v>10</v>
      </c>
      <c r="Y81" s="5" t="str">
        <f t="shared" si="47"/>
        <v>R 65</v>
      </c>
      <c r="Z81" s="1"/>
      <c r="AA81" s="1"/>
      <c r="AB81" s="1"/>
      <c r="AC81" s="1"/>
      <c r="AD81" s="1"/>
      <c r="AE81" s="1"/>
      <c r="AF81" s="1"/>
      <c r="AG81" s="1"/>
      <c r="AH81" s="1"/>
      <c r="AI81" s="1"/>
      <c r="AJ81" s="1"/>
      <c r="AK81" s="1"/>
      <c r="AL81" s="1"/>
      <c r="AM81" s="1"/>
      <c r="AN81" s="1"/>
      <c r="AO81" s="4">
        <v>79</v>
      </c>
      <c r="AP81" s="4" t="str">
        <f t="shared" si="44"/>
        <v>Soil1</v>
      </c>
      <c r="AQ81" s="5" t="str">
        <f>$AA$11</f>
        <v>G</v>
      </c>
      <c r="AR81" s="4">
        <v>10</v>
      </c>
      <c r="AS81" s="5" t="str">
        <f t="shared" si="48"/>
        <v>S 82</v>
      </c>
      <c r="AT81" s="1"/>
      <c r="AU81" s="1"/>
      <c r="AV81" s="1"/>
      <c r="AW81" s="1"/>
      <c r="AX81" s="1"/>
      <c r="AY81" s="1"/>
      <c r="AZ81" s="1"/>
      <c r="BA81" s="1"/>
      <c r="BB81" s="1"/>
      <c r="BC81" s="1"/>
      <c r="BD81" s="1"/>
      <c r="BE81" s="1"/>
      <c r="BF81" s="1"/>
      <c r="BG81" s="1"/>
    </row>
    <row r="82" spans="1:59" x14ac:dyDescent="0.2">
      <c r="A82" s="4">
        <v>80</v>
      </c>
      <c r="B82" s="4" t="str">
        <f t="shared" si="40"/>
        <v>Leaves1</v>
      </c>
      <c r="C82" s="5" t="str">
        <f>$G$12</f>
        <v>H</v>
      </c>
      <c r="D82" s="4">
        <v>10</v>
      </c>
      <c r="E82" s="5" t="str">
        <f t="shared" si="46"/>
        <v>L 111</v>
      </c>
      <c r="U82" s="4">
        <v>80</v>
      </c>
      <c r="V82" s="4" t="str">
        <f t="shared" si="42"/>
        <v>Roots1</v>
      </c>
      <c r="W82" s="5" t="str">
        <f>$AA$12</f>
        <v>H</v>
      </c>
      <c r="X82" s="4">
        <v>10</v>
      </c>
      <c r="Y82" s="5" t="str">
        <f t="shared" si="47"/>
        <v>R 9</v>
      </c>
      <c r="Z82" s="1"/>
      <c r="AA82" s="1"/>
      <c r="AB82" s="1"/>
      <c r="AC82" s="1"/>
      <c r="AD82" s="1"/>
      <c r="AE82" s="1"/>
      <c r="AF82" s="1"/>
      <c r="AG82" s="1"/>
      <c r="AH82" s="1"/>
      <c r="AI82" s="1"/>
      <c r="AJ82" s="1"/>
      <c r="AK82" s="1"/>
      <c r="AL82" s="1"/>
      <c r="AM82" s="1"/>
      <c r="AN82" s="1"/>
      <c r="AO82" s="4">
        <v>80</v>
      </c>
      <c r="AP82" s="4" t="str">
        <f t="shared" si="44"/>
        <v>Soil1</v>
      </c>
      <c r="AQ82" s="5" t="str">
        <f>$AA$12</f>
        <v>H</v>
      </c>
      <c r="AR82" s="4">
        <v>10</v>
      </c>
      <c r="AS82" s="5" t="str">
        <f t="shared" si="48"/>
        <v>S 94</v>
      </c>
      <c r="AT82" s="1"/>
      <c r="AU82" s="1"/>
      <c r="AV82" s="1"/>
      <c r="AW82" s="1"/>
      <c r="AX82" s="1"/>
      <c r="AY82" s="1"/>
      <c r="AZ82" s="1"/>
      <c r="BA82" s="1"/>
      <c r="BB82" s="1"/>
      <c r="BC82" s="1"/>
      <c r="BD82" s="1"/>
      <c r="BE82" s="1"/>
      <c r="BF82" s="1"/>
      <c r="BG82" s="1"/>
    </row>
    <row r="83" spans="1:59" x14ac:dyDescent="0.2">
      <c r="A83" s="4">
        <v>81</v>
      </c>
      <c r="B83" s="4" t="str">
        <f t="shared" si="40"/>
        <v>Leaves1</v>
      </c>
      <c r="C83" s="5" t="str">
        <f>$G$5</f>
        <v>A</v>
      </c>
      <c r="D83" s="4">
        <v>11</v>
      </c>
      <c r="E83" s="5" t="str">
        <f>R5</f>
        <v>L 70</v>
      </c>
      <c r="U83" s="4">
        <v>81</v>
      </c>
      <c r="V83" s="4" t="str">
        <f t="shared" si="42"/>
        <v>Roots1</v>
      </c>
      <c r="W83" s="5" t="str">
        <f>$AA$5</f>
        <v>A</v>
      </c>
      <c r="X83" s="4">
        <v>11</v>
      </c>
      <c r="Y83" s="5" t="str">
        <f>AL5</f>
        <v>R 49</v>
      </c>
      <c r="Z83" s="1"/>
      <c r="AA83" s="1"/>
      <c r="AB83" s="1"/>
      <c r="AC83" s="1"/>
      <c r="AD83" s="1"/>
      <c r="AE83" s="1"/>
      <c r="AF83" s="1"/>
      <c r="AG83" s="1"/>
      <c r="AH83" s="1"/>
      <c r="AI83" s="1"/>
      <c r="AJ83" s="1"/>
      <c r="AK83" s="1"/>
      <c r="AL83" s="1"/>
      <c r="AM83" s="1"/>
      <c r="AN83" s="1"/>
      <c r="AO83" s="4">
        <v>81</v>
      </c>
      <c r="AP83" s="4" t="str">
        <f t="shared" si="44"/>
        <v>Soil1</v>
      </c>
      <c r="AQ83" s="5" t="str">
        <f>$AA$5</f>
        <v>A</v>
      </c>
      <c r="AR83" s="4">
        <v>11</v>
      </c>
      <c r="AS83" s="5" t="str">
        <f>BF5</f>
        <v>S 11</v>
      </c>
      <c r="AT83" s="1"/>
      <c r="AU83" s="1"/>
      <c r="AV83" s="1"/>
      <c r="AW83" s="1"/>
      <c r="AX83" s="1"/>
      <c r="AY83" s="1"/>
      <c r="AZ83" s="1"/>
      <c r="BA83" s="1"/>
      <c r="BB83" s="1"/>
      <c r="BC83" s="1"/>
      <c r="BD83" s="1"/>
      <c r="BE83" s="1"/>
      <c r="BF83" s="1"/>
      <c r="BG83" s="1"/>
    </row>
    <row r="84" spans="1:59" x14ac:dyDescent="0.2">
      <c r="A84" s="4">
        <v>82</v>
      </c>
      <c r="B84" s="4" t="str">
        <f t="shared" si="40"/>
        <v>Leaves1</v>
      </c>
      <c r="C84" s="5" t="str">
        <f>$G$6</f>
        <v>B</v>
      </c>
      <c r="D84" s="4">
        <v>11</v>
      </c>
      <c r="E84" s="5" t="str">
        <f t="shared" ref="E84:E90" si="49">R6</f>
        <v>L 17</v>
      </c>
      <c r="U84" s="4">
        <v>82</v>
      </c>
      <c r="V84" s="4" t="str">
        <f t="shared" si="42"/>
        <v>Roots1</v>
      </c>
      <c r="W84" s="5" t="str">
        <f>$AA$6</f>
        <v>B</v>
      </c>
      <c r="X84" s="4">
        <v>11</v>
      </c>
      <c r="Y84" s="5" t="str">
        <f t="shared" ref="Y84:Y90" si="50">AL6</f>
        <v>R 68</v>
      </c>
      <c r="Z84" s="1"/>
      <c r="AA84" s="1"/>
      <c r="AB84" s="1"/>
      <c r="AC84" s="1"/>
      <c r="AD84" s="1"/>
      <c r="AE84" s="1"/>
      <c r="AF84" s="1"/>
      <c r="AG84" s="1"/>
      <c r="AH84" s="1"/>
      <c r="AI84" s="1"/>
      <c r="AJ84" s="1"/>
      <c r="AK84" s="1"/>
      <c r="AL84" s="1"/>
      <c r="AM84" s="1"/>
      <c r="AN84" s="1"/>
      <c r="AO84" s="4">
        <v>82</v>
      </c>
      <c r="AP84" s="4" t="str">
        <f t="shared" si="44"/>
        <v>Soil1</v>
      </c>
      <c r="AQ84" s="5" t="str">
        <f>$AA$6</f>
        <v>B</v>
      </c>
      <c r="AR84" s="4">
        <v>11</v>
      </c>
      <c r="AS84" s="5" t="str">
        <f t="shared" ref="AS84:AS90" si="51">BF6</f>
        <v>S 23</v>
      </c>
      <c r="AT84" s="1"/>
      <c r="AU84" s="1"/>
      <c r="AV84" s="1"/>
      <c r="AW84" s="1"/>
      <c r="AX84" s="1"/>
      <c r="AY84" s="1"/>
      <c r="AZ84" s="1"/>
      <c r="BA84" s="1"/>
      <c r="BB84" s="1"/>
      <c r="BC84" s="1"/>
      <c r="BD84" s="1"/>
      <c r="BE84" s="1"/>
      <c r="BF84" s="1"/>
      <c r="BG84" s="1"/>
    </row>
    <row r="85" spans="1:59" x14ac:dyDescent="0.2">
      <c r="A85" s="4">
        <v>83</v>
      </c>
      <c r="B85" s="4" t="str">
        <f t="shared" si="40"/>
        <v>Leaves1</v>
      </c>
      <c r="C85" s="5" t="str">
        <f>$G$7</f>
        <v>C</v>
      </c>
      <c r="D85" s="4">
        <v>11</v>
      </c>
      <c r="E85" s="5" t="str">
        <f t="shared" si="49"/>
        <v>L 11</v>
      </c>
      <c r="U85" s="4">
        <v>83</v>
      </c>
      <c r="V85" s="4" t="str">
        <f t="shared" si="42"/>
        <v>Roots1</v>
      </c>
      <c r="W85" s="5" t="str">
        <f>$AA$7</f>
        <v>C</v>
      </c>
      <c r="X85" s="4">
        <v>11</v>
      </c>
      <c r="Y85" s="5" t="str">
        <f t="shared" si="50"/>
        <v>R 78</v>
      </c>
      <c r="Z85" s="1"/>
      <c r="AA85" s="1"/>
      <c r="AB85" s="1"/>
      <c r="AC85" s="1"/>
      <c r="AD85" s="1"/>
      <c r="AE85" s="1"/>
      <c r="AF85" s="1"/>
      <c r="AG85" s="1"/>
      <c r="AH85" s="1"/>
      <c r="AI85" s="1"/>
      <c r="AJ85" s="1"/>
      <c r="AK85" s="1"/>
      <c r="AL85" s="1"/>
      <c r="AM85" s="1"/>
      <c r="AN85" s="1"/>
      <c r="AO85" s="4">
        <v>83</v>
      </c>
      <c r="AP85" s="4" t="str">
        <f t="shared" si="44"/>
        <v>Soil1</v>
      </c>
      <c r="AQ85" s="5" t="str">
        <f>$AA$7</f>
        <v>C</v>
      </c>
      <c r="AR85" s="4">
        <v>11</v>
      </c>
      <c r="AS85" s="5" t="str">
        <f t="shared" si="51"/>
        <v>S 35</v>
      </c>
      <c r="AT85" s="1"/>
      <c r="AU85" s="1"/>
      <c r="AV85" s="1"/>
      <c r="AW85" s="1"/>
      <c r="AX85" s="1"/>
      <c r="AY85" s="1"/>
      <c r="AZ85" s="1"/>
      <c r="BA85" s="1"/>
      <c r="BB85" s="1"/>
      <c r="BC85" s="1"/>
      <c r="BD85" s="1"/>
      <c r="BE85" s="1"/>
      <c r="BF85" s="1"/>
      <c r="BG85" s="1"/>
    </row>
    <row r="86" spans="1:59" x14ac:dyDescent="0.2">
      <c r="A86" s="4">
        <v>84</v>
      </c>
      <c r="B86" s="4" t="str">
        <f t="shared" si="40"/>
        <v>Leaves1</v>
      </c>
      <c r="C86" s="5" t="str">
        <f>$G$8</f>
        <v>D</v>
      </c>
      <c r="D86" s="4">
        <v>11</v>
      </c>
      <c r="E86" s="5" t="str">
        <f t="shared" si="49"/>
        <v>L 35</v>
      </c>
      <c r="U86" s="4">
        <v>84</v>
      </c>
      <c r="V86" s="4" t="str">
        <f t="shared" si="42"/>
        <v>Roots1</v>
      </c>
      <c r="W86" s="5" t="str">
        <f>$AA$8</f>
        <v>D</v>
      </c>
      <c r="X86" s="4">
        <v>11</v>
      </c>
      <c r="Y86" s="5" t="str">
        <f t="shared" si="50"/>
        <v>R 32</v>
      </c>
      <c r="Z86" s="1"/>
      <c r="AA86" s="1"/>
      <c r="AB86" s="1"/>
      <c r="AC86" s="1"/>
      <c r="AD86" s="1"/>
      <c r="AE86" s="1"/>
      <c r="AF86" s="1"/>
      <c r="AG86" s="1"/>
      <c r="AH86" s="1"/>
      <c r="AI86" s="1"/>
      <c r="AJ86" s="1"/>
      <c r="AK86" s="1"/>
      <c r="AL86" s="1"/>
      <c r="AM86" s="1"/>
      <c r="AN86" s="1"/>
      <c r="AO86" s="4">
        <v>84</v>
      </c>
      <c r="AP86" s="4" t="str">
        <f t="shared" si="44"/>
        <v>Soil1</v>
      </c>
      <c r="AQ86" s="5" t="str">
        <f>$AA$8</f>
        <v>D</v>
      </c>
      <c r="AR86" s="4">
        <v>11</v>
      </c>
      <c r="AS86" s="5" t="str">
        <f t="shared" si="51"/>
        <v>S 47</v>
      </c>
      <c r="AT86" s="1"/>
      <c r="AU86" s="1"/>
      <c r="AV86" s="1"/>
      <c r="AW86" s="1"/>
      <c r="AX86" s="1"/>
      <c r="AY86" s="1"/>
      <c r="AZ86" s="1"/>
      <c r="BA86" s="1"/>
      <c r="BB86" s="1"/>
      <c r="BC86" s="1"/>
      <c r="BD86" s="1"/>
      <c r="BE86" s="1"/>
      <c r="BF86" s="1"/>
      <c r="BG86" s="1"/>
    </row>
    <row r="87" spans="1:59" x14ac:dyDescent="0.2">
      <c r="A87" s="4">
        <v>85</v>
      </c>
      <c r="B87" s="4" t="str">
        <f t="shared" si="40"/>
        <v>Leaves1</v>
      </c>
      <c r="C87" s="5" t="str">
        <f>$G$9</f>
        <v>E</v>
      </c>
      <c r="D87" s="4">
        <v>11</v>
      </c>
      <c r="E87" s="5" t="str">
        <f t="shared" si="49"/>
        <v>L 34</v>
      </c>
      <c r="U87" s="4">
        <v>85</v>
      </c>
      <c r="V87" s="4" t="str">
        <f t="shared" si="42"/>
        <v>Roots1</v>
      </c>
      <c r="W87" s="5" t="str">
        <f>$AA$9</f>
        <v>E</v>
      </c>
      <c r="X87" s="4">
        <v>11</v>
      </c>
      <c r="Y87" s="5" t="str">
        <f t="shared" si="50"/>
        <v>R 47</v>
      </c>
      <c r="Z87" s="1"/>
      <c r="AA87" s="1"/>
      <c r="AB87" s="1"/>
      <c r="AC87" s="1"/>
      <c r="AD87" s="1"/>
      <c r="AE87" s="1"/>
      <c r="AF87" s="1"/>
      <c r="AG87" s="1"/>
      <c r="AH87" s="1"/>
      <c r="AI87" s="1"/>
      <c r="AJ87" s="1"/>
      <c r="AK87" s="1"/>
      <c r="AL87" s="1"/>
      <c r="AM87" s="1"/>
      <c r="AN87" s="1"/>
      <c r="AO87" s="4">
        <v>85</v>
      </c>
      <c r="AP87" s="4" t="str">
        <f t="shared" si="44"/>
        <v>Soil1</v>
      </c>
      <c r="AQ87" s="5" t="str">
        <f>$AA$9</f>
        <v>E</v>
      </c>
      <c r="AR87" s="4">
        <v>11</v>
      </c>
      <c r="AS87" s="5" t="str">
        <f t="shared" si="51"/>
        <v>S 59</v>
      </c>
      <c r="AT87" s="1"/>
      <c r="AU87" s="1"/>
      <c r="AV87" s="1"/>
      <c r="AW87" s="1"/>
      <c r="AX87" s="1"/>
      <c r="AY87" s="1"/>
      <c r="AZ87" s="1"/>
      <c r="BA87" s="1"/>
      <c r="BB87" s="1"/>
      <c r="BC87" s="1"/>
      <c r="BD87" s="1"/>
      <c r="BE87" s="1"/>
      <c r="BF87" s="1"/>
      <c r="BG87" s="1"/>
    </row>
    <row r="88" spans="1:59" x14ac:dyDescent="0.2">
      <c r="A88" s="4">
        <v>86</v>
      </c>
      <c r="B88" s="4" t="str">
        <f t="shared" si="40"/>
        <v>Leaves1</v>
      </c>
      <c r="C88" s="5" t="str">
        <f>$G$10</f>
        <v>F</v>
      </c>
      <c r="D88" s="4">
        <v>11</v>
      </c>
      <c r="E88" s="5" t="str">
        <f t="shared" si="49"/>
        <v>L 7</v>
      </c>
      <c r="U88" s="4">
        <v>86</v>
      </c>
      <c r="V88" s="4" t="str">
        <f t="shared" si="42"/>
        <v>Roots1</v>
      </c>
      <c r="W88" s="5" t="str">
        <f>$AA$10</f>
        <v>F</v>
      </c>
      <c r="X88" s="4">
        <v>11</v>
      </c>
      <c r="Y88" s="5" t="str">
        <f t="shared" si="50"/>
        <v>R 113</v>
      </c>
      <c r="Z88" s="1"/>
      <c r="AA88" s="1"/>
      <c r="AB88" s="1"/>
      <c r="AC88" s="1"/>
      <c r="AD88" s="1"/>
      <c r="AE88" s="1"/>
      <c r="AF88" s="1"/>
      <c r="AG88" s="1"/>
      <c r="AH88" s="1"/>
      <c r="AI88" s="1"/>
      <c r="AJ88" s="1"/>
      <c r="AK88" s="1"/>
      <c r="AL88" s="1"/>
      <c r="AM88" s="1"/>
      <c r="AN88" s="1"/>
      <c r="AO88" s="4">
        <v>86</v>
      </c>
      <c r="AP88" s="4" t="str">
        <f t="shared" si="44"/>
        <v>Soil1</v>
      </c>
      <c r="AQ88" s="5" t="str">
        <f>$AA$10</f>
        <v>F</v>
      </c>
      <c r="AR88" s="4">
        <v>11</v>
      </c>
      <c r="AS88" s="5" t="str">
        <f t="shared" si="51"/>
        <v>S 71</v>
      </c>
      <c r="AT88" s="1"/>
      <c r="AU88" s="1"/>
      <c r="AV88" s="1"/>
      <c r="AW88" s="1"/>
      <c r="AX88" s="1"/>
      <c r="AY88" s="1"/>
      <c r="AZ88" s="1"/>
      <c r="BA88" s="1"/>
      <c r="BB88" s="1"/>
      <c r="BC88" s="1"/>
      <c r="BD88" s="1"/>
      <c r="BE88" s="1"/>
      <c r="BF88" s="1"/>
      <c r="BG88" s="1"/>
    </row>
    <row r="89" spans="1:59" x14ac:dyDescent="0.2">
      <c r="A89" s="4">
        <v>87</v>
      </c>
      <c r="B89" s="4" t="str">
        <f t="shared" si="40"/>
        <v>Leaves1</v>
      </c>
      <c r="C89" s="5" t="str">
        <f>$G$11</f>
        <v>G</v>
      </c>
      <c r="D89" s="4">
        <v>11</v>
      </c>
      <c r="E89" s="5" t="str">
        <f t="shared" si="49"/>
        <v>L 85</v>
      </c>
      <c r="U89" s="4">
        <v>87</v>
      </c>
      <c r="V89" s="4" t="str">
        <f t="shared" si="42"/>
        <v>Roots1</v>
      </c>
      <c r="W89" s="5" t="str">
        <f>$AA$11</f>
        <v>G</v>
      </c>
      <c r="X89" s="4">
        <v>11</v>
      </c>
      <c r="Y89" s="5" t="str">
        <f t="shared" si="50"/>
        <v>R 33</v>
      </c>
      <c r="Z89" s="1"/>
      <c r="AA89" s="1"/>
      <c r="AB89" s="1"/>
      <c r="AC89" s="1"/>
      <c r="AD89" s="1"/>
      <c r="AE89" s="1"/>
      <c r="AF89" s="1"/>
      <c r="AG89" s="1"/>
      <c r="AH89" s="1"/>
      <c r="AI89" s="1"/>
      <c r="AJ89" s="1"/>
      <c r="AK89" s="1"/>
      <c r="AL89" s="1"/>
      <c r="AM89" s="1"/>
      <c r="AN89" s="1"/>
      <c r="AO89" s="4">
        <v>87</v>
      </c>
      <c r="AP89" s="4" t="str">
        <f t="shared" si="44"/>
        <v>Soil1</v>
      </c>
      <c r="AQ89" s="5" t="str">
        <f>$AA$11</f>
        <v>G</v>
      </c>
      <c r="AR89" s="4">
        <v>11</v>
      </c>
      <c r="AS89" s="5" t="str">
        <f t="shared" si="51"/>
        <v>S 83</v>
      </c>
      <c r="AT89" s="1"/>
      <c r="AU89" s="1"/>
      <c r="AV89" s="1"/>
      <c r="AW89" s="1"/>
      <c r="AX89" s="1"/>
      <c r="AY89" s="1"/>
      <c r="AZ89" s="1"/>
      <c r="BA89" s="1"/>
      <c r="BB89" s="1"/>
      <c r="BC89" s="1"/>
      <c r="BD89" s="1"/>
      <c r="BE89" s="1"/>
      <c r="BF89" s="1"/>
      <c r="BG89" s="1"/>
    </row>
    <row r="90" spans="1:59" x14ac:dyDescent="0.2">
      <c r="A90" s="4">
        <v>88</v>
      </c>
      <c r="B90" s="4" t="str">
        <f t="shared" si="40"/>
        <v>Leaves1</v>
      </c>
      <c r="C90" s="5" t="str">
        <f>$G$12</f>
        <v>H</v>
      </c>
      <c r="D90" s="4">
        <v>11</v>
      </c>
      <c r="E90" s="5" t="str">
        <f t="shared" si="49"/>
        <v>L 46</v>
      </c>
      <c r="U90" s="4">
        <v>88</v>
      </c>
      <c r="V90" s="4" t="str">
        <f t="shared" si="42"/>
        <v>Roots1</v>
      </c>
      <c r="W90" s="5" t="str">
        <f>$AA$12</f>
        <v>H</v>
      </c>
      <c r="X90" s="4">
        <v>11</v>
      </c>
      <c r="Y90" s="5" t="str">
        <f t="shared" si="50"/>
        <v>R 90</v>
      </c>
      <c r="Z90" s="1"/>
      <c r="AA90" s="1"/>
      <c r="AB90" s="1"/>
      <c r="AC90" s="1"/>
      <c r="AD90" s="1"/>
      <c r="AE90" s="1"/>
      <c r="AF90" s="1"/>
      <c r="AG90" s="1"/>
      <c r="AH90" s="1"/>
      <c r="AI90" s="1"/>
      <c r="AJ90" s="1"/>
      <c r="AK90" s="1"/>
      <c r="AL90" s="1"/>
      <c r="AM90" s="1"/>
      <c r="AN90" s="1"/>
      <c r="AO90" s="4">
        <v>88</v>
      </c>
      <c r="AP90" s="4" t="str">
        <f t="shared" si="44"/>
        <v>Soil1</v>
      </c>
      <c r="AQ90" s="5" t="str">
        <f>$AA$12</f>
        <v>H</v>
      </c>
      <c r="AR90" s="4">
        <v>11</v>
      </c>
      <c r="AS90" s="5" t="str">
        <f t="shared" si="51"/>
        <v>S 95</v>
      </c>
      <c r="AT90" s="1"/>
      <c r="AU90" s="1"/>
      <c r="AV90" s="1"/>
      <c r="AW90" s="1"/>
      <c r="AX90" s="1"/>
      <c r="AY90" s="1"/>
      <c r="AZ90" s="1"/>
      <c r="BA90" s="1"/>
      <c r="BB90" s="1"/>
      <c r="BC90" s="1"/>
      <c r="BD90" s="1"/>
      <c r="BE90" s="1"/>
      <c r="BF90" s="1"/>
      <c r="BG90" s="1"/>
    </row>
    <row r="91" spans="1:59" x14ac:dyDescent="0.2">
      <c r="A91" s="4">
        <v>89</v>
      </c>
      <c r="B91" s="4" t="str">
        <f t="shared" si="40"/>
        <v>Leaves1</v>
      </c>
      <c r="C91" s="5" t="str">
        <f>$G$5</f>
        <v>A</v>
      </c>
      <c r="D91" s="4">
        <v>12</v>
      </c>
      <c r="E91" s="5" t="str">
        <f>S5</f>
        <v>L 61</v>
      </c>
      <c r="U91" s="4">
        <v>89</v>
      </c>
      <c r="V91" s="4" t="str">
        <f t="shared" si="42"/>
        <v>Roots1</v>
      </c>
      <c r="W91" s="5" t="str">
        <f>$AA$5</f>
        <v>A</v>
      </c>
      <c r="X91" s="4">
        <v>12</v>
      </c>
      <c r="Y91" s="5" t="str">
        <f>AM5</f>
        <v>R 53</v>
      </c>
      <c r="Z91" s="1"/>
      <c r="AA91" s="1"/>
      <c r="AB91" s="1"/>
      <c r="AC91" s="1"/>
      <c r="AD91" s="1"/>
      <c r="AE91" s="1"/>
      <c r="AF91" s="1"/>
      <c r="AG91" s="1"/>
      <c r="AH91" s="1"/>
      <c r="AI91" s="1"/>
      <c r="AJ91" s="1"/>
      <c r="AK91" s="1"/>
      <c r="AL91" s="1"/>
      <c r="AM91" s="1"/>
      <c r="AN91" s="1"/>
      <c r="AO91" s="4">
        <v>89</v>
      </c>
      <c r="AP91" s="4" t="str">
        <f t="shared" si="44"/>
        <v>Soil1</v>
      </c>
      <c r="AQ91" s="5" t="str">
        <f>$AA$5</f>
        <v>A</v>
      </c>
      <c r="AR91" s="4">
        <v>12</v>
      </c>
      <c r="AS91" s="5" t="str">
        <f>BG5</f>
        <v>S 12</v>
      </c>
      <c r="AT91" s="1"/>
      <c r="AU91" s="1"/>
      <c r="AV91" s="1"/>
      <c r="AW91" s="1"/>
      <c r="AX91" s="1"/>
      <c r="AY91" s="1"/>
      <c r="AZ91" s="1"/>
      <c r="BA91" s="1"/>
      <c r="BB91" s="1"/>
      <c r="BC91" s="1"/>
      <c r="BD91" s="1"/>
      <c r="BE91" s="1"/>
      <c r="BF91" s="1"/>
      <c r="BG91" s="1"/>
    </row>
    <row r="92" spans="1:59" x14ac:dyDescent="0.2">
      <c r="A92" s="4">
        <v>90</v>
      </c>
      <c r="B92" s="4" t="str">
        <f t="shared" si="40"/>
        <v>Leaves1</v>
      </c>
      <c r="C92" s="5" t="str">
        <f>$G$6</f>
        <v>B</v>
      </c>
      <c r="D92" s="4">
        <v>12</v>
      </c>
      <c r="E92" s="5" t="str">
        <f t="shared" ref="E92:E98" si="52">S6</f>
        <v>L 87</v>
      </c>
      <c r="U92" s="4">
        <v>90</v>
      </c>
      <c r="V92" s="4" t="str">
        <f t="shared" si="42"/>
        <v>Roots1</v>
      </c>
      <c r="W92" s="5" t="str">
        <f>$AA$6</f>
        <v>B</v>
      </c>
      <c r="X92" s="4">
        <v>12</v>
      </c>
      <c r="Y92" s="5" t="str">
        <f t="shared" ref="Y92:Y97" si="53">AM6</f>
        <v>R 110</v>
      </c>
      <c r="Z92" s="1"/>
      <c r="AA92" s="1"/>
      <c r="AB92" s="1"/>
      <c r="AC92" s="1"/>
      <c r="AD92" s="1"/>
      <c r="AE92" s="1"/>
      <c r="AF92" s="1"/>
      <c r="AG92" s="1"/>
      <c r="AH92" s="1"/>
      <c r="AI92" s="1"/>
      <c r="AJ92" s="1"/>
      <c r="AK92" s="1"/>
      <c r="AL92" s="1"/>
      <c r="AM92" s="1"/>
      <c r="AN92" s="1"/>
      <c r="AO92" s="4">
        <v>90</v>
      </c>
      <c r="AP92" s="4" t="str">
        <f t="shared" si="44"/>
        <v>Soil1</v>
      </c>
      <c r="AQ92" s="5" t="str">
        <f>$AA$6</f>
        <v>B</v>
      </c>
      <c r="AR92" s="4">
        <v>12</v>
      </c>
      <c r="AS92" s="5" t="str">
        <f t="shared" ref="AS92:AS97" si="54">BG6</f>
        <v>S 24</v>
      </c>
      <c r="AT92" s="1"/>
      <c r="AU92" s="1"/>
      <c r="AV92" s="1"/>
      <c r="AW92" s="1"/>
      <c r="AX92" s="1"/>
      <c r="AY92" s="1"/>
      <c r="AZ92" s="1"/>
      <c r="BA92" s="1"/>
      <c r="BB92" s="1"/>
      <c r="BC92" s="1"/>
      <c r="BD92" s="1"/>
      <c r="BE92" s="1"/>
      <c r="BF92" s="1"/>
      <c r="BG92" s="1"/>
    </row>
    <row r="93" spans="1:59" x14ac:dyDescent="0.2">
      <c r="A93" s="4">
        <v>91</v>
      </c>
      <c r="B93" s="4" t="str">
        <f t="shared" si="40"/>
        <v>Leaves1</v>
      </c>
      <c r="C93" s="5" t="str">
        <f>$G$7</f>
        <v>C</v>
      </c>
      <c r="D93" s="4">
        <v>12</v>
      </c>
      <c r="E93" s="5" t="str">
        <f t="shared" si="52"/>
        <v>L 88</v>
      </c>
      <c r="U93" s="4">
        <v>91</v>
      </c>
      <c r="V93" s="4" t="str">
        <f t="shared" si="42"/>
        <v>Roots1</v>
      </c>
      <c r="W93" s="5" t="str">
        <f>$AA$7</f>
        <v>C</v>
      </c>
      <c r="X93" s="4">
        <v>12</v>
      </c>
      <c r="Y93" s="5" t="str">
        <f t="shared" si="53"/>
        <v>R 105</v>
      </c>
      <c r="Z93" s="1"/>
      <c r="AA93" s="1"/>
      <c r="AB93" s="1"/>
      <c r="AC93" s="1"/>
      <c r="AD93" s="1"/>
      <c r="AE93" s="1"/>
      <c r="AF93" s="1"/>
      <c r="AG93" s="1"/>
      <c r="AH93" s="1"/>
      <c r="AI93" s="1"/>
      <c r="AJ93" s="1"/>
      <c r="AK93" s="1"/>
      <c r="AL93" s="1"/>
      <c r="AM93" s="1"/>
      <c r="AN93" s="1"/>
      <c r="AO93" s="4">
        <v>91</v>
      </c>
      <c r="AP93" s="4" t="str">
        <f t="shared" si="44"/>
        <v>Soil1</v>
      </c>
      <c r="AQ93" s="5" t="str">
        <f>$AA$7</f>
        <v>C</v>
      </c>
      <c r="AR93" s="4">
        <v>12</v>
      </c>
      <c r="AS93" s="5" t="str">
        <f t="shared" si="54"/>
        <v>S 36</v>
      </c>
      <c r="AT93" s="1"/>
      <c r="AU93" s="1"/>
      <c r="AV93" s="1"/>
      <c r="AW93" s="1"/>
      <c r="AX93" s="1"/>
      <c r="AY93" s="1"/>
      <c r="AZ93" s="1"/>
      <c r="BA93" s="1"/>
      <c r="BB93" s="1"/>
      <c r="BC93" s="1"/>
      <c r="BD93" s="1"/>
      <c r="BE93" s="1"/>
      <c r="BF93" s="1"/>
      <c r="BG93" s="1"/>
    </row>
    <row r="94" spans="1:59" x14ac:dyDescent="0.2">
      <c r="A94" s="4">
        <v>92</v>
      </c>
      <c r="B94" s="4" t="str">
        <f t="shared" si="40"/>
        <v>Leaves1</v>
      </c>
      <c r="C94" s="5" t="str">
        <f>$G$8</f>
        <v>D</v>
      </c>
      <c r="D94" s="4">
        <v>12</v>
      </c>
      <c r="E94" s="5" t="str">
        <f t="shared" si="52"/>
        <v>L 9</v>
      </c>
      <c r="U94" s="4">
        <v>92</v>
      </c>
      <c r="V94" s="4" t="str">
        <f t="shared" si="42"/>
        <v>Roots1</v>
      </c>
      <c r="W94" s="5" t="str">
        <f>$AA$8</f>
        <v>D</v>
      </c>
      <c r="X94" s="4">
        <v>12</v>
      </c>
      <c r="Y94" s="5" t="str">
        <f t="shared" si="53"/>
        <v>R 74</v>
      </c>
      <c r="Z94" s="1"/>
      <c r="AA94" s="1"/>
      <c r="AB94" s="1"/>
      <c r="AC94" s="1"/>
      <c r="AD94" s="1"/>
      <c r="AE94" s="1"/>
      <c r="AF94" s="1"/>
      <c r="AG94" s="1"/>
      <c r="AH94" s="1"/>
      <c r="AI94" s="1"/>
      <c r="AJ94" s="1"/>
      <c r="AK94" s="1"/>
      <c r="AL94" s="1"/>
      <c r="AM94" s="1"/>
      <c r="AN94" s="1"/>
      <c r="AO94" s="4">
        <v>92</v>
      </c>
      <c r="AP94" s="4" t="str">
        <f t="shared" si="44"/>
        <v>Soil1</v>
      </c>
      <c r="AQ94" s="5" t="str">
        <f>$AA$8</f>
        <v>D</v>
      </c>
      <c r="AR94" s="4">
        <v>12</v>
      </c>
      <c r="AS94" s="5" t="str">
        <f t="shared" si="54"/>
        <v>S 48</v>
      </c>
      <c r="AT94" s="1"/>
      <c r="AU94" s="1"/>
      <c r="AV94" s="1"/>
      <c r="AW94" s="1"/>
      <c r="AX94" s="1"/>
      <c r="AY94" s="1"/>
      <c r="AZ94" s="1"/>
      <c r="BA94" s="1"/>
      <c r="BB94" s="1"/>
      <c r="BC94" s="1"/>
      <c r="BD94" s="1"/>
      <c r="BE94" s="1"/>
      <c r="BF94" s="1"/>
      <c r="BG94" s="1"/>
    </row>
    <row r="95" spans="1:59" x14ac:dyDescent="0.2">
      <c r="A95" s="4">
        <v>93</v>
      </c>
      <c r="B95" s="4" t="str">
        <f t="shared" si="40"/>
        <v>Leaves1</v>
      </c>
      <c r="C95" s="5" t="str">
        <f>$G$9</f>
        <v>E</v>
      </c>
      <c r="D95" s="4">
        <v>12</v>
      </c>
      <c r="E95" s="5" t="str">
        <f t="shared" si="52"/>
        <v>L 25</v>
      </c>
      <c r="U95" s="4">
        <v>93</v>
      </c>
      <c r="V95" s="4" t="str">
        <f t="shared" si="42"/>
        <v>Roots1</v>
      </c>
      <c r="W95" s="5" t="str">
        <f>$AA$9</f>
        <v>E</v>
      </c>
      <c r="X95" s="4">
        <v>12</v>
      </c>
      <c r="Y95" s="5" t="str">
        <f t="shared" si="53"/>
        <v>R 27</v>
      </c>
      <c r="Z95" s="1"/>
      <c r="AA95" s="1"/>
      <c r="AB95" s="1"/>
      <c r="AC95" s="1"/>
      <c r="AD95" s="1"/>
      <c r="AE95" s="1"/>
      <c r="AF95" s="1"/>
      <c r="AG95" s="1"/>
      <c r="AH95" s="1"/>
      <c r="AI95" s="1"/>
      <c r="AJ95" s="1"/>
      <c r="AK95" s="1"/>
      <c r="AL95" s="1"/>
      <c r="AM95" s="1"/>
      <c r="AN95" s="1"/>
      <c r="AO95" s="4">
        <v>93</v>
      </c>
      <c r="AP95" s="4" t="str">
        <f t="shared" si="44"/>
        <v>Soil1</v>
      </c>
      <c r="AQ95" s="5" t="str">
        <f>$AA$9</f>
        <v>E</v>
      </c>
      <c r="AR95" s="4">
        <v>12</v>
      </c>
      <c r="AS95" s="5" t="str">
        <f t="shared" si="54"/>
        <v>S 60</v>
      </c>
      <c r="AT95" s="1"/>
      <c r="AU95" s="1"/>
      <c r="AV95" s="1"/>
      <c r="AW95" s="1"/>
      <c r="AX95" s="1"/>
      <c r="AY95" s="1"/>
      <c r="AZ95" s="1"/>
      <c r="BA95" s="1"/>
      <c r="BB95" s="1"/>
      <c r="BC95" s="1"/>
      <c r="BD95" s="1"/>
      <c r="BE95" s="1"/>
      <c r="BF95" s="1"/>
      <c r="BG95" s="1"/>
    </row>
    <row r="96" spans="1:59" x14ac:dyDescent="0.2">
      <c r="A96" s="4">
        <v>94</v>
      </c>
      <c r="B96" s="4" t="str">
        <f t="shared" si="40"/>
        <v>Leaves1</v>
      </c>
      <c r="C96" s="5" t="str">
        <f>$G$10</f>
        <v>F</v>
      </c>
      <c r="D96" s="4">
        <v>12</v>
      </c>
      <c r="E96" s="5" t="str">
        <f t="shared" si="52"/>
        <v>L 8</v>
      </c>
      <c r="U96" s="4">
        <v>94</v>
      </c>
      <c r="V96" s="4" t="str">
        <f t="shared" si="42"/>
        <v>Roots1</v>
      </c>
      <c r="W96" s="5" t="str">
        <f>$AA$10</f>
        <v>F</v>
      </c>
      <c r="X96" s="4">
        <v>12</v>
      </c>
      <c r="Y96" s="5" t="str">
        <f t="shared" si="53"/>
        <v>R 24</v>
      </c>
      <c r="Z96" s="1"/>
      <c r="AA96" s="1"/>
      <c r="AB96" s="1"/>
      <c r="AC96" s="1"/>
      <c r="AD96" s="1"/>
      <c r="AE96" s="1"/>
      <c r="AF96" s="1"/>
      <c r="AG96" s="1"/>
      <c r="AH96" s="1"/>
      <c r="AI96" s="1"/>
      <c r="AJ96" s="1"/>
      <c r="AK96" s="1"/>
      <c r="AL96" s="1"/>
      <c r="AM96" s="1"/>
      <c r="AN96" s="1"/>
      <c r="AO96" s="4">
        <v>94</v>
      </c>
      <c r="AP96" s="4" t="str">
        <f t="shared" si="44"/>
        <v>Soil1</v>
      </c>
      <c r="AQ96" s="5" t="str">
        <f>$AA$10</f>
        <v>F</v>
      </c>
      <c r="AR96" s="4">
        <v>12</v>
      </c>
      <c r="AS96" s="5" t="str">
        <f t="shared" si="54"/>
        <v>S 72</v>
      </c>
      <c r="AT96" s="1"/>
      <c r="AU96" s="1"/>
      <c r="AV96" s="1"/>
      <c r="AW96" s="1"/>
      <c r="AX96" s="1"/>
      <c r="AY96" s="1"/>
      <c r="AZ96" s="1"/>
      <c r="BA96" s="1"/>
      <c r="BB96" s="1"/>
      <c r="BC96" s="1"/>
      <c r="BD96" s="1"/>
      <c r="BE96" s="1"/>
      <c r="BF96" s="1"/>
      <c r="BG96" s="1"/>
    </row>
    <row r="97" spans="1:59" x14ac:dyDescent="0.2">
      <c r="A97" s="4">
        <v>95</v>
      </c>
      <c r="B97" s="4" t="str">
        <f t="shared" si="40"/>
        <v>Leaves1</v>
      </c>
      <c r="C97" s="5" t="str">
        <f>$G$11</f>
        <v>G</v>
      </c>
      <c r="D97" s="4">
        <v>12</v>
      </c>
      <c r="E97" s="5" t="str">
        <f t="shared" si="52"/>
        <v>L 28</v>
      </c>
      <c r="U97" s="4">
        <v>95</v>
      </c>
      <c r="V97" s="4" t="str">
        <f t="shared" si="42"/>
        <v>Roots1</v>
      </c>
      <c r="W97" s="5" t="str">
        <f>$AA$11</f>
        <v>G</v>
      </c>
      <c r="X97" s="4">
        <v>12</v>
      </c>
      <c r="Y97" s="5" t="str">
        <f t="shared" si="53"/>
        <v>R 42</v>
      </c>
      <c r="Z97" s="1"/>
      <c r="AA97" s="1"/>
      <c r="AB97" s="1"/>
      <c r="AC97" s="1"/>
      <c r="AD97" s="1"/>
      <c r="AE97" s="1"/>
      <c r="AF97" s="1"/>
      <c r="AG97" s="1"/>
      <c r="AH97" s="1"/>
      <c r="AI97" s="1"/>
      <c r="AJ97" s="1"/>
      <c r="AK97" s="1"/>
      <c r="AL97" s="1"/>
      <c r="AM97" s="1"/>
      <c r="AN97" s="1"/>
      <c r="AO97" s="4">
        <v>95</v>
      </c>
      <c r="AP97" s="4" t="str">
        <f t="shared" si="44"/>
        <v>Soil1</v>
      </c>
      <c r="AQ97" s="5" t="str">
        <f>$AA$11</f>
        <v>G</v>
      </c>
      <c r="AR97" s="4">
        <v>12</v>
      </c>
      <c r="AS97" s="5" t="str">
        <f t="shared" si="54"/>
        <v>S 84</v>
      </c>
      <c r="AT97" s="1"/>
      <c r="AU97" s="1"/>
      <c r="AV97" s="1"/>
      <c r="AW97" s="1"/>
      <c r="AX97" s="1"/>
      <c r="AY97" s="1"/>
      <c r="AZ97" s="1"/>
      <c r="BA97" s="1"/>
      <c r="BB97" s="1"/>
      <c r="BC97" s="1"/>
      <c r="BD97" s="1"/>
      <c r="BE97" s="1"/>
      <c r="BF97" s="1"/>
      <c r="BG97" s="1"/>
    </row>
    <row r="98" spans="1:59" x14ac:dyDescent="0.2">
      <c r="A98" s="4">
        <v>96</v>
      </c>
      <c r="B98" s="4" t="str">
        <f t="shared" si="40"/>
        <v>Leaves1</v>
      </c>
      <c r="C98" s="5" t="str">
        <f>$G$12</f>
        <v>H</v>
      </c>
      <c r="D98" s="4">
        <v>12</v>
      </c>
      <c r="E98" s="5" t="str">
        <f t="shared" si="52"/>
        <v>L 101*</v>
      </c>
      <c r="U98" s="4">
        <v>96</v>
      </c>
      <c r="V98" s="4" t="str">
        <f t="shared" si="42"/>
        <v>Roots1</v>
      </c>
      <c r="W98" s="5" t="str">
        <f>$AA$12</f>
        <v>H</v>
      </c>
      <c r="X98" s="4">
        <v>12</v>
      </c>
      <c r="Y98" s="5" t="str">
        <f>AM12</f>
        <v>R 21</v>
      </c>
      <c r="Z98" s="1"/>
      <c r="AA98" s="1"/>
      <c r="AB98" s="1"/>
      <c r="AC98" s="1"/>
      <c r="AD98" s="1"/>
      <c r="AE98" s="1"/>
      <c r="AF98" s="1"/>
      <c r="AG98" s="1"/>
      <c r="AH98" s="1"/>
      <c r="AI98" s="1"/>
      <c r="AJ98" s="1"/>
      <c r="AK98" s="1"/>
      <c r="AL98" s="1"/>
      <c r="AM98" s="1"/>
      <c r="AN98" s="1"/>
      <c r="AO98" s="4">
        <v>96</v>
      </c>
      <c r="AP98" s="4" t="str">
        <f t="shared" si="44"/>
        <v>Soil1</v>
      </c>
      <c r="AQ98" s="5" t="str">
        <f>$AA$12</f>
        <v>H</v>
      </c>
      <c r="AR98" s="4">
        <v>12</v>
      </c>
      <c r="AS98" s="5" t="str">
        <f>BG12</f>
        <v>S 96</v>
      </c>
      <c r="AT98" s="1"/>
      <c r="AU98" s="1"/>
      <c r="AV98" s="1"/>
      <c r="AW98" s="1"/>
      <c r="AX98" s="1"/>
      <c r="AY98" s="1"/>
      <c r="AZ98" s="1"/>
      <c r="BA98" s="1"/>
      <c r="BB98" s="1"/>
      <c r="BC98" s="1"/>
      <c r="BD98" s="1"/>
      <c r="BE98" s="1"/>
      <c r="BF98" s="1"/>
      <c r="BG98" s="1"/>
    </row>
    <row r="99" spans="1:59" x14ac:dyDescent="0.2">
      <c r="A99" s="4">
        <v>97</v>
      </c>
      <c r="B99" s="5" t="str">
        <f>$G$15</f>
        <v>Leaves2</v>
      </c>
      <c r="C99" s="5" t="str">
        <f>$G$16</f>
        <v>A</v>
      </c>
      <c r="D99" s="4">
        <v>1</v>
      </c>
      <c r="E99" s="5" t="str">
        <f>H16</f>
        <v>L 92</v>
      </c>
      <c r="U99" s="4">
        <v>97</v>
      </c>
      <c r="V99" s="4" t="str">
        <f>$AA$15</f>
        <v>Roots2</v>
      </c>
      <c r="W99" s="5" t="str">
        <f>$AA$16</f>
        <v>A</v>
      </c>
      <c r="X99" s="4">
        <v>4</v>
      </c>
      <c r="Y99" s="5" t="str">
        <f>AE16</f>
        <v>R 12*</v>
      </c>
      <c r="Z99" s="1"/>
      <c r="AA99" s="1"/>
      <c r="AB99" s="1"/>
      <c r="AC99" s="1"/>
      <c r="AD99" s="1"/>
      <c r="AE99" s="1"/>
      <c r="AF99" s="1"/>
      <c r="AG99" s="1"/>
      <c r="AH99" s="1"/>
      <c r="AI99" s="1"/>
      <c r="AJ99" s="1"/>
      <c r="AK99" s="1"/>
      <c r="AL99" s="1"/>
      <c r="AM99" s="1"/>
      <c r="AN99" s="1"/>
      <c r="AO99" s="4">
        <v>97</v>
      </c>
      <c r="AP99" s="4" t="str">
        <f>$AU$15</f>
        <v>Soil2</v>
      </c>
      <c r="AQ99" s="5" t="str">
        <f>$AA$16</f>
        <v>A</v>
      </c>
      <c r="AR99" s="4">
        <v>1</v>
      </c>
      <c r="AS99" s="5" t="str">
        <f>AV16</f>
        <v>S 97</v>
      </c>
      <c r="AT99" s="1"/>
      <c r="AU99" s="1"/>
      <c r="AV99" s="1"/>
      <c r="AW99" s="1"/>
      <c r="AX99" s="1"/>
      <c r="AY99" s="1"/>
      <c r="AZ99" s="1"/>
      <c r="BA99" s="1"/>
      <c r="BB99" s="1"/>
      <c r="BC99" s="1"/>
      <c r="BD99" s="1"/>
      <c r="BE99" s="1"/>
      <c r="BF99" s="1"/>
      <c r="BG99" s="1"/>
    </row>
    <row r="100" spans="1:59" x14ac:dyDescent="0.2">
      <c r="A100" s="4">
        <v>98</v>
      </c>
      <c r="B100" s="5" t="str">
        <f t="shared" ref="B100:B114" si="55">$G$15</f>
        <v>Leaves2</v>
      </c>
      <c r="C100" s="5" t="str">
        <f>$G$17</f>
        <v>B</v>
      </c>
      <c r="D100" s="4">
        <v>1</v>
      </c>
      <c r="E100" s="5" t="str">
        <f t="shared" ref="E100:E106" si="56">H17</f>
        <v>L 37</v>
      </c>
      <c r="U100" s="4">
        <v>98</v>
      </c>
      <c r="V100" s="4" t="str">
        <f t="shared" ref="V100:V119" si="57">$AA$15</f>
        <v>Roots2</v>
      </c>
      <c r="W100" s="5" t="str">
        <f>$AA$17</f>
        <v>B</v>
      </c>
      <c r="X100" s="4">
        <v>4</v>
      </c>
      <c r="Y100" s="5" t="str">
        <f t="shared" ref="Y100:Y106" si="58">AE17</f>
        <v>R 28</v>
      </c>
      <c r="Z100" s="1"/>
      <c r="AA100" s="1"/>
      <c r="AB100" s="1"/>
      <c r="AC100" s="1"/>
      <c r="AD100" s="1"/>
      <c r="AE100" s="1"/>
      <c r="AF100" s="1"/>
      <c r="AG100" s="1"/>
      <c r="AH100" s="1"/>
      <c r="AI100" s="1"/>
      <c r="AJ100" s="1"/>
      <c r="AK100" s="1"/>
      <c r="AL100" s="1"/>
      <c r="AM100" s="1"/>
      <c r="AN100" s="1"/>
      <c r="AO100" s="4">
        <v>98</v>
      </c>
      <c r="AP100" s="4" t="str">
        <f t="shared" ref="AP100:AP163" si="59">$AU$15</f>
        <v>Soil2</v>
      </c>
      <c r="AQ100" s="5" t="str">
        <f>$AA$17</f>
        <v>B</v>
      </c>
      <c r="AR100" s="4">
        <v>1</v>
      </c>
      <c r="AS100" s="5" t="str">
        <f t="shared" ref="AS100:AS106" si="60">AV17</f>
        <v>S 109</v>
      </c>
      <c r="AT100" s="1"/>
      <c r="AU100" s="1"/>
      <c r="AV100" s="1"/>
      <c r="AW100" s="1"/>
      <c r="AX100" s="1"/>
      <c r="AY100" s="1"/>
      <c r="AZ100" s="1"/>
      <c r="BA100" s="1"/>
      <c r="BB100" s="1"/>
      <c r="BC100" s="1"/>
      <c r="BD100" s="1"/>
      <c r="BE100" s="1"/>
      <c r="BF100" s="1"/>
      <c r="BG100" s="1"/>
    </row>
    <row r="101" spans="1:59" x14ac:dyDescent="0.2">
      <c r="A101" s="4">
        <v>99</v>
      </c>
      <c r="B101" s="5" t="str">
        <f t="shared" si="55"/>
        <v>Leaves2</v>
      </c>
      <c r="C101" s="5" t="str">
        <f>$G$18</f>
        <v>C</v>
      </c>
      <c r="D101" s="4">
        <v>1</v>
      </c>
      <c r="E101" s="5" t="str">
        <f t="shared" si="56"/>
        <v>L 66</v>
      </c>
      <c r="U101" s="4">
        <v>99</v>
      </c>
      <c r="V101" s="4" t="str">
        <f t="shared" si="57"/>
        <v>Roots2</v>
      </c>
      <c r="W101" s="5" t="str">
        <f>$AA$18</f>
        <v>C</v>
      </c>
      <c r="X101" s="4">
        <v>4</v>
      </c>
      <c r="Y101" s="5" t="str">
        <f t="shared" si="58"/>
        <v>R 11</v>
      </c>
      <c r="Z101" s="1"/>
      <c r="AA101" s="1"/>
      <c r="AB101" s="1"/>
      <c r="AC101" s="1"/>
      <c r="AD101" s="1"/>
      <c r="AE101" s="1"/>
      <c r="AF101" s="1"/>
      <c r="AG101" s="1"/>
      <c r="AH101" s="1"/>
      <c r="AI101" s="1"/>
      <c r="AJ101" s="1"/>
      <c r="AK101" s="1"/>
      <c r="AL101" s="1"/>
      <c r="AM101" s="1"/>
      <c r="AN101" s="1"/>
      <c r="AO101" s="4">
        <v>99</v>
      </c>
      <c r="AP101" s="4" t="str">
        <f t="shared" si="59"/>
        <v>Soil2</v>
      </c>
      <c r="AQ101" s="5" t="str">
        <f>$AA$18</f>
        <v>C</v>
      </c>
      <c r="AR101" s="4">
        <v>1</v>
      </c>
      <c r="AS101" s="5" t="str">
        <f t="shared" si="60"/>
        <v>S 121</v>
      </c>
      <c r="AT101" s="1"/>
      <c r="AU101" s="1"/>
      <c r="AV101" s="1"/>
      <c r="AW101" s="1"/>
      <c r="AX101" s="1"/>
      <c r="AY101" s="1"/>
      <c r="AZ101" s="1"/>
      <c r="BA101" s="1"/>
      <c r="BB101" s="1"/>
      <c r="BC101" s="1"/>
      <c r="BD101" s="1"/>
      <c r="BE101" s="1"/>
      <c r="BF101" s="1"/>
      <c r="BG101" s="1"/>
    </row>
    <row r="102" spans="1:59" x14ac:dyDescent="0.2">
      <c r="A102" s="4">
        <v>100</v>
      </c>
      <c r="B102" s="5" t="str">
        <f t="shared" si="55"/>
        <v>Leaves2</v>
      </c>
      <c r="C102" s="5" t="str">
        <f>$G$19</f>
        <v>D</v>
      </c>
      <c r="D102" s="4">
        <v>1</v>
      </c>
      <c r="E102" s="5" t="str">
        <f t="shared" si="56"/>
        <v>L 60</v>
      </c>
      <c r="U102" s="4">
        <v>100</v>
      </c>
      <c r="V102" s="4" t="str">
        <f t="shared" si="57"/>
        <v>Roots2</v>
      </c>
      <c r="W102" s="5" t="str">
        <f>$AA$19</f>
        <v>D</v>
      </c>
      <c r="X102" s="4">
        <v>4</v>
      </c>
      <c r="Y102" s="5" t="str">
        <f t="shared" si="58"/>
        <v>R 73</v>
      </c>
      <c r="Z102" s="1"/>
      <c r="AA102" s="1"/>
      <c r="AB102" s="1"/>
      <c r="AC102" s="1"/>
      <c r="AD102" s="1"/>
      <c r="AE102" s="1"/>
      <c r="AF102" s="1"/>
      <c r="AG102" s="1"/>
      <c r="AH102" s="1"/>
      <c r="AI102" s="1"/>
      <c r="AJ102" s="1"/>
      <c r="AK102" s="1"/>
      <c r="AL102" s="1"/>
      <c r="AM102" s="1"/>
      <c r="AN102" s="1"/>
      <c r="AO102" s="4">
        <v>100</v>
      </c>
      <c r="AP102" s="4" t="str">
        <f t="shared" si="59"/>
        <v>Soil2</v>
      </c>
      <c r="AQ102" s="5" t="str">
        <f>$AA$19</f>
        <v>D</v>
      </c>
      <c r="AR102" s="4">
        <v>1</v>
      </c>
      <c r="AS102" s="5" t="str">
        <f t="shared" si="60"/>
        <v>S 133</v>
      </c>
      <c r="AT102" s="1"/>
      <c r="AU102" s="1"/>
      <c r="AV102" s="1"/>
      <c r="AW102" s="1"/>
      <c r="AX102" s="1"/>
      <c r="AY102" s="1"/>
      <c r="AZ102" s="1"/>
      <c r="BA102" s="1"/>
      <c r="BB102" s="1"/>
      <c r="BC102" s="1"/>
      <c r="BD102" s="1"/>
      <c r="BE102" s="1"/>
      <c r="BF102" s="1"/>
      <c r="BG102" s="1"/>
    </row>
    <row r="103" spans="1:59" x14ac:dyDescent="0.2">
      <c r="A103" s="4">
        <v>101</v>
      </c>
      <c r="B103" s="5" t="str">
        <f t="shared" si="55"/>
        <v>Leaves2</v>
      </c>
      <c r="C103" s="5" t="str">
        <f>$G$20</f>
        <v>E</v>
      </c>
      <c r="D103" s="4">
        <v>1</v>
      </c>
      <c r="E103" s="5" t="str">
        <f t="shared" si="56"/>
        <v>L 98</v>
      </c>
      <c r="U103" s="4">
        <v>101</v>
      </c>
      <c r="V103" s="4" t="str">
        <f t="shared" si="57"/>
        <v>Roots2</v>
      </c>
      <c r="W103" s="5" t="str">
        <f>$AA$20</f>
        <v>E</v>
      </c>
      <c r="X103" s="4">
        <v>4</v>
      </c>
      <c r="Y103" s="5" t="str">
        <f t="shared" si="58"/>
        <v>R 61</v>
      </c>
      <c r="Z103" s="1"/>
      <c r="AA103" s="1"/>
      <c r="AB103" s="1"/>
      <c r="AC103" s="1"/>
      <c r="AD103" s="1"/>
      <c r="AE103" s="1"/>
      <c r="AF103" s="1"/>
      <c r="AG103" s="1"/>
      <c r="AH103" s="1"/>
      <c r="AI103" s="1"/>
      <c r="AJ103" s="1"/>
      <c r="AK103" s="1"/>
      <c r="AL103" s="1"/>
      <c r="AM103" s="1"/>
      <c r="AN103" s="1"/>
      <c r="AO103" s="4">
        <v>101</v>
      </c>
      <c r="AP103" s="4" t="str">
        <f t="shared" si="59"/>
        <v>Soil2</v>
      </c>
      <c r="AQ103" s="5" t="str">
        <f>$AA$20</f>
        <v>E</v>
      </c>
      <c r="AR103" s="4">
        <v>1</v>
      </c>
      <c r="AS103" s="5" t="str">
        <f t="shared" si="60"/>
        <v>S 145</v>
      </c>
      <c r="AT103" s="1"/>
      <c r="AU103" s="1"/>
      <c r="AV103" s="1"/>
      <c r="AW103" s="1"/>
      <c r="AX103" s="1"/>
      <c r="AY103" s="1"/>
      <c r="AZ103" s="1"/>
      <c r="BA103" s="1"/>
      <c r="BB103" s="1"/>
      <c r="BC103" s="1"/>
      <c r="BD103" s="1"/>
      <c r="BE103" s="1"/>
      <c r="BF103" s="1"/>
      <c r="BG103" s="1"/>
    </row>
    <row r="104" spans="1:59" x14ac:dyDescent="0.2">
      <c r="A104" s="4">
        <v>102</v>
      </c>
      <c r="B104" s="5" t="str">
        <f t="shared" si="55"/>
        <v>Leaves2</v>
      </c>
      <c r="C104" s="5" t="str">
        <f>$G$21</f>
        <v>F</v>
      </c>
      <c r="D104" s="4">
        <v>1</v>
      </c>
      <c r="E104" s="5" t="str">
        <f t="shared" si="56"/>
        <v>L 30</v>
      </c>
      <c r="U104" s="4">
        <v>102</v>
      </c>
      <c r="V104" s="4" t="str">
        <f t="shared" si="57"/>
        <v>Roots2</v>
      </c>
      <c r="W104" s="5" t="str">
        <f>$AA$21</f>
        <v>F</v>
      </c>
      <c r="X104" s="4">
        <v>4</v>
      </c>
      <c r="Y104" s="5" t="str">
        <f t="shared" si="58"/>
        <v>R 57</v>
      </c>
      <c r="Z104" s="1"/>
      <c r="AA104" s="1"/>
      <c r="AB104" s="1"/>
      <c r="AC104" s="1"/>
      <c r="AD104" s="1"/>
      <c r="AE104" s="1"/>
      <c r="AF104" s="1"/>
      <c r="AG104" s="1"/>
      <c r="AH104" s="1"/>
      <c r="AI104" s="1"/>
      <c r="AJ104" s="1"/>
      <c r="AK104" s="1"/>
      <c r="AL104" s="1"/>
      <c r="AM104" s="1"/>
      <c r="AN104" s="1"/>
      <c r="AO104" s="4">
        <v>102</v>
      </c>
      <c r="AP104" s="4" t="str">
        <f t="shared" si="59"/>
        <v>Soil2</v>
      </c>
      <c r="AQ104" s="5" t="str">
        <f>$AA$21</f>
        <v>F</v>
      </c>
      <c r="AR104" s="4">
        <v>1</v>
      </c>
      <c r="AS104" s="5" t="str">
        <f t="shared" si="60"/>
        <v>S 157</v>
      </c>
      <c r="AT104" s="1"/>
      <c r="AU104" s="1"/>
      <c r="AV104" s="1"/>
      <c r="AW104" s="1"/>
      <c r="AX104" s="1"/>
      <c r="AY104" s="1"/>
      <c r="AZ104" s="1"/>
      <c r="BA104" s="1"/>
      <c r="BB104" s="1"/>
      <c r="BC104" s="1"/>
      <c r="BD104" s="1"/>
      <c r="BE104" s="1"/>
      <c r="BF104" s="1"/>
      <c r="BG104" s="1"/>
    </row>
    <row r="105" spans="1:59" x14ac:dyDescent="0.2">
      <c r="A105" s="4">
        <v>103</v>
      </c>
      <c r="B105" s="5" t="str">
        <f t="shared" si="55"/>
        <v>Leaves2</v>
      </c>
      <c r="C105" s="5" t="str">
        <f>$G$22</f>
        <v>G</v>
      </c>
      <c r="D105" s="4">
        <v>1</v>
      </c>
      <c r="E105" s="5" t="str">
        <f t="shared" si="56"/>
        <v>L 29</v>
      </c>
      <c r="U105" s="4">
        <v>103</v>
      </c>
      <c r="V105" s="4" t="str">
        <f t="shared" si="57"/>
        <v>Roots2</v>
      </c>
      <c r="W105" s="5" t="str">
        <f>$AA$22</f>
        <v>G</v>
      </c>
      <c r="X105" s="4">
        <v>4</v>
      </c>
      <c r="Y105" s="5" t="str">
        <f t="shared" si="58"/>
        <v>R 98</v>
      </c>
      <c r="Z105" s="1"/>
      <c r="AA105" s="1"/>
      <c r="AB105" s="1"/>
      <c r="AC105" s="1"/>
      <c r="AD105" s="1"/>
      <c r="AE105" s="1"/>
      <c r="AF105" s="1"/>
      <c r="AG105" s="1"/>
      <c r="AH105" s="1"/>
      <c r="AI105" s="1"/>
      <c r="AJ105" s="1"/>
      <c r="AK105" s="1"/>
      <c r="AL105" s="1"/>
      <c r="AM105" s="1"/>
      <c r="AN105" s="1"/>
      <c r="AO105" s="4">
        <v>103</v>
      </c>
      <c r="AP105" s="4" t="str">
        <f t="shared" si="59"/>
        <v>Soil2</v>
      </c>
      <c r="AQ105" s="5" t="str">
        <f>$AA$22</f>
        <v>G</v>
      </c>
      <c r="AR105" s="4">
        <v>1</v>
      </c>
      <c r="AS105" s="5" t="str">
        <f t="shared" si="60"/>
        <v>S 169</v>
      </c>
      <c r="AT105" s="1"/>
      <c r="AU105" s="1"/>
      <c r="AV105" s="1"/>
      <c r="AW105" s="1"/>
      <c r="AX105" s="1"/>
      <c r="AY105" s="1"/>
      <c r="AZ105" s="1"/>
      <c r="BA105" s="1"/>
      <c r="BB105" s="1"/>
      <c r="BC105" s="1"/>
      <c r="BD105" s="1"/>
      <c r="BE105" s="1"/>
      <c r="BF105" s="1"/>
      <c r="BG105" s="1"/>
    </row>
    <row r="106" spans="1:59" x14ac:dyDescent="0.2">
      <c r="A106" s="4">
        <v>104</v>
      </c>
      <c r="B106" s="5" t="str">
        <f t="shared" si="55"/>
        <v>Leaves2</v>
      </c>
      <c r="C106" s="5" t="str">
        <f>$G$23</f>
        <v>H</v>
      </c>
      <c r="D106" s="4">
        <v>1</v>
      </c>
      <c r="E106" s="5" t="str">
        <f t="shared" si="56"/>
        <v>L 62</v>
      </c>
      <c r="U106" s="4">
        <v>104</v>
      </c>
      <c r="V106" s="4" t="str">
        <f t="shared" si="57"/>
        <v>Roots2</v>
      </c>
      <c r="W106" s="5" t="str">
        <f>$AA$23</f>
        <v>H</v>
      </c>
      <c r="X106" s="4">
        <v>4</v>
      </c>
      <c r="Y106" s="5" t="str">
        <f t="shared" si="58"/>
        <v>R 67</v>
      </c>
      <c r="Z106" s="1"/>
      <c r="AA106" s="1"/>
      <c r="AB106" s="1"/>
      <c r="AC106" s="1"/>
      <c r="AD106" s="1"/>
      <c r="AE106" s="1"/>
      <c r="AF106" s="1"/>
      <c r="AG106" s="1"/>
      <c r="AH106" s="1"/>
      <c r="AI106" s="1"/>
      <c r="AJ106" s="1"/>
      <c r="AK106" s="1"/>
      <c r="AL106" s="1"/>
      <c r="AM106" s="1"/>
      <c r="AN106" s="1"/>
      <c r="AO106" s="4">
        <v>104</v>
      </c>
      <c r="AP106" s="4" t="str">
        <f t="shared" si="59"/>
        <v>Soil2</v>
      </c>
      <c r="AQ106" s="5" t="str">
        <f>$AA$23</f>
        <v>H</v>
      </c>
      <c r="AR106" s="4">
        <v>1</v>
      </c>
      <c r="AS106" s="5" t="str">
        <f t="shared" si="60"/>
        <v>S 181</v>
      </c>
      <c r="AT106" s="1"/>
      <c r="AU106" s="1"/>
      <c r="AV106" s="1"/>
      <c r="AW106" s="1"/>
      <c r="AX106" s="1"/>
      <c r="AY106" s="1"/>
      <c r="AZ106" s="1"/>
      <c r="BA106" s="1"/>
      <c r="BB106" s="1"/>
      <c r="BC106" s="1"/>
      <c r="BD106" s="1"/>
      <c r="BE106" s="1"/>
      <c r="BF106" s="1"/>
      <c r="BG106" s="1"/>
    </row>
    <row r="107" spans="1:59" x14ac:dyDescent="0.2">
      <c r="A107" s="4">
        <v>105</v>
      </c>
      <c r="B107" s="5" t="str">
        <f t="shared" si="55"/>
        <v>Leaves2</v>
      </c>
      <c r="C107" s="5" t="str">
        <f>$G$16</f>
        <v>A</v>
      </c>
      <c r="D107" s="4">
        <v>2</v>
      </c>
      <c r="E107" s="5" t="str">
        <f>I16</f>
        <v>L 27</v>
      </c>
      <c r="U107" s="4">
        <v>105</v>
      </c>
      <c r="V107" s="4" t="str">
        <f t="shared" si="57"/>
        <v>Roots2</v>
      </c>
      <c r="W107" s="5" t="str">
        <f>$AA$16</f>
        <v>A</v>
      </c>
      <c r="X107" s="4">
        <v>5</v>
      </c>
      <c r="Y107" s="5" t="str">
        <f>AF16</f>
        <v>R 3</v>
      </c>
      <c r="Z107" s="1"/>
      <c r="AA107" s="1"/>
      <c r="AB107" s="1"/>
      <c r="AC107" s="1"/>
      <c r="AD107" s="1"/>
      <c r="AE107" s="1"/>
      <c r="AF107" s="1"/>
      <c r="AG107" s="1"/>
      <c r="AH107" s="1"/>
      <c r="AI107" s="1"/>
      <c r="AJ107" s="1"/>
      <c r="AK107" s="1"/>
      <c r="AL107" s="1"/>
      <c r="AM107" s="1"/>
      <c r="AN107" s="1"/>
      <c r="AO107" s="4">
        <v>105</v>
      </c>
      <c r="AP107" s="4" t="str">
        <f t="shared" si="59"/>
        <v>Soil2</v>
      </c>
      <c r="AQ107" s="5" t="str">
        <f>$AA$16</f>
        <v>A</v>
      </c>
      <c r="AR107" s="4">
        <v>2</v>
      </c>
      <c r="AS107" s="5" t="str">
        <f>AW16</f>
        <v>S 98</v>
      </c>
      <c r="AT107" s="1"/>
      <c r="AU107" s="1"/>
      <c r="AV107" s="1"/>
      <c r="AW107" s="1"/>
      <c r="AX107" s="1"/>
      <c r="AY107" s="1"/>
      <c r="AZ107" s="1"/>
      <c r="BA107" s="1"/>
      <c r="BB107" s="1"/>
      <c r="BC107" s="1"/>
      <c r="BD107" s="1"/>
      <c r="BE107" s="1"/>
      <c r="BF107" s="1"/>
      <c r="BG107" s="1"/>
    </row>
    <row r="108" spans="1:59" x14ac:dyDescent="0.2">
      <c r="A108" s="4">
        <v>106</v>
      </c>
      <c r="B108" s="5" t="str">
        <f t="shared" si="55"/>
        <v>Leaves2</v>
      </c>
      <c r="C108" s="5" t="str">
        <f>$G$17</f>
        <v>B</v>
      </c>
      <c r="D108" s="4">
        <v>2</v>
      </c>
      <c r="E108" s="5" t="str">
        <f t="shared" ref="E108:E114" si="61">I17</f>
        <v>L 2</v>
      </c>
      <c r="U108" s="4">
        <v>106</v>
      </c>
      <c r="V108" s="4" t="str">
        <f t="shared" si="57"/>
        <v>Roots2</v>
      </c>
      <c r="W108" s="5" t="str">
        <f>$AA$17</f>
        <v>B</v>
      </c>
      <c r="X108" s="4">
        <v>5</v>
      </c>
      <c r="Y108" s="5" t="str">
        <f t="shared" ref="Y108:Y114" si="62">AF17</f>
        <v>R 95</v>
      </c>
      <c r="Z108" s="1"/>
      <c r="AA108" s="1"/>
      <c r="AB108" s="1"/>
      <c r="AC108" s="1"/>
      <c r="AD108" s="1"/>
      <c r="AE108" s="1"/>
      <c r="AF108" s="1"/>
      <c r="AG108" s="1"/>
      <c r="AH108" s="1"/>
      <c r="AI108" s="1"/>
      <c r="AJ108" s="1"/>
      <c r="AK108" s="1"/>
      <c r="AL108" s="1"/>
      <c r="AM108" s="1"/>
      <c r="AN108" s="1"/>
      <c r="AO108" s="4">
        <v>106</v>
      </c>
      <c r="AP108" s="4" t="str">
        <f t="shared" si="59"/>
        <v>Soil2</v>
      </c>
      <c r="AQ108" s="5" t="str">
        <f>$AA$17</f>
        <v>B</v>
      </c>
      <c r="AR108" s="4">
        <v>2</v>
      </c>
      <c r="AS108" s="5" t="str">
        <f t="shared" ref="AS108:AS114" si="63">AW17</f>
        <v>S 110</v>
      </c>
      <c r="AT108" s="1"/>
      <c r="AU108" s="1"/>
      <c r="AV108" s="1"/>
      <c r="AW108" s="1"/>
      <c r="AX108" s="1"/>
      <c r="AY108" s="1"/>
      <c r="AZ108" s="1"/>
      <c r="BA108" s="1"/>
      <c r="BB108" s="1"/>
      <c r="BC108" s="1"/>
      <c r="BD108" s="1"/>
      <c r="BE108" s="1"/>
      <c r="BF108" s="1"/>
      <c r="BG108" s="1"/>
    </row>
    <row r="109" spans="1:59" x14ac:dyDescent="0.2">
      <c r="A109" s="4">
        <v>107</v>
      </c>
      <c r="B109" s="5" t="str">
        <f t="shared" si="55"/>
        <v>Leaves2</v>
      </c>
      <c r="C109" s="5" t="str">
        <f>$G$18</f>
        <v>C</v>
      </c>
      <c r="D109" s="4">
        <v>2</v>
      </c>
      <c r="E109" s="5" t="str">
        <f t="shared" si="61"/>
        <v>L 64</v>
      </c>
      <c r="U109" s="4">
        <v>107</v>
      </c>
      <c r="V109" s="4" t="str">
        <f t="shared" si="57"/>
        <v>Roots2</v>
      </c>
      <c r="W109" s="5" t="str">
        <f>$AA$18</f>
        <v>C</v>
      </c>
      <c r="X109" s="4">
        <v>5</v>
      </c>
      <c r="Y109" s="5" t="str">
        <f t="shared" si="62"/>
        <v>R 8</v>
      </c>
      <c r="Z109" s="1"/>
      <c r="AA109" s="1"/>
      <c r="AB109" s="1"/>
      <c r="AC109" s="1"/>
      <c r="AD109" s="1"/>
      <c r="AE109" s="1"/>
      <c r="AF109" s="1"/>
      <c r="AG109" s="1"/>
      <c r="AH109" s="1"/>
      <c r="AI109" s="1"/>
      <c r="AJ109" s="1"/>
      <c r="AK109" s="1"/>
      <c r="AL109" s="1"/>
      <c r="AM109" s="1"/>
      <c r="AN109" s="1"/>
      <c r="AO109" s="4">
        <v>107</v>
      </c>
      <c r="AP109" s="4" t="str">
        <f t="shared" si="59"/>
        <v>Soil2</v>
      </c>
      <c r="AQ109" s="5" t="str">
        <f>$AA$18</f>
        <v>C</v>
      </c>
      <c r="AR109" s="4">
        <v>2</v>
      </c>
      <c r="AS109" s="5" t="str">
        <f t="shared" si="63"/>
        <v>S 122</v>
      </c>
      <c r="AT109" s="1"/>
      <c r="AU109" s="1"/>
      <c r="AV109" s="1"/>
      <c r="AW109" s="1"/>
      <c r="AX109" s="1"/>
      <c r="AY109" s="1"/>
      <c r="AZ109" s="1"/>
      <c r="BA109" s="1"/>
      <c r="BB109" s="1"/>
      <c r="BC109" s="1"/>
      <c r="BD109" s="1"/>
      <c r="BE109" s="1"/>
      <c r="BF109" s="1"/>
      <c r="BG109" s="1"/>
    </row>
    <row r="110" spans="1:59" x14ac:dyDescent="0.2">
      <c r="A110" s="4">
        <v>108</v>
      </c>
      <c r="B110" s="5" t="str">
        <f t="shared" si="55"/>
        <v>Leaves2</v>
      </c>
      <c r="C110" s="5" t="str">
        <f>$G$19</f>
        <v>D</v>
      </c>
      <c r="D110" s="4">
        <v>2</v>
      </c>
      <c r="E110" s="5" t="str">
        <f t="shared" si="61"/>
        <v>L 83</v>
      </c>
      <c r="U110" s="4">
        <v>108</v>
      </c>
      <c r="V110" s="4" t="str">
        <f t="shared" si="57"/>
        <v>Roots2</v>
      </c>
      <c r="W110" s="5" t="str">
        <f>$AA$19</f>
        <v>D</v>
      </c>
      <c r="X110" s="4">
        <v>5</v>
      </c>
      <c r="Y110" s="5" t="str">
        <f t="shared" si="62"/>
        <v>R 16</v>
      </c>
      <c r="Z110" s="1"/>
      <c r="AA110" s="1"/>
      <c r="AB110" s="1"/>
      <c r="AC110" s="1"/>
      <c r="AD110" s="1"/>
      <c r="AE110" s="1"/>
      <c r="AF110" s="1"/>
      <c r="AG110" s="1"/>
      <c r="AH110" s="1"/>
      <c r="AI110" s="1"/>
      <c r="AJ110" s="1"/>
      <c r="AK110" s="1"/>
      <c r="AL110" s="1"/>
      <c r="AM110" s="1"/>
      <c r="AN110" s="1"/>
      <c r="AO110" s="4">
        <v>108</v>
      </c>
      <c r="AP110" s="4" t="str">
        <f t="shared" si="59"/>
        <v>Soil2</v>
      </c>
      <c r="AQ110" s="5" t="str">
        <f>$AA$19</f>
        <v>D</v>
      </c>
      <c r="AR110" s="4">
        <v>2</v>
      </c>
      <c r="AS110" s="5" t="str">
        <f t="shared" si="63"/>
        <v>S 134</v>
      </c>
      <c r="AT110" s="1"/>
      <c r="AU110" s="1"/>
      <c r="AV110" s="1"/>
      <c r="AW110" s="1"/>
      <c r="AX110" s="1"/>
      <c r="AY110" s="1"/>
      <c r="AZ110" s="1"/>
      <c r="BA110" s="1"/>
      <c r="BB110" s="1"/>
      <c r="BC110" s="1"/>
      <c r="BD110" s="1"/>
      <c r="BE110" s="1"/>
      <c r="BF110" s="1"/>
      <c r="BG110" s="1"/>
    </row>
    <row r="111" spans="1:59" x14ac:dyDescent="0.2">
      <c r="A111" s="4">
        <v>109</v>
      </c>
      <c r="B111" s="5" t="str">
        <f t="shared" si="55"/>
        <v>Leaves2</v>
      </c>
      <c r="C111" s="5" t="str">
        <f>$G$20</f>
        <v>E</v>
      </c>
      <c r="D111" s="4">
        <v>2</v>
      </c>
      <c r="E111" s="5" t="str">
        <f t="shared" si="61"/>
        <v>L 56</v>
      </c>
      <c r="U111" s="4">
        <v>109</v>
      </c>
      <c r="V111" s="4" t="str">
        <f t="shared" si="57"/>
        <v>Roots2</v>
      </c>
      <c r="W111" s="5" t="str">
        <f>$AA$20</f>
        <v>E</v>
      </c>
      <c r="X111" s="4">
        <v>5</v>
      </c>
      <c r="Y111" s="5" t="str">
        <f t="shared" si="62"/>
        <v>R 30</v>
      </c>
      <c r="Z111" s="1"/>
      <c r="AA111" s="1"/>
      <c r="AB111" s="1"/>
      <c r="AC111" s="1"/>
      <c r="AD111" s="1"/>
      <c r="AE111" s="1"/>
      <c r="AF111" s="1"/>
      <c r="AG111" s="1"/>
      <c r="AH111" s="1"/>
      <c r="AI111" s="1"/>
      <c r="AJ111" s="1"/>
      <c r="AK111" s="1"/>
      <c r="AL111" s="1"/>
      <c r="AM111" s="1"/>
      <c r="AN111" s="1"/>
      <c r="AO111" s="4">
        <v>109</v>
      </c>
      <c r="AP111" s="4" t="str">
        <f t="shared" si="59"/>
        <v>Soil2</v>
      </c>
      <c r="AQ111" s="5" t="str">
        <f>$AA$20</f>
        <v>E</v>
      </c>
      <c r="AR111" s="4">
        <v>2</v>
      </c>
      <c r="AS111" s="5" t="str">
        <f t="shared" si="63"/>
        <v>S 146</v>
      </c>
      <c r="AT111" s="1"/>
      <c r="AU111" s="1"/>
      <c r="AV111" s="1"/>
      <c r="AW111" s="1"/>
      <c r="AX111" s="1"/>
      <c r="AY111" s="1"/>
      <c r="AZ111" s="1"/>
      <c r="BA111" s="1"/>
      <c r="BB111" s="1"/>
      <c r="BC111" s="1"/>
      <c r="BD111" s="1"/>
      <c r="BE111" s="1"/>
      <c r="BF111" s="1"/>
      <c r="BG111" s="1"/>
    </row>
    <row r="112" spans="1:59" x14ac:dyDescent="0.2">
      <c r="A112" s="4">
        <v>110</v>
      </c>
      <c r="B112" s="5" t="str">
        <f t="shared" si="55"/>
        <v>Leaves2</v>
      </c>
      <c r="C112" s="5" t="str">
        <f>$G$21</f>
        <v>F</v>
      </c>
      <c r="D112" s="4">
        <v>2</v>
      </c>
      <c r="E112" s="5" t="str">
        <f t="shared" si="61"/>
        <v>L 107</v>
      </c>
      <c r="U112" s="4">
        <v>110</v>
      </c>
      <c r="V112" s="4" t="str">
        <f t="shared" si="57"/>
        <v>Roots2</v>
      </c>
      <c r="W112" s="5" t="str">
        <f>$AA$21</f>
        <v>F</v>
      </c>
      <c r="X112" s="4">
        <v>5</v>
      </c>
      <c r="Y112" s="5" t="str">
        <f t="shared" si="62"/>
        <v>R 82</v>
      </c>
      <c r="Z112" s="1"/>
      <c r="AA112" s="1"/>
      <c r="AB112" s="1"/>
      <c r="AC112" s="1"/>
      <c r="AD112" s="1"/>
      <c r="AE112" s="1"/>
      <c r="AF112" s="1"/>
      <c r="AG112" s="1"/>
      <c r="AH112" s="1"/>
      <c r="AI112" s="1"/>
      <c r="AJ112" s="1"/>
      <c r="AK112" s="1"/>
      <c r="AL112" s="1"/>
      <c r="AM112" s="1"/>
      <c r="AN112" s="1"/>
      <c r="AO112" s="4">
        <v>110</v>
      </c>
      <c r="AP112" s="4" t="str">
        <f t="shared" si="59"/>
        <v>Soil2</v>
      </c>
      <c r="AQ112" s="5" t="str">
        <f>$AA$21</f>
        <v>F</v>
      </c>
      <c r="AR112" s="4">
        <v>2</v>
      </c>
      <c r="AS112" s="5" t="str">
        <f t="shared" si="63"/>
        <v>S 158</v>
      </c>
      <c r="AT112" s="1"/>
      <c r="AU112" s="1"/>
      <c r="AV112" s="1"/>
      <c r="AW112" s="1"/>
      <c r="AX112" s="1"/>
      <c r="AY112" s="1"/>
      <c r="AZ112" s="1"/>
      <c r="BA112" s="1"/>
      <c r="BB112" s="1"/>
      <c r="BC112" s="1"/>
      <c r="BD112" s="1"/>
      <c r="BE112" s="1"/>
      <c r="BF112" s="1"/>
      <c r="BG112" s="1"/>
    </row>
    <row r="113" spans="1:59" x14ac:dyDescent="0.2">
      <c r="A113" s="4">
        <v>111</v>
      </c>
      <c r="B113" s="5" t="str">
        <f t="shared" si="55"/>
        <v>Leaves2</v>
      </c>
      <c r="C113" s="5" t="str">
        <f>$G$22</f>
        <v>G</v>
      </c>
      <c r="D113" s="4">
        <v>2</v>
      </c>
      <c r="E113" s="5" t="str">
        <f t="shared" si="61"/>
        <v>L 19</v>
      </c>
      <c r="U113" s="4">
        <v>111</v>
      </c>
      <c r="V113" s="4" t="str">
        <f t="shared" si="57"/>
        <v>Roots2</v>
      </c>
      <c r="W113" s="5" t="str">
        <f>$AA$22</f>
        <v>G</v>
      </c>
      <c r="X113" s="4">
        <v>5</v>
      </c>
      <c r="Y113" s="5" t="str">
        <f t="shared" si="62"/>
        <v>R 81</v>
      </c>
      <c r="Z113" s="1"/>
      <c r="AA113" s="1"/>
      <c r="AB113" s="1"/>
      <c r="AC113" s="1"/>
      <c r="AD113" s="1"/>
      <c r="AE113" s="1"/>
      <c r="AF113" s="1"/>
      <c r="AG113" s="1"/>
      <c r="AH113" s="1"/>
      <c r="AI113" s="1"/>
      <c r="AJ113" s="1"/>
      <c r="AK113" s="1"/>
      <c r="AL113" s="1"/>
      <c r="AM113" s="1"/>
      <c r="AN113" s="1"/>
      <c r="AO113" s="4">
        <v>111</v>
      </c>
      <c r="AP113" s="4" t="str">
        <f t="shared" si="59"/>
        <v>Soil2</v>
      </c>
      <c r="AQ113" s="5" t="str">
        <f>$AA$22</f>
        <v>G</v>
      </c>
      <c r="AR113" s="4">
        <v>2</v>
      </c>
      <c r="AS113" s="5" t="str">
        <f t="shared" si="63"/>
        <v>S 170</v>
      </c>
      <c r="AT113" s="1"/>
      <c r="AU113" s="1"/>
      <c r="AV113" s="1"/>
      <c r="AW113" s="1"/>
      <c r="AX113" s="1"/>
      <c r="AY113" s="1"/>
      <c r="AZ113" s="1"/>
      <c r="BA113" s="1"/>
      <c r="BB113" s="1"/>
      <c r="BC113" s="1"/>
      <c r="BD113" s="1"/>
      <c r="BE113" s="1"/>
      <c r="BF113" s="1"/>
      <c r="BG113" s="1"/>
    </row>
    <row r="114" spans="1:59" x14ac:dyDescent="0.2">
      <c r="A114" s="4">
        <v>112</v>
      </c>
      <c r="B114" s="5" t="str">
        <f t="shared" si="55"/>
        <v>Leaves2</v>
      </c>
      <c r="C114" s="5" t="str">
        <f>$G$23</f>
        <v>H</v>
      </c>
      <c r="D114" s="4">
        <v>2</v>
      </c>
      <c r="E114" s="5" t="str">
        <f t="shared" si="61"/>
        <v>L neg*</v>
      </c>
      <c r="U114" s="4">
        <v>112</v>
      </c>
      <c r="V114" s="4" t="str">
        <f t="shared" si="57"/>
        <v>Roots2</v>
      </c>
      <c r="W114" s="5" t="str">
        <f>$AA$23</f>
        <v>H</v>
      </c>
      <c r="X114" s="4">
        <v>5</v>
      </c>
      <c r="Y114" s="5" t="str">
        <f t="shared" si="62"/>
        <v>R 38</v>
      </c>
      <c r="Z114" s="1"/>
      <c r="AA114" s="1"/>
      <c r="AB114" s="1"/>
      <c r="AC114" s="1"/>
      <c r="AD114" s="1"/>
      <c r="AE114" s="1"/>
      <c r="AF114" s="1"/>
      <c r="AG114" s="1"/>
      <c r="AH114" s="1"/>
      <c r="AI114" s="1"/>
      <c r="AJ114" s="1"/>
      <c r="AK114" s="1"/>
      <c r="AL114" s="1"/>
      <c r="AM114" s="1"/>
      <c r="AN114" s="1"/>
      <c r="AO114" s="4">
        <v>112</v>
      </c>
      <c r="AP114" s="4" t="str">
        <f t="shared" si="59"/>
        <v>Soil2</v>
      </c>
      <c r="AQ114" s="5" t="str">
        <f>$AA$23</f>
        <v>H</v>
      </c>
      <c r="AR114" s="4">
        <v>2</v>
      </c>
      <c r="AS114" s="5" t="str">
        <f t="shared" si="63"/>
        <v>S 182</v>
      </c>
      <c r="AT114" s="1"/>
      <c r="AU114" s="1"/>
      <c r="AV114" s="1"/>
      <c r="AW114" s="1"/>
      <c r="AX114" s="1"/>
      <c r="AY114" s="1"/>
      <c r="AZ114" s="1"/>
      <c r="BA114" s="1"/>
      <c r="BB114" s="1"/>
      <c r="BC114" s="1"/>
      <c r="BD114" s="1"/>
      <c r="BE114" s="1"/>
      <c r="BF114" s="1"/>
      <c r="BG114" s="1"/>
    </row>
    <row r="115" spans="1:59" x14ac:dyDescent="0.2">
      <c r="U115" s="4">
        <v>113</v>
      </c>
      <c r="V115" s="4" t="str">
        <f t="shared" si="57"/>
        <v>Roots2</v>
      </c>
      <c r="W115" s="5" t="str">
        <f>$AA$16</f>
        <v>A</v>
      </c>
      <c r="X115" s="5">
        <v>6</v>
      </c>
      <c r="Y115" s="5" t="str">
        <f>AG16</f>
        <v>R 46</v>
      </c>
      <c r="Z115" s="1"/>
      <c r="AA115" s="1"/>
      <c r="AB115" s="1"/>
      <c r="AC115" s="1"/>
      <c r="AD115" s="1"/>
      <c r="AE115" s="1"/>
      <c r="AF115" s="1"/>
      <c r="AG115" s="1"/>
      <c r="AH115" s="1"/>
      <c r="AI115" s="1"/>
      <c r="AJ115" s="1"/>
      <c r="AK115" s="1"/>
      <c r="AL115" s="1"/>
      <c r="AM115" s="1"/>
      <c r="AN115" s="1"/>
      <c r="AO115" s="4">
        <v>113</v>
      </c>
      <c r="AP115" s="4" t="str">
        <f t="shared" si="59"/>
        <v>Soil2</v>
      </c>
      <c r="AQ115" s="5" t="str">
        <f>$AA$16</f>
        <v>A</v>
      </c>
      <c r="AR115" s="5">
        <v>3</v>
      </c>
      <c r="AS115" s="5" t="str">
        <f>AX16</f>
        <v>S 99</v>
      </c>
      <c r="AT115" s="1"/>
      <c r="AU115" s="1"/>
      <c r="AV115" s="1"/>
      <c r="AW115" s="1"/>
      <c r="AX115" s="1"/>
      <c r="AY115" s="1"/>
      <c r="AZ115" s="1"/>
      <c r="BA115" s="1"/>
      <c r="BB115" s="1"/>
      <c r="BC115" s="1"/>
      <c r="BD115" s="1"/>
      <c r="BE115" s="1"/>
      <c r="BF115" s="1"/>
      <c r="BG115" s="1"/>
    </row>
    <row r="116" spans="1:59" x14ac:dyDescent="0.2">
      <c r="U116" s="4">
        <v>114</v>
      </c>
      <c r="V116" s="4" t="str">
        <f t="shared" si="57"/>
        <v>Roots2</v>
      </c>
      <c r="W116" s="5" t="str">
        <f>$AA$17</f>
        <v>B</v>
      </c>
      <c r="X116" s="5">
        <v>6</v>
      </c>
      <c r="Y116" s="5" t="str">
        <f t="shared" ref="Y116:Y119" si="64">AG17</f>
        <v>R 83</v>
      </c>
      <c r="Z116" s="1"/>
      <c r="AA116" s="1"/>
      <c r="AB116" s="1"/>
      <c r="AC116" s="1"/>
      <c r="AD116" s="1"/>
      <c r="AE116" s="1"/>
      <c r="AF116" s="1"/>
      <c r="AG116" s="1"/>
      <c r="AH116" s="1"/>
      <c r="AI116" s="1"/>
      <c r="AJ116" s="1"/>
      <c r="AK116" s="1"/>
      <c r="AL116" s="1"/>
      <c r="AM116" s="1"/>
      <c r="AN116" s="1"/>
      <c r="AO116" s="4">
        <v>114</v>
      </c>
      <c r="AP116" s="4" t="str">
        <f t="shared" si="59"/>
        <v>Soil2</v>
      </c>
      <c r="AQ116" s="5" t="str">
        <f>$AA$17</f>
        <v>B</v>
      </c>
      <c r="AR116" s="5">
        <v>3</v>
      </c>
      <c r="AS116" s="5" t="str">
        <f t="shared" ref="AS116:AS122" si="65">AX17</f>
        <v>S 111</v>
      </c>
      <c r="AT116" s="1"/>
      <c r="AU116" s="1"/>
      <c r="AV116" s="1"/>
      <c r="AW116" s="1"/>
      <c r="AX116" s="1"/>
      <c r="AY116" s="1"/>
      <c r="AZ116" s="1"/>
      <c r="BA116" s="1"/>
      <c r="BB116" s="1"/>
      <c r="BC116" s="1"/>
      <c r="BD116" s="1"/>
      <c r="BE116" s="1"/>
      <c r="BF116" s="1"/>
      <c r="BG116" s="1"/>
    </row>
    <row r="117" spans="1:59" x14ac:dyDescent="0.2">
      <c r="U117" s="4">
        <v>115</v>
      </c>
      <c r="V117" s="4" t="str">
        <f t="shared" si="57"/>
        <v>Roots2</v>
      </c>
      <c r="W117" s="5" t="str">
        <f>$AA$18</f>
        <v>C</v>
      </c>
      <c r="X117" s="5">
        <v>6</v>
      </c>
      <c r="Y117" s="5" t="str">
        <f t="shared" si="64"/>
        <v>R 96</v>
      </c>
      <c r="Z117" s="1"/>
      <c r="AA117" s="1"/>
      <c r="AB117" s="1"/>
      <c r="AC117" s="1"/>
      <c r="AD117" s="1"/>
      <c r="AE117" s="1"/>
      <c r="AF117" s="1"/>
      <c r="AG117" s="1"/>
      <c r="AH117" s="1"/>
      <c r="AI117" s="1"/>
      <c r="AJ117" s="1"/>
      <c r="AK117" s="1"/>
      <c r="AL117" s="1"/>
      <c r="AM117" s="1"/>
      <c r="AN117" s="1"/>
      <c r="AO117" s="4">
        <v>115</v>
      </c>
      <c r="AP117" s="4" t="str">
        <f t="shared" si="59"/>
        <v>Soil2</v>
      </c>
      <c r="AQ117" s="5" t="str">
        <f>$AA$18</f>
        <v>C</v>
      </c>
      <c r="AR117" s="5">
        <v>3</v>
      </c>
      <c r="AS117" s="5" t="str">
        <f t="shared" si="65"/>
        <v>S 123</v>
      </c>
      <c r="AT117" s="1"/>
      <c r="AU117" s="1"/>
      <c r="AV117" s="1"/>
      <c r="AW117" s="1"/>
      <c r="AX117" s="1"/>
      <c r="AY117" s="1"/>
      <c r="AZ117" s="1"/>
      <c r="BA117" s="1"/>
      <c r="BB117" s="1"/>
      <c r="BC117" s="1"/>
      <c r="BD117" s="1"/>
      <c r="BE117" s="1"/>
      <c r="BF117" s="1"/>
      <c r="BG117" s="1"/>
    </row>
    <row r="118" spans="1:59" x14ac:dyDescent="0.2">
      <c r="U118" s="4">
        <v>116</v>
      </c>
      <c r="V118" s="4" t="str">
        <f t="shared" si="57"/>
        <v>Roots2</v>
      </c>
      <c r="W118" s="5" t="str">
        <f>$AA$19</f>
        <v>D</v>
      </c>
      <c r="X118" s="5">
        <v>6</v>
      </c>
      <c r="Y118" s="5" t="str">
        <f t="shared" si="64"/>
        <v>R 102</v>
      </c>
      <c r="Z118" s="1"/>
      <c r="AA118" s="1"/>
      <c r="AB118" s="1"/>
      <c r="AC118" s="1"/>
      <c r="AD118" s="1"/>
      <c r="AE118" s="1"/>
      <c r="AF118" s="1"/>
      <c r="AG118" s="1"/>
      <c r="AH118" s="1"/>
      <c r="AI118" s="1"/>
      <c r="AJ118" s="1"/>
      <c r="AK118" s="1"/>
      <c r="AL118" s="1"/>
      <c r="AM118" s="1"/>
      <c r="AN118" s="1"/>
      <c r="AO118" s="4">
        <v>116</v>
      </c>
      <c r="AP118" s="4" t="str">
        <f t="shared" si="59"/>
        <v>Soil2</v>
      </c>
      <c r="AQ118" s="5" t="str">
        <f>$AA$19</f>
        <v>D</v>
      </c>
      <c r="AR118" s="5">
        <v>3</v>
      </c>
      <c r="AS118" s="5" t="str">
        <f t="shared" si="65"/>
        <v>S 135</v>
      </c>
      <c r="AT118" s="1"/>
      <c r="AU118" s="1"/>
      <c r="AV118" s="1"/>
      <c r="AW118" s="1"/>
      <c r="AX118" s="1"/>
      <c r="AY118" s="1"/>
      <c r="AZ118" s="1"/>
      <c r="BA118" s="1"/>
      <c r="BB118" s="1"/>
      <c r="BC118" s="1"/>
      <c r="BD118" s="1"/>
      <c r="BE118" s="1"/>
      <c r="BF118" s="1"/>
      <c r="BG118" s="1"/>
    </row>
    <row r="119" spans="1:59" x14ac:dyDescent="0.2">
      <c r="U119" s="4">
        <v>117</v>
      </c>
      <c r="V119" s="4" t="str">
        <f t="shared" si="57"/>
        <v>Roots2</v>
      </c>
      <c r="W119" s="5" t="str">
        <f>$AA$20</f>
        <v>E</v>
      </c>
      <c r="X119" s="5">
        <v>6</v>
      </c>
      <c r="Y119" s="5" t="str">
        <f t="shared" si="64"/>
        <v>R neg*</v>
      </c>
      <c r="Z119" s="1"/>
      <c r="AA119" s="1"/>
      <c r="AB119" s="1"/>
      <c r="AC119" s="1"/>
      <c r="AD119" s="1"/>
      <c r="AE119" s="1"/>
      <c r="AF119" s="1"/>
      <c r="AG119" s="1"/>
      <c r="AH119" s="1"/>
      <c r="AI119" s="1"/>
      <c r="AJ119" s="1"/>
      <c r="AK119" s="1"/>
      <c r="AL119" s="1"/>
      <c r="AM119" s="1"/>
      <c r="AN119" s="1"/>
      <c r="AO119" s="4">
        <v>117</v>
      </c>
      <c r="AP119" s="4" t="str">
        <f t="shared" si="59"/>
        <v>Soil2</v>
      </c>
      <c r="AQ119" s="5" t="str">
        <f>$AA$20</f>
        <v>E</v>
      </c>
      <c r="AR119" s="5">
        <v>3</v>
      </c>
      <c r="AS119" s="5" t="str">
        <f t="shared" si="65"/>
        <v>S 147</v>
      </c>
      <c r="AT119" s="1"/>
      <c r="AU119" s="1"/>
      <c r="AV119" s="1"/>
      <c r="AW119" s="1"/>
      <c r="AX119" s="1"/>
      <c r="AY119" s="1"/>
      <c r="AZ119" s="1"/>
      <c r="BA119" s="1"/>
      <c r="BB119" s="1"/>
      <c r="BC119" s="1"/>
      <c r="BD119" s="1"/>
      <c r="BE119" s="1"/>
      <c r="BF119" s="1"/>
      <c r="BG119" s="1"/>
    </row>
    <row r="120" spans="1:59" x14ac:dyDescent="0.2">
      <c r="W120" s="5"/>
      <c r="AO120" s="4">
        <v>118</v>
      </c>
      <c r="AP120" s="4" t="str">
        <f t="shared" si="59"/>
        <v>Soil2</v>
      </c>
      <c r="AQ120" s="5" t="str">
        <f>$AA$21</f>
        <v>F</v>
      </c>
      <c r="AR120" s="5">
        <v>3</v>
      </c>
      <c r="AS120" s="5" t="str">
        <f t="shared" si="65"/>
        <v>S 159</v>
      </c>
    </row>
    <row r="121" spans="1:59" x14ac:dyDescent="0.2">
      <c r="W121" s="5"/>
      <c r="AO121" s="4">
        <v>119</v>
      </c>
      <c r="AP121" s="4" t="str">
        <f t="shared" si="59"/>
        <v>Soil2</v>
      </c>
      <c r="AQ121" s="5" t="str">
        <f>$AA$22</f>
        <v>G</v>
      </c>
      <c r="AR121" s="5">
        <v>3</v>
      </c>
      <c r="AS121" s="5" t="str">
        <f t="shared" si="65"/>
        <v>S 171</v>
      </c>
    </row>
    <row r="122" spans="1:59" x14ac:dyDescent="0.2">
      <c r="W122" s="5"/>
      <c r="AO122" s="4">
        <v>120</v>
      </c>
      <c r="AP122" s="4" t="str">
        <f t="shared" si="59"/>
        <v>Soil2</v>
      </c>
      <c r="AQ122" s="5" t="str">
        <f>$AA$23</f>
        <v>H</v>
      </c>
      <c r="AR122" s="5">
        <v>3</v>
      </c>
      <c r="AS122" s="5" t="str">
        <f t="shared" si="65"/>
        <v>S 183</v>
      </c>
    </row>
    <row r="123" spans="1:59" x14ac:dyDescent="0.2">
      <c r="AO123" s="4">
        <v>121</v>
      </c>
      <c r="AP123" s="4" t="str">
        <f t="shared" si="59"/>
        <v>Soil2</v>
      </c>
      <c r="AQ123" s="5" t="str">
        <f>$AA$16</f>
        <v>A</v>
      </c>
      <c r="AR123" s="4">
        <v>4</v>
      </c>
      <c r="AS123" s="4" t="str">
        <f>AY16</f>
        <v>S 100</v>
      </c>
    </row>
    <row r="124" spans="1:59" x14ac:dyDescent="0.2">
      <c r="AO124" s="4">
        <v>122</v>
      </c>
      <c r="AP124" s="4" t="str">
        <f t="shared" si="59"/>
        <v>Soil2</v>
      </c>
      <c r="AQ124" s="5" t="str">
        <f>$AA$17</f>
        <v>B</v>
      </c>
      <c r="AR124" s="4">
        <v>4</v>
      </c>
      <c r="AS124" s="4" t="str">
        <f t="shared" ref="AS124:AS130" si="66">AY17</f>
        <v>S 112</v>
      </c>
    </row>
    <row r="125" spans="1:59" x14ac:dyDescent="0.2">
      <c r="AO125" s="4">
        <v>123</v>
      </c>
      <c r="AP125" s="4" t="str">
        <f t="shared" si="59"/>
        <v>Soil2</v>
      </c>
      <c r="AQ125" s="5" t="str">
        <f>$AA$18</f>
        <v>C</v>
      </c>
      <c r="AR125" s="4">
        <v>4</v>
      </c>
      <c r="AS125" s="4" t="str">
        <f t="shared" si="66"/>
        <v>S 124</v>
      </c>
    </row>
    <row r="126" spans="1:59" x14ac:dyDescent="0.2">
      <c r="AO126" s="4">
        <v>124</v>
      </c>
      <c r="AP126" s="4" t="str">
        <f t="shared" si="59"/>
        <v>Soil2</v>
      </c>
      <c r="AQ126" s="5" t="str">
        <f>$AA$19</f>
        <v>D</v>
      </c>
      <c r="AR126" s="4">
        <v>4</v>
      </c>
      <c r="AS126" s="4" t="str">
        <f t="shared" si="66"/>
        <v>S 136</v>
      </c>
    </row>
    <row r="127" spans="1:59" x14ac:dyDescent="0.2">
      <c r="AO127" s="4">
        <v>125</v>
      </c>
      <c r="AP127" s="4" t="str">
        <f t="shared" si="59"/>
        <v>Soil2</v>
      </c>
      <c r="AQ127" s="5" t="str">
        <f>$AA$20</f>
        <v>E</v>
      </c>
      <c r="AR127" s="4">
        <v>4</v>
      </c>
      <c r="AS127" s="4" t="str">
        <f t="shared" si="66"/>
        <v>S 148</v>
      </c>
    </row>
    <row r="128" spans="1:59" x14ac:dyDescent="0.2">
      <c r="AO128" s="4">
        <v>126</v>
      </c>
      <c r="AP128" s="4" t="str">
        <f t="shared" si="59"/>
        <v>Soil2</v>
      </c>
      <c r="AQ128" s="5" t="str">
        <f>$AA$21</f>
        <v>F</v>
      </c>
      <c r="AR128" s="4">
        <v>4</v>
      </c>
      <c r="AS128" s="4" t="str">
        <f t="shared" si="66"/>
        <v>S 160</v>
      </c>
    </row>
    <row r="129" spans="41:45" x14ac:dyDescent="0.2">
      <c r="AO129" s="4">
        <v>127</v>
      </c>
      <c r="AP129" s="4" t="str">
        <f t="shared" si="59"/>
        <v>Soil2</v>
      </c>
      <c r="AQ129" s="5" t="str">
        <f>$AA$22</f>
        <v>G</v>
      </c>
      <c r="AR129" s="4">
        <v>4</v>
      </c>
      <c r="AS129" s="4" t="str">
        <f t="shared" si="66"/>
        <v>S 172</v>
      </c>
    </row>
    <row r="130" spans="41:45" x14ac:dyDescent="0.2">
      <c r="AO130" s="4">
        <v>128</v>
      </c>
      <c r="AP130" s="4" t="str">
        <f t="shared" si="59"/>
        <v>Soil2</v>
      </c>
      <c r="AQ130" s="5" t="str">
        <f>$AA$23</f>
        <v>H</v>
      </c>
      <c r="AR130" s="4">
        <v>4</v>
      </c>
      <c r="AS130" s="4" t="str">
        <f t="shared" si="66"/>
        <v>S 184</v>
      </c>
    </row>
    <row r="131" spans="41:45" x14ac:dyDescent="0.2">
      <c r="AO131" s="4">
        <v>129</v>
      </c>
      <c r="AP131" s="4" t="str">
        <f t="shared" si="59"/>
        <v>Soil2</v>
      </c>
      <c r="AQ131" s="5" t="str">
        <f>$AA$16</f>
        <v>A</v>
      </c>
      <c r="AR131" s="4">
        <v>5</v>
      </c>
      <c r="AS131" s="4" t="str">
        <f>AZ16</f>
        <v>S 101</v>
      </c>
    </row>
    <row r="132" spans="41:45" x14ac:dyDescent="0.2">
      <c r="AO132" s="4">
        <v>130</v>
      </c>
      <c r="AP132" s="4" t="str">
        <f t="shared" si="59"/>
        <v>Soil2</v>
      </c>
      <c r="AQ132" s="5" t="str">
        <f>$AA$17</f>
        <v>B</v>
      </c>
      <c r="AR132" s="4">
        <v>5</v>
      </c>
      <c r="AS132" s="4" t="str">
        <f t="shared" ref="AS132:AS138" si="67">AZ17</f>
        <v>S 113</v>
      </c>
    </row>
    <row r="133" spans="41:45" x14ac:dyDescent="0.2">
      <c r="AO133" s="4">
        <v>131</v>
      </c>
      <c r="AP133" s="4" t="str">
        <f t="shared" si="59"/>
        <v>Soil2</v>
      </c>
      <c r="AQ133" s="5" t="str">
        <f>$AA$18</f>
        <v>C</v>
      </c>
      <c r="AR133" s="4">
        <v>5</v>
      </c>
      <c r="AS133" s="4" t="str">
        <f t="shared" si="67"/>
        <v>S 125</v>
      </c>
    </row>
    <row r="134" spans="41:45" x14ac:dyDescent="0.2">
      <c r="AO134" s="4">
        <v>132</v>
      </c>
      <c r="AP134" s="4" t="str">
        <f t="shared" si="59"/>
        <v>Soil2</v>
      </c>
      <c r="AQ134" s="5" t="str">
        <f>$AA$19</f>
        <v>D</v>
      </c>
      <c r="AR134" s="4">
        <v>5</v>
      </c>
      <c r="AS134" s="4" t="str">
        <f t="shared" si="67"/>
        <v>S 137</v>
      </c>
    </row>
    <row r="135" spans="41:45" x14ac:dyDescent="0.2">
      <c r="AO135" s="4">
        <v>133</v>
      </c>
      <c r="AP135" s="4" t="str">
        <f t="shared" si="59"/>
        <v>Soil2</v>
      </c>
      <c r="AQ135" s="5" t="str">
        <f>$AA$20</f>
        <v>E</v>
      </c>
      <c r="AR135" s="4">
        <v>5</v>
      </c>
      <c r="AS135" s="4" t="str">
        <f t="shared" si="67"/>
        <v>S 149</v>
      </c>
    </row>
    <row r="136" spans="41:45" x14ac:dyDescent="0.2">
      <c r="AO136" s="4">
        <v>134</v>
      </c>
      <c r="AP136" s="4" t="str">
        <f t="shared" si="59"/>
        <v>Soil2</v>
      </c>
      <c r="AQ136" s="5" t="str">
        <f>$AA$21</f>
        <v>F</v>
      </c>
      <c r="AR136" s="4">
        <v>5</v>
      </c>
      <c r="AS136" s="4" t="str">
        <f t="shared" si="67"/>
        <v>S 161</v>
      </c>
    </row>
    <row r="137" spans="41:45" x14ac:dyDescent="0.2">
      <c r="AO137" s="4">
        <v>135</v>
      </c>
      <c r="AP137" s="4" t="str">
        <f t="shared" si="59"/>
        <v>Soil2</v>
      </c>
      <c r="AQ137" s="5" t="str">
        <f>$AA$22</f>
        <v>G</v>
      </c>
      <c r="AR137" s="4">
        <v>5</v>
      </c>
      <c r="AS137" s="4" t="str">
        <f t="shared" si="67"/>
        <v>S 173</v>
      </c>
    </row>
    <row r="138" spans="41:45" x14ac:dyDescent="0.2">
      <c r="AO138" s="4">
        <v>136</v>
      </c>
      <c r="AP138" s="4" t="str">
        <f t="shared" si="59"/>
        <v>Soil2</v>
      </c>
      <c r="AQ138" s="5" t="str">
        <f>$AA$23</f>
        <v>H</v>
      </c>
      <c r="AR138" s="4">
        <v>5</v>
      </c>
      <c r="AS138" s="4" t="str">
        <f t="shared" si="67"/>
        <v>S 185</v>
      </c>
    </row>
    <row r="139" spans="41:45" x14ac:dyDescent="0.2">
      <c r="AO139" s="4">
        <v>137</v>
      </c>
      <c r="AP139" s="4" t="str">
        <f t="shared" si="59"/>
        <v>Soil2</v>
      </c>
      <c r="AQ139" s="5" t="str">
        <f>$AA$16</f>
        <v>A</v>
      </c>
      <c r="AR139" s="4">
        <v>6</v>
      </c>
      <c r="AS139" s="4" t="str">
        <f>BA16</f>
        <v>S 102</v>
      </c>
    </row>
    <row r="140" spans="41:45" x14ac:dyDescent="0.2">
      <c r="AO140" s="4">
        <v>138</v>
      </c>
      <c r="AP140" s="4" t="str">
        <f t="shared" si="59"/>
        <v>Soil2</v>
      </c>
      <c r="AQ140" s="5" t="str">
        <f>$AA$17</f>
        <v>B</v>
      </c>
      <c r="AR140" s="4">
        <v>6</v>
      </c>
      <c r="AS140" s="4" t="str">
        <f t="shared" ref="AS140:AS146" si="68">BA17</f>
        <v>S 114</v>
      </c>
    </row>
    <row r="141" spans="41:45" x14ac:dyDescent="0.2">
      <c r="AO141" s="4">
        <v>139</v>
      </c>
      <c r="AP141" s="4" t="str">
        <f t="shared" si="59"/>
        <v>Soil2</v>
      </c>
      <c r="AQ141" s="5" t="str">
        <f>$AA$18</f>
        <v>C</v>
      </c>
      <c r="AR141" s="4">
        <v>6</v>
      </c>
      <c r="AS141" s="4" t="str">
        <f t="shared" si="68"/>
        <v>S 126</v>
      </c>
    </row>
    <row r="142" spans="41:45" x14ac:dyDescent="0.2">
      <c r="AO142" s="4">
        <v>140</v>
      </c>
      <c r="AP142" s="4" t="str">
        <f t="shared" si="59"/>
        <v>Soil2</v>
      </c>
      <c r="AQ142" s="5" t="str">
        <f>$AA$19</f>
        <v>D</v>
      </c>
      <c r="AR142" s="4">
        <v>6</v>
      </c>
      <c r="AS142" s="4" t="str">
        <f t="shared" si="68"/>
        <v>S 138</v>
      </c>
    </row>
    <row r="143" spans="41:45" x14ac:dyDescent="0.2">
      <c r="AO143" s="4">
        <v>141</v>
      </c>
      <c r="AP143" s="4" t="str">
        <f t="shared" si="59"/>
        <v>Soil2</v>
      </c>
      <c r="AQ143" s="5" t="str">
        <f>$AA$20</f>
        <v>E</v>
      </c>
      <c r="AR143" s="4">
        <v>6</v>
      </c>
      <c r="AS143" s="4" t="str">
        <f t="shared" si="68"/>
        <v>S 150</v>
      </c>
    </row>
    <row r="144" spans="41:45" x14ac:dyDescent="0.2">
      <c r="AO144" s="4">
        <v>142</v>
      </c>
      <c r="AP144" s="4" t="str">
        <f t="shared" si="59"/>
        <v>Soil2</v>
      </c>
      <c r="AQ144" s="5" t="str">
        <f>$AA$21</f>
        <v>F</v>
      </c>
      <c r="AR144" s="4">
        <v>6</v>
      </c>
      <c r="AS144" s="4" t="str">
        <f t="shared" si="68"/>
        <v>S 162</v>
      </c>
    </row>
    <row r="145" spans="41:45" x14ac:dyDescent="0.2">
      <c r="AO145" s="4">
        <v>143</v>
      </c>
      <c r="AP145" s="4" t="str">
        <f t="shared" si="59"/>
        <v>Soil2</v>
      </c>
      <c r="AQ145" s="5" t="str">
        <f>$AA$22</f>
        <v>G</v>
      </c>
      <c r="AR145" s="4">
        <v>6</v>
      </c>
      <c r="AS145" s="4" t="str">
        <f t="shared" si="68"/>
        <v>S 174</v>
      </c>
    </row>
    <row r="146" spans="41:45" x14ac:dyDescent="0.2">
      <c r="AO146" s="4">
        <v>144</v>
      </c>
      <c r="AP146" s="4" t="str">
        <f t="shared" si="59"/>
        <v>Soil2</v>
      </c>
      <c r="AQ146" s="5" t="str">
        <f>$AA$23</f>
        <v>H</v>
      </c>
      <c r="AR146" s="4">
        <v>6</v>
      </c>
      <c r="AS146" s="4" t="str">
        <f t="shared" si="68"/>
        <v>S 186</v>
      </c>
    </row>
    <row r="147" spans="41:45" x14ac:dyDescent="0.2">
      <c r="AO147" s="4">
        <v>145</v>
      </c>
      <c r="AP147" s="4" t="str">
        <f t="shared" si="59"/>
        <v>Soil2</v>
      </c>
      <c r="AQ147" s="5" t="str">
        <f>$AA$16</f>
        <v>A</v>
      </c>
      <c r="AR147" s="4">
        <v>7</v>
      </c>
      <c r="AS147" s="4" t="str">
        <f>BB16</f>
        <v>S 103</v>
      </c>
    </row>
    <row r="148" spans="41:45" x14ac:dyDescent="0.2">
      <c r="AO148" s="4">
        <v>146</v>
      </c>
      <c r="AP148" s="4" t="str">
        <f t="shared" si="59"/>
        <v>Soil2</v>
      </c>
      <c r="AQ148" s="5" t="str">
        <f>$AA$17</f>
        <v>B</v>
      </c>
      <c r="AR148" s="4">
        <v>7</v>
      </c>
      <c r="AS148" s="4" t="str">
        <f t="shared" ref="AS148:AS154" si="69">BB17</f>
        <v>S 115</v>
      </c>
    </row>
    <row r="149" spans="41:45" x14ac:dyDescent="0.2">
      <c r="AO149" s="4">
        <v>147</v>
      </c>
      <c r="AP149" s="4" t="str">
        <f t="shared" si="59"/>
        <v>Soil2</v>
      </c>
      <c r="AQ149" s="5" t="str">
        <f>$AA$18</f>
        <v>C</v>
      </c>
      <c r="AR149" s="4">
        <v>7</v>
      </c>
      <c r="AS149" s="4" t="str">
        <f t="shared" si="69"/>
        <v>S 127</v>
      </c>
    </row>
    <row r="150" spans="41:45" x14ac:dyDescent="0.2">
      <c r="AO150" s="4">
        <v>148</v>
      </c>
      <c r="AP150" s="4" t="str">
        <f t="shared" si="59"/>
        <v>Soil2</v>
      </c>
      <c r="AQ150" s="5" t="str">
        <f>$AA$19</f>
        <v>D</v>
      </c>
      <c r="AR150" s="4">
        <v>7</v>
      </c>
      <c r="AS150" s="4" t="str">
        <f t="shared" si="69"/>
        <v>S 139</v>
      </c>
    </row>
    <row r="151" spans="41:45" x14ac:dyDescent="0.2">
      <c r="AO151" s="4">
        <v>149</v>
      </c>
      <c r="AP151" s="4" t="str">
        <f t="shared" si="59"/>
        <v>Soil2</v>
      </c>
      <c r="AQ151" s="5" t="str">
        <f>$AA$20</f>
        <v>E</v>
      </c>
      <c r="AR151" s="4">
        <v>7</v>
      </c>
      <c r="AS151" s="4" t="str">
        <f t="shared" si="69"/>
        <v>S 151</v>
      </c>
    </row>
    <row r="152" spans="41:45" x14ac:dyDescent="0.2">
      <c r="AO152" s="4">
        <v>150</v>
      </c>
      <c r="AP152" s="4" t="str">
        <f t="shared" si="59"/>
        <v>Soil2</v>
      </c>
      <c r="AQ152" s="5" t="str">
        <f>$AA$21</f>
        <v>F</v>
      </c>
      <c r="AR152" s="4">
        <v>7</v>
      </c>
      <c r="AS152" s="4" t="str">
        <f t="shared" si="69"/>
        <v>S 163</v>
      </c>
    </row>
    <row r="153" spans="41:45" x14ac:dyDescent="0.2">
      <c r="AO153" s="4">
        <v>151</v>
      </c>
      <c r="AP153" s="4" t="str">
        <f t="shared" si="59"/>
        <v>Soil2</v>
      </c>
      <c r="AQ153" s="5" t="str">
        <f>$AA$22</f>
        <v>G</v>
      </c>
      <c r="AR153" s="4">
        <v>7</v>
      </c>
      <c r="AS153" s="4" t="str">
        <f t="shared" si="69"/>
        <v>S 175</v>
      </c>
    </row>
    <row r="154" spans="41:45" x14ac:dyDescent="0.2">
      <c r="AO154" s="4">
        <v>152</v>
      </c>
      <c r="AP154" s="4" t="str">
        <f t="shared" si="59"/>
        <v>Soil2</v>
      </c>
      <c r="AQ154" s="5" t="str">
        <f>$AA$23</f>
        <v>H</v>
      </c>
      <c r="AR154" s="4">
        <v>7</v>
      </c>
      <c r="AS154" s="4" t="str">
        <f t="shared" si="69"/>
        <v>S 187</v>
      </c>
    </row>
    <row r="155" spans="41:45" x14ac:dyDescent="0.2">
      <c r="AO155" s="4">
        <v>153</v>
      </c>
      <c r="AP155" s="4" t="str">
        <f t="shared" si="59"/>
        <v>Soil2</v>
      </c>
      <c r="AQ155" s="5" t="str">
        <f>$AA$16</f>
        <v>A</v>
      </c>
      <c r="AR155" s="4">
        <v>8</v>
      </c>
      <c r="AS155" s="4" t="str">
        <f>BC16</f>
        <v>S 104</v>
      </c>
    </row>
    <row r="156" spans="41:45" x14ac:dyDescent="0.2">
      <c r="AO156" s="4">
        <v>154</v>
      </c>
      <c r="AP156" s="4" t="str">
        <f t="shared" si="59"/>
        <v>Soil2</v>
      </c>
      <c r="AQ156" s="5" t="str">
        <f>$AA$17</f>
        <v>B</v>
      </c>
      <c r="AR156" s="4">
        <v>8</v>
      </c>
      <c r="AS156" s="4" t="str">
        <f t="shared" ref="AS156:AS162" si="70">BC17</f>
        <v>S 116</v>
      </c>
    </row>
    <row r="157" spans="41:45" x14ac:dyDescent="0.2">
      <c r="AO157" s="4">
        <v>155</v>
      </c>
      <c r="AP157" s="4" t="str">
        <f t="shared" si="59"/>
        <v>Soil2</v>
      </c>
      <c r="AQ157" s="5" t="str">
        <f>$AA$18</f>
        <v>C</v>
      </c>
      <c r="AR157" s="4">
        <v>8</v>
      </c>
      <c r="AS157" s="4" t="str">
        <f t="shared" si="70"/>
        <v>S 128</v>
      </c>
    </row>
    <row r="158" spans="41:45" x14ac:dyDescent="0.2">
      <c r="AO158" s="4">
        <v>156</v>
      </c>
      <c r="AP158" s="4" t="str">
        <f t="shared" si="59"/>
        <v>Soil2</v>
      </c>
      <c r="AQ158" s="5" t="str">
        <f>$AA$19</f>
        <v>D</v>
      </c>
      <c r="AR158" s="4">
        <v>8</v>
      </c>
      <c r="AS158" s="4" t="str">
        <f t="shared" si="70"/>
        <v>S 140</v>
      </c>
    </row>
    <row r="159" spans="41:45" x14ac:dyDescent="0.2">
      <c r="AO159" s="4">
        <v>157</v>
      </c>
      <c r="AP159" s="4" t="str">
        <f t="shared" si="59"/>
        <v>Soil2</v>
      </c>
      <c r="AQ159" s="5" t="str">
        <f>$AA$20</f>
        <v>E</v>
      </c>
      <c r="AR159" s="4">
        <v>8</v>
      </c>
      <c r="AS159" s="4" t="str">
        <f t="shared" si="70"/>
        <v>S 152</v>
      </c>
    </row>
    <row r="160" spans="41:45" x14ac:dyDescent="0.2">
      <c r="AO160" s="4">
        <v>158</v>
      </c>
      <c r="AP160" s="4" t="str">
        <f t="shared" si="59"/>
        <v>Soil2</v>
      </c>
      <c r="AQ160" s="5" t="str">
        <f>$AA$21</f>
        <v>F</v>
      </c>
      <c r="AR160" s="4">
        <v>8</v>
      </c>
      <c r="AS160" s="4" t="str">
        <f t="shared" si="70"/>
        <v>S 164</v>
      </c>
    </row>
    <row r="161" spans="41:45" x14ac:dyDescent="0.2">
      <c r="AO161" s="4">
        <v>159</v>
      </c>
      <c r="AP161" s="4" t="str">
        <f t="shared" si="59"/>
        <v>Soil2</v>
      </c>
      <c r="AQ161" s="5" t="str">
        <f>$AA$22</f>
        <v>G</v>
      </c>
      <c r="AR161" s="4">
        <v>8</v>
      </c>
      <c r="AS161" s="4" t="str">
        <f t="shared" si="70"/>
        <v>S 176</v>
      </c>
    </row>
    <row r="162" spans="41:45" x14ac:dyDescent="0.2">
      <c r="AO162" s="4">
        <v>160</v>
      </c>
      <c r="AP162" s="4" t="str">
        <f t="shared" si="59"/>
        <v>Soil2</v>
      </c>
      <c r="AQ162" s="5" t="str">
        <f>$AA$23</f>
        <v>H</v>
      </c>
      <c r="AR162" s="4">
        <v>8</v>
      </c>
      <c r="AS162" s="4" t="str">
        <f t="shared" si="70"/>
        <v>S 188</v>
      </c>
    </row>
    <row r="163" spans="41:45" x14ac:dyDescent="0.2">
      <c r="AO163" s="4">
        <v>161</v>
      </c>
      <c r="AP163" s="4" t="str">
        <f t="shared" si="59"/>
        <v>Soil2</v>
      </c>
      <c r="AQ163" s="5" t="str">
        <f>$AA$16</f>
        <v>A</v>
      </c>
      <c r="AR163" s="4">
        <v>9</v>
      </c>
      <c r="AS163" s="4" t="str">
        <f>BD16</f>
        <v>S 105</v>
      </c>
    </row>
    <row r="164" spans="41:45" x14ac:dyDescent="0.2">
      <c r="AO164" s="4">
        <v>162</v>
      </c>
      <c r="AP164" s="4" t="str">
        <f t="shared" ref="AP164:AP194" si="71">$AU$15</f>
        <v>Soil2</v>
      </c>
      <c r="AQ164" s="5" t="str">
        <f>$AA$17</f>
        <v>B</v>
      </c>
      <c r="AR164" s="4">
        <v>9</v>
      </c>
      <c r="AS164" s="4" t="str">
        <f t="shared" ref="AS164:AS170" si="72">BD17</f>
        <v>S 117</v>
      </c>
    </row>
    <row r="165" spans="41:45" x14ac:dyDescent="0.2">
      <c r="AO165" s="4">
        <v>163</v>
      </c>
      <c r="AP165" s="4" t="str">
        <f t="shared" si="71"/>
        <v>Soil2</v>
      </c>
      <c r="AQ165" s="5" t="str">
        <f>$AA$18</f>
        <v>C</v>
      </c>
      <c r="AR165" s="4">
        <v>9</v>
      </c>
      <c r="AS165" s="4" t="str">
        <f t="shared" si="72"/>
        <v>S 129</v>
      </c>
    </row>
    <row r="166" spans="41:45" x14ac:dyDescent="0.2">
      <c r="AO166" s="4">
        <v>164</v>
      </c>
      <c r="AP166" s="4" t="str">
        <f t="shared" si="71"/>
        <v>Soil2</v>
      </c>
      <c r="AQ166" s="5" t="str">
        <f>$AA$19</f>
        <v>D</v>
      </c>
      <c r="AR166" s="4">
        <v>9</v>
      </c>
      <c r="AS166" s="4" t="str">
        <f t="shared" si="72"/>
        <v>S 141</v>
      </c>
    </row>
    <row r="167" spans="41:45" x14ac:dyDescent="0.2">
      <c r="AO167" s="4">
        <v>165</v>
      </c>
      <c r="AP167" s="4" t="str">
        <f t="shared" si="71"/>
        <v>Soil2</v>
      </c>
      <c r="AQ167" s="5" t="str">
        <f>$AA$20</f>
        <v>E</v>
      </c>
      <c r="AR167" s="4">
        <v>9</v>
      </c>
      <c r="AS167" s="4" t="str">
        <f t="shared" si="72"/>
        <v>S 153</v>
      </c>
    </row>
    <row r="168" spans="41:45" x14ac:dyDescent="0.2">
      <c r="AO168" s="4">
        <v>166</v>
      </c>
      <c r="AP168" s="4" t="str">
        <f t="shared" si="71"/>
        <v>Soil2</v>
      </c>
      <c r="AQ168" s="5" t="str">
        <f>$AA$21</f>
        <v>F</v>
      </c>
      <c r="AR168" s="4">
        <v>9</v>
      </c>
      <c r="AS168" s="4" t="str">
        <f t="shared" si="72"/>
        <v>S 165</v>
      </c>
    </row>
    <row r="169" spans="41:45" x14ac:dyDescent="0.2">
      <c r="AO169" s="4">
        <v>167</v>
      </c>
      <c r="AP169" s="4" t="str">
        <f t="shared" si="71"/>
        <v>Soil2</v>
      </c>
      <c r="AQ169" s="5" t="str">
        <f>$AA$22</f>
        <v>G</v>
      </c>
      <c r="AR169" s="4">
        <v>9</v>
      </c>
      <c r="AS169" s="4" t="str">
        <f t="shared" si="72"/>
        <v>S 177</v>
      </c>
    </row>
    <row r="170" spans="41:45" x14ac:dyDescent="0.2">
      <c r="AO170" s="4">
        <v>168</v>
      </c>
      <c r="AP170" s="4" t="str">
        <f t="shared" si="71"/>
        <v>Soil2</v>
      </c>
      <c r="AQ170" s="5" t="str">
        <f>$AA$23</f>
        <v>H</v>
      </c>
      <c r="AR170" s="4">
        <v>9</v>
      </c>
      <c r="AS170" s="4" t="str">
        <f t="shared" si="72"/>
        <v>S 189</v>
      </c>
    </row>
    <row r="171" spans="41:45" x14ac:dyDescent="0.2">
      <c r="AO171" s="4">
        <v>169</v>
      </c>
      <c r="AP171" s="4" t="str">
        <f t="shared" si="71"/>
        <v>Soil2</v>
      </c>
      <c r="AQ171" s="5" t="str">
        <f>$AA$16</f>
        <v>A</v>
      </c>
      <c r="AR171" s="4">
        <v>10</v>
      </c>
      <c r="AS171" s="4" t="str">
        <f>BE16</f>
        <v>S 106</v>
      </c>
    </row>
    <row r="172" spans="41:45" x14ac:dyDescent="0.2">
      <c r="AO172" s="4">
        <v>170</v>
      </c>
      <c r="AP172" s="4" t="str">
        <f t="shared" si="71"/>
        <v>Soil2</v>
      </c>
      <c r="AQ172" s="5" t="str">
        <f>$AA$17</f>
        <v>B</v>
      </c>
      <c r="AR172" s="4">
        <v>10</v>
      </c>
      <c r="AS172" s="4" t="str">
        <f t="shared" ref="AS172:AS178" si="73">BE17</f>
        <v>S 118</v>
      </c>
    </row>
    <row r="173" spans="41:45" x14ac:dyDescent="0.2">
      <c r="AO173" s="4">
        <v>171</v>
      </c>
      <c r="AP173" s="4" t="str">
        <f t="shared" si="71"/>
        <v>Soil2</v>
      </c>
      <c r="AQ173" s="5" t="str">
        <f>$AA$18</f>
        <v>C</v>
      </c>
      <c r="AR173" s="4">
        <v>10</v>
      </c>
      <c r="AS173" s="4" t="str">
        <f t="shared" si="73"/>
        <v>S 130</v>
      </c>
    </row>
    <row r="174" spans="41:45" x14ac:dyDescent="0.2">
      <c r="AO174" s="4">
        <v>172</v>
      </c>
      <c r="AP174" s="4" t="str">
        <f t="shared" si="71"/>
        <v>Soil2</v>
      </c>
      <c r="AQ174" s="5" t="str">
        <f>$AA$19</f>
        <v>D</v>
      </c>
      <c r="AR174" s="4">
        <v>10</v>
      </c>
      <c r="AS174" s="4" t="str">
        <f t="shared" si="73"/>
        <v>S 142</v>
      </c>
    </row>
    <row r="175" spans="41:45" x14ac:dyDescent="0.2">
      <c r="AO175" s="4">
        <v>173</v>
      </c>
      <c r="AP175" s="4" t="str">
        <f t="shared" si="71"/>
        <v>Soil2</v>
      </c>
      <c r="AQ175" s="5" t="str">
        <f>$AA$20</f>
        <v>E</v>
      </c>
      <c r="AR175" s="4">
        <v>10</v>
      </c>
      <c r="AS175" s="4" t="str">
        <f t="shared" si="73"/>
        <v>S 154</v>
      </c>
    </row>
    <row r="176" spans="41:45" x14ac:dyDescent="0.2">
      <c r="AO176" s="4">
        <v>174</v>
      </c>
      <c r="AP176" s="4" t="str">
        <f t="shared" si="71"/>
        <v>Soil2</v>
      </c>
      <c r="AQ176" s="5" t="str">
        <f>$AA$21</f>
        <v>F</v>
      </c>
      <c r="AR176" s="4">
        <v>10</v>
      </c>
      <c r="AS176" s="4" t="str">
        <f t="shared" si="73"/>
        <v>S 166</v>
      </c>
    </row>
    <row r="177" spans="41:45" x14ac:dyDescent="0.2">
      <c r="AO177" s="4">
        <v>175</v>
      </c>
      <c r="AP177" s="4" t="str">
        <f t="shared" si="71"/>
        <v>Soil2</v>
      </c>
      <c r="AQ177" s="5" t="str">
        <f>$AA$22</f>
        <v>G</v>
      </c>
      <c r="AR177" s="4">
        <v>10</v>
      </c>
      <c r="AS177" s="4" t="str">
        <f t="shared" si="73"/>
        <v>S 178</v>
      </c>
    </row>
    <row r="178" spans="41:45" x14ac:dyDescent="0.2">
      <c r="AO178" s="4">
        <v>176</v>
      </c>
      <c r="AP178" s="4" t="str">
        <f t="shared" si="71"/>
        <v>Soil2</v>
      </c>
      <c r="AQ178" s="5" t="str">
        <f>$AA$23</f>
        <v>H</v>
      </c>
      <c r="AR178" s="4">
        <v>10</v>
      </c>
      <c r="AS178" s="4" t="str">
        <f t="shared" si="73"/>
        <v>S 190</v>
      </c>
    </row>
    <row r="179" spans="41:45" x14ac:dyDescent="0.2">
      <c r="AO179" s="4">
        <v>177</v>
      </c>
      <c r="AP179" s="4" t="str">
        <f t="shared" si="71"/>
        <v>Soil2</v>
      </c>
      <c r="AQ179" s="5" t="str">
        <f>$AA$16</f>
        <v>A</v>
      </c>
      <c r="AR179" s="4">
        <v>11</v>
      </c>
      <c r="AS179" s="4" t="str">
        <f>BF16</f>
        <v>S 107</v>
      </c>
    </row>
    <row r="180" spans="41:45" x14ac:dyDescent="0.2">
      <c r="AO180" s="4">
        <v>178</v>
      </c>
      <c r="AP180" s="4" t="str">
        <f t="shared" si="71"/>
        <v>Soil2</v>
      </c>
      <c r="AQ180" s="5" t="str">
        <f>$AA$17</f>
        <v>B</v>
      </c>
      <c r="AR180" s="4">
        <v>11</v>
      </c>
      <c r="AS180" s="4" t="str">
        <f t="shared" ref="AS180:AS186" si="74">BF17</f>
        <v>S 119</v>
      </c>
    </row>
    <row r="181" spans="41:45" x14ac:dyDescent="0.2">
      <c r="AO181" s="4">
        <v>179</v>
      </c>
      <c r="AP181" s="4" t="str">
        <f t="shared" si="71"/>
        <v>Soil2</v>
      </c>
      <c r="AQ181" s="5" t="str">
        <f>$AA$18</f>
        <v>C</v>
      </c>
      <c r="AR181" s="4">
        <v>11</v>
      </c>
      <c r="AS181" s="4" t="str">
        <f t="shared" si="74"/>
        <v>S 131</v>
      </c>
    </row>
    <row r="182" spans="41:45" x14ac:dyDescent="0.2">
      <c r="AO182" s="4">
        <v>180</v>
      </c>
      <c r="AP182" s="4" t="str">
        <f t="shared" si="71"/>
        <v>Soil2</v>
      </c>
      <c r="AQ182" s="5" t="str">
        <f>$AA$19</f>
        <v>D</v>
      </c>
      <c r="AR182" s="4">
        <v>11</v>
      </c>
      <c r="AS182" s="4" t="str">
        <f t="shared" si="74"/>
        <v>S 143</v>
      </c>
    </row>
    <row r="183" spans="41:45" x14ac:dyDescent="0.2">
      <c r="AO183" s="4">
        <v>181</v>
      </c>
      <c r="AP183" s="4" t="str">
        <f t="shared" si="71"/>
        <v>Soil2</v>
      </c>
      <c r="AQ183" s="5" t="str">
        <f>$AA$20</f>
        <v>E</v>
      </c>
      <c r="AR183" s="4">
        <v>11</v>
      </c>
      <c r="AS183" s="4" t="str">
        <f t="shared" si="74"/>
        <v>S 155</v>
      </c>
    </row>
    <row r="184" spans="41:45" x14ac:dyDescent="0.2">
      <c r="AO184" s="4">
        <v>182</v>
      </c>
      <c r="AP184" s="4" t="str">
        <f t="shared" si="71"/>
        <v>Soil2</v>
      </c>
      <c r="AQ184" s="5" t="str">
        <f>$AA$21</f>
        <v>F</v>
      </c>
      <c r="AR184" s="4">
        <v>11</v>
      </c>
      <c r="AS184" s="4" t="str">
        <f t="shared" si="74"/>
        <v>S 167</v>
      </c>
    </row>
    <row r="185" spans="41:45" x14ac:dyDescent="0.2">
      <c r="AO185" s="4">
        <v>183</v>
      </c>
      <c r="AP185" s="4" t="str">
        <f t="shared" si="71"/>
        <v>Soil2</v>
      </c>
      <c r="AQ185" s="5" t="str">
        <f>$AA$22</f>
        <v>G</v>
      </c>
      <c r="AR185" s="4">
        <v>11</v>
      </c>
      <c r="AS185" s="4" t="str">
        <f t="shared" si="74"/>
        <v>S 179</v>
      </c>
    </row>
    <row r="186" spans="41:45" x14ac:dyDescent="0.2">
      <c r="AO186" s="4">
        <v>184</v>
      </c>
      <c r="AP186" s="4" t="str">
        <f t="shared" si="71"/>
        <v>Soil2</v>
      </c>
      <c r="AQ186" s="5" t="str">
        <f>$AA$23</f>
        <v>H</v>
      </c>
      <c r="AR186" s="4">
        <v>11</v>
      </c>
      <c r="AS186" s="4" t="str">
        <f t="shared" si="74"/>
        <v>S 191</v>
      </c>
    </row>
    <row r="187" spans="41:45" x14ac:dyDescent="0.2">
      <c r="AO187" s="4">
        <v>185</v>
      </c>
      <c r="AP187" s="4" t="str">
        <f t="shared" si="71"/>
        <v>Soil2</v>
      </c>
      <c r="AQ187" s="5" t="str">
        <f>$AA$16</f>
        <v>A</v>
      </c>
      <c r="AR187" s="4">
        <v>12</v>
      </c>
      <c r="AS187" s="4" t="str">
        <f>BG16</f>
        <v>S 108</v>
      </c>
    </row>
    <row r="188" spans="41:45" x14ac:dyDescent="0.2">
      <c r="AO188" s="4">
        <v>186</v>
      </c>
      <c r="AP188" s="4" t="str">
        <f t="shared" si="71"/>
        <v>Soil2</v>
      </c>
      <c r="AQ188" s="5" t="str">
        <f>$AA$17</f>
        <v>B</v>
      </c>
      <c r="AR188" s="4">
        <v>12</v>
      </c>
      <c r="AS188" s="4" t="str">
        <f t="shared" ref="AS188:AS194" si="75">BG17</f>
        <v>S 120</v>
      </c>
    </row>
    <row r="189" spans="41:45" x14ac:dyDescent="0.2">
      <c r="AO189" s="4">
        <v>187</v>
      </c>
      <c r="AP189" s="4" t="str">
        <f t="shared" si="71"/>
        <v>Soil2</v>
      </c>
      <c r="AQ189" s="5" t="str">
        <f>$AA$18</f>
        <v>C</v>
      </c>
      <c r="AR189" s="4">
        <v>12</v>
      </c>
      <c r="AS189" s="4" t="str">
        <f t="shared" si="75"/>
        <v>S 132</v>
      </c>
    </row>
    <row r="190" spans="41:45" x14ac:dyDescent="0.2">
      <c r="AO190" s="4">
        <v>188</v>
      </c>
      <c r="AP190" s="4" t="str">
        <f t="shared" si="71"/>
        <v>Soil2</v>
      </c>
      <c r="AQ190" s="5" t="str">
        <f>$AA$19</f>
        <v>D</v>
      </c>
      <c r="AR190" s="4">
        <v>12</v>
      </c>
      <c r="AS190" s="4" t="str">
        <f t="shared" si="75"/>
        <v>S 144</v>
      </c>
    </row>
    <row r="191" spans="41:45" x14ac:dyDescent="0.2">
      <c r="AO191" s="4">
        <v>189</v>
      </c>
      <c r="AP191" s="4" t="str">
        <f t="shared" si="71"/>
        <v>Soil2</v>
      </c>
      <c r="AQ191" s="5" t="str">
        <f>$AA$20</f>
        <v>E</v>
      </c>
      <c r="AR191" s="4">
        <v>12</v>
      </c>
      <c r="AS191" s="4" t="str">
        <f t="shared" si="75"/>
        <v>S 156</v>
      </c>
    </row>
    <row r="192" spans="41:45" x14ac:dyDescent="0.2">
      <c r="AO192" s="4">
        <v>190</v>
      </c>
      <c r="AP192" s="4" t="str">
        <f t="shared" si="71"/>
        <v>Soil2</v>
      </c>
      <c r="AQ192" s="5" t="str">
        <f>$AA$21</f>
        <v>F</v>
      </c>
      <c r="AR192" s="4">
        <v>12</v>
      </c>
      <c r="AS192" s="4" t="str">
        <f t="shared" si="75"/>
        <v>S 168</v>
      </c>
    </row>
    <row r="193" spans="41:45" x14ac:dyDescent="0.2">
      <c r="AO193" s="4">
        <v>191</v>
      </c>
      <c r="AP193" s="4" t="str">
        <f t="shared" si="71"/>
        <v>Soil2</v>
      </c>
      <c r="AQ193" s="5" t="str">
        <f>$AA$22</f>
        <v>G</v>
      </c>
      <c r="AR193" s="4">
        <v>12</v>
      </c>
      <c r="AS193" s="4" t="str">
        <f t="shared" si="75"/>
        <v>S 180</v>
      </c>
    </row>
    <row r="194" spans="41:45" x14ac:dyDescent="0.2">
      <c r="AO194" s="4">
        <v>192</v>
      </c>
      <c r="AP194" s="4" t="str">
        <f t="shared" si="71"/>
        <v>Soil2</v>
      </c>
      <c r="AQ194" s="5" t="str">
        <f>$AA$23</f>
        <v>H</v>
      </c>
      <c r="AR194" s="4">
        <v>12</v>
      </c>
      <c r="AS194" s="4" t="str">
        <f t="shared" si="75"/>
        <v>S 192</v>
      </c>
    </row>
    <row r="195" spans="41:45" x14ac:dyDescent="0.2">
      <c r="AO195" s="4">
        <v>193</v>
      </c>
      <c r="AP195" s="4" t="str">
        <f>$AU$26</f>
        <v>Soil3</v>
      </c>
      <c r="AQ195" s="4" t="str">
        <f>$AU$27</f>
        <v>A</v>
      </c>
      <c r="AR195" s="4">
        <v>1</v>
      </c>
      <c r="AS195" s="4" t="str">
        <f>AV27</f>
        <v>S 193</v>
      </c>
    </row>
    <row r="196" spans="41:45" x14ac:dyDescent="0.2">
      <c r="AO196" s="4">
        <v>194</v>
      </c>
      <c r="AP196" s="4" t="str">
        <f t="shared" ref="AP196:AP259" si="76">$AU$26</f>
        <v>Soil3</v>
      </c>
      <c r="AQ196" s="4" t="str">
        <f>$AU$28</f>
        <v>B</v>
      </c>
      <c r="AR196" s="4">
        <v>1</v>
      </c>
      <c r="AS196" s="4" t="str">
        <f t="shared" ref="AS196:AS202" si="77">AV28</f>
        <v>S 205</v>
      </c>
    </row>
    <row r="197" spans="41:45" x14ac:dyDescent="0.2">
      <c r="AO197" s="4">
        <v>195</v>
      </c>
      <c r="AP197" s="4" t="str">
        <f t="shared" si="76"/>
        <v>Soil3</v>
      </c>
      <c r="AQ197" s="4" t="str">
        <f>$AU$29</f>
        <v>C</v>
      </c>
      <c r="AR197" s="4">
        <v>1</v>
      </c>
      <c r="AS197" s="4" t="str">
        <f t="shared" si="77"/>
        <v>S 217</v>
      </c>
    </row>
    <row r="198" spans="41:45" x14ac:dyDescent="0.2">
      <c r="AO198" s="4">
        <v>196</v>
      </c>
      <c r="AP198" s="4" t="str">
        <f t="shared" si="76"/>
        <v>Soil3</v>
      </c>
      <c r="AQ198" s="4" t="str">
        <f>$AU$30</f>
        <v>D</v>
      </c>
      <c r="AR198" s="4">
        <v>1</v>
      </c>
      <c r="AS198" s="4" t="str">
        <f t="shared" si="77"/>
        <v>S 229</v>
      </c>
    </row>
    <row r="199" spans="41:45" x14ac:dyDescent="0.2">
      <c r="AO199" s="4">
        <v>197</v>
      </c>
      <c r="AP199" s="4" t="str">
        <f t="shared" si="76"/>
        <v>Soil3</v>
      </c>
      <c r="AQ199" s="4" t="str">
        <f>$AU$31</f>
        <v>E</v>
      </c>
      <c r="AR199" s="4">
        <v>1</v>
      </c>
      <c r="AS199" s="4">
        <f t="shared" si="77"/>
        <v>0</v>
      </c>
    </row>
    <row r="200" spans="41:45" x14ac:dyDescent="0.2">
      <c r="AO200" s="4">
        <v>198</v>
      </c>
      <c r="AP200" s="4" t="str">
        <f t="shared" si="76"/>
        <v>Soil3</v>
      </c>
      <c r="AQ200" s="4" t="str">
        <f>$AU$32</f>
        <v>F</v>
      </c>
      <c r="AR200" s="4">
        <v>1</v>
      </c>
      <c r="AS200" s="4">
        <f t="shared" si="77"/>
        <v>0</v>
      </c>
    </row>
    <row r="201" spans="41:45" x14ac:dyDescent="0.2">
      <c r="AO201" s="4">
        <v>199</v>
      </c>
      <c r="AP201" s="4" t="str">
        <f t="shared" si="76"/>
        <v>Soil3</v>
      </c>
      <c r="AQ201" s="4" t="str">
        <f>$AU$33</f>
        <v>G</v>
      </c>
      <c r="AR201" s="4">
        <v>1</v>
      </c>
      <c r="AS201" s="4">
        <f t="shared" si="77"/>
        <v>0</v>
      </c>
    </row>
    <row r="202" spans="41:45" x14ac:dyDescent="0.2">
      <c r="AO202" s="4">
        <v>200</v>
      </c>
      <c r="AP202" s="4" t="str">
        <f t="shared" si="76"/>
        <v>Soil3</v>
      </c>
      <c r="AQ202" s="4" t="str">
        <f>$AU$34</f>
        <v>H</v>
      </c>
      <c r="AR202" s="4">
        <v>1</v>
      </c>
      <c r="AS202" s="4">
        <f t="shared" si="77"/>
        <v>0</v>
      </c>
    </row>
    <row r="203" spans="41:45" x14ac:dyDescent="0.2">
      <c r="AO203" s="4">
        <v>201</v>
      </c>
      <c r="AP203" s="4" t="str">
        <f t="shared" si="76"/>
        <v>Soil3</v>
      </c>
      <c r="AQ203" s="4" t="str">
        <f>$AU$27</f>
        <v>A</v>
      </c>
      <c r="AR203" s="4">
        <v>2</v>
      </c>
      <c r="AS203" s="4" t="str">
        <f>AW27</f>
        <v>S 194</v>
      </c>
    </row>
    <row r="204" spans="41:45" x14ac:dyDescent="0.2">
      <c r="AO204" s="4">
        <v>202</v>
      </c>
      <c r="AP204" s="4" t="str">
        <f t="shared" si="76"/>
        <v>Soil3</v>
      </c>
      <c r="AQ204" s="4" t="str">
        <f>$AU$28</f>
        <v>B</v>
      </c>
      <c r="AR204" s="4">
        <v>2</v>
      </c>
      <c r="AS204" s="4" t="str">
        <f t="shared" ref="AS204:AS210" si="78">AW28</f>
        <v>S 206</v>
      </c>
    </row>
    <row r="205" spans="41:45" x14ac:dyDescent="0.2">
      <c r="AO205" s="4">
        <v>203</v>
      </c>
      <c r="AP205" s="4" t="str">
        <f t="shared" si="76"/>
        <v>Soil3</v>
      </c>
      <c r="AQ205" s="4" t="str">
        <f>$AU$29</f>
        <v>C</v>
      </c>
      <c r="AR205" s="4">
        <v>2</v>
      </c>
      <c r="AS205" s="4" t="str">
        <f t="shared" si="78"/>
        <v>S 218</v>
      </c>
    </row>
    <row r="206" spans="41:45" x14ac:dyDescent="0.2">
      <c r="AO206" s="4">
        <v>204</v>
      </c>
      <c r="AP206" s="4" t="str">
        <f t="shared" si="76"/>
        <v>Soil3</v>
      </c>
      <c r="AQ206" s="4" t="str">
        <f>$AU$30</f>
        <v>D</v>
      </c>
      <c r="AR206" s="4">
        <v>2</v>
      </c>
      <c r="AS206" s="4" t="str">
        <f t="shared" si="78"/>
        <v>S 230</v>
      </c>
    </row>
    <row r="207" spans="41:45" x14ac:dyDescent="0.2">
      <c r="AO207" s="4">
        <v>205</v>
      </c>
      <c r="AP207" s="4" t="str">
        <f t="shared" si="76"/>
        <v>Soil3</v>
      </c>
      <c r="AQ207" s="4" t="str">
        <f>$AU$31</f>
        <v>E</v>
      </c>
      <c r="AR207" s="4">
        <v>2</v>
      </c>
      <c r="AS207" s="4">
        <f t="shared" si="78"/>
        <v>0</v>
      </c>
    </row>
    <row r="208" spans="41:45" x14ac:dyDescent="0.2">
      <c r="AO208" s="4">
        <v>206</v>
      </c>
      <c r="AP208" s="4" t="str">
        <f t="shared" si="76"/>
        <v>Soil3</v>
      </c>
      <c r="AQ208" s="4" t="str">
        <f>$AU$32</f>
        <v>F</v>
      </c>
      <c r="AR208" s="4">
        <v>2</v>
      </c>
      <c r="AS208" s="4">
        <f t="shared" si="78"/>
        <v>0</v>
      </c>
    </row>
    <row r="209" spans="41:45" x14ac:dyDescent="0.2">
      <c r="AO209" s="4">
        <v>207</v>
      </c>
      <c r="AP209" s="4" t="str">
        <f t="shared" si="76"/>
        <v>Soil3</v>
      </c>
      <c r="AQ209" s="4" t="str">
        <f>$AU$33</f>
        <v>G</v>
      </c>
      <c r="AR209" s="4">
        <v>2</v>
      </c>
      <c r="AS209" s="4">
        <f t="shared" si="78"/>
        <v>0</v>
      </c>
    </row>
    <row r="210" spans="41:45" x14ac:dyDescent="0.2">
      <c r="AO210" s="4">
        <v>208</v>
      </c>
      <c r="AP210" s="4" t="str">
        <f t="shared" si="76"/>
        <v>Soil3</v>
      </c>
      <c r="AQ210" s="4" t="str">
        <f>$AU$34</f>
        <v>H</v>
      </c>
      <c r="AR210" s="4">
        <v>2</v>
      </c>
      <c r="AS210" s="4">
        <f t="shared" si="78"/>
        <v>0</v>
      </c>
    </row>
    <row r="211" spans="41:45" x14ac:dyDescent="0.2">
      <c r="AO211" s="4">
        <v>209</v>
      </c>
      <c r="AP211" s="4" t="str">
        <f t="shared" si="76"/>
        <v>Soil3</v>
      </c>
      <c r="AQ211" s="4" t="str">
        <f>$AU$27</f>
        <v>A</v>
      </c>
      <c r="AR211" s="5">
        <v>3</v>
      </c>
      <c r="AS211" s="4" t="str">
        <f>AX27</f>
        <v>S 195</v>
      </c>
    </row>
    <row r="212" spans="41:45" x14ac:dyDescent="0.2">
      <c r="AO212" s="4">
        <v>210</v>
      </c>
      <c r="AP212" s="4" t="str">
        <f t="shared" si="76"/>
        <v>Soil3</v>
      </c>
      <c r="AQ212" s="4" t="str">
        <f>$AU$28</f>
        <v>B</v>
      </c>
      <c r="AR212" s="5">
        <v>3</v>
      </c>
      <c r="AS212" s="4" t="str">
        <f t="shared" ref="AS212:AS218" si="79">AX28</f>
        <v>S 207</v>
      </c>
    </row>
    <row r="213" spans="41:45" x14ac:dyDescent="0.2">
      <c r="AO213" s="4">
        <v>211</v>
      </c>
      <c r="AP213" s="4" t="str">
        <f t="shared" si="76"/>
        <v>Soil3</v>
      </c>
      <c r="AQ213" s="4" t="str">
        <f>$AU$29</f>
        <v>C</v>
      </c>
      <c r="AR213" s="5">
        <v>3</v>
      </c>
      <c r="AS213" s="4" t="str">
        <f t="shared" si="79"/>
        <v>S 219</v>
      </c>
    </row>
    <row r="214" spans="41:45" x14ac:dyDescent="0.2">
      <c r="AO214" s="4">
        <v>212</v>
      </c>
      <c r="AP214" s="4" t="str">
        <f t="shared" si="76"/>
        <v>Soil3</v>
      </c>
      <c r="AQ214" s="4" t="str">
        <f>$AU$30</f>
        <v>D</v>
      </c>
      <c r="AR214" s="5">
        <v>3</v>
      </c>
      <c r="AS214" s="4" t="str">
        <f t="shared" si="79"/>
        <v>S NEG1</v>
      </c>
    </row>
    <row r="215" spans="41:45" x14ac:dyDescent="0.2">
      <c r="AO215" s="4">
        <v>213</v>
      </c>
      <c r="AP215" s="4" t="str">
        <f t="shared" si="76"/>
        <v>Soil3</v>
      </c>
      <c r="AQ215" s="4" t="str">
        <f>$AU$31</f>
        <v>E</v>
      </c>
      <c r="AR215" s="5">
        <v>3</v>
      </c>
      <c r="AS215" s="4">
        <f t="shared" si="79"/>
        <v>0</v>
      </c>
    </row>
    <row r="216" spans="41:45" x14ac:dyDescent="0.2">
      <c r="AO216" s="4">
        <v>214</v>
      </c>
      <c r="AP216" s="4" t="str">
        <f t="shared" si="76"/>
        <v>Soil3</v>
      </c>
      <c r="AQ216" s="4" t="str">
        <f>$AU$32</f>
        <v>F</v>
      </c>
      <c r="AR216" s="5">
        <v>3</v>
      </c>
      <c r="AS216" s="4">
        <f t="shared" si="79"/>
        <v>0</v>
      </c>
    </row>
    <row r="217" spans="41:45" x14ac:dyDescent="0.2">
      <c r="AO217" s="4">
        <v>215</v>
      </c>
      <c r="AP217" s="4" t="str">
        <f t="shared" si="76"/>
        <v>Soil3</v>
      </c>
      <c r="AQ217" s="4" t="str">
        <f>$AU$33</f>
        <v>G</v>
      </c>
      <c r="AR217" s="5">
        <v>3</v>
      </c>
      <c r="AS217" s="4">
        <f t="shared" si="79"/>
        <v>0</v>
      </c>
    </row>
    <row r="218" spans="41:45" x14ac:dyDescent="0.2">
      <c r="AO218" s="4">
        <v>216</v>
      </c>
      <c r="AP218" s="4" t="str">
        <f t="shared" si="76"/>
        <v>Soil3</v>
      </c>
      <c r="AQ218" s="4" t="str">
        <f>$AU$34</f>
        <v>H</v>
      </c>
      <c r="AR218" s="5">
        <v>3</v>
      </c>
      <c r="AS218" s="4">
        <f t="shared" si="79"/>
        <v>0</v>
      </c>
    </row>
    <row r="219" spans="41:45" x14ac:dyDescent="0.2">
      <c r="AO219" s="4">
        <v>217</v>
      </c>
      <c r="AP219" s="4" t="str">
        <f t="shared" si="76"/>
        <v>Soil3</v>
      </c>
      <c r="AQ219" s="4" t="str">
        <f>$AU$27</f>
        <v>A</v>
      </c>
      <c r="AR219" s="4">
        <v>4</v>
      </c>
      <c r="AS219" s="4" t="str">
        <f>AY27</f>
        <v>S 196</v>
      </c>
    </row>
    <row r="220" spans="41:45" x14ac:dyDescent="0.2">
      <c r="AO220" s="4">
        <v>218</v>
      </c>
      <c r="AP220" s="4" t="str">
        <f t="shared" si="76"/>
        <v>Soil3</v>
      </c>
      <c r="AQ220" s="4" t="str">
        <f>$AU$28</f>
        <v>B</v>
      </c>
      <c r="AR220" s="4">
        <v>4</v>
      </c>
      <c r="AS220" s="4" t="str">
        <f t="shared" ref="AS220:AS226" si="80">AY28</f>
        <v>S 208</v>
      </c>
    </row>
    <row r="221" spans="41:45" x14ac:dyDescent="0.2">
      <c r="AO221" s="4">
        <v>219</v>
      </c>
      <c r="AP221" s="4" t="str">
        <f t="shared" si="76"/>
        <v>Soil3</v>
      </c>
      <c r="AQ221" s="4" t="str">
        <f>$AU$29</f>
        <v>C</v>
      </c>
      <c r="AR221" s="4">
        <v>4</v>
      </c>
      <c r="AS221" s="4" t="str">
        <f t="shared" si="80"/>
        <v>S 220</v>
      </c>
    </row>
    <row r="222" spans="41:45" x14ac:dyDescent="0.2">
      <c r="AO222" s="4">
        <v>220</v>
      </c>
      <c r="AP222" s="4" t="str">
        <f t="shared" si="76"/>
        <v>Soil3</v>
      </c>
      <c r="AQ222" s="4" t="str">
        <f>$AU$30</f>
        <v>D</v>
      </c>
      <c r="AR222" s="4">
        <v>4</v>
      </c>
      <c r="AS222" s="4" t="str">
        <f t="shared" si="80"/>
        <v>S NEG2</v>
      </c>
    </row>
    <row r="223" spans="41:45" x14ac:dyDescent="0.2">
      <c r="AO223" s="4">
        <v>221</v>
      </c>
      <c r="AP223" s="4" t="str">
        <f t="shared" si="76"/>
        <v>Soil3</v>
      </c>
      <c r="AQ223" s="4" t="str">
        <f>$AU$31</f>
        <v>E</v>
      </c>
      <c r="AR223" s="4">
        <v>4</v>
      </c>
      <c r="AS223" s="4">
        <f t="shared" si="80"/>
        <v>0</v>
      </c>
    </row>
    <row r="224" spans="41:45" x14ac:dyDescent="0.2">
      <c r="AO224" s="4">
        <v>222</v>
      </c>
      <c r="AP224" s="4" t="str">
        <f t="shared" si="76"/>
        <v>Soil3</v>
      </c>
      <c r="AQ224" s="4" t="str">
        <f>$AU$32</f>
        <v>F</v>
      </c>
      <c r="AR224" s="4">
        <v>4</v>
      </c>
      <c r="AS224" s="4">
        <f t="shared" si="80"/>
        <v>0</v>
      </c>
    </row>
    <row r="225" spans="41:45" x14ac:dyDescent="0.2">
      <c r="AO225" s="4">
        <v>223</v>
      </c>
      <c r="AP225" s="4" t="str">
        <f t="shared" si="76"/>
        <v>Soil3</v>
      </c>
      <c r="AQ225" s="4" t="str">
        <f>$AU$33</f>
        <v>G</v>
      </c>
      <c r="AR225" s="4">
        <v>4</v>
      </c>
      <c r="AS225" s="4">
        <f t="shared" si="80"/>
        <v>0</v>
      </c>
    </row>
    <row r="226" spans="41:45" x14ac:dyDescent="0.2">
      <c r="AO226" s="4">
        <v>224</v>
      </c>
      <c r="AP226" s="4" t="str">
        <f t="shared" si="76"/>
        <v>Soil3</v>
      </c>
      <c r="AQ226" s="4" t="str">
        <f>$AU$34</f>
        <v>H</v>
      </c>
      <c r="AR226" s="4">
        <v>4</v>
      </c>
      <c r="AS226" s="4">
        <f t="shared" si="80"/>
        <v>0</v>
      </c>
    </row>
    <row r="227" spans="41:45" x14ac:dyDescent="0.2">
      <c r="AO227" s="4">
        <v>225</v>
      </c>
      <c r="AP227" s="4" t="str">
        <f t="shared" si="76"/>
        <v>Soil3</v>
      </c>
      <c r="AQ227" s="4" t="str">
        <f>$AU$27</f>
        <v>A</v>
      </c>
      <c r="AR227" s="4">
        <v>5</v>
      </c>
      <c r="AS227" s="4" t="str">
        <f>AZ27</f>
        <v>S 197</v>
      </c>
    </row>
    <row r="228" spans="41:45" x14ac:dyDescent="0.2">
      <c r="AO228" s="4">
        <v>226</v>
      </c>
      <c r="AP228" s="4" t="str">
        <f t="shared" si="76"/>
        <v>Soil3</v>
      </c>
      <c r="AQ228" s="4" t="str">
        <f>$AU$28</f>
        <v>B</v>
      </c>
      <c r="AR228" s="4">
        <v>5</v>
      </c>
      <c r="AS228" s="4" t="str">
        <f t="shared" ref="AS228:AS234" si="81">AZ28</f>
        <v>S 209</v>
      </c>
    </row>
    <row r="229" spans="41:45" x14ac:dyDescent="0.2">
      <c r="AO229" s="4">
        <v>227</v>
      </c>
      <c r="AP229" s="4" t="str">
        <f t="shared" si="76"/>
        <v>Soil3</v>
      </c>
      <c r="AQ229" s="4" t="str">
        <f>$AU$29</f>
        <v>C</v>
      </c>
      <c r="AR229" s="4">
        <v>5</v>
      </c>
      <c r="AS229" s="4" t="str">
        <f t="shared" si="81"/>
        <v>S 221</v>
      </c>
    </row>
    <row r="230" spans="41:45" x14ac:dyDescent="0.2">
      <c r="AO230" s="4">
        <v>228</v>
      </c>
      <c r="AP230" s="4" t="str">
        <f t="shared" si="76"/>
        <v>Soil3</v>
      </c>
      <c r="AQ230" s="4" t="str">
        <f>$AU$30</f>
        <v>D</v>
      </c>
      <c r="AR230" s="4">
        <v>5</v>
      </c>
      <c r="AS230" s="4">
        <f t="shared" si="81"/>
        <v>0</v>
      </c>
    </row>
    <row r="231" spans="41:45" x14ac:dyDescent="0.2">
      <c r="AO231" s="4">
        <v>229</v>
      </c>
      <c r="AP231" s="4" t="str">
        <f t="shared" si="76"/>
        <v>Soil3</v>
      </c>
      <c r="AQ231" s="4" t="str">
        <f>$AU$31</f>
        <v>E</v>
      </c>
      <c r="AR231" s="4">
        <v>5</v>
      </c>
      <c r="AS231" s="4">
        <f t="shared" si="81"/>
        <v>0</v>
      </c>
    </row>
    <row r="232" spans="41:45" x14ac:dyDescent="0.2">
      <c r="AO232" s="4">
        <v>230</v>
      </c>
      <c r="AP232" s="4" t="str">
        <f t="shared" si="76"/>
        <v>Soil3</v>
      </c>
      <c r="AQ232" s="4" t="str">
        <f>$AU$32</f>
        <v>F</v>
      </c>
      <c r="AR232" s="4">
        <v>5</v>
      </c>
      <c r="AS232" s="4">
        <f t="shared" si="81"/>
        <v>0</v>
      </c>
    </row>
    <row r="233" spans="41:45" x14ac:dyDescent="0.2">
      <c r="AO233" s="4">
        <v>231</v>
      </c>
      <c r="AP233" s="4" t="str">
        <f t="shared" si="76"/>
        <v>Soil3</v>
      </c>
      <c r="AQ233" s="4" t="str">
        <f>$AU$33</f>
        <v>G</v>
      </c>
      <c r="AR233" s="4">
        <v>5</v>
      </c>
      <c r="AS233" s="4">
        <f t="shared" si="81"/>
        <v>0</v>
      </c>
    </row>
    <row r="234" spans="41:45" x14ac:dyDescent="0.2">
      <c r="AO234" s="4">
        <v>232</v>
      </c>
      <c r="AP234" s="4" t="str">
        <f t="shared" si="76"/>
        <v>Soil3</v>
      </c>
      <c r="AQ234" s="4" t="str">
        <f>$AU$34</f>
        <v>H</v>
      </c>
      <c r="AR234" s="4">
        <v>5</v>
      </c>
      <c r="AS234" s="4">
        <f t="shared" si="81"/>
        <v>0</v>
      </c>
    </row>
    <row r="235" spans="41:45" x14ac:dyDescent="0.2">
      <c r="AO235" s="4">
        <v>233</v>
      </c>
      <c r="AP235" s="4" t="str">
        <f t="shared" si="76"/>
        <v>Soil3</v>
      </c>
      <c r="AQ235" s="4" t="str">
        <f>$AU$27</f>
        <v>A</v>
      </c>
      <c r="AR235" s="4">
        <v>6</v>
      </c>
      <c r="AS235" s="4" t="str">
        <f>BA27</f>
        <v>S 198</v>
      </c>
    </row>
    <row r="236" spans="41:45" x14ac:dyDescent="0.2">
      <c r="AO236" s="4">
        <v>234</v>
      </c>
      <c r="AP236" s="4" t="str">
        <f t="shared" si="76"/>
        <v>Soil3</v>
      </c>
      <c r="AQ236" s="4" t="str">
        <f>$AU$28</f>
        <v>B</v>
      </c>
      <c r="AR236" s="4">
        <v>6</v>
      </c>
      <c r="AS236" s="4" t="str">
        <f t="shared" ref="AS236:AS242" si="82">BA28</f>
        <v>S 210</v>
      </c>
    </row>
    <row r="237" spans="41:45" x14ac:dyDescent="0.2">
      <c r="AO237" s="4">
        <v>235</v>
      </c>
      <c r="AP237" s="4" t="str">
        <f t="shared" si="76"/>
        <v>Soil3</v>
      </c>
      <c r="AQ237" s="4" t="str">
        <f>$AU$29</f>
        <v>C</v>
      </c>
      <c r="AR237" s="4">
        <v>6</v>
      </c>
      <c r="AS237" s="4" t="str">
        <f t="shared" si="82"/>
        <v>S 222</v>
      </c>
    </row>
    <row r="238" spans="41:45" x14ac:dyDescent="0.2">
      <c r="AO238" s="4">
        <v>236</v>
      </c>
      <c r="AP238" s="4" t="str">
        <f t="shared" si="76"/>
        <v>Soil3</v>
      </c>
      <c r="AQ238" s="4" t="str">
        <f>$AU$30</f>
        <v>D</v>
      </c>
      <c r="AR238" s="4">
        <v>6</v>
      </c>
      <c r="AS238" s="4">
        <f t="shared" si="82"/>
        <v>0</v>
      </c>
    </row>
    <row r="239" spans="41:45" x14ac:dyDescent="0.2">
      <c r="AO239" s="4">
        <v>237</v>
      </c>
      <c r="AP239" s="4" t="str">
        <f t="shared" si="76"/>
        <v>Soil3</v>
      </c>
      <c r="AQ239" s="4" t="str">
        <f>$AU$31</f>
        <v>E</v>
      </c>
      <c r="AR239" s="4">
        <v>6</v>
      </c>
      <c r="AS239" s="4">
        <f t="shared" si="82"/>
        <v>0</v>
      </c>
    </row>
    <row r="240" spans="41:45" x14ac:dyDescent="0.2">
      <c r="AO240" s="4">
        <v>238</v>
      </c>
      <c r="AP240" s="4" t="str">
        <f t="shared" si="76"/>
        <v>Soil3</v>
      </c>
      <c r="AQ240" s="4" t="str">
        <f>$AU$32</f>
        <v>F</v>
      </c>
      <c r="AR240" s="4">
        <v>6</v>
      </c>
      <c r="AS240" s="4">
        <f t="shared" si="82"/>
        <v>0</v>
      </c>
    </row>
    <row r="241" spans="41:45" x14ac:dyDescent="0.2">
      <c r="AO241" s="4">
        <v>239</v>
      </c>
      <c r="AP241" s="4" t="str">
        <f t="shared" si="76"/>
        <v>Soil3</v>
      </c>
      <c r="AQ241" s="4" t="str">
        <f>$AU$33</f>
        <v>G</v>
      </c>
      <c r="AR241" s="4">
        <v>6</v>
      </c>
      <c r="AS241" s="4">
        <f t="shared" si="82"/>
        <v>0</v>
      </c>
    </row>
    <row r="242" spans="41:45" x14ac:dyDescent="0.2">
      <c r="AO242" s="4">
        <v>240</v>
      </c>
      <c r="AP242" s="4" t="str">
        <f t="shared" si="76"/>
        <v>Soil3</v>
      </c>
      <c r="AQ242" s="4" t="str">
        <f>$AU$34</f>
        <v>H</v>
      </c>
      <c r="AR242" s="4">
        <v>6</v>
      </c>
      <c r="AS242" s="4">
        <f t="shared" si="82"/>
        <v>0</v>
      </c>
    </row>
    <row r="243" spans="41:45" x14ac:dyDescent="0.2">
      <c r="AO243" s="4">
        <v>241</v>
      </c>
      <c r="AP243" s="4" t="str">
        <f t="shared" si="76"/>
        <v>Soil3</v>
      </c>
      <c r="AQ243" s="4" t="str">
        <f>$AU$27</f>
        <v>A</v>
      </c>
      <c r="AR243" s="4">
        <v>7</v>
      </c>
      <c r="AS243" s="4" t="str">
        <f>BB27</f>
        <v>S 199</v>
      </c>
    </row>
    <row r="244" spans="41:45" x14ac:dyDescent="0.2">
      <c r="AO244" s="4">
        <v>242</v>
      </c>
      <c r="AP244" s="4" t="str">
        <f t="shared" si="76"/>
        <v>Soil3</v>
      </c>
      <c r="AQ244" s="4" t="str">
        <f>$AU$28</f>
        <v>B</v>
      </c>
      <c r="AR244" s="4">
        <v>7</v>
      </c>
      <c r="AS244" s="4" t="str">
        <f t="shared" ref="AS244:AS250" si="83">BB28</f>
        <v>S 211</v>
      </c>
    </row>
    <row r="245" spans="41:45" x14ac:dyDescent="0.2">
      <c r="AO245" s="4">
        <v>243</v>
      </c>
      <c r="AP245" s="4" t="str">
        <f t="shared" si="76"/>
        <v>Soil3</v>
      </c>
      <c r="AQ245" s="4" t="str">
        <f>$AU$29</f>
        <v>C</v>
      </c>
      <c r="AR245" s="4">
        <v>7</v>
      </c>
      <c r="AS245" s="4" t="str">
        <f t="shared" si="83"/>
        <v>S 223</v>
      </c>
    </row>
    <row r="246" spans="41:45" x14ac:dyDescent="0.2">
      <c r="AO246" s="4">
        <v>244</v>
      </c>
      <c r="AP246" s="4" t="str">
        <f t="shared" si="76"/>
        <v>Soil3</v>
      </c>
      <c r="AQ246" s="4" t="str">
        <f>$AU$30</f>
        <v>D</v>
      </c>
      <c r="AR246" s="4">
        <v>7</v>
      </c>
      <c r="AS246" s="4">
        <f t="shared" si="83"/>
        <v>0</v>
      </c>
    </row>
    <row r="247" spans="41:45" x14ac:dyDescent="0.2">
      <c r="AO247" s="4">
        <v>245</v>
      </c>
      <c r="AP247" s="4" t="str">
        <f t="shared" si="76"/>
        <v>Soil3</v>
      </c>
      <c r="AQ247" s="4" t="str">
        <f>$AU$31</f>
        <v>E</v>
      </c>
      <c r="AR247" s="4">
        <v>7</v>
      </c>
      <c r="AS247" s="4">
        <f t="shared" si="83"/>
        <v>0</v>
      </c>
    </row>
    <row r="248" spans="41:45" x14ac:dyDescent="0.2">
      <c r="AO248" s="4">
        <v>246</v>
      </c>
      <c r="AP248" s="4" t="str">
        <f t="shared" si="76"/>
        <v>Soil3</v>
      </c>
      <c r="AQ248" s="4" t="str">
        <f>$AU$32</f>
        <v>F</v>
      </c>
      <c r="AR248" s="4">
        <v>7</v>
      </c>
      <c r="AS248" s="4">
        <f t="shared" si="83"/>
        <v>0</v>
      </c>
    </row>
    <row r="249" spans="41:45" x14ac:dyDescent="0.2">
      <c r="AO249" s="4">
        <v>247</v>
      </c>
      <c r="AP249" s="4" t="str">
        <f t="shared" si="76"/>
        <v>Soil3</v>
      </c>
      <c r="AQ249" s="4" t="str">
        <f>$AU$33</f>
        <v>G</v>
      </c>
      <c r="AR249" s="4">
        <v>7</v>
      </c>
      <c r="AS249" s="4">
        <f t="shared" si="83"/>
        <v>0</v>
      </c>
    </row>
    <row r="250" spans="41:45" x14ac:dyDescent="0.2">
      <c r="AO250" s="4">
        <v>248</v>
      </c>
      <c r="AP250" s="4" t="str">
        <f t="shared" si="76"/>
        <v>Soil3</v>
      </c>
      <c r="AQ250" s="4" t="str">
        <f>$AU$34</f>
        <v>H</v>
      </c>
      <c r="AR250" s="4">
        <v>7</v>
      </c>
      <c r="AS250" s="4">
        <f t="shared" si="83"/>
        <v>0</v>
      </c>
    </row>
    <row r="251" spans="41:45" x14ac:dyDescent="0.2">
      <c r="AO251" s="4">
        <v>249</v>
      </c>
      <c r="AP251" s="4" t="str">
        <f t="shared" si="76"/>
        <v>Soil3</v>
      </c>
      <c r="AQ251" s="4" t="str">
        <f>$AU$27</f>
        <v>A</v>
      </c>
      <c r="AR251" s="4">
        <v>8</v>
      </c>
      <c r="AS251" s="4" t="str">
        <f>BC27</f>
        <v>S 200</v>
      </c>
    </row>
    <row r="252" spans="41:45" x14ac:dyDescent="0.2">
      <c r="AO252" s="4">
        <v>250</v>
      </c>
      <c r="AP252" s="4" t="str">
        <f t="shared" si="76"/>
        <v>Soil3</v>
      </c>
      <c r="AQ252" s="4" t="str">
        <f>$AU$28</f>
        <v>B</v>
      </c>
      <c r="AR252" s="4">
        <v>8</v>
      </c>
      <c r="AS252" s="4" t="str">
        <f t="shared" ref="AS252:AS258" si="84">BC28</f>
        <v>S 212</v>
      </c>
    </row>
    <row r="253" spans="41:45" x14ac:dyDescent="0.2">
      <c r="AO253" s="4">
        <v>251</v>
      </c>
      <c r="AP253" s="4" t="str">
        <f t="shared" si="76"/>
        <v>Soil3</v>
      </c>
      <c r="AQ253" s="4" t="str">
        <f>$AU$29</f>
        <v>C</v>
      </c>
      <c r="AR253" s="4">
        <v>8</v>
      </c>
      <c r="AS253" s="4" t="str">
        <f t="shared" si="84"/>
        <v>S 224</v>
      </c>
    </row>
    <row r="254" spans="41:45" x14ac:dyDescent="0.2">
      <c r="AO254" s="4">
        <v>252</v>
      </c>
      <c r="AP254" s="4" t="str">
        <f t="shared" si="76"/>
        <v>Soil3</v>
      </c>
      <c r="AQ254" s="4" t="str">
        <f>$AU$30</f>
        <v>D</v>
      </c>
      <c r="AR254" s="4">
        <v>8</v>
      </c>
      <c r="AS254" s="4">
        <f t="shared" si="84"/>
        <v>0</v>
      </c>
    </row>
    <row r="255" spans="41:45" x14ac:dyDescent="0.2">
      <c r="AO255" s="4">
        <v>253</v>
      </c>
      <c r="AP255" s="4" t="str">
        <f t="shared" si="76"/>
        <v>Soil3</v>
      </c>
      <c r="AQ255" s="4" t="str">
        <f>$AU$31</f>
        <v>E</v>
      </c>
      <c r="AR255" s="4">
        <v>8</v>
      </c>
      <c r="AS255" s="4">
        <f t="shared" si="84"/>
        <v>0</v>
      </c>
    </row>
    <row r="256" spans="41:45" x14ac:dyDescent="0.2">
      <c r="AO256" s="4">
        <v>254</v>
      </c>
      <c r="AP256" s="4" t="str">
        <f t="shared" si="76"/>
        <v>Soil3</v>
      </c>
      <c r="AQ256" s="4" t="str">
        <f>$AU$32</f>
        <v>F</v>
      </c>
      <c r="AR256" s="4">
        <v>8</v>
      </c>
      <c r="AS256" s="4">
        <f t="shared" si="84"/>
        <v>0</v>
      </c>
    </row>
    <row r="257" spans="41:45" x14ac:dyDescent="0.2">
      <c r="AO257" s="4">
        <v>255</v>
      </c>
      <c r="AP257" s="4" t="str">
        <f t="shared" si="76"/>
        <v>Soil3</v>
      </c>
      <c r="AQ257" s="4" t="str">
        <f>$AU$33</f>
        <v>G</v>
      </c>
      <c r="AR257" s="4">
        <v>8</v>
      </c>
      <c r="AS257" s="4">
        <f t="shared" si="84"/>
        <v>0</v>
      </c>
    </row>
    <row r="258" spans="41:45" x14ac:dyDescent="0.2">
      <c r="AO258" s="4">
        <v>256</v>
      </c>
      <c r="AP258" s="4" t="str">
        <f t="shared" si="76"/>
        <v>Soil3</v>
      </c>
      <c r="AQ258" s="4" t="str">
        <f>$AU$34</f>
        <v>H</v>
      </c>
      <c r="AR258" s="4">
        <v>8</v>
      </c>
      <c r="AS258" s="4">
        <f t="shared" si="84"/>
        <v>0</v>
      </c>
    </row>
    <row r="259" spans="41:45" x14ac:dyDescent="0.2">
      <c r="AO259" s="4">
        <v>257</v>
      </c>
      <c r="AP259" s="4" t="str">
        <f t="shared" si="76"/>
        <v>Soil3</v>
      </c>
      <c r="AQ259" s="4" t="str">
        <f>$AU$27</f>
        <v>A</v>
      </c>
      <c r="AR259" s="4">
        <v>9</v>
      </c>
      <c r="AS259" s="4" t="str">
        <f>BD27</f>
        <v>S 201</v>
      </c>
    </row>
    <row r="260" spans="41:45" x14ac:dyDescent="0.2">
      <c r="AO260" s="4">
        <v>258</v>
      </c>
      <c r="AP260" s="4" t="str">
        <f t="shared" ref="AP260:AP290" si="85">$AU$26</f>
        <v>Soil3</v>
      </c>
      <c r="AQ260" s="4" t="str">
        <f>$AU$28</f>
        <v>B</v>
      </c>
      <c r="AR260" s="4">
        <v>9</v>
      </c>
      <c r="AS260" s="4" t="str">
        <f t="shared" ref="AS260:AS266" si="86">BD28</f>
        <v>S 213</v>
      </c>
    </row>
    <row r="261" spans="41:45" x14ac:dyDescent="0.2">
      <c r="AO261" s="4">
        <v>259</v>
      </c>
      <c r="AP261" s="4" t="str">
        <f t="shared" si="85"/>
        <v>Soil3</v>
      </c>
      <c r="AQ261" s="4" t="str">
        <f>$AU$29</f>
        <v>C</v>
      </c>
      <c r="AR261" s="4">
        <v>9</v>
      </c>
      <c r="AS261" s="4" t="str">
        <f t="shared" si="86"/>
        <v>S 225</v>
      </c>
    </row>
    <row r="262" spans="41:45" x14ac:dyDescent="0.2">
      <c r="AO262" s="4">
        <v>260</v>
      </c>
      <c r="AP262" s="4" t="str">
        <f t="shared" si="85"/>
        <v>Soil3</v>
      </c>
      <c r="AQ262" s="4" t="str">
        <f>$AU$30</f>
        <v>D</v>
      </c>
      <c r="AR262" s="4">
        <v>9</v>
      </c>
      <c r="AS262" s="4">
        <f t="shared" si="86"/>
        <v>0</v>
      </c>
    </row>
    <row r="263" spans="41:45" x14ac:dyDescent="0.2">
      <c r="AO263" s="4">
        <v>261</v>
      </c>
      <c r="AP263" s="4" t="str">
        <f t="shared" si="85"/>
        <v>Soil3</v>
      </c>
      <c r="AQ263" s="4" t="str">
        <f>$AU$31</f>
        <v>E</v>
      </c>
      <c r="AR263" s="4">
        <v>9</v>
      </c>
      <c r="AS263" s="4">
        <f t="shared" si="86"/>
        <v>0</v>
      </c>
    </row>
    <row r="264" spans="41:45" x14ac:dyDescent="0.2">
      <c r="AO264" s="4">
        <v>262</v>
      </c>
      <c r="AP264" s="4" t="str">
        <f t="shared" si="85"/>
        <v>Soil3</v>
      </c>
      <c r="AQ264" s="4" t="str">
        <f>$AU$32</f>
        <v>F</v>
      </c>
      <c r="AR264" s="4">
        <v>9</v>
      </c>
      <c r="AS264" s="4">
        <f t="shared" si="86"/>
        <v>0</v>
      </c>
    </row>
    <row r="265" spans="41:45" x14ac:dyDescent="0.2">
      <c r="AO265" s="4">
        <v>263</v>
      </c>
      <c r="AP265" s="4" t="str">
        <f t="shared" si="85"/>
        <v>Soil3</v>
      </c>
      <c r="AQ265" s="4" t="str">
        <f>$AU$33</f>
        <v>G</v>
      </c>
      <c r="AR265" s="4">
        <v>9</v>
      </c>
      <c r="AS265" s="4">
        <f t="shared" si="86"/>
        <v>0</v>
      </c>
    </row>
    <row r="266" spans="41:45" x14ac:dyDescent="0.2">
      <c r="AO266" s="4">
        <v>264</v>
      </c>
      <c r="AP266" s="4" t="str">
        <f t="shared" si="85"/>
        <v>Soil3</v>
      </c>
      <c r="AQ266" s="4" t="str">
        <f>$AU$34</f>
        <v>H</v>
      </c>
      <c r="AR266" s="4">
        <v>9</v>
      </c>
      <c r="AS266" s="4">
        <f t="shared" si="86"/>
        <v>0</v>
      </c>
    </row>
    <row r="267" spans="41:45" x14ac:dyDescent="0.2">
      <c r="AO267" s="4">
        <v>265</v>
      </c>
      <c r="AP267" s="4" t="str">
        <f t="shared" si="85"/>
        <v>Soil3</v>
      </c>
      <c r="AQ267" s="4" t="str">
        <f>$AU$27</f>
        <v>A</v>
      </c>
      <c r="AR267" s="4">
        <v>10</v>
      </c>
      <c r="AS267" s="4" t="str">
        <f>BE27</f>
        <v>S 202</v>
      </c>
    </row>
    <row r="268" spans="41:45" x14ac:dyDescent="0.2">
      <c r="AO268" s="4">
        <v>266</v>
      </c>
      <c r="AP268" s="4" t="str">
        <f t="shared" si="85"/>
        <v>Soil3</v>
      </c>
      <c r="AQ268" s="4" t="str">
        <f>$AU$28</f>
        <v>B</v>
      </c>
      <c r="AR268" s="4">
        <v>10</v>
      </c>
      <c r="AS268" s="4" t="str">
        <f t="shared" ref="AS268:AS274" si="87">BE28</f>
        <v>S 214</v>
      </c>
    </row>
    <row r="269" spans="41:45" x14ac:dyDescent="0.2">
      <c r="AO269" s="4">
        <v>267</v>
      </c>
      <c r="AP269" s="4" t="str">
        <f t="shared" si="85"/>
        <v>Soil3</v>
      </c>
      <c r="AQ269" s="4" t="str">
        <f>$AU$29</f>
        <v>C</v>
      </c>
      <c r="AR269" s="4">
        <v>10</v>
      </c>
      <c r="AS269" s="4" t="str">
        <f t="shared" si="87"/>
        <v>S 226</v>
      </c>
    </row>
    <row r="270" spans="41:45" x14ac:dyDescent="0.2">
      <c r="AO270" s="4">
        <v>268</v>
      </c>
      <c r="AP270" s="4" t="str">
        <f t="shared" si="85"/>
        <v>Soil3</v>
      </c>
      <c r="AQ270" s="4" t="str">
        <f>$AU$30</f>
        <v>D</v>
      </c>
      <c r="AR270" s="4">
        <v>10</v>
      </c>
      <c r="AS270" s="4">
        <f t="shared" si="87"/>
        <v>0</v>
      </c>
    </row>
    <row r="271" spans="41:45" x14ac:dyDescent="0.2">
      <c r="AO271" s="4">
        <v>269</v>
      </c>
      <c r="AP271" s="4" t="str">
        <f t="shared" si="85"/>
        <v>Soil3</v>
      </c>
      <c r="AQ271" s="4" t="str">
        <f>$AU$31</f>
        <v>E</v>
      </c>
      <c r="AR271" s="4">
        <v>10</v>
      </c>
      <c r="AS271" s="4">
        <f t="shared" si="87"/>
        <v>0</v>
      </c>
    </row>
    <row r="272" spans="41:45" x14ac:dyDescent="0.2">
      <c r="AO272" s="4">
        <v>270</v>
      </c>
      <c r="AP272" s="4" t="str">
        <f t="shared" si="85"/>
        <v>Soil3</v>
      </c>
      <c r="AQ272" s="4" t="str">
        <f>$AU$32</f>
        <v>F</v>
      </c>
      <c r="AR272" s="4">
        <v>10</v>
      </c>
      <c r="AS272" s="4">
        <f t="shared" si="87"/>
        <v>0</v>
      </c>
    </row>
    <row r="273" spans="41:45" x14ac:dyDescent="0.2">
      <c r="AO273" s="4">
        <v>271</v>
      </c>
      <c r="AP273" s="4" t="str">
        <f t="shared" si="85"/>
        <v>Soil3</v>
      </c>
      <c r="AQ273" s="4" t="str">
        <f>$AU$33</f>
        <v>G</v>
      </c>
      <c r="AR273" s="4">
        <v>10</v>
      </c>
      <c r="AS273" s="4">
        <f t="shared" si="87"/>
        <v>0</v>
      </c>
    </row>
    <row r="274" spans="41:45" x14ac:dyDescent="0.2">
      <c r="AO274" s="4">
        <v>272</v>
      </c>
      <c r="AP274" s="4" t="str">
        <f t="shared" si="85"/>
        <v>Soil3</v>
      </c>
      <c r="AQ274" s="4" t="str">
        <f>$AU$34</f>
        <v>H</v>
      </c>
      <c r="AR274" s="4">
        <v>10</v>
      </c>
      <c r="AS274" s="4">
        <f t="shared" si="87"/>
        <v>0</v>
      </c>
    </row>
    <row r="275" spans="41:45" x14ac:dyDescent="0.2">
      <c r="AO275" s="4">
        <v>273</v>
      </c>
      <c r="AP275" s="4" t="str">
        <f t="shared" si="85"/>
        <v>Soil3</v>
      </c>
      <c r="AQ275" s="4" t="str">
        <f>$AU$27</f>
        <v>A</v>
      </c>
      <c r="AR275" s="4">
        <v>11</v>
      </c>
      <c r="AS275" s="4" t="str">
        <f>BF27</f>
        <v>S 203</v>
      </c>
    </row>
    <row r="276" spans="41:45" x14ac:dyDescent="0.2">
      <c r="AO276" s="4">
        <v>274</v>
      </c>
      <c r="AP276" s="4" t="str">
        <f t="shared" si="85"/>
        <v>Soil3</v>
      </c>
      <c r="AQ276" s="4" t="str">
        <f>$AU$28</f>
        <v>B</v>
      </c>
      <c r="AR276" s="4">
        <v>11</v>
      </c>
      <c r="AS276" s="4" t="str">
        <f t="shared" ref="AS276:AS282" si="88">BF28</f>
        <v>S 215</v>
      </c>
    </row>
    <row r="277" spans="41:45" x14ac:dyDescent="0.2">
      <c r="AO277" s="4">
        <v>275</v>
      </c>
      <c r="AP277" s="4" t="str">
        <f t="shared" si="85"/>
        <v>Soil3</v>
      </c>
      <c r="AQ277" s="4" t="str">
        <f>$AU$29</f>
        <v>C</v>
      </c>
      <c r="AR277" s="4">
        <v>11</v>
      </c>
      <c r="AS277" s="4" t="str">
        <f t="shared" si="88"/>
        <v>S 227</v>
      </c>
    </row>
    <row r="278" spans="41:45" x14ac:dyDescent="0.2">
      <c r="AO278" s="4">
        <v>276</v>
      </c>
      <c r="AP278" s="4" t="str">
        <f t="shared" si="85"/>
        <v>Soil3</v>
      </c>
      <c r="AQ278" s="4" t="str">
        <f>$AU$30</f>
        <v>D</v>
      </c>
      <c r="AR278" s="4">
        <v>11</v>
      </c>
      <c r="AS278" s="4">
        <f t="shared" si="88"/>
        <v>0</v>
      </c>
    </row>
    <row r="279" spans="41:45" x14ac:dyDescent="0.2">
      <c r="AO279" s="4">
        <v>277</v>
      </c>
      <c r="AP279" s="4" t="str">
        <f t="shared" si="85"/>
        <v>Soil3</v>
      </c>
      <c r="AQ279" s="4" t="str">
        <f>$AU$31</f>
        <v>E</v>
      </c>
      <c r="AR279" s="4">
        <v>11</v>
      </c>
      <c r="AS279" s="4">
        <f t="shared" si="88"/>
        <v>0</v>
      </c>
    </row>
    <row r="280" spans="41:45" x14ac:dyDescent="0.2">
      <c r="AO280" s="4">
        <v>278</v>
      </c>
      <c r="AP280" s="4" t="str">
        <f t="shared" si="85"/>
        <v>Soil3</v>
      </c>
      <c r="AQ280" s="4" t="str">
        <f>$AU$32</f>
        <v>F</v>
      </c>
      <c r="AR280" s="4">
        <v>11</v>
      </c>
      <c r="AS280" s="4">
        <f t="shared" si="88"/>
        <v>0</v>
      </c>
    </row>
    <row r="281" spans="41:45" x14ac:dyDescent="0.2">
      <c r="AO281" s="4">
        <v>279</v>
      </c>
      <c r="AP281" s="4" t="str">
        <f t="shared" si="85"/>
        <v>Soil3</v>
      </c>
      <c r="AQ281" s="4" t="str">
        <f>$AU$33</f>
        <v>G</v>
      </c>
      <c r="AR281" s="4">
        <v>11</v>
      </c>
      <c r="AS281" s="4">
        <f t="shared" si="88"/>
        <v>0</v>
      </c>
    </row>
    <row r="282" spans="41:45" x14ac:dyDescent="0.2">
      <c r="AO282" s="4">
        <v>280</v>
      </c>
      <c r="AP282" s="4" t="str">
        <f t="shared" si="85"/>
        <v>Soil3</v>
      </c>
      <c r="AQ282" s="4" t="str">
        <f>$AU$34</f>
        <v>H</v>
      </c>
      <c r="AR282" s="4">
        <v>11</v>
      </c>
      <c r="AS282" s="4">
        <f t="shared" si="88"/>
        <v>0</v>
      </c>
    </row>
    <row r="283" spans="41:45" x14ac:dyDescent="0.2">
      <c r="AO283" s="4">
        <v>281</v>
      </c>
      <c r="AP283" s="4" t="str">
        <f t="shared" si="85"/>
        <v>Soil3</v>
      </c>
      <c r="AQ283" s="4" t="str">
        <f>$AU$27</f>
        <v>A</v>
      </c>
      <c r="AR283" s="4">
        <v>12</v>
      </c>
      <c r="AS283" s="4" t="str">
        <f>BG27</f>
        <v>S 204</v>
      </c>
    </row>
    <row r="284" spans="41:45" x14ac:dyDescent="0.2">
      <c r="AO284" s="4">
        <v>282</v>
      </c>
      <c r="AP284" s="4" t="str">
        <f t="shared" si="85"/>
        <v>Soil3</v>
      </c>
      <c r="AQ284" s="4" t="str">
        <f>$AU$28</f>
        <v>B</v>
      </c>
      <c r="AR284" s="4">
        <v>12</v>
      </c>
      <c r="AS284" s="4" t="str">
        <f t="shared" ref="AS284:AS290" si="89">BG28</f>
        <v>S 216</v>
      </c>
    </row>
    <row r="285" spans="41:45" x14ac:dyDescent="0.2">
      <c r="AO285" s="4">
        <v>283</v>
      </c>
      <c r="AP285" s="4" t="str">
        <f t="shared" si="85"/>
        <v>Soil3</v>
      </c>
      <c r="AQ285" s="4" t="str">
        <f>$AU$29</f>
        <v>C</v>
      </c>
      <c r="AR285" s="4">
        <v>12</v>
      </c>
      <c r="AS285" s="4" t="str">
        <f t="shared" si="89"/>
        <v>S 228</v>
      </c>
    </row>
    <row r="286" spans="41:45" x14ac:dyDescent="0.2">
      <c r="AO286" s="4">
        <v>284</v>
      </c>
      <c r="AP286" s="4" t="str">
        <f t="shared" si="85"/>
        <v>Soil3</v>
      </c>
      <c r="AQ286" s="4" t="str">
        <f>$AU$30</f>
        <v>D</v>
      </c>
      <c r="AR286" s="4">
        <v>12</v>
      </c>
      <c r="AS286" s="4">
        <f t="shared" si="89"/>
        <v>0</v>
      </c>
    </row>
    <row r="287" spans="41:45" x14ac:dyDescent="0.2">
      <c r="AO287" s="4">
        <v>285</v>
      </c>
      <c r="AP287" s="4" t="str">
        <f t="shared" si="85"/>
        <v>Soil3</v>
      </c>
      <c r="AQ287" s="4" t="str">
        <f>$AU$31</f>
        <v>E</v>
      </c>
      <c r="AR287" s="4">
        <v>12</v>
      </c>
      <c r="AS287" s="4">
        <f t="shared" si="89"/>
        <v>0</v>
      </c>
    </row>
    <row r="288" spans="41:45" x14ac:dyDescent="0.2">
      <c r="AO288" s="4">
        <v>286</v>
      </c>
      <c r="AP288" s="4" t="str">
        <f t="shared" si="85"/>
        <v>Soil3</v>
      </c>
      <c r="AQ288" s="4" t="str">
        <f>$AU$32</f>
        <v>F</v>
      </c>
      <c r="AR288" s="4">
        <v>12</v>
      </c>
      <c r="AS288" s="4">
        <f t="shared" si="89"/>
        <v>0</v>
      </c>
    </row>
    <row r="289" spans="41:45" x14ac:dyDescent="0.2">
      <c r="AO289" s="4">
        <v>287</v>
      </c>
      <c r="AP289" s="4" t="str">
        <f t="shared" si="85"/>
        <v>Soil3</v>
      </c>
      <c r="AQ289" s="4" t="str">
        <f>$AU$33</f>
        <v>G</v>
      </c>
      <c r="AR289" s="4">
        <v>12</v>
      </c>
      <c r="AS289" s="4">
        <f t="shared" si="89"/>
        <v>0</v>
      </c>
    </row>
    <row r="290" spans="41:45" x14ac:dyDescent="0.2">
      <c r="AO290" s="4">
        <v>288</v>
      </c>
      <c r="AP290" s="4" t="str">
        <f t="shared" si="85"/>
        <v>Soil3</v>
      </c>
      <c r="AQ290" s="4" t="str">
        <f>$AU$34</f>
        <v>H</v>
      </c>
      <c r="AR290" s="4">
        <v>12</v>
      </c>
      <c r="AS290" s="4">
        <f t="shared" si="89"/>
        <v>0</v>
      </c>
    </row>
  </sheetData>
  <pageMargins left="0.7" right="0.7" top="0.75" bottom="0.75" header="0.3" footer="0.3"/>
  <pageSetup scale="72"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BF073-FFF3-9743-9A37-7A8B7D76D3A7}">
  <sheetPr>
    <tabColor theme="7" tint="0.79998168889431442"/>
  </sheetPr>
  <dimension ref="A1:AK364"/>
  <sheetViews>
    <sheetView workbookViewId="0">
      <selection activeCell="AV1" sqref="AL1:AV1048576"/>
    </sheetView>
  </sheetViews>
  <sheetFormatPr baseColWidth="10" defaultColWidth="10.83203125" defaultRowHeight="14" x14ac:dyDescent="0.2"/>
  <cols>
    <col min="1" max="1" width="12.1640625" style="370" customWidth="1"/>
    <col min="2" max="2" width="7.83203125" style="370" bestFit="1" customWidth="1"/>
    <col min="3" max="3" width="7" style="370" bestFit="1" customWidth="1"/>
    <col min="4" max="4" width="9.5" style="370" customWidth="1"/>
    <col min="5" max="5" width="8.5" style="34" bestFit="1" customWidth="1"/>
    <col min="6" max="6" width="7.83203125" style="34" bestFit="1" customWidth="1"/>
    <col min="7" max="7" width="7" style="34" bestFit="1" customWidth="1"/>
    <col min="8" max="8" width="9" style="34" customWidth="1"/>
    <col min="9" max="9" width="9.1640625" style="34" bestFit="1" customWidth="1"/>
    <col min="10" max="10" width="9.1640625" style="34" customWidth="1"/>
    <col min="11" max="11" width="10.33203125" style="33" customWidth="1"/>
    <col min="12" max="12" width="13" style="34" customWidth="1"/>
    <col min="13" max="13" width="5" style="38" customWidth="1"/>
    <col min="14" max="14" width="14.5" style="34" customWidth="1"/>
    <col min="15" max="15" width="5.6640625" style="34" customWidth="1"/>
    <col min="16" max="16" width="7.83203125" style="34" customWidth="1"/>
    <col min="17" max="17" width="9.5" style="34" customWidth="1"/>
    <col min="18" max="18" width="4.5" style="120" customWidth="1"/>
    <col min="19" max="19" width="4.6640625" style="75" customWidth="1"/>
    <col min="20" max="20" width="4.33203125" style="75" customWidth="1"/>
    <col min="21" max="21" width="4.5" style="34" customWidth="1"/>
    <col min="22" max="22" width="5.1640625" style="34" customWidth="1"/>
    <col min="23" max="23" width="7.1640625" style="34" customWidth="1"/>
    <col min="24" max="24" width="5" style="34" customWidth="1"/>
    <col min="25" max="25" width="10.83203125" style="34" customWidth="1"/>
    <col min="26" max="26" width="7.6640625" style="119" customWidth="1"/>
    <col min="27" max="27" width="9" style="119" customWidth="1"/>
    <col min="28" max="28" width="9.1640625" style="34" customWidth="1"/>
    <col min="29" max="29" width="8.5" style="170" customWidth="1"/>
    <col min="30" max="30" width="9.83203125" style="170" customWidth="1"/>
    <col min="31" max="31" width="10.83203125" customWidth="1"/>
    <col min="32" max="32" width="6.33203125" customWidth="1"/>
    <col min="33" max="33" width="7.1640625" style="34" customWidth="1"/>
    <col min="34" max="34" width="6.83203125" style="34" customWidth="1"/>
    <col min="35" max="37" width="10.83203125" style="34" customWidth="1"/>
    <col min="38" max="16384" width="10.83203125" style="34"/>
  </cols>
  <sheetData>
    <row r="1" spans="1:37" s="313" customFormat="1" ht="53" customHeight="1" x14ac:dyDescent="0.2">
      <c r="A1" s="366" t="s">
        <v>1862</v>
      </c>
      <c r="B1" s="366" t="s">
        <v>1512</v>
      </c>
      <c r="C1" s="366" t="s">
        <v>1511</v>
      </c>
      <c r="D1" s="366" t="s">
        <v>1530</v>
      </c>
      <c r="E1" s="320" t="s">
        <v>1488</v>
      </c>
      <c r="F1" s="188" t="s">
        <v>1489</v>
      </c>
      <c r="G1" s="188" t="s">
        <v>1510</v>
      </c>
      <c r="H1" s="188" t="s">
        <v>1490</v>
      </c>
      <c r="I1" s="310" t="s">
        <v>1196</v>
      </c>
      <c r="J1" s="310"/>
      <c r="K1" s="314" t="s">
        <v>62</v>
      </c>
      <c r="L1" s="310" t="s">
        <v>26</v>
      </c>
      <c r="M1" s="310" t="s">
        <v>27</v>
      </c>
      <c r="N1" s="310" t="s">
        <v>28</v>
      </c>
      <c r="O1" s="310" t="s">
        <v>39</v>
      </c>
      <c r="P1" s="310" t="s">
        <v>59</v>
      </c>
      <c r="Q1" s="310" t="s">
        <v>334</v>
      </c>
      <c r="R1" s="315" t="s">
        <v>1492</v>
      </c>
      <c r="S1" s="315" t="s">
        <v>1493</v>
      </c>
      <c r="T1" s="315" t="s">
        <v>1494</v>
      </c>
      <c r="U1" s="310" t="s">
        <v>1495</v>
      </c>
      <c r="V1" s="310" t="s">
        <v>1495</v>
      </c>
      <c r="W1" s="310" t="s">
        <v>1496</v>
      </c>
      <c r="X1" s="310" t="s">
        <v>1195</v>
      </c>
      <c r="Y1" s="316" t="s">
        <v>1192</v>
      </c>
      <c r="Z1" s="311" t="s">
        <v>1497</v>
      </c>
      <c r="AA1" s="311" t="s">
        <v>1498</v>
      </c>
      <c r="AB1" s="310" t="s">
        <v>1499</v>
      </c>
      <c r="AC1" s="312" t="s">
        <v>1500</v>
      </c>
      <c r="AD1" s="312" t="s">
        <v>1501</v>
      </c>
      <c r="AE1" s="310" t="s">
        <v>1502</v>
      </c>
      <c r="AF1" s="310" t="s">
        <v>1503</v>
      </c>
      <c r="AG1" s="316" t="s">
        <v>1504</v>
      </c>
      <c r="AH1" s="310" t="s">
        <v>1505</v>
      </c>
      <c r="AI1" s="315" t="s">
        <v>1506</v>
      </c>
      <c r="AJ1" s="315" t="s">
        <v>1507</v>
      </c>
      <c r="AK1" s="315" t="s">
        <v>1508</v>
      </c>
    </row>
    <row r="2" spans="1:37" s="33" customFormat="1" x14ac:dyDescent="0.2">
      <c r="A2" s="367" t="s">
        <v>1382</v>
      </c>
      <c r="B2" s="368" t="s">
        <v>317</v>
      </c>
      <c r="C2" s="368">
        <v>1</v>
      </c>
      <c r="D2" s="368">
        <v>1</v>
      </c>
      <c r="E2" s="321" t="s">
        <v>1319</v>
      </c>
      <c r="F2" s="28" t="s">
        <v>317</v>
      </c>
      <c r="G2" s="28">
        <v>1</v>
      </c>
      <c r="H2" s="28">
        <v>1</v>
      </c>
      <c r="I2" s="176" t="s">
        <v>115</v>
      </c>
      <c r="J2" s="176"/>
      <c r="K2" s="173" t="s">
        <v>1124</v>
      </c>
      <c r="L2" s="176" t="s">
        <v>4</v>
      </c>
      <c r="M2" s="180">
        <v>2</v>
      </c>
      <c r="N2" s="176" t="str">
        <f t="shared" ref="N2:N48" si="0">_xlfn.CONCAT(L2,"-",M2)</f>
        <v>CGF-MON-PRO-2</v>
      </c>
      <c r="O2" s="176" t="s">
        <v>52</v>
      </c>
      <c r="P2" s="176">
        <v>18</v>
      </c>
      <c r="Q2" s="176" t="str">
        <f>_xlfn.CONCAT(O2," ",P2)</f>
        <v>L 18</v>
      </c>
      <c r="R2" s="181">
        <v>14.812395720116349</v>
      </c>
      <c r="S2" s="181">
        <v>1.2481038747443713</v>
      </c>
      <c r="T2" s="181">
        <v>8.426077039309396</v>
      </c>
      <c r="U2" s="176" t="s">
        <v>1086</v>
      </c>
      <c r="V2" s="176" t="s">
        <v>1</v>
      </c>
      <c r="W2" s="173" t="s">
        <v>1122</v>
      </c>
      <c r="X2" s="173">
        <v>2</v>
      </c>
      <c r="Y2" s="176" t="s">
        <v>1193</v>
      </c>
      <c r="Z2" s="177">
        <v>10</v>
      </c>
      <c r="AA2" s="178">
        <f t="shared" ref="AA2:AA41" si="1">2.5*2</f>
        <v>5</v>
      </c>
      <c r="AB2" s="173">
        <v>12</v>
      </c>
      <c r="AC2" s="179">
        <f t="shared" ref="AC2:AC41" si="2">AB2-AD2</f>
        <v>3.8986771439659176</v>
      </c>
      <c r="AD2" s="179">
        <f t="shared" ref="AD2:AD41" si="3">(Z2*AB2)/R2</f>
        <v>8.1013228560340824</v>
      </c>
      <c r="AE2" s="173"/>
      <c r="AF2" s="173"/>
      <c r="AG2" s="176"/>
      <c r="AH2" s="176"/>
      <c r="AI2" s="159">
        <v>24.725532525021812</v>
      </c>
      <c r="AJ2" s="159">
        <v>1.8908074081563522</v>
      </c>
      <c r="AK2" s="159">
        <v>7.6471857835332262</v>
      </c>
    </row>
    <row r="3" spans="1:37" s="33" customFormat="1" x14ac:dyDescent="0.2">
      <c r="A3" s="367" t="s">
        <v>1382</v>
      </c>
      <c r="B3" s="368" t="s">
        <v>318</v>
      </c>
      <c r="C3" s="368">
        <v>1</v>
      </c>
      <c r="D3" s="368">
        <v>2</v>
      </c>
      <c r="E3" s="321" t="s">
        <v>1319</v>
      </c>
      <c r="F3" s="28" t="s">
        <v>318</v>
      </c>
      <c r="G3" s="28">
        <v>1</v>
      </c>
      <c r="H3" s="28">
        <v>2</v>
      </c>
      <c r="I3" s="176" t="s">
        <v>197</v>
      </c>
      <c r="J3" s="176"/>
      <c r="K3" s="173" t="s">
        <v>1124</v>
      </c>
      <c r="L3" s="176" t="s">
        <v>11</v>
      </c>
      <c r="M3" s="180">
        <v>8</v>
      </c>
      <c r="N3" s="176" t="str">
        <f t="shared" si="0"/>
        <v>UCP-MXG-NCD-8</v>
      </c>
      <c r="O3" s="176" t="s">
        <v>52</v>
      </c>
      <c r="P3" s="176">
        <v>105</v>
      </c>
      <c r="Q3" s="176" t="str">
        <f t="shared" ref="Q3:Q33" si="4">_xlfn.CONCAT(O3," ",P3)</f>
        <v>L 105</v>
      </c>
      <c r="R3" s="181">
        <v>35.1477678019316</v>
      </c>
      <c r="S3" s="181">
        <v>5.4068841506518384</v>
      </c>
      <c r="T3" s="181">
        <v>15.383293132927475</v>
      </c>
      <c r="U3" s="176" t="s">
        <v>1086</v>
      </c>
      <c r="V3" s="176" t="s">
        <v>1</v>
      </c>
      <c r="W3" s="173" t="s">
        <v>1122</v>
      </c>
      <c r="X3" s="173">
        <v>2</v>
      </c>
      <c r="Y3" s="176" t="s">
        <v>1193</v>
      </c>
      <c r="Z3" s="177">
        <v>10</v>
      </c>
      <c r="AA3" s="178">
        <f t="shared" si="1"/>
        <v>5</v>
      </c>
      <c r="AB3" s="173">
        <v>12</v>
      </c>
      <c r="AC3" s="179">
        <f t="shared" si="2"/>
        <v>8.5858429281701003</v>
      </c>
      <c r="AD3" s="179">
        <f t="shared" si="3"/>
        <v>3.4141570718298992</v>
      </c>
      <c r="AE3" s="173"/>
      <c r="AF3" s="173"/>
      <c r="AG3" s="176"/>
      <c r="AH3" s="176"/>
      <c r="AI3" s="159">
        <v>25.96755692850963</v>
      </c>
      <c r="AJ3" s="159">
        <v>1.1193304328794447</v>
      </c>
      <c r="AK3" s="159">
        <v>4.3104957311195431</v>
      </c>
    </row>
    <row r="4" spans="1:37" s="33" customFormat="1" x14ac:dyDescent="0.2">
      <c r="A4" s="367" t="s">
        <v>1382</v>
      </c>
      <c r="B4" s="368" t="s">
        <v>319</v>
      </c>
      <c r="C4" s="368">
        <v>1</v>
      </c>
      <c r="D4" s="368">
        <v>3</v>
      </c>
      <c r="E4" s="321" t="s">
        <v>1319</v>
      </c>
      <c r="F4" s="28" t="s">
        <v>319</v>
      </c>
      <c r="G4" s="28">
        <v>1</v>
      </c>
      <c r="H4" s="28">
        <v>3</v>
      </c>
      <c r="I4" s="176" t="s">
        <v>128</v>
      </c>
      <c r="J4" s="176"/>
      <c r="K4" s="173" t="s">
        <v>1124</v>
      </c>
      <c r="L4" s="176" t="s">
        <v>5</v>
      </c>
      <c r="M4" s="180">
        <v>7</v>
      </c>
      <c r="N4" s="176" t="str">
        <f t="shared" si="0"/>
        <v>CGF-MXG-PRO-7</v>
      </c>
      <c r="O4" s="176" t="s">
        <v>52</v>
      </c>
      <c r="P4" s="176">
        <v>31</v>
      </c>
      <c r="Q4" s="176" t="str">
        <f t="shared" si="4"/>
        <v>L 31</v>
      </c>
      <c r="R4" s="175">
        <v>34.761843837605497</v>
      </c>
      <c r="S4" s="175">
        <v>6.2580490833430452E-2</v>
      </c>
      <c r="T4" s="175">
        <v>0.18002638503809926</v>
      </c>
      <c r="U4" s="176" t="s">
        <v>1086</v>
      </c>
      <c r="V4" s="176" t="s">
        <v>1</v>
      </c>
      <c r="W4" s="173" t="s">
        <v>1122</v>
      </c>
      <c r="X4" s="173">
        <v>2</v>
      </c>
      <c r="Y4" s="176" t="s">
        <v>1193</v>
      </c>
      <c r="Z4" s="177">
        <v>10</v>
      </c>
      <c r="AA4" s="178">
        <f t="shared" si="1"/>
        <v>5</v>
      </c>
      <c r="AB4" s="173">
        <v>12</v>
      </c>
      <c r="AC4" s="179">
        <f t="shared" si="2"/>
        <v>8.5479391553395239</v>
      </c>
      <c r="AD4" s="179">
        <f t="shared" si="3"/>
        <v>3.4520608446604761</v>
      </c>
      <c r="AE4" s="173"/>
      <c r="AF4" s="173"/>
      <c r="AG4" s="176"/>
      <c r="AH4" s="176"/>
      <c r="AI4" s="159">
        <v>17.820652590663755</v>
      </c>
      <c r="AJ4" s="159">
        <v>2.4600018753542798</v>
      </c>
      <c r="AK4" s="159">
        <v>13.804218800848378</v>
      </c>
    </row>
    <row r="5" spans="1:37" x14ac:dyDescent="0.2">
      <c r="A5" s="367" t="s">
        <v>1382</v>
      </c>
      <c r="B5" s="368" t="s">
        <v>322</v>
      </c>
      <c r="C5" s="368">
        <v>1</v>
      </c>
      <c r="D5" s="368">
        <v>4</v>
      </c>
      <c r="E5" s="321" t="s">
        <v>1319</v>
      </c>
      <c r="F5" s="28" t="s">
        <v>322</v>
      </c>
      <c r="G5" s="28">
        <v>1</v>
      </c>
      <c r="H5" s="28">
        <v>4</v>
      </c>
      <c r="I5" s="176" t="s">
        <v>109</v>
      </c>
      <c r="J5" s="176"/>
      <c r="K5" s="173" t="s">
        <v>1124</v>
      </c>
      <c r="L5" s="176" t="s">
        <v>8</v>
      </c>
      <c r="M5" s="180">
        <v>4</v>
      </c>
      <c r="N5" s="176" t="str">
        <f t="shared" si="0"/>
        <v>CCR-ONE-NCD-4</v>
      </c>
      <c r="O5" s="176" t="s">
        <v>52</v>
      </c>
      <c r="P5" s="176">
        <v>12</v>
      </c>
      <c r="Q5" s="176" t="str">
        <f t="shared" si="4"/>
        <v>L 12</v>
      </c>
      <c r="R5" s="181">
        <v>33.562349863895399</v>
      </c>
      <c r="S5" s="181">
        <v>1.2550478972191805</v>
      </c>
      <c r="T5" s="181">
        <v>3.7394518033115873</v>
      </c>
      <c r="U5" s="176" t="s">
        <v>1086</v>
      </c>
      <c r="V5" s="176" t="s">
        <v>1</v>
      </c>
      <c r="W5" s="173" t="s">
        <v>1122</v>
      </c>
      <c r="X5" s="173">
        <v>2</v>
      </c>
      <c r="Y5" s="176" t="s">
        <v>1193</v>
      </c>
      <c r="Z5" s="177">
        <v>10</v>
      </c>
      <c r="AA5" s="178">
        <f t="shared" si="1"/>
        <v>5</v>
      </c>
      <c r="AB5" s="173">
        <v>12</v>
      </c>
      <c r="AC5" s="179">
        <f t="shared" si="2"/>
        <v>8.424565011489566</v>
      </c>
      <c r="AD5" s="179">
        <f t="shared" si="3"/>
        <v>3.5754349885104335</v>
      </c>
      <c r="AE5" s="159"/>
      <c r="AF5" s="159"/>
      <c r="AG5" s="176"/>
      <c r="AH5" s="176"/>
      <c r="AI5" s="159">
        <v>46.021598943470295</v>
      </c>
      <c r="AJ5" s="159">
        <v>8.9067104392500571</v>
      </c>
      <c r="AK5" s="159">
        <v>19.353326793774453</v>
      </c>
    </row>
    <row r="6" spans="1:37" x14ac:dyDescent="0.2">
      <c r="A6" s="367" t="s">
        <v>1382</v>
      </c>
      <c r="B6" s="368" t="s">
        <v>323</v>
      </c>
      <c r="C6" s="368">
        <v>1</v>
      </c>
      <c r="D6" s="368">
        <v>5</v>
      </c>
      <c r="E6" s="321" t="s">
        <v>1319</v>
      </c>
      <c r="F6" s="28" t="s">
        <v>323</v>
      </c>
      <c r="G6" s="28">
        <v>1</v>
      </c>
      <c r="H6" s="28">
        <v>5</v>
      </c>
      <c r="I6" s="176" t="s">
        <v>139</v>
      </c>
      <c r="J6" s="176"/>
      <c r="K6" s="173" t="s">
        <v>1124</v>
      </c>
      <c r="L6" s="176" t="s">
        <v>10</v>
      </c>
      <c r="M6" s="180">
        <v>2</v>
      </c>
      <c r="N6" s="176" t="str">
        <f t="shared" si="0"/>
        <v>CRE-MXT-NCD-2</v>
      </c>
      <c r="O6" s="176" t="s">
        <v>52</v>
      </c>
      <c r="P6" s="176">
        <v>42</v>
      </c>
      <c r="Q6" s="176" t="str">
        <f t="shared" si="4"/>
        <v>L 42</v>
      </c>
      <c r="R6" s="175">
        <v>25.0484686883824</v>
      </c>
      <c r="S6" s="175">
        <v>0.50343564671639662</v>
      </c>
      <c r="T6" s="175">
        <v>2.0098460028811762</v>
      </c>
      <c r="U6" s="176" t="s">
        <v>1086</v>
      </c>
      <c r="V6" s="176" t="s">
        <v>1</v>
      </c>
      <c r="W6" s="173" t="s">
        <v>1122</v>
      </c>
      <c r="X6" s="173">
        <v>2</v>
      </c>
      <c r="Y6" s="176" t="s">
        <v>1193</v>
      </c>
      <c r="Z6" s="177">
        <v>10</v>
      </c>
      <c r="AA6" s="178">
        <f t="shared" si="1"/>
        <v>5</v>
      </c>
      <c r="AB6" s="173">
        <v>12</v>
      </c>
      <c r="AC6" s="179">
        <f t="shared" si="2"/>
        <v>7.2092879811189183</v>
      </c>
      <c r="AD6" s="179">
        <f t="shared" si="3"/>
        <v>4.7907120188810817</v>
      </c>
      <c r="AE6" s="159"/>
      <c r="AF6" s="159"/>
      <c r="AG6" s="176"/>
      <c r="AH6" s="176"/>
      <c r="AI6" s="159">
        <v>19.650279864495136</v>
      </c>
      <c r="AJ6" s="159">
        <v>2.6347316343162284</v>
      </c>
      <c r="AK6" s="159">
        <v>13.408112517912585</v>
      </c>
    </row>
    <row r="7" spans="1:37" x14ac:dyDescent="0.2">
      <c r="A7" s="367" t="s">
        <v>1382</v>
      </c>
      <c r="B7" s="368" t="s">
        <v>324</v>
      </c>
      <c r="C7" s="368">
        <v>1</v>
      </c>
      <c r="D7" s="368">
        <v>6</v>
      </c>
      <c r="E7" s="321" t="s">
        <v>1319</v>
      </c>
      <c r="F7" s="28" t="s">
        <v>324</v>
      </c>
      <c r="G7" s="28">
        <v>1</v>
      </c>
      <c r="H7" s="28">
        <v>6</v>
      </c>
      <c r="I7" s="176" t="s">
        <v>103</v>
      </c>
      <c r="J7" s="176"/>
      <c r="K7" s="173" t="s">
        <v>1124</v>
      </c>
      <c r="L7" s="176" t="s">
        <v>17</v>
      </c>
      <c r="M7" s="180">
        <v>6</v>
      </c>
      <c r="N7" s="176" t="str">
        <f t="shared" si="0"/>
        <v>BRF-ONE-COM-6</v>
      </c>
      <c r="O7" s="176" t="s">
        <v>52</v>
      </c>
      <c r="P7" s="176">
        <v>6</v>
      </c>
      <c r="Q7" s="176" t="str">
        <f t="shared" si="4"/>
        <v>L 6</v>
      </c>
      <c r="R7" s="175">
        <v>31.03584680288095</v>
      </c>
      <c r="S7" s="175">
        <v>0.16883505123033696</v>
      </c>
      <c r="T7" s="175">
        <v>0.54400014377782202</v>
      </c>
      <c r="U7" s="176" t="s">
        <v>1086</v>
      </c>
      <c r="V7" s="176" t="s">
        <v>1</v>
      </c>
      <c r="W7" s="173" t="s">
        <v>1122</v>
      </c>
      <c r="X7" s="173">
        <v>2</v>
      </c>
      <c r="Y7" s="176" t="s">
        <v>1193</v>
      </c>
      <c r="Z7" s="177">
        <v>10</v>
      </c>
      <c r="AA7" s="178">
        <f t="shared" si="1"/>
        <v>5</v>
      </c>
      <c r="AB7" s="173">
        <v>12</v>
      </c>
      <c r="AC7" s="179">
        <f t="shared" si="2"/>
        <v>8.1335032756747339</v>
      </c>
      <c r="AD7" s="179">
        <f t="shared" si="3"/>
        <v>3.866496724325267</v>
      </c>
      <c r="AE7" s="159"/>
      <c r="AF7" s="159"/>
      <c r="AG7" s="176"/>
      <c r="AH7" s="176"/>
      <c r="AI7" s="159">
        <v>17.843810962173713</v>
      </c>
      <c r="AJ7" s="159">
        <v>9.0741592207701366E-2</v>
      </c>
      <c r="AK7" s="159">
        <v>0.5085325797278416</v>
      </c>
    </row>
    <row r="8" spans="1:37" x14ac:dyDescent="0.2">
      <c r="A8" s="367" t="s">
        <v>1382</v>
      </c>
      <c r="B8" s="368" t="s">
        <v>325</v>
      </c>
      <c r="C8" s="368">
        <v>1</v>
      </c>
      <c r="D8" s="368">
        <v>7</v>
      </c>
      <c r="E8" s="321" t="s">
        <v>1319</v>
      </c>
      <c r="F8" s="28" t="s">
        <v>325</v>
      </c>
      <c r="G8" s="28">
        <v>1</v>
      </c>
      <c r="H8" s="28">
        <v>7</v>
      </c>
      <c r="I8" s="173" t="s">
        <v>98</v>
      </c>
      <c r="J8" s="173"/>
      <c r="K8" s="173" t="s">
        <v>1124</v>
      </c>
      <c r="L8" s="173" t="s">
        <v>17</v>
      </c>
      <c r="M8" s="174">
        <v>1</v>
      </c>
      <c r="N8" s="173" t="str">
        <f t="shared" si="0"/>
        <v>BRF-ONE-COM-1</v>
      </c>
      <c r="O8" s="173" t="s">
        <v>52</v>
      </c>
      <c r="P8" s="173">
        <v>1</v>
      </c>
      <c r="Q8" s="173" t="str">
        <f t="shared" si="4"/>
        <v>L 1</v>
      </c>
      <c r="R8" s="175">
        <v>18.8258478671899</v>
      </c>
      <c r="S8" s="175">
        <v>3.5612506590834818</v>
      </c>
      <c r="T8" s="175">
        <v>18.916814181262495</v>
      </c>
      <c r="U8" s="176" t="s">
        <v>1086</v>
      </c>
      <c r="V8" s="176" t="s">
        <v>1</v>
      </c>
      <c r="W8" s="173" t="s">
        <v>1122</v>
      </c>
      <c r="X8" s="173">
        <v>2</v>
      </c>
      <c r="Y8" s="176" t="s">
        <v>1193</v>
      </c>
      <c r="Z8" s="177">
        <v>10</v>
      </c>
      <c r="AA8" s="178">
        <f t="shared" si="1"/>
        <v>5</v>
      </c>
      <c r="AB8" s="173">
        <v>12</v>
      </c>
      <c r="AC8" s="179">
        <f t="shared" si="2"/>
        <v>5.6257850989469311</v>
      </c>
      <c r="AD8" s="179">
        <f t="shared" si="3"/>
        <v>6.3742149010530689</v>
      </c>
      <c r="AE8" s="159"/>
      <c r="AF8" s="159"/>
      <c r="AG8" s="173"/>
      <c r="AH8" s="173"/>
      <c r="AI8" s="159">
        <v>26.53986229090107</v>
      </c>
      <c r="AJ8" s="159">
        <v>0.13087555830590114</v>
      </c>
      <c r="AK8" s="159">
        <v>0.49312824939099453</v>
      </c>
    </row>
    <row r="9" spans="1:37" x14ac:dyDescent="0.2">
      <c r="A9" s="367" t="s">
        <v>1382</v>
      </c>
      <c r="B9" s="368" t="s">
        <v>326</v>
      </c>
      <c r="C9" s="368">
        <v>1</v>
      </c>
      <c r="D9" s="368">
        <v>8</v>
      </c>
      <c r="E9" s="321" t="s">
        <v>1319</v>
      </c>
      <c r="F9" s="28" t="s">
        <v>326</v>
      </c>
      <c r="G9" s="28">
        <v>1</v>
      </c>
      <c r="H9" s="28">
        <v>8</v>
      </c>
      <c r="I9" s="176" t="s">
        <v>145</v>
      </c>
      <c r="J9" s="176"/>
      <c r="K9" s="173" t="s">
        <v>1124</v>
      </c>
      <c r="L9" s="176" t="s">
        <v>10</v>
      </c>
      <c r="M9" s="180">
        <v>8</v>
      </c>
      <c r="N9" s="176" t="str">
        <f t="shared" si="0"/>
        <v>CRE-MXT-NCD-8</v>
      </c>
      <c r="O9" s="176" t="s">
        <v>52</v>
      </c>
      <c r="P9" s="176">
        <v>48</v>
      </c>
      <c r="Q9" s="176" t="str">
        <f t="shared" si="4"/>
        <v>L 48</v>
      </c>
      <c r="R9" s="175">
        <v>24.548226546617599</v>
      </c>
      <c r="S9" s="175">
        <v>6.6714396988561173</v>
      </c>
      <c r="T9" s="175">
        <v>27.176870338013675</v>
      </c>
      <c r="U9" s="176" t="s">
        <v>1086</v>
      </c>
      <c r="V9" s="176" t="s">
        <v>1</v>
      </c>
      <c r="W9" s="173" t="s">
        <v>1122</v>
      </c>
      <c r="X9" s="173">
        <v>2</v>
      </c>
      <c r="Y9" s="176" t="s">
        <v>1193</v>
      </c>
      <c r="Z9" s="177">
        <v>10</v>
      </c>
      <c r="AA9" s="178">
        <f t="shared" si="1"/>
        <v>5</v>
      </c>
      <c r="AB9" s="173">
        <v>12</v>
      </c>
      <c r="AC9" s="179">
        <f t="shared" si="2"/>
        <v>7.1116631675156867</v>
      </c>
      <c r="AD9" s="179">
        <f t="shared" si="3"/>
        <v>4.8883368324843133</v>
      </c>
      <c r="AE9" s="159"/>
      <c r="AF9" s="159"/>
      <c r="AG9" s="176"/>
      <c r="AH9" s="176"/>
      <c r="AI9" s="159">
        <v>30.051625408213674</v>
      </c>
      <c r="AJ9" s="159">
        <v>1.2467618975457178</v>
      </c>
      <c r="AK9" s="159">
        <v>4.1487336562000214</v>
      </c>
    </row>
    <row r="10" spans="1:37" x14ac:dyDescent="0.2">
      <c r="A10" s="367" t="s">
        <v>1382</v>
      </c>
      <c r="B10" s="368" t="s">
        <v>317</v>
      </c>
      <c r="C10" s="368">
        <v>2</v>
      </c>
      <c r="D10" s="368">
        <v>9</v>
      </c>
      <c r="E10" s="321" t="s">
        <v>1319</v>
      </c>
      <c r="F10" s="189" t="s">
        <v>317</v>
      </c>
      <c r="G10" s="189">
        <v>2</v>
      </c>
      <c r="H10" s="28">
        <v>9</v>
      </c>
      <c r="I10" s="197" t="s">
        <v>156</v>
      </c>
      <c r="J10" s="197"/>
      <c r="K10" s="198" t="s">
        <v>1124</v>
      </c>
      <c r="L10" s="197" t="s">
        <v>18</v>
      </c>
      <c r="M10" s="199">
        <v>3</v>
      </c>
      <c r="N10" s="197" t="str">
        <f t="shared" si="0"/>
        <v>LWR-BHO-NCS-3</v>
      </c>
      <c r="O10" s="197" t="s">
        <v>52</v>
      </c>
      <c r="P10" s="197">
        <v>59</v>
      </c>
      <c r="Q10" s="197" t="str">
        <f t="shared" si="4"/>
        <v>L 59</v>
      </c>
      <c r="R10" s="200">
        <v>34.304429854199697</v>
      </c>
      <c r="S10" s="200">
        <v>2.7062914715501054</v>
      </c>
      <c r="T10" s="200">
        <v>7.8890437271581408</v>
      </c>
      <c r="U10" s="197" t="s">
        <v>1086</v>
      </c>
      <c r="V10" s="197" t="s">
        <v>1</v>
      </c>
      <c r="W10" s="198" t="s">
        <v>1122</v>
      </c>
      <c r="X10" s="198">
        <v>2</v>
      </c>
      <c r="Y10" s="197" t="s">
        <v>1193</v>
      </c>
      <c r="Z10" s="201">
        <v>10</v>
      </c>
      <c r="AA10" s="202">
        <f t="shared" si="1"/>
        <v>5</v>
      </c>
      <c r="AB10" s="173">
        <v>12</v>
      </c>
      <c r="AC10" s="203">
        <f t="shared" si="2"/>
        <v>8.5019095052731473</v>
      </c>
      <c r="AD10" s="203">
        <f t="shared" si="3"/>
        <v>3.4980904947268519</v>
      </c>
      <c r="AE10" s="238"/>
      <c r="AF10" s="159"/>
      <c r="AG10" s="176"/>
      <c r="AH10" s="176"/>
      <c r="AI10" s="159">
        <v>19.240670318636774</v>
      </c>
      <c r="AJ10" s="159">
        <v>3.1286205417723605</v>
      </c>
      <c r="AK10" s="159">
        <v>16.26045501513498</v>
      </c>
    </row>
    <row r="11" spans="1:37" x14ac:dyDescent="0.2">
      <c r="A11" s="367" t="s">
        <v>1382</v>
      </c>
      <c r="B11" s="368" t="s">
        <v>318</v>
      </c>
      <c r="C11" s="368">
        <v>2</v>
      </c>
      <c r="D11" s="368">
        <v>10</v>
      </c>
      <c r="E11" s="321" t="s">
        <v>1319</v>
      </c>
      <c r="F11" s="189" t="s">
        <v>318</v>
      </c>
      <c r="G11" s="189">
        <v>2</v>
      </c>
      <c r="H11" s="28">
        <v>10</v>
      </c>
      <c r="I11" s="197" t="s">
        <v>100</v>
      </c>
      <c r="J11" s="197"/>
      <c r="K11" s="198" t="s">
        <v>1124</v>
      </c>
      <c r="L11" s="197" t="s">
        <v>17</v>
      </c>
      <c r="M11" s="199">
        <v>3</v>
      </c>
      <c r="N11" s="197" t="str">
        <f t="shared" si="0"/>
        <v>BRF-ONE-COM-3</v>
      </c>
      <c r="O11" s="197" t="s">
        <v>52</v>
      </c>
      <c r="P11" s="197">
        <v>3</v>
      </c>
      <c r="Q11" s="197" t="str">
        <f t="shared" si="4"/>
        <v>L 3</v>
      </c>
      <c r="R11" s="200">
        <v>27.261859078719198</v>
      </c>
      <c r="S11" s="200">
        <v>1.8122391431014042</v>
      </c>
      <c r="T11" s="200">
        <v>6.6475259000808613</v>
      </c>
      <c r="U11" s="197" t="s">
        <v>1086</v>
      </c>
      <c r="V11" s="197" t="s">
        <v>1</v>
      </c>
      <c r="W11" s="198" t="s">
        <v>1122</v>
      </c>
      <c r="X11" s="198">
        <v>2</v>
      </c>
      <c r="Y11" s="197" t="s">
        <v>1193</v>
      </c>
      <c r="Z11" s="201">
        <v>10</v>
      </c>
      <c r="AA11" s="202">
        <f t="shared" si="1"/>
        <v>5</v>
      </c>
      <c r="AB11" s="173">
        <v>12</v>
      </c>
      <c r="AC11" s="203">
        <f t="shared" si="2"/>
        <v>7.5982458990233406</v>
      </c>
      <c r="AD11" s="203">
        <f t="shared" si="3"/>
        <v>4.4017541009766594</v>
      </c>
      <c r="AE11" s="159"/>
      <c r="AF11" s="159"/>
      <c r="AG11" s="176"/>
      <c r="AH11" s="176"/>
      <c r="AI11" s="159">
        <v>19.127221150436057</v>
      </c>
      <c r="AJ11" s="159">
        <v>3.4427141991469443</v>
      </c>
      <c r="AK11" s="159">
        <v>17.999029613710814</v>
      </c>
    </row>
    <row r="12" spans="1:37" x14ac:dyDescent="0.2">
      <c r="A12" s="367" t="s">
        <v>1382</v>
      </c>
      <c r="B12" s="368" t="s">
        <v>319</v>
      </c>
      <c r="C12" s="368">
        <v>2</v>
      </c>
      <c r="D12" s="368">
        <v>11</v>
      </c>
      <c r="E12" s="321" t="s">
        <v>1319</v>
      </c>
      <c r="F12" s="189" t="s">
        <v>319</v>
      </c>
      <c r="G12" s="189">
        <v>2</v>
      </c>
      <c r="H12" s="28">
        <v>11</v>
      </c>
      <c r="I12" s="197" t="s">
        <v>200</v>
      </c>
      <c r="J12" s="197"/>
      <c r="K12" s="198" t="s">
        <v>1124</v>
      </c>
      <c r="L12" s="197" t="s">
        <v>13</v>
      </c>
      <c r="M12" s="199">
        <v>5</v>
      </c>
      <c r="N12" s="197" t="str">
        <f t="shared" si="0"/>
        <v>WBI-NRT-NCS-5</v>
      </c>
      <c r="O12" s="197" t="s">
        <v>52</v>
      </c>
      <c r="P12" s="197">
        <v>108</v>
      </c>
      <c r="Q12" s="197" t="str">
        <f t="shared" si="4"/>
        <v>L 108</v>
      </c>
      <c r="R12" s="204">
        <v>45.521831820191053</v>
      </c>
      <c r="S12" s="204">
        <v>4.3474116035495252</v>
      </c>
      <c r="T12" s="204">
        <v>9.5501684130849185</v>
      </c>
      <c r="U12" s="197" t="s">
        <v>1086</v>
      </c>
      <c r="V12" s="197" t="s">
        <v>1</v>
      </c>
      <c r="W12" s="198" t="s">
        <v>1122</v>
      </c>
      <c r="X12" s="198">
        <v>2</v>
      </c>
      <c r="Y12" s="197" t="s">
        <v>1193</v>
      </c>
      <c r="Z12" s="201">
        <v>10</v>
      </c>
      <c r="AA12" s="202">
        <f t="shared" si="1"/>
        <v>5</v>
      </c>
      <c r="AB12" s="173">
        <v>12</v>
      </c>
      <c r="AC12" s="203">
        <f t="shared" si="2"/>
        <v>9.3639022156666734</v>
      </c>
      <c r="AD12" s="203">
        <f t="shared" si="3"/>
        <v>2.6360977843333275</v>
      </c>
      <c r="AE12" s="159"/>
      <c r="AF12" s="159"/>
      <c r="AG12" s="176"/>
      <c r="AH12" s="176"/>
      <c r="AI12" s="159">
        <v>35.553571345028928</v>
      </c>
      <c r="AJ12" s="159">
        <v>3.454227631773394</v>
      </c>
      <c r="AK12" s="159">
        <v>9.7155573999920009</v>
      </c>
    </row>
    <row r="13" spans="1:37" x14ac:dyDescent="0.2">
      <c r="A13" s="367" t="s">
        <v>1382</v>
      </c>
      <c r="B13" s="368" t="s">
        <v>322</v>
      </c>
      <c r="C13" s="368">
        <v>2</v>
      </c>
      <c r="D13" s="368">
        <v>12</v>
      </c>
      <c r="E13" s="321" t="s">
        <v>1319</v>
      </c>
      <c r="F13" s="189" t="s">
        <v>322</v>
      </c>
      <c r="G13" s="189">
        <v>2</v>
      </c>
      <c r="H13" s="28">
        <v>12</v>
      </c>
      <c r="I13" s="197" t="s">
        <v>187</v>
      </c>
      <c r="J13" s="197"/>
      <c r="K13" s="198" t="s">
        <v>1124</v>
      </c>
      <c r="L13" s="197" t="s">
        <v>3</v>
      </c>
      <c r="M13" s="199">
        <v>4</v>
      </c>
      <c r="N13" s="197" t="str">
        <f t="shared" si="0"/>
        <v>SFA-ONE-PRO-4</v>
      </c>
      <c r="O13" s="197" t="s">
        <v>52</v>
      </c>
      <c r="P13" s="197">
        <v>93</v>
      </c>
      <c r="Q13" s="197" t="str">
        <f t="shared" si="4"/>
        <v>L 93</v>
      </c>
      <c r="R13" s="200">
        <v>19.508446039956549</v>
      </c>
      <c r="S13" s="200">
        <v>3.2210868557520831</v>
      </c>
      <c r="T13" s="200">
        <v>16.511242613351982</v>
      </c>
      <c r="U13" s="197" t="s">
        <v>1086</v>
      </c>
      <c r="V13" s="197" t="s">
        <v>1</v>
      </c>
      <c r="W13" s="198" t="s">
        <v>1122</v>
      </c>
      <c r="X13" s="198">
        <v>2</v>
      </c>
      <c r="Y13" s="197" t="s">
        <v>1193</v>
      </c>
      <c r="Z13" s="201">
        <v>10</v>
      </c>
      <c r="AA13" s="202">
        <f t="shared" si="1"/>
        <v>5</v>
      </c>
      <c r="AB13" s="173">
        <v>12</v>
      </c>
      <c r="AC13" s="203">
        <f t="shared" si="2"/>
        <v>5.8488181091297582</v>
      </c>
      <c r="AD13" s="203">
        <f t="shared" si="3"/>
        <v>6.1511818908702418</v>
      </c>
      <c r="AE13" s="159"/>
      <c r="AF13" s="159"/>
      <c r="AG13" s="176"/>
      <c r="AH13" s="176"/>
      <c r="AI13" s="159">
        <v>49.159895860214263</v>
      </c>
      <c r="AJ13" s="159">
        <v>7.2433526793696492</v>
      </c>
      <c r="AK13" s="159">
        <v>14.734271813687441</v>
      </c>
    </row>
    <row r="14" spans="1:37" x14ac:dyDescent="0.2">
      <c r="A14" s="367" t="s">
        <v>1382</v>
      </c>
      <c r="B14" s="368" t="s">
        <v>323</v>
      </c>
      <c r="C14" s="368">
        <v>2</v>
      </c>
      <c r="D14" s="368">
        <v>13</v>
      </c>
      <c r="E14" s="321" t="s">
        <v>1319</v>
      </c>
      <c r="F14" s="189" t="s">
        <v>323</v>
      </c>
      <c r="G14" s="189">
        <v>2</v>
      </c>
      <c r="H14" s="28">
        <v>13</v>
      </c>
      <c r="I14" s="197" t="s">
        <v>119</v>
      </c>
      <c r="J14" s="197"/>
      <c r="K14" s="198" t="s">
        <v>1124</v>
      </c>
      <c r="L14" s="197" t="s">
        <v>4</v>
      </c>
      <c r="M14" s="199">
        <v>6</v>
      </c>
      <c r="N14" s="197" t="str">
        <f t="shared" si="0"/>
        <v>CGF-MON-PRO-6</v>
      </c>
      <c r="O14" s="197" t="s">
        <v>52</v>
      </c>
      <c r="P14" s="197">
        <v>22</v>
      </c>
      <c r="Q14" s="197" t="str">
        <f t="shared" si="4"/>
        <v>L 22</v>
      </c>
      <c r="R14" s="200">
        <v>40.012548287647746</v>
      </c>
      <c r="S14" s="200">
        <v>4.1181304967689485</v>
      </c>
      <c r="T14" s="200">
        <v>10.292097536912575</v>
      </c>
      <c r="U14" s="197" t="s">
        <v>1086</v>
      </c>
      <c r="V14" s="197" t="s">
        <v>1</v>
      </c>
      <c r="W14" s="198" t="s">
        <v>1122</v>
      </c>
      <c r="X14" s="198">
        <v>2</v>
      </c>
      <c r="Y14" s="197" t="s">
        <v>1193</v>
      </c>
      <c r="Z14" s="201">
        <v>10</v>
      </c>
      <c r="AA14" s="202">
        <f t="shared" si="1"/>
        <v>5</v>
      </c>
      <c r="AB14" s="173">
        <v>12</v>
      </c>
      <c r="AC14" s="203">
        <f t="shared" si="2"/>
        <v>9.0009408264295647</v>
      </c>
      <c r="AD14" s="203">
        <f t="shared" si="3"/>
        <v>2.9990591735704357</v>
      </c>
      <c r="AE14" s="159"/>
      <c r="AF14" s="159"/>
      <c r="AG14" s="176"/>
      <c r="AH14" s="176"/>
      <c r="AI14" s="159">
        <v>38.266717108623823</v>
      </c>
      <c r="AJ14" s="159">
        <v>3.310700167849284</v>
      </c>
      <c r="AK14" s="159">
        <v>8.6516440865610118</v>
      </c>
    </row>
    <row r="15" spans="1:37" x14ac:dyDescent="0.2">
      <c r="A15" s="367" t="s">
        <v>1382</v>
      </c>
      <c r="B15" s="368" t="s">
        <v>324</v>
      </c>
      <c r="C15" s="368">
        <v>2</v>
      </c>
      <c r="D15" s="368">
        <v>14</v>
      </c>
      <c r="E15" s="321" t="s">
        <v>1319</v>
      </c>
      <c r="F15" s="189" t="s">
        <v>324</v>
      </c>
      <c r="G15" s="189">
        <v>2</v>
      </c>
      <c r="H15" s="28">
        <v>14</v>
      </c>
      <c r="I15" s="197" t="s">
        <v>193</v>
      </c>
      <c r="J15" s="197"/>
      <c r="K15" s="198" t="s">
        <v>1124</v>
      </c>
      <c r="L15" s="197" t="s">
        <v>11</v>
      </c>
      <c r="M15" s="199">
        <v>3</v>
      </c>
      <c r="N15" s="197" t="str">
        <f t="shared" si="0"/>
        <v>UCP-MXG-NCD-3</v>
      </c>
      <c r="O15" s="197" t="s">
        <v>52</v>
      </c>
      <c r="P15" s="197">
        <v>100</v>
      </c>
      <c r="Q15" s="197" t="str">
        <f t="shared" si="4"/>
        <v>L 100</v>
      </c>
      <c r="R15" s="204">
        <v>36.635250526298194</v>
      </c>
      <c r="S15" s="204">
        <v>0.43068713399179792</v>
      </c>
      <c r="T15" s="204">
        <v>1.175608540421019</v>
      </c>
      <c r="U15" s="197" t="s">
        <v>1086</v>
      </c>
      <c r="V15" s="197" t="s">
        <v>1</v>
      </c>
      <c r="W15" s="198" t="s">
        <v>1122</v>
      </c>
      <c r="X15" s="198">
        <v>2</v>
      </c>
      <c r="Y15" s="197" t="s">
        <v>1193</v>
      </c>
      <c r="Z15" s="201">
        <v>10</v>
      </c>
      <c r="AA15" s="202">
        <f t="shared" si="1"/>
        <v>5</v>
      </c>
      <c r="AB15" s="173">
        <v>12</v>
      </c>
      <c r="AC15" s="203">
        <f t="shared" si="2"/>
        <v>8.7244662374054371</v>
      </c>
      <c r="AD15" s="203">
        <f t="shared" si="3"/>
        <v>3.2755337625945637</v>
      </c>
      <c r="AE15" s="159"/>
      <c r="AF15" s="159"/>
      <c r="AG15" s="176"/>
      <c r="AH15" s="176"/>
      <c r="AI15" s="159">
        <v>16.263282341669687</v>
      </c>
      <c r="AJ15" s="159">
        <v>2.6209666535407372</v>
      </c>
      <c r="AK15" s="159">
        <v>16.115852867076601</v>
      </c>
    </row>
    <row r="16" spans="1:37" x14ac:dyDescent="0.2">
      <c r="A16" s="367" t="s">
        <v>1382</v>
      </c>
      <c r="B16" s="368" t="s">
        <v>325</v>
      </c>
      <c r="C16" s="368">
        <v>2</v>
      </c>
      <c r="D16" s="368">
        <v>15</v>
      </c>
      <c r="E16" s="321" t="s">
        <v>1319</v>
      </c>
      <c r="F16" s="189" t="s">
        <v>325</v>
      </c>
      <c r="G16" s="189">
        <v>2</v>
      </c>
      <c r="H16" s="28">
        <v>15</v>
      </c>
      <c r="I16" s="197" t="s">
        <v>164</v>
      </c>
      <c r="J16" s="197"/>
      <c r="K16" s="198" t="s">
        <v>1124</v>
      </c>
      <c r="L16" s="197" t="s">
        <v>0</v>
      </c>
      <c r="M16" s="199">
        <v>4</v>
      </c>
      <c r="N16" s="197" t="str">
        <f t="shared" si="0"/>
        <v>MHC-ONE-NCD-4</v>
      </c>
      <c r="O16" s="197" t="s">
        <v>52</v>
      </c>
      <c r="P16" s="197">
        <v>69</v>
      </c>
      <c r="Q16" s="197" t="str">
        <f t="shared" si="4"/>
        <v>L 69</v>
      </c>
      <c r="R16" s="200">
        <v>22.500177593265349</v>
      </c>
      <c r="S16" s="200">
        <v>0.93629973050843474</v>
      </c>
      <c r="T16" s="200">
        <v>4.1612992903161965</v>
      </c>
      <c r="U16" s="197" t="s">
        <v>1086</v>
      </c>
      <c r="V16" s="197" t="s">
        <v>1</v>
      </c>
      <c r="W16" s="198" t="s">
        <v>1122</v>
      </c>
      <c r="X16" s="198">
        <v>2</v>
      </c>
      <c r="Y16" s="197" t="s">
        <v>1193</v>
      </c>
      <c r="Z16" s="201">
        <v>10</v>
      </c>
      <c r="AA16" s="202">
        <f t="shared" si="1"/>
        <v>5</v>
      </c>
      <c r="AB16" s="173">
        <v>12</v>
      </c>
      <c r="AC16" s="203">
        <f t="shared" si="2"/>
        <v>6.6667087625158183</v>
      </c>
      <c r="AD16" s="203">
        <f t="shared" si="3"/>
        <v>5.3332912374841817</v>
      </c>
      <c r="AE16" s="159"/>
      <c r="AF16" s="159"/>
      <c r="AG16" s="176"/>
      <c r="AH16" s="176"/>
      <c r="AI16" s="159">
        <v>40.347246590682246</v>
      </c>
      <c r="AJ16" s="159">
        <v>3.2102309431024239</v>
      </c>
      <c r="AK16" s="159">
        <v>7.956505621485932</v>
      </c>
    </row>
    <row r="17" spans="1:37" x14ac:dyDescent="0.2">
      <c r="A17" s="367" t="s">
        <v>1382</v>
      </c>
      <c r="B17" s="368" t="s">
        <v>326</v>
      </c>
      <c r="C17" s="368">
        <v>2</v>
      </c>
      <c r="D17" s="368">
        <v>16</v>
      </c>
      <c r="E17" s="321" t="s">
        <v>1319</v>
      </c>
      <c r="F17" s="189" t="s">
        <v>326</v>
      </c>
      <c r="G17" s="189">
        <v>2</v>
      </c>
      <c r="H17" s="28">
        <v>16</v>
      </c>
      <c r="I17" s="197" t="s">
        <v>111</v>
      </c>
      <c r="J17" s="197"/>
      <c r="K17" s="198" t="s">
        <v>1124</v>
      </c>
      <c r="L17" s="197" t="s">
        <v>8</v>
      </c>
      <c r="M17" s="199">
        <v>6</v>
      </c>
      <c r="N17" s="197" t="str">
        <f t="shared" si="0"/>
        <v>CCR-ONE-NCD-6</v>
      </c>
      <c r="O17" s="197" t="s">
        <v>52</v>
      </c>
      <c r="P17" s="197">
        <v>14</v>
      </c>
      <c r="Q17" s="197" t="str">
        <f t="shared" si="4"/>
        <v>L 14</v>
      </c>
      <c r="R17" s="204">
        <v>34.533794131351954</v>
      </c>
      <c r="S17" s="204">
        <v>4.2018441933183857</v>
      </c>
      <c r="T17" s="204">
        <v>12.167340134525464</v>
      </c>
      <c r="U17" s="197" t="s">
        <v>1086</v>
      </c>
      <c r="V17" s="197" t="s">
        <v>1</v>
      </c>
      <c r="W17" s="198" t="s">
        <v>1122</v>
      </c>
      <c r="X17" s="198">
        <v>2</v>
      </c>
      <c r="Y17" s="197" t="s">
        <v>1193</v>
      </c>
      <c r="Z17" s="201">
        <v>10</v>
      </c>
      <c r="AA17" s="202">
        <f t="shared" si="1"/>
        <v>5</v>
      </c>
      <c r="AB17" s="173">
        <v>12</v>
      </c>
      <c r="AC17" s="203">
        <f t="shared" si="2"/>
        <v>8.5251428921024228</v>
      </c>
      <c r="AD17" s="203">
        <f t="shared" si="3"/>
        <v>3.4748571078975781</v>
      </c>
      <c r="AE17" s="159"/>
      <c r="AF17" s="159"/>
      <c r="AG17" s="176"/>
      <c r="AH17" s="176"/>
      <c r="AI17" s="159">
        <v>68.87587280563946</v>
      </c>
      <c r="AJ17" s="159">
        <v>10.965498243801338</v>
      </c>
      <c r="AK17" s="159">
        <v>15.920666841848716</v>
      </c>
    </row>
    <row r="18" spans="1:37" x14ac:dyDescent="0.2">
      <c r="A18" s="367" t="s">
        <v>1382</v>
      </c>
      <c r="B18" s="368" t="s">
        <v>317</v>
      </c>
      <c r="C18" s="368">
        <v>3</v>
      </c>
      <c r="D18" s="368">
        <v>17</v>
      </c>
      <c r="E18" s="321" t="s">
        <v>1319</v>
      </c>
      <c r="F18" s="28" t="s">
        <v>317</v>
      </c>
      <c r="G18" s="28">
        <v>3</v>
      </c>
      <c r="H18" s="28">
        <v>17</v>
      </c>
      <c r="I18" s="176" t="s">
        <v>159</v>
      </c>
      <c r="J18" s="176"/>
      <c r="K18" s="173" t="s">
        <v>1124</v>
      </c>
      <c r="L18" s="176" t="s">
        <v>18</v>
      </c>
      <c r="M18" s="180">
        <v>7</v>
      </c>
      <c r="N18" s="176" t="str">
        <f t="shared" si="0"/>
        <v>LWR-BHO-NCS-7</v>
      </c>
      <c r="O18" s="176" t="s">
        <v>52</v>
      </c>
      <c r="P18" s="176">
        <v>63</v>
      </c>
      <c r="Q18" s="176" t="str">
        <f t="shared" si="4"/>
        <v>L 63</v>
      </c>
      <c r="R18" s="175">
        <v>49.402691395497051</v>
      </c>
      <c r="S18" s="175">
        <v>2.4057177069987237</v>
      </c>
      <c r="T18" s="175">
        <v>4.8696085963000781</v>
      </c>
      <c r="U18" s="176" t="s">
        <v>1086</v>
      </c>
      <c r="V18" s="176" t="s">
        <v>1</v>
      </c>
      <c r="W18" s="173" t="s">
        <v>1122</v>
      </c>
      <c r="X18" s="173">
        <v>2</v>
      </c>
      <c r="Y18" s="176" t="s">
        <v>1193</v>
      </c>
      <c r="Z18" s="177">
        <v>10</v>
      </c>
      <c r="AA18" s="178">
        <f t="shared" si="1"/>
        <v>5</v>
      </c>
      <c r="AB18" s="173">
        <v>12</v>
      </c>
      <c r="AC18" s="179">
        <f t="shared" si="2"/>
        <v>9.5709825394059855</v>
      </c>
      <c r="AD18" s="179">
        <f t="shared" si="3"/>
        <v>2.429017460594014</v>
      </c>
      <c r="AE18" s="159"/>
      <c r="AF18" s="159"/>
      <c r="AG18" s="176"/>
      <c r="AH18" s="176"/>
      <c r="AI18" s="159">
        <v>34.156021089272805</v>
      </c>
      <c r="AJ18" s="159">
        <v>3.2862391514287705</v>
      </c>
      <c r="AK18" s="159">
        <v>9.6212587023517848</v>
      </c>
    </row>
    <row r="19" spans="1:37" x14ac:dyDescent="0.2">
      <c r="A19" s="367" t="s">
        <v>1382</v>
      </c>
      <c r="B19" s="368" t="s">
        <v>318</v>
      </c>
      <c r="C19" s="368">
        <v>3</v>
      </c>
      <c r="D19" s="368">
        <v>18</v>
      </c>
      <c r="E19" s="321" t="s">
        <v>1319</v>
      </c>
      <c r="F19" s="28" t="s">
        <v>318</v>
      </c>
      <c r="G19" s="28">
        <v>3</v>
      </c>
      <c r="H19" s="28">
        <v>18</v>
      </c>
      <c r="I19" s="176" t="s">
        <v>141</v>
      </c>
      <c r="J19" s="176"/>
      <c r="K19" s="173" t="s">
        <v>1124</v>
      </c>
      <c r="L19" s="176" t="s">
        <v>10</v>
      </c>
      <c r="M19" s="180">
        <v>4</v>
      </c>
      <c r="N19" s="176" t="str">
        <f t="shared" si="0"/>
        <v>CRE-MXT-NCD-4</v>
      </c>
      <c r="O19" s="176" t="s">
        <v>52</v>
      </c>
      <c r="P19" s="176">
        <v>44</v>
      </c>
      <c r="Q19" s="176" t="str">
        <f t="shared" si="4"/>
        <v>L 44</v>
      </c>
      <c r="R19" s="175">
        <v>37.210490595279452</v>
      </c>
      <c r="S19" s="175">
        <v>5.3126322243257329</v>
      </c>
      <c r="T19" s="175">
        <v>14.27724316271094</v>
      </c>
      <c r="U19" s="176" t="s">
        <v>1086</v>
      </c>
      <c r="V19" s="176" t="s">
        <v>1</v>
      </c>
      <c r="W19" s="173" t="s">
        <v>1122</v>
      </c>
      <c r="X19" s="173">
        <v>2</v>
      </c>
      <c r="Y19" s="176" t="s">
        <v>1193</v>
      </c>
      <c r="Z19" s="177">
        <v>10</v>
      </c>
      <c r="AA19" s="178">
        <f t="shared" si="1"/>
        <v>5</v>
      </c>
      <c r="AB19" s="173">
        <v>12</v>
      </c>
      <c r="AC19" s="179">
        <f t="shared" si="2"/>
        <v>8.775102986273895</v>
      </c>
      <c r="AD19" s="179">
        <f t="shared" si="3"/>
        <v>3.2248970137261046</v>
      </c>
      <c r="AE19" s="159"/>
      <c r="AF19" s="159"/>
      <c r="AG19" s="176"/>
      <c r="AH19" s="176"/>
      <c r="AI19" s="159">
        <v>23.598138516420043</v>
      </c>
      <c r="AJ19" s="159">
        <v>0.34446591341784821</v>
      </c>
      <c r="AK19" s="159">
        <v>1.4597164652549275</v>
      </c>
    </row>
    <row r="20" spans="1:37" x14ac:dyDescent="0.2">
      <c r="A20" s="367" t="s">
        <v>1382</v>
      </c>
      <c r="B20" s="368" t="s">
        <v>319</v>
      </c>
      <c r="C20" s="368">
        <v>3</v>
      </c>
      <c r="D20" s="368">
        <v>19</v>
      </c>
      <c r="E20" s="321" t="s">
        <v>1319</v>
      </c>
      <c r="F20" s="28" t="s">
        <v>319</v>
      </c>
      <c r="G20" s="28">
        <v>3</v>
      </c>
      <c r="H20" s="28">
        <v>19</v>
      </c>
      <c r="I20" s="176" t="s">
        <v>101</v>
      </c>
      <c r="J20" s="176"/>
      <c r="K20" s="173" t="s">
        <v>1124</v>
      </c>
      <c r="L20" s="176" t="s">
        <v>17</v>
      </c>
      <c r="M20" s="180">
        <v>4</v>
      </c>
      <c r="N20" s="176" t="str">
        <f t="shared" si="0"/>
        <v>BRF-ONE-COM-4</v>
      </c>
      <c r="O20" s="176" t="s">
        <v>52</v>
      </c>
      <c r="P20" s="176">
        <v>4</v>
      </c>
      <c r="Q20" s="176" t="str">
        <f t="shared" si="4"/>
        <v>L 4</v>
      </c>
      <c r="R20" s="175">
        <v>25.670688705619149</v>
      </c>
      <c r="S20" s="175">
        <v>0.11652736997682897</v>
      </c>
      <c r="T20" s="175">
        <v>0.4539316078080986</v>
      </c>
      <c r="U20" s="176" t="s">
        <v>1086</v>
      </c>
      <c r="V20" s="176" t="s">
        <v>1</v>
      </c>
      <c r="W20" s="173" t="s">
        <v>1122</v>
      </c>
      <c r="X20" s="173">
        <v>2</v>
      </c>
      <c r="Y20" s="176" t="s">
        <v>1193</v>
      </c>
      <c r="Z20" s="177">
        <v>10</v>
      </c>
      <c r="AA20" s="178">
        <f t="shared" si="1"/>
        <v>5</v>
      </c>
      <c r="AB20" s="173">
        <v>12</v>
      </c>
      <c r="AC20" s="179">
        <f t="shared" si="2"/>
        <v>7.3254078464309851</v>
      </c>
      <c r="AD20" s="179">
        <f t="shared" si="3"/>
        <v>4.6745921535690149</v>
      </c>
      <c r="AE20" s="159"/>
      <c r="AF20" s="159"/>
      <c r="AG20" s="176"/>
      <c r="AH20" s="176"/>
      <c r="AI20" s="159">
        <v>40.428597519264045</v>
      </c>
      <c r="AJ20" s="159">
        <v>0.50257173910709407</v>
      </c>
      <c r="AK20" s="159">
        <v>1.2431095065012356</v>
      </c>
    </row>
    <row r="21" spans="1:37" x14ac:dyDescent="0.2">
      <c r="A21" s="367" t="s">
        <v>1382</v>
      </c>
      <c r="B21" s="368" t="s">
        <v>322</v>
      </c>
      <c r="C21" s="368">
        <v>3</v>
      </c>
      <c r="D21" s="368">
        <v>20</v>
      </c>
      <c r="E21" s="321" t="s">
        <v>1319</v>
      </c>
      <c r="F21" s="28" t="s">
        <v>322</v>
      </c>
      <c r="G21" s="28">
        <v>3</v>
      </c>
      <c r="H21" s="28">
        <v>20</v>
      </c>
      <c r="I21" s="176" t="s">
        <v>130</v>
      </c>
      <c r="J21" s="176"/>
      <c r="K21" s="173" t="s">
        <v>1124</v>
      </c>
      <c r="L21" s="176" t="s">
        <v>9</v>
      </c>
      <c r="M21" s="180">
        <v>1</v>
      </c>
      <c r="N21" s="176" t="str">
        <f t="shared" si="0"/>
        <v>CRE-MXG-NCD-1</v>
      </c>
      <c r="O21" s="176" t="s">
        <v>52</v>
      </c>
      <c r="P21" s="176">
        <v>33</v>
      </c>
      <c r="Q21" s="176" t="str">
        <f t="shared" si="4"/>
        <v>L 33</v>
      </c>
      <c r="R21" s="175">
        <v>39.363264278649254</v>
      </c>
      <c r="S21" s="175">
        <v>0.81040885828892562</v>
      </c>
      <c r="T21" s="175">
        <v>2.0587948513418732</v>
      </c>
      <c r="U21" s="176" t="s">
        <v>1086</v>
      </c>
      <c r="V21" s="176" t="s">
        <v>1</v>
      </c>
      <c r="W21" s="173" t="s">
        <v>1122</v>
      </c>
      <c r="X21" s="173">
        <v>2</v>
      </c>
      <c r="Y21" s="176" t="s">
        <v>1193</v>
      </c>
      <c r="Z21" s="177">
        <v>10</v>
      </c>
      <c r="AA21" s="178">
        <f t="shared" si="1"/>
        <v>5</v>
      </c>
      <c r="AB21" s="173">
        <v>12</v>
      </c>
      <c r="AC21" s="179">
        <f t="shared" si="2"/>
        <v>8.9514723385100883</v>
      </c>
      <c r="AD21" s="179">
        <f t="shared" si="3"/>
        <v>3.0485276614899122</v>
      </c>
      <c r="AE21" s="159"/>
      <c r="AF21" s="159"/>
      <c r="AG21" s="176"/>
      <c r="AH21" s="176"/>
      <c r="AI21" s="159">
        <v>29.068036338970018</v>
      </c>
      <c r="AJ21" s="159">
        <v>4.5981897144326327</v>
      </c>
      <c r="AK21" s="159">
        <v>15.818714621145826</v>
      </c>
    </row>
    <row r="22" spans="1:37" x14ac:dyDescent="0.2">
      <c r="A22" s="367" t="s">
        <v>1382</v>
      </c>
      <c r="B22" s="368" t="s">
        <v>323</v>
      </c>
      <c r="C22" s="368">
        <v>3</v>
      </c>
      <c r="D22" s="368">
        <v>21</v>
      </c>
      <c r="E22" s="321" t="s">
        <v>1319</v>
      </c>
      <c r="F22" s="28" t="s">
        <v>323</v>
      </c>
      <c r="G22" s="28">
        <v>3</v>
      </c>
      <c r="H22" s="28">
        <v>21</v>
      </c>
      <c r="I22" s="173" t="s">
        <v>149</v>
      </c>
      <c r="J22" s="173"/>
      <c r="K22" s="173" t="s">
        <v>1124</v>
      </c>
      <c r="L22" s="173" t="s">
        <v>12</v>
      </c>
      <c r="M22" s="174">
        <v>4</v>
      </c>
      <c r="N22" s="173" t="str">
        <f t="shared" si="0"/>
        <v>LCO-MXT-COM-4</v>
      </c>
      <c r="O22" s="173" t="s">
        <v>52</v>
      </c>
      <c r="P22" s="173">
        <v>52</v>
      </c>
      <c r="Q22" s="173" t="str">
        <f t="shared" si="4"/>
        <v>L 52</v>
      </c>
      <c r="R22" s="175">
        <v>11.617009351900521</v>
      </c>
      <c r="S22" s="175">
        <v>0.55894517875888616</v>
      </c>
      <c r="T22" s="175">
        <v>4.811437796315829</v>
      </c>
      <c r="U22" s="176" t="s">
        <v>1086</v>
      </c>
      <c r="V22" s="176" t="s">
        <v>1</v>
      </c>
      <c r="W22" s="173" t="s">
        <v>1121</v>
      </c>
      <c r="X22" s="173">
        <v>2</v>
      </c>
      <c r="Y22" s="176" t="s">
        <v>1193</v>
      </c>
      <c r="Z22" s="177">
        <v>10</v>
      </c>
      <c r="AA22" s="178">
        <f t="shared" si="1"/>
        <v>5</v>
      </c>
      <c r="AB22" s="173">
        <v>12</v>
      </c>
      <c r="AC22" s="179">
        <f t="shared" si="2"/>
        <v>1.6703190670696824</v>
      </c>
      <c r="AD22" s="179">
        <f t="shared" si="3"/>
        <v>10.329680932930318</v>
      </c>
      <c r="AE22" s="159"/>
      <c r="AF22" s="159"/>
      <c r="AG22" s="176"/>
      <c r="AH22" s="176"/>
      <c r="AI22" s="159">
        <v>32.042043536286428</v>
      </c>
      <c r="AJ22" s="159">
        <v>2.133774963671653</v>
      </c>
      <c r="AK22" s="159">
        <v>6.659297373637334</v>
      </c>
    </row>
    <row r="23" spans="1:37" x14ac:dyDescent="0.2">
      <c r="A23" s="367" t="s">
        <v>1382</v>
      </c>
      <c r="B23" s="368" t="s">
        <v>324</v>
      </c>
      <c r="C23" s="368">
        <v>3</v>
      </c>
      <c r="D23" s="368">
        <v>22</v>
      </c>
      <c r="E23" s="321" t="s">
        <v>1319</v>
      </c>
      <c r="F23" s="28" t="s">
        <v>324</v>
      </c>
      <c r="G23" s="28">
        <v>3</v>
      </c>
      <c r="H23" s="28">
        <v>22</v>
      </c>
      <c r="I23" s="176" t="s">
        <v>194</v>
      </c>
      <c r="J23" s="176"/>
      <c r="K23" s="173" t="s">
        <v>1124</v>
      </c>
      <c r="L23" s="176" t="s">
        <v>11</v>
      </c>
      <c r="M23" s="180">
        <v>5</v>
      </c>
      <c r="N23" s="176" t="str">
        <f t="shared" si="0"/>
        <v>UCP-MXG-NCD-5</v>
      </c>
      <c r="O23" s="176" t="s">
        <v>52</v>
      </c>
      <c r="P23" s="176">
        <v>102</v>
      </c>
      <c r="Q23" s="176" t="str">
        <f t="shared" si="4"/>
        <v>L 102</v>
      </c>
      <c r="R23" s="181">
        <v>64.829071433338797</v>
      </c>
      <c r="S23" s="181">
        <v>7.3293123099580795</v>
      </c>
      <c r="T23" s="181">
        <v>11.305595079353443</v>
      </c>
      <c r="U23" s="176" t="s">
        <v>1086</v>
      </c>
      <c r="V23" s="176" t="s">
        <v>1</v>
      </c>
      <c r="W23" s="173" t="s">
        <v>1122</v>
      </c>
      <c r="X23" s="173">
        <v>2</v>
      </c>
      <c r="Y23" s="176" t="s">
        <v>1193</v>
      </c>
      <c r="Z23" s="177">
        <v>10</v>
      </c>
      <c r="AA23" s="178">
        <f t="shared" si="1"/>
        <v>5</v>
      </c>
      <c r="AB23" s="173">
        <v>12</v>
      </c>
      <c r="AC23" s="179">
        <f t="shared" si="2"/>
        <v>10.148978577868553</v>
      </c>
      <c r="AD23" s="179">
        <f t="shared" si="3"/>
        <v>1.8510214221314478</v>
      </c>
      <c r="AE23" s="159"/>
      <c r="AF23" s="159"/>
      <c r="AG23" s="176"/>
      <c r="AH23" s="176"/>
      <c r="AI23" s="159">
        <v>31.887851244007642</v>
      </c>
      <c r="AJ23" s="159">
        <v>6.2175088229815207</v>
      </c>
      <c r="AK23" s="159">
        <v>19.498048882017141</v>
      </c>
    </row>
    <row r="24" spans="1:37" ht="16" x14ac:dyDescent="0.2">
      <c r="A24" s="367" t="s">
        <v>1382</v>
      </c>
      <c r="B24" s="368" t="s">
        <v>325</v>
      </c>
      <c r="C24" s="368">
        <v>3</v>
      </c>
      <c r="D24" s="368">
        <v>23</v>
      </c>
      <c r="E24" s="321" t="s">
        <v>1319</v>
      </c>
      <c r="F24" s="28" t="s">
        <v>325</v>
      </c>
      <c r="G24" s="28">
        <v>3</v>
      </c>
      <c r="H24" s="28">
        <v>23</v>
      </c>
      <c r="I24" s="173" t="s">
        <v>110</v>
      </c>
      <c r="J24" s="173"/>
      <c r="K24" s="173" t="s">
        <v>1124</v>
      </c>
      <c r="L24" s="173" t="s">
        <v>8</v>
      </c>
      <c r="M24" s="174">
        <v>5</v>
      </c>
      <c r="N24" s="173" t="str">
        <f t="shared" si="0"/>
        <v>CCR-ONE-NCD-5</v>
      </c>
      <c r="O24" s="173" t="s">
        <v>52</v>
      </c>
      <c r="P24" s="173">
        <v>13</v>
      </c>
      <c r="Q24" s="173" t="str">
        <f t="shared" si="4"/>
        <v>L 13</v>
      </c>
      <c r="R24" s="181">
        <v>26.265519097753899</v>
      </c>
      <c r="S24" s="181">
        <v>4.1698991633088607</v>
      </c>
      <c r="T24" s="181">
        <v>15.875944228589226</v>
      </c>
      <c r="U24" s="176" t="s">
        <v>1086</v>
      </c>
      <c r="V24" s="176" t="s">
        <v>1</v>
      </c>
      <c r="W24" s="173" t="s">
        <v>1122</v>
      </c>
      <c r="X24" s="173">
        <v>2</v>
      </c>
      <c r="Y24" s="176" t="s">
        <v>1193</v>
      </c>
      <c r="Z24" s="177">
        <v>10</v>
      </c>
      <c r="AA24" s="178">
        <f t="shared" si="1"/>
        <v>5</v>
      </c>
      <c r="AB24" s="173">
        <v>12</v>
      </c>
      <c r="AC24" s="179">
        <f t="shared" si="2"/>
        <v>7.4312724772966003</v>
      </c>
      <c r="AD24" s="179">
        <f t="shared" si="3"/>
        <v>4.5687275227033997</v>
      </c>
      <c r="AE24" s="159"/>
      <c r="AF24" s="317" t="s">
        <v>1349</v>
      </c>
      <c r="AG24" s="176"/>
      <c r="AH24" s="176"/>
      <c r="AI24" s="159">
        <v>52.397402712783226</v>
      </c>
      <c r="AJ24" s="159">
        <v>0.89465452512690358</v>
      </c>
      <c r="AK24" s="159">
        <v>1.707440595922205</v>
      </c>
    </row>
    <row r="25" spans="1:37" ht="15" x14ac:dyDescent="0.2">
      <c r="A25" s="367" t="s">
        <v>1382</v>
      </c>
      <c r="B25" s="368" t="s">
        <v>326</v>
      </c>
      <c r="C25" s="368">
        <v>3</v>
      </c>
      <c r="D25" s="368">
        <v>24</v>
      </c>
      <c r="E25" s="321" t="s">
        <v>1319</v>
      </c>
      <c r="F25" s="28" t="s">
        <v>326</v>
      </c>
      <c r="G25" s="28">
        <v>3</v>
      </c>
      <c r="H25" s="28">
        <v>24</v>
      </c>
      <c r="I25" s="176" t="s">
        <v>1202</v>
      </c>
      <c r="J25" s="176"/>
      <c r="K25" s="173" t="s">
        <v>1124</v>
      </c>
      <c r="L25" s="176" t="s">
        <v>3</v>
      </c>
      <c r="M25" s="180">
        <v>2</v>
      </c>
      <c r="N25" s="176" t="str">
        <f t="shared" si="0"/>
        <v>SFA-ONE-PRO-2</v>
      </c>
      <c r="O25" s="176" t="s">
        <v>52</v>
      </c>
      <c r="P25" s="176">
        <v>91</v>
      </c>
      <c r="Q25" s="176" t="str">
        <f t="shared" si="4"/>
        <v>L 91</v>
      </c>
      <c r="R25" s="182">
        <v>10.095050504324888</v>
      </c>
      <c r="S25" s="182">
        <v>1.194307837939083</v>
      </c>
      <c r="T25" s="182">
        <v>11.830627666770182</v>
      </c>
      <c r="U25" s="176" t="s">
        <v>1086</v>
      </c>
      <c r="V25" s="176" t="s">
        <v>1</v>
      </c>
      <c r="W25" s="184" t="s">
        <v>1121</v>
      </c>
      <c r="X25" s="173">
        <v>2</v>
      </c>
      <c r="Y25" s="176" t="s">
        <v>1193</v>
      </c>
      <c r="Z25" s="177">
        <v>10</v>
      </c>
      <c r="AA25" s="178">
        <f t="shared" si="1"/>
        <v>5</v>
      </c>
      <c r="AB25" s="173">
        <v>12</v>
      </c>
      <c r="AC25" s="179">
        <f t="shared" si="2"/>
        <v>0.11298666127623669</v>
      </c>
      <c r="AD25" s="179">
        <f t="shared" si="3"/>
        <v>11.887013338723763</v>
      </c>
      <c r="AE25" s="159"/>
      <c r="AF25" s="159"/>
      <c r="AG25" s="176"/>
      <c r="AH25" s="176"/>
      <c r="AI25" s="159">
        <v>43.584753443251202</v>
      </c>
      <c r="AJ25" s="159">
        <v>3.1671727039251851</v>
      </c>
      <c r="AK25" s="159">
        <v>7.2666986817969486</v>
      </c>
    </row>
    <row r="26" spans="1:37" x14ac:dyDescent="0.2">
      <c r="A26" s="367" t="s">
        <v>1382</v>
      </c>
      <c r="B26" s="368" t="s">
        <v>317</v>
      </c>
      <c r="C26" s="368">
        <v>4</v>
      </c>
      <c r="D26" s="368">
        <v>25</v>
      </c>
      <c r="E26" s="321" t="s">
        <v>1319</v>
      </c>
      <c r="F26" s="189" t="s">
        <v>317</v>
      </c>
      <c r="G26" s="189">
        <v>4</v>
      </c>
      <c r="H26" s="28">
        <v>25</v>
      </c>
      <c r="I26" s="197" t="s">
        <v>184</v>
      </c>
      <c r="J26" s="197"/>
      <c r="K26" s="198" t="s">
        <v>1124</v>
      </c>
      <c r="L26" s="197" t="s">
        <v>7</v>
      </c>
      <c r="M26" s="199">
        <v>8</v>
      </c>
      <c r="N26" s="197" t="str">
        <f t="shared" si="0"/>
        <v>OTO-MXT-NCD-8</v>
      </c>
      <c r="O26" s="197" t="s">
        <v>52</v>
      </c>
      <c r="P26" s="197">
        <v>89</v>
      </c>
      <c r="Q26" s="197" t="str">
        <f t="shared" si="4"/>
        <v>L 89</v>
      </c>
      <c r="R26" s="200">
        <v>37.307586362104601</v>
      </c>
      <c r="S26" s="200">
        <v>9.1037063329357402</v>
      </c>
      <c r="T26" s="200">
        <v>24.401756373558605</v>
      </c>
      <c r="U26" s="197" t="s">
        <v>1086</v>
      </c>
      <c r="V26" s="197" t="s">
        <v>1</v>
      </c>
      <c r="W26" s="198" t="s">
        <v>1122</v>
      </c>
      <c r="X26" s="198">
        <v>2</v>
      </c>
      <c r="Y26" s="197" t="s">
        <v>1193</v>
      </c>
      <c r="Z26" s="201">
        <v>10</v>
      </c>
      <c r="AA26" s="202">
        <f t="shared" si="1"/>
        <v>5</v>
      </c>
      <c r="AB26" s="173">
        <v>12</v>
      </c>
      <c r="AC26" s="203">
        <f t="shared" si="2"/>
        <v>8.7834960204798804</v>
      </c>
      <c r="AD26" s="203">
        <f t="shared" si="3"/>
        <v>3.21650397952012</v>
      </c>
      <c r="AE26" s="159"/>
      <c r="AF26" s="159"/>
      <c r="AG26" s="176"/>
      <c r="AH26" s="176"/>
      <c r="AI26" s="159">
        <v>16.856942627631369</v>
      </c>
      <c r="AJ26" s="159">
        <v>2.7552749117031424E-2</v>
      </c>
      <c r="AK26" s="159">
        <v>0.16345045317926055</v>
      </c>
    </row>
    <row r="27" spans="1:37" x14ac:dyDescent="0.2">
      <c r="A27" s="367" t="s">
        <v>1382</v>
      </c>
      <c r="B27" s="368" t="s">
        <v>318</v>
      </c>
      <c r="C27" s="368">
        <v>4</v>
      </c>
      <c r="D27" s="368">
        <v>26</v>
      </c>
      <c r="E27" s="321" t="s">
        <v>1319</v>
      </c>
      <c r="F27" s="189" t="s">
        <v>318</v>
      </c>
      <c r="G27" s="189">
        <v>4</v>
      </c>
      <c r="H27" s="28">
        <v>26</v>
      </c>
      <c r="I27" s="197" t="s">
        <v>148</v>
      </c>
      <c r="J27" s="197"/>
      <c r="K27" s="198" t="s">
        <v>1124</v>
      </c>
      <c r="L27" s="197" t="s">
        <v>12</v>
      </c>
      <c r="M27" s="199">
        <v>3</v>
      </c>
      <c r="N27" s="197" t="str">
        <f t="shared" si="0"/>
        <v>LCO-MXT-COM-3</v>
      </c>
      <c r="O27" s="197" t="s">
        <v>52</v>
      </c>
      <c r="P27" s="197">
        <v>51</v>
      </c>
      <c r="Q27" s="197" t="str">
        <f t="shared" si="4"/>
        <v>L 51</v>
      </c>
      <c r="R27" s="200">
        <v>23.241898332193202</v>
      </c>
      <c r="S27" s="200">
        <v>6.4967787921747213</v>
      </c>
      <c r="T27" s="200">
        <v>27.952875016133238</v>
      </c>
      <c r="U27" s="197" t="s">
        <v>1086</v>
      </c>
      <c r="V27" s="197" t="s">
        <v>1</v>
      </c>
      <c r="W27" s="198" t="s">
        <v>1122</v>
      </c>
      <c r="X27" s="198">
        <v>2</v>
      </c>
      <c r="Y27" s="197" t="s">
        <v>1193</v>
      </c>
      <c r="Z27" s="201">
        <v>10</v>
      </c>
      <c r="AA27" s="202">
        <f t="shared" si="1"/>
        <v>5</v>
      </c>
      <c r="AB27" s="173">
        <v>12</v>
      </c>
      <c r="AC27" s="203">
        <f t="shared" si="2"/>
        <v>6.8369105533095107</v>
      </c>
      <c r="AD27" s="203">
        <f t="shared" si="3"/>
        <v>5.1630894466904893</v>
      </c>
      <c r="AE27" s="159"/>
      <c r="AF27" s="159"/>
      <c r="AG27" s="176"/>
      <c r="AH27" s="176"/>
      <c r="AI27" s="159">
        <v>10.887919464986989</v>
      </c>
      <c r="AJ27" s="159">
        <v>0.52694632686324394</v>
      </c>
      <c r="AK27" s="159">
        <v>4.8397338771450364</v>
      </c>
    </row>
    <row r="28" spans="1:37" x14ac:dyDescent="0.2">
      <c r="A28" s="367" t="s">
        <v>1382</v>
      </c>
      <c r="B28" s="368" t="s">
        <v>319</v>
      </c>
      <c r="C28" s="368">
        <v>4</v>
      </c>
      <c r="D28" s="368">
        <v>27</v>
      </c>
      <c r="E28" s="321" t="s">
        <v>1319</v>
      </c>
      <c r="F28" s="189" t="s">
        <v>319</v>
      </c>
      <c r="G28" s="189">
        <v>4</v>
      </c>
      <c r="H28" s="28">
        <v>27</v>
      </c>
      <c r="I28" s="198" t="s">
        <v>166</v>
      </c>
      <c r="J28" s="198"/>
      <c r="K28" s="198" t="s">
        <v>1124</v>
      </c>
      <c r="L28" s="198" t="s">
        <v>0</v>
      </c>
      <c r="M28" s="205">
        <v>6</v>
      </c>
      <c r="N28" s="198" t="str">
        <f t="shared" si="0"/>
        <v>MHC-ONE-NCD-6</v>
      </c>
      <c r="O28" s="198" t="s">
        <v>52</v>
      </c>
      <c r="P28" s="198">
        <v>71</v>
      </c>
      <c r="Q28" s="198" t="str">
        <f t="shared" si="4"/>
        <v>L 71</v>
      </c>
      <c r="R28" s="200">
        <v>25.681556339696115</v>
      </c>
      <c r="S28" s="200">
        <v>1.302649309289603</v>
      </c>
      <c r="T28" s="200">
        <v>5.0723145126375817</v>
      </c>
      <c r="U28" s="197" t="s">
        <v>1086</v>
      </c>
      <c r="V28" s="197" t="s">
        <v>1</v>
      </c>
      <c r="W28" s="198" t="s">
        <v>1121</v>
      </c>
      <c r="X28" s="198">
        <v>2</v>
      </c>
      <c r="Y28" s="197" t="s">
        <v>1193</v>
      </c>
      <c r="Z28" s="201">
        <v>10</v>
      </c>
      <c r="AA28" s="202">
        <f t="shared" si="1"/>
        <v>5</v>
      </c>
      <c r="AB28" s="173">
        <v>12</v>
      </c>
      <c r="AC28" s="203">
        <f t="shared" si="2"/>
        <v>7.3273859881102545</v>
      </c>
      <c r="AD28" s="203">
        <f t="shared" si="3"/>
        <v>4.6726140118897455</v>
      </c>
      <c r="AE28" s="159"/>
      <c r="AF28" s="159"/>
      <c r="AG28" s="176"/>
      <c r="AH28" s="176"/>
      <c r="AI28" s="159">
        <v>7.4681148246240072</v>
      </c>
      <c r="AJ28" s="159">
        <v>7.6547980759521961E-2</v>
      </c>
      <c r="AK28" s="159">
        <v>1.0249973729263848</v>
      </c>
    </row>
    <row r="29" spans="1:37" x14ac:dyDescent="0.2">
      <c r="A29" s="367" t="s">
        <v>1382</v>
      </c>
      <c r="B29" s="368" t="s">
        <v>322</v>
      </c>
      <c r="C29" s="368">
        <v>4</v>
      </c>
      <c r="D29" s="368">
        <v>28</v>
      </c>
      <c r="E29" s="321" t="s">
        <v>1319</v>
      </c>
      <c r="F29" s="189" t="s">
        <v>322</v>
      </c>
      <c r="G29" s="189">
        <v>4</v>
      </c>
      <c r="H29" s="28">
        <v>28</v>
      </c>
      <c r="I29" s="197" t="s">
        <v>154</v>
      </c>
      <c r="J29" s="197"/>
      <c r="K29" s="198" t="s">
        <v>1124</v>
      </c>
      <c r="L29" s="197" t="s">
        <v>18</v>
      </c>
      <c r="M29" s="199">
        <v>1</v>
      </c>
      <c r="N29" s="197" t="str">
        <f t="shared" si="0"/>
        <v>LWR-BHO-NCS-1</v>
      </c>
      <c r="O29" s="197" t="s">
        <v>52</v>
      </c>
      <c r="P29" s="197">
        <v>57</v>
      </c>
      <c r="Q29" s="197" t="str">
        <f t="shared" si="4"/>
        <v>L 57</v>
      </c>
      <c r="R29" s="200">
        <v>47.827375921552687</v>
      </c>
      <c r="S29" s="200">
        <v>5.1906306781755891</v>
      </c>
      <c r="T29" s="200">
        <v>10.852844376595852</v>
      </c>
      <c r="U29" s="197" t="s">
        <v>1086</v>
      </c>
      <c r="V29" s="197" t="s">
        <v>1</v>
      </c>
      <c r="W29" s="198" t="s">
        <v>1122</v>
      </c>
      <c r="X29" s="198">
        <v>2</v>
      </c>
      <c r="Y29" s="197" t="s">
        <v>1193</v>
      </c>
      <c r="Z29" s="201">
        <v>10</v>
      </c>
      <c r="AA29" s="202">
        <f t="shared" si="1"/>
        <v>5</v>
      </c>
      <c r="AB29" s="173">
        <v>12</v>
      </c>
      <c r="AC29" s="203">
        <f t="shared" si="2"/>
        <v>9.4909767118140422</v>
      </c>
      <c r="AD29" s="203">
        <f t="shared" si="3"/>
        <v>2.5090232881859573</v>
      </c>
      <c r="AE29" s="159"/>
      <c r="AF29" s="159"/>
      <c r="AG29" s="176"/>
      <c r="AH29" s="176"/>
      <c r="AI29" s="159">
        <v>36.148654154573251</v>
      </c>
      <c r="AJ29" s="159">
        <v>3.635575477715165</v>
      </c>
      <c r="AK29" s="159">
        <v>10.057291378454321</v>
      </c>
    </row>
    <row r="30" spans="1:37" x14ac:dyDescent="0.2">
      <c r="A30" s="367" t="s">
        <v>1382</v>
      </c>
      <c r="B30" s="368" t="s">
        <v>323</v>
      </c>
      <c r="C30" s="368">
        <v>4</v>
      </c>
      <c r="D30" s="368">
        <v>29</v>
      </c>
      <c r="E30" s="321" t="s">
        <v>1319</v>
      </c>
      <c r="F30" s="189" t="s">
        <v>323</v>
      </c>
      <c r="G30" s="189">
        <v>4</v>
      </c>
      <c r="H30" s="28">
        <v>29</v>
      </c>
      <c r="I30" s="197" t="s">
        <v>107</v>
      </c>
      <c r="J30" s="197"/>
      <c r="K30" s="198" t="s">
        <v>1124</v>
      </c>
      <c r="L30" s="197" t="s">
        <v>8</v>
      </c>
      <c r="M30" s="199">
        <v>2</v>
      </c>
      <c r="N30" s="197" t="str">
        <f t="shared" si="0"/>
        <v>CCR-ONE-NCD-2</v>
      </c>
      <c r="O30" s="197" t="s">
        <v>52</v>
      </c>
      <c r="P30" s="197">
        <v>10</v>
      </c>
      <c r="Q30" s="197" t="str">
        <f t="shared" si="4"/>
        <v>L 10</v>
      </c>
      <c r="R30" s="204">
        <v>48.846984050381863</v>
      </c>
      <c r="S30" s="204">
        <v>5.5021051629231721</v>
      </c>
      <c r="T30" s="204">
        <v>11.263960856310348</v>
      </c>
      <c r="U30" s="197" t="s">
        <v>1086</v>
      </c>
      <c r="V30" s="197" t="s">
        <v>1</v>
      </c>
      <c r="W30" s="198" t="s">
        <v>1122</v>
      </c>
      <c r="X30" s="198">
        <v>2</v>
      </c>
      <c r="Y30" s="197" t="s">
        <v>1193</v>
      </c>
      <c r="Z30" s="201">
        <v>10</v>
      </c>
      <c r="AA30" s="202">
        <f t="shared" si="1"/>
        <v>5</v>
      </c>
      <c r="AB30" s="173">
        <v>12</v>
      </c>
      <c r="AC30" s="203">
        <f t="shared" si="2"/>
        <v>9.5433488406115448</v>
      </c>
      <c r="AD30" s="203">
        <f t="shared" si="3"/>
        <v>2.4566511593884557</v>
      </c>
      <c r="AE30" s="159"/>
      <c r="AF30" s="159"/>
      <c r="AG30" s="176"/>
      <c r="AH30" s="176"/>
      <c r="AI30" s="159">
        <v>46.463664970457245</v>
      </c>
      <c r="AJ30" s="159">
        <v>2.6169840922161369</v>
      </c>
      <c r="AK30" s="159">
        <v>5.6323238682959698</v>
      </c>
    </row>
    <row r="31" spans="1:37" x14ac:dyDescent="0.2">
      <c r="A31" s="367" t="s">
        <v>1382</v>
      </c>
      <c r="B31" s="368" t="s">
        <v>324</v>
      </c>
      <c r="C31" s="368">
        <v>4</v>
      </c>
      <c r="D31" s="368">
        <v>30</v>
      </c>
      <c r="E31" s="321" t="s">
        <v>1319</v>
      </c>
      <c r="F31" s="189" t="s">
        <v>324</v>
      </c>
      <c r="G31" s="189">
        <v>4</v>
      </c>
      <c r="H31" s="28">
        <v>30</v>
      </c>
      <c r="I31" s="197" t="s">
        <v>138</v>
      </c>
      <c r="J31" s="197"/>
      <c r="K31" s="198" t="s">
        <v>1124</v>
      </c>
      <c r="L31" s="197" t="s">
        <v>10</v>
      </c>
      <c r="M31" s="199">
        <v>1</v>
      </c>
      <c r="N31" s="197" t="str">
        <f t="shared" si="0"/>
        <v>CRE-MXT-NCD-1</v>
      </c>
      <c r="O31" s="197" t="s">
        <v>52</v>
      </c>
      <c r="P31" s="197">
        <v>41</v>
      </c>
      <c r="Q31" s="197" t="str">
        <f t="shared" si="4"/>
        <v>L 41</v>
      </c>
      <c r="R31" s="200">
        <v>37.131842063417253</v>
      </c>
      <c r="S31" s="200">
        <v>9.0201216650808096</v>
      </c>
      <c r="T31" s="200">
        <v>24.292147019464849</v>
      </c>
      <c r="U31" s="197" t="s">
        <v>1086</v>
      </c>
      <c r="V31" s="197" t="s">
        <v>1</v>
      </c>
      <c r="W31" s="198" t="s">
        <v>1122</v>
      </c>
      <c r="X31" s="198">
        <v>2</v>
      </c>
      <c r="Y31" s="197" t="s">
        <v>1193</v>
      </c>
      <c r="Z31" s="201">
        <v>10</v>
      </c>
      <c r="AA31" s="202">
        <f t="shared" si="1"/>
        <v>5</v>
      </c>
      <c r="AB31" s="173">
        <v>12</v>
      </c>
      <c r="AC31" s="203">
        <f t="shared" si="2"/>
        <v>8.768272368630333</v>
      </c>
      <c r="AD31" s="203">
        <f t="shared" si="3"/>
        <v>3.231727631369667</v>
      </c>
      <c r="AE31" s="159"/>
      <c r="AF31" s="159"/>
      <c r="AG31" s="176"/>
      <c r="AH31" s="176"/>
      <c r="AI31" s="159">
        <v>39.660502712864592</v>
      </c>
      <c r="AJ31" s="159">
        <v>3.3776796510138731</v>
      </c>
      <c r="AK31" s="159">
        <v>8.5164821925423109</v>
      </c>
    </row>
    <row r="32" spans="1:37" x14ac:dyDescent="0.2">
      <c r="A32" s="367" t="s">
        <v>1382</v>
      </c>
      <c r="B32" s="368" t="s">
        <v>325</v>
      </c>
      <c r="C32" s="368">
        <v>4</v>
      </c>
      <c r="D32" s="368">
        <v>31</v>
      </c>
      <c r="E32" s="321" t="s">
        <v>1319</v>
      </c>
      <c r="F32" s="189" t="s">
        <v>325</v>
      </c>
      <c r="G32" s="189">
        <v>4</v>
      </c>
      <c r="H32" s="28">
        <v>31</v>
      </c>
      <c r="I32" s="197" t="s">
        <v>146</v>
      </c>
      <c r="J32" s="197"/>
      <c r="K32" s="198" t="s">
        <v>1124</v>
      </c>
      <c r="L32" s="197" t="s">
        <v>12</v>
      </c>
      <c r="M32" s="199">
        <v>1</v>
      </c>
      <c r="N32" s="197" t="str">
        <f t="shared" si="0"/>
        <v>LCO-MXT-COM-1</v>
      </c>
      <c r="O32" s="197" t="s">
        <v>52</v>
      </c>
      <c r="P32" s="197">
        <v>49</v>
      </c>
      <c r="Q32" s="197" t="str">
        <f t="shared" si="4"/>
        <v>L 49</v>
      </c>
      <c r="R32" s="200">
        <v>16.923302321889253</v>
      </c>
      <c r="S32" s="200">
        <v>0.73177799616765105</v>
      </c>
      <c r="T32" s="200">
        <v>4.3240851120477899</v>
      </c>
      <c r="U32" s="197" t="s">
        <v>1086</v>
      </c>
      <c r="V32" s="197" t="s">
        <v>1</v>
      </c>
      <c r="W32" s="198" t="s">
        <v>1122</v>
      </c>
      <c r="X32" s="198">
        <v>2</v>
      </c>
      <c r="Y32" s="197" t="s">
        <v>1193</v>
      </c>
      <c r="Z32" s="201">
        <v>10</v>
      </c>
      <c r="AA32" s="202">
        <f t="shared" si="1"/>
        <v>5</v>
      </c>
      <c r="AB32" s="173">
        <v>12</v>
      </c>
      <c r="AC32" s="203">
        <f t="shared" si="2"/>
        <v>4.9091853517981905</v>
      </c>
      <c r="AD32" s="203">
        <f t="shared" si="3"/>
        <v>7.0908146482018095</v>
      </c>
      <c r="AE32" s="159"/>
      <c r="AF32" s="159"/>
      <c r="AG32" s="176"/>
      <c r="AH32" s="176"/>
      <c r="AI32" s="159">
        <v>52.894700003616705</v>
      </c>
      <c r="AJ32" s="159">
        <v>5.9803109968375825</v>
      </c>
      <c r="AK32" s="159">
        <v>11.306068465136725</v>
      </c>
    </row>
    <row r="33" spans="1:37" x14ac:dyDescent="0.2">
      <c r="A33" s="367" t="s">
        <v>1382</v>
      </c>
      <c r="B33" s="368" t="s">
        <v>326</v>
      </c>
      <c r="C33" s="368">
        <v>4</v>
      </c>
      <c r="D33" s="368">
        <v>32</v>
      </c>
      <c r="E33" s="321" t="s">
        <v>1319</v>
      </c>
      <c r="F33" s="189" t="s">
        <v>326</v>
      </c>
      <c r="G33" s="189">
        <v>4</v>
      </c>
      <c r="H33" s="28">
        <v>32</v>
      </c>
      <c r="I33" s="197" t="s">
        <v>172</v>
      </c>
      <c r="J33" s="197"/>
      <c r="K33" s="198" t="s">
        <v>1124</v>
      </c>
      <c r="L33" s="197" t="s">
        <v>6</v>
      </c>
      <c r="M33" s="199">
        <v>4</v>
      </c>
      <c r="N33" s="197" t="str">
        <f t="shared" si="0"/>
        <v>OTO-MON-NCD-4</v>
      </c>
      <c r="O33" s="197" t="s">
        <v>52</v>
      </c>
      <c r="P33" s="197">
        <v>77</v>
      </c>
      <c r="Q33" s="197" t="str">
        <f t="shared" si="4"/>
        <v>L 77</v>
      </c>
      <c r="R33" s="200">
        <v>34.909226656980948</v>
      </c>
      <c r="S33" s="200">
        <v>6.7381711447135277</v>
      </c>
      <c r="T33" s="200">
        <v>19.301977700402787</v>
      </c>
      <c r="U33" s="197" t="s">
        <v>1086</v>
      </c>
      <c r="V33" s="197" t="s">
        <v>1</v>
      </c>
      <c r="W33" s="198" t="s">
        <v>1122</v>
      </c>
      <c r="X33" s="198">
        <v>2</v>
      </c>
      <c r="Y33" s="197" t="s">
        <v>1193</v>
      </c>
      <c r="Z33" s="201">
        <v>10</v>
      </c>
      <c r="AA33" s="202">
        <f t="shared" si="1"/>
        <v>5</v>
      </c>
      <c r="AB33" s="173">
        <v>12</v>
      </c>
      <c r="AC33" s="203">
        <f t="shared" si="2"/>
        <v>8.5625133670498226</v>
      </c>
      <c r="AD33" s="203">
        <f t="shared" si="3"/>
        <v>3.437486632950177</v>
      </c>
      <c r="AE33" s="159"/>
      <c r="AF33" s="159"/>
      <c r="AG33" s="176"/>
      <c r="AH33" s="176"/>
      <c r="AI33" s="159">
        <v>14.981729312561528</v>
      </c>
      <c r="AJ33" s="159">
        <v>0.25486292933255139</v>
      </c>
      <c r="AK33" s="159">
        <v>1.7011582843034008</v>
      </c>
    </row>
    <row r="34" spans="1:37" x14ac:dyDescent="0.2">
      <c r="A34" s="367" t="s">
        <v>1382</v>
      </c>
      <c r="B34" s="368" t="s">
        <v>317</v>
      </c>
      <c r="C34" s="368">
        <v>5</v>
      </c>
      <c r="D34" s="368">
        <v>33</v>
      </c>
      <c r="E34" s="321" t="s">
        <v>1319</v>
      </c>
      <c r="F34" s="28" t="s">
        <v>317</v>
      </c>
      <c r="G34" s="28">
        <v>5</v>
      </c>
      <c r="H34" s="28">
        <v>33</v>
      </c>
      <c r="I34" s="176" t="s">
        <v>133</v>
      </c>
      <c r="J34" s="176"/>
      <c r="K34" s="173" t="s">
        <v>1124</v>
      </c>
      <c r="L34" s="176" t="s">
        <v>9</v>
      </c>
      <c r="M34" s="180">
        <v>4</v>
      </c>
      <c r="N34" s="176" t="str">
        <f t="shared" si="0"/>
        <v>CRE-MXG-NCD-4</v>
      </c>
      <c r="O34" s="176" t="s">
        <v>52</v>
      </c>
      <c r="P34" s="176">
        <v>36</v>
      </c>
      <c r="Q34" s="176" t="str">
        <f t="shared" ref="Q34:Q65" si="5">_xlfn.CONCAT(O34," ",P34)</f>
        <v>L 36</v>
      </c>
      <c r="R34" s="175">
        <v>35.423429614322302</v>
      </c>
      <c r="S34" s="175">
        <v>5.958379423968883</v>
      </c>
      <c r="T34" s="175">
        <v>16.820447621366981</v>
      </c>
      <c r="U34" s="176" t="s">
        <v>1086</v>
      </c>
      <c r="V34" s="176" t="s">
        <v>1</v>
      </c>
      <c r="W34" s="173" t="s">
        <v>1122</v>
      </c>
      <c r="X34" s="173">
        <v>2</v>
      </c>
      <c r="Y34" s="176" t="s">
        <v>1193</v>
      </c>
      <c r="Z34" s="177">
        <v>10</v>
      </c>
      <c r="AA34" s="178">
        <f t="shared" si="1"/>
        <v>5</v>
      </c>
      <c r="AB34" s="173">
        <v>12</v>
      </c>
      <c r="AC34" s="179">
        <f t="shared" si="2"/>
        <v>8.6124115788189535</v>
      </c>
      <c r="AD34" s="179">
        <f t="shared" si="3"/>
        <v>3.3875884211810461</v>
      </c>
      <c r="AE34" s="159"/>
      <c r="AF34" s="159"/>
      <c r="AG34" s="176"/>
      <c r="AH34" s="176"/>
      <c r="AI34" s="159">
        <v>17.350634620563902</v>
      </c>
      <c r="AJ34" s="159">
        <v>0.32174745785921799</v>
      </c>
      <c r="AK34" s="159">
        <v>1.8543843778364404</v>
      </c>
    </row>
    <row r="35" spans="1:37" x14ac:dyDescent="0.2">
      <c r="A35" s="367" t="s">
        <v>1382</v>
      </c>
      <c r="B35" s="368" t="s">
        <v>318</v>
      </c>
      <c r="C35" s="368">
        <v>5</v>
      </c>
      <c r="D35" s="368">
        <v>34</v>
      </c>
      <c r="E35" s="321" t="s">
        <v>1319</v>
      </c>
      <c r="F35" s="28" t="s">
        <v>318</v>
      </c>
      <c r="G35" s="28">
        <v>5</v>
      </c>
      <c r="H35" s="28">
        <v>34</v>
      </c>
      <c r="I35" s="176" t="s">
        <v>117</v>
      </c>
      <c r="J35" s="176"/>
      <c r="K35" s="173" t="s">
        <v>1124</v>
      </c>
      <c r="L35" s="176" t="s">
        <v>4</v>
      </c>
      <c r="M35" s="180">
        <v>4</v>
      </c>
      <c r="N35" s="176" t="str">
        <f t="shared" si="0"/>
        <v>CGF-MON-PRO-4</v>
      </c>
      <c r="O35" s="176" t="s">
        <v>52</v>
      </c>
      <c r="P35" s="176">
        <v>20</v>
      </c>
      <c r="Q35" s="176" t="str">
        <f t="shared" si="5"/>
        <v>L 20</v>
      </c>
      <c r="R35" s="175">
        <v>23.576140487783597</v>
      </c>
      <c r="S35" s="175">
        <v>0.14503205203705216</v>
      </c>
      <c r="T35" s="175">
        <v>0.61516452242131459</v>
      </c>
      <c r="U35" s="176" t="s">
        <v>1086</v>
      </c>
      <c r="V35" s="176" t="s">
        <v>1</v>
      </c>
      <c r="W35" s="173" t="s">
        <v>1122</v>
      </c>
      <c r="X35" s="173">
        <v>2</v>
      </c>
      <c r="Y35" s="176" t="s">
        <v>1193</v>
      </c>
      <c r="Z35" s="177">
        <v>10</v>
      </c>
      <c r="AA35" s="178">
        <f t="shared" si="1"/>
        <v>5</v>
      </c>
      <c r="AB35" s="173">
        <v>12</v>
      </c>
      <c r="AC35" s="179">
        <f t="shared" si="2"/>
        <v>6.9101083757886421</v>
      </c>
      <c r="AD35" s="179">
        <f t="shared" si="3"/>
        <v>5.0898916242113579</v>
      </c>
      <c r="AE35" s="159"/>
      <c r="AF35" s="159"/>
      <c r="AG35" s="176"/>
      <c r="AH35" s="176"/>
      <c r="AI35" s="159">
        <v>14.158583727504899</v>
      </c>
      <c r="AJ35" s="159">
        <v>2.7621630989825019</v>
      </c>
      <c r="AK35" s="159">
        <v>19.508752797192837</v>
      </c>
    </row>
    <row r="36" spans="1:37" ht="16" x14ac:dyDescent="0.2">
      <c r="A36" s="367" t="s">
        <v>1382</v>
      </c>
      <c r="B36" s="368" t="s">
        <v>319</v>
      </c>
      <c r="C36" s="368">
        <v>5</v>
      </c>
      <c r="D36" s="368">
        <v>35</v>
      </c>
      <c r="E36" s="321" t="s">
        <v>1319</v>
      </c>
      <c r="F36" s="28" t="s">
        <v>319</v>
      </c>
      <c r="G36" s="28">
        <v>5</v>
      </c>
      <c r="H36" s="28">
        <v>35</v>
      </c>
      <c r="I36" s="176" t="s">
        <v>140</v>
      </c>
      <c r="J36" s="176"/>
      <c r="K36" s="173" t="s">
        <v>1124</v>
      </c>
      <c r="L36" s="176" t="s">
        <v>10</v>
      </c>
      <c r="M36" s="180">
        <v>3</v>
      </c>
      <c r="N36" s="176" t="str">
        <f t="shared" si="0"/>
        <v>CRE-MXT-NCD-3</v>
      </c>
      <c r="O36" s="176" t="s">
        <v>52</v>
      </c>
      <c r="P36" s="176">
        <v>43</v>
      </c>
      <c r="Q36" s="176" t="str">
        <f t="shared" si="5"/>
        <v>L 43</v>
      </c>
      <c r="R36" s="175">
        <v>55.464956512509048</v>
      </c>
      <c r="S36" s="175">
        <v>4.6377021114307491</v>
      </c>
      <c r="T36" s="175">
        <v>8.3614995900786564</v>
      </c>
      <c r="U36" s="176" t="s">
        <v>1086</v>
      </c>
      <c r="V36" s="176" t="s">
        <v>1</v>
      </c>
      <c r="W36" s="173" t="s">
        <v>1122</v>
      </c>
      <c r="X36" s="173">
        <v>2</v>
      </c>
      <c r="Y36" s="176" t="s">
        <v>1193</v>
      </c>
      <c r="Z36" s="177">
        <v>10</v>
      </c>
      <c r="AA36" s="178">
        <f t="shared" si="1"/>
        <v>5</v>
      </c>
      <c r="AB36" s="173">
        <v>12</v>
      </c>
      <c r="AC36" s="179">
        <f t="shared" si="2"/>
        <v>9.8364717554058423</v>
      </c>
      <c r="AD36" s="179">
        <f t="shared" si="3"/>
        <v>2.1635282445941577</v>
      </c>
      <c r="AE36" s="159"/>
      <c r="AF36" s="318" t="s">
        <v>1350</v>
      </c>
      <c r="AG36" s="176"/>
      <c r="AH36" s="176"/>
      <c r="AI36" s="159">
        <v>63.392070707400904</v>
      </c>
      <c r="AJ36" s="159">
        <v>1.1530039601902715</v>
      </c>
      <c r="AK36" s="159">
        <v>1.8188457126005517</v>
      </c>
    </row>
    <row r="37" spans="1:37" ht="16" x14ac:dyDescent="0.2">
      <c r="A37" s="367" t="s">
        <v>1382</v>
      </c>
      <c r="B37" s="368" t="s">
        <v>322</v>
      </c>
      <c r="C37" s="368">
        <v>5</v>
      </c>
      <c r="D37" s="368">
        <v>36</v>
      </c>
      <c r="E37" s="321" t="s">
        <v>1319</v>
      </c>
      <c r="F37" s="28" t="s">
        <v>322</v>
      </c>
      <c r="G37" s="28">
        <v>5</v>
      </c>
      <c r="H37" s="28">
        <v>36</v>
      </c>
      <c r="I37" s="176" t="s">
        <v>120</v>
      </c>
      <c r="J37" s="176"/>
      <c r="K37" s="173" t="s">
        <v>1124</v>
      </c>
      <c r="L37" s="176" t="s">
        <v>4</v>
      </c>
      <c r="M37" s="180">
        <v>7</v>
      </c>
      <c r="N37" s="176" t="str">
        <f t="shared" si="0"/>
        <v>CGF-MON-PRO-7</v>
      </c>
      <c r="O37" s="176" t="s">
        <v>52</v>
      </c>
      <c r="P37" s="176">
        <v>23</v>
      </c>
      <c r="Q37" s="176" t="str">
        <f t="shared" si="5"/>
        <v>L 23</v>
      </c>
      <c r="R37" s="175">
        <v>33.111553832745301</v>
      </c>
      <c r="S37" s="175">
        <v>4.4503803232373382</v>
      </c>
      <c r="T37" s="175">
        <v>13.440566231706663</v>
      </c>
      <c r="U37" s="176" t="s">
        <v>1086</v>
      </c>
      <c r="V37" s="176" t="s">
        <v>1</v>
      </c>
      <c r="W37" s="173" t="s">
        <v>1122</v>
      </c>
      <c r="X37" s="173">
        <v>2</v>
      </c>
      <c r="Y37" s="176" t="s">
        <v>1193</v>
      </c>
      <c r="Z37" s="177">
        <v>10</v>
      </c>
      <c r="AA37" s="178">
        <f t="shared" si="1"/>
        <v>5</v>
      </c>
      <c r="AB37" s="173">
        <v>12</v>
      </c>
      <c r="AC37" s="179">
        <f t="shared" si="2"/>
        <v>8.3758873834145664</v>
      </c>
      <c r="AD37" s="179">
        <f t="shared" si="3"/>
        <v>3.6241126165854332</v>
      </c>
      <c r="AE37" s="159"/>
      <c r="AF37" s="318" t="s">
        <v>1350</v>
      </c>
      <c r="AG37" s="176"/>
      <c r="AH37" s="176"/>
      <c r="AI37" s="159">
        <v>38.895950415392711</v>
      </c>
      <c r="AJ37" s="159">
        <v>0.98555525227883223</v>
      </c>
      <c r="AK37" s="159">
        <v>2.5338248371707301</v>
      </c>
    </row>
    <row r="38" spans="1:37" x14ac:dyDescent="0.2">
      <c r="A38" s="367" t="s">
        <v>1382</v>
      </c>
      <c r="B38" s="368" t="s">
        <v>323</v>
      </c>
      <c r="C38" s="368">
        <v>5</v>
      </c>
      <c r="D38" s="368">
        <v>37</v>
      </c>
      <c r="E38" s="321" t="s">
        <v>1319</v>
      </c>
      <c r="F38" s="28" t="s">
        <v>323</v>
      </c>
      <c r="G38" s="28">
        <v>5</v>
      </c>
      <c r="H38" s="28">
        <v>37</v>
      </c>
      <c r="I38" s="176" t="s">
        <v>152</v>
      </c>
      <c r="J38" s="176"/>
      <c r="K38" s="173" t="s">
        <v>1124</v>
      </c>
      <c r="L38" s="176" t="s">
        <v>12</v>
      </c>
      <c r="M38" s="180">
        <v>7</v>
      </c>
      <c r="N38" s="176" t="str">
        <f t="shared" si="0"/>
        <v>LCO-MXT-COM-7</v>
      </c>
      <c r="O38" s="176" t="s">
        <v>52</v>
      </c>
      <c r="P38" s="176">
        <v>55</v>
      </c>
      <c r="Q38" s="176" t="str">
        <f t="shared" si="5"/>
        <v>L 55</v>
      </c>
      <c r="R38" s="175">
        <v>30.506304457326301</v>
      </c>
      <c r="S38" s="175">
        <v>8.2985674029747738</v>
      </c>
      <c r="T38" s="175">
        <v>27.202794801262186</v>
      </c>
      <c r="U38" s="176" t="s">
        <v>1086</v>
      </c>
      <c r="V38" s="176" t="s">
        <v>1</v>
      </c>
      <c r="W38" s="173" t="s">
        <v>1122</v>
      </c>
      <c r="X38" s="173">
        <v>2</v>
      </c>
      <c r="Y38" s="176" t="s">
        <v>1193</v>
      </c>
      <c r="Z38" s="177">
        <v>10</v>
      </c>
      <c r="AA38" s="178">
        <f t="shared" si="1"/>
        <v>5</v>
      </c>
      <c r="AB38" s="173">
        <v>12</v>
      </c>
      <c r="AC38" s="179">
        <f t="shared" si="2"/>
        <v>8.0663868621693648</v>
      </c>
      <c r="AD38" s="179">
        <f t="shared" si="3"/>
        <v>3.9336131378306352</v>
      </c>
      <c r="AE38" s="159"/>
      <c r="AF38" s="159"/>
      <c r="AG38" s="176"/>
      <c r="AH38" s="176"/>
      <c r="AI38" s="159">
        <v>22.158940557601184</v>
      </c>
      <c r="AJ38" s="159">
        <v>0.45653116913617409</v>
      </c>
      <c r="AK38" s="159">
        <v>2.0602572038561209</v>
      </c>
    </row>
    <row r="39" spans="1:37" ht="16" x14ac:dyDescent="0.2">
      <c r="A39" s="367" t="s">
        <v>1382</v>
      </c>
      <c r="B39" s="368" t="s">
        <v>324</v>
      </c>
      <c r="C39" s="368">
        <v>5</v>
      </c>
      <c r="D39" s="368">
        <v>38</v>
      </c>
      <c r="E39" s="321" t="s">
        <v>1319</v>
      </c>
      <c r="F39" s="28" t="s">
        <v>324</v>
      </c>
      <c r="G39" s="28">
        <v>5</v>
      </c>
      <c r="H39" s="28">
        <v>38</v>
      </c>
      <c r="I39" s="176" t="s">
        <v>173</v>
      </c>
      <c r="J39" s="176"/>
      <c r="K39" s="173" t="s">
        <v>1124</v>
      </c>
      <c r="L39" s="176" t="s">
        <v>6</v>
      </c>
      <c r="M39" s="180">
        <v>5</v>
      </c>
      <c r="N39" s="176" t="str">
        <f t="shared" si="0"/>
        <v>OTO-MON-NCD-5</v>
      </c>
      <c r="O39" s="176" t="s">
        <v>52</v>
      </c>
      <c r="P39" s="176">
        <v>78</v>
      </c>
      <c r="Q39" s="176" t="str">
        <f t="shared" si="5"/>
        <v>L 78</v>
      </c>
      <c r="R39" s="175">
        <v>42.765364507444403</v>
      </c>
      <c r="S39" s="175">
        <v>6.5654851251871671</v>
      </c>
      <c r="T39" s="175">
        <v>15.352342253611043</v>
      </c>
      <c r="U39" s="176" t="s">
        <v>1086</v>
      </c>
      <c r="V39" s="176" t="s">
        <v>1</v>
      </c>
      <c r="W39" s="173" t="s">
        <v>1122</v>
      </c>
      <c r="X39" s="173">
        <v>2</v>
      </c>
      <c r="Y39" s="176" t="s">
        <v>1193</v>
      </c>
      <c r="Z39" s="177">
        <v>10</v>
      </c>
      <c r="AA39" s="178">
        <f t="shared" si="1"/>
        <v>5</v>
      </c>
      <c r="AB39" s="173">
        <v>12</v>
      </c>
      <c r="AC39" s="179">
        <f t="shared" si="2"/>
        <v>9.19399094612859</v>
      </c>
      <c r="AD39" s="179">
        <f t="shared" si="3"/>
        <v>2.8060090538714091</v>
      </c>
      <c r="AE39" s="159"/>
      <c r="AF39" s="318" t="s">
        <v>1350</v>
      </c>
      <c r="AG39" s="176"/>
      <c r="AH39" s="176"/>
      <c r="AI39" s="159">
        <v>37.665878478830066</v>
      </c>
      <c r="AJ39" s="159">
        <v>5.2512230327244502</v>
      </c>
      <c r="AK39" s="159">
        <v>13.941591819439115</v>
      </c>
    </row>
    <row r="40" spans="1:37" x14ac:dyDescent="0.2">
      <c r="A40" s="367" t="s">
        <v>1382</v>
      </c>
      <c r="B40" s="368" t="s">
        <v>325</v>
      </c>
      <c r="C40" s="368">
        <v>5</v>
      </c>
      <c r="D40" s="368">
        <v>39</v>
      </c>
      <c r="E40" s="321" t="s">
        <v>1319</v>
      </c>
      <c r="F40" s="28" t="s">
        <v>325</v>
      </c>
      <c r="G40" s="28">
        <v>5</v>
      </c>
      <c r="H40" s="28">
        <v>39</v>
      </c>
      <c r="I40" s="173" t="s">
        <v>102</v>
      </c>
      <c r="J40" s="173"/>
      <c r="K40" s="173" t="s">
        <v>1124</v>
      </c>
      <c r="L40" s="173" t="s">
        <v>17</v>
      </c>
      <c r="M40" s="174">
        <v>5</v>
      </c>
      <c r="N40" s="173" t="str">
        <f t="shared" si="0"/>
        <v>BRF-ONE-COM-5</v>
      </c>
      <c r="O40" s="173" t="s">
        <v>52</v>
      </c>
      <c r="P40" s="173">
        <v>5</v>
      </c>
      <c r="Q40" s="173" t="str">
        <f t="shared" si="5"/>
        <v>L 5</v>
      </c>
      <c r="R40" s="175">
        <v>16.705036184873439</v>
      </c>
      <c r="S40" s="175">
        <v>3.0730622326050065</v>
      </c>
      <c r="T40" s="175">
        <v>18.396022604175453</v>
      </c>
      <c r="U40" s="176" t="s">
        <v>1086</v>
      </c>
      <c r="V40" s="176" t="s">
        <v>1</v>
      </c>
      <c r="W40" s="173" t="s">
        <v>1122</v>
      </c>
      <c r="X40" s="173">
        <v>2</v>
      </c>
      <c r="Y40" s="176" t="s">
        <v>1193</v>
      </c>
      <c r="Z40" s="177">
        <v>10</v>
      </c>
      <c r="AA40" s="178">
        <f t="shared" si="1"/>
        <v>5</v>
      </c>
      <c r="AB40" s="173">
        <v>12</v>
      </c>
      <c r="AC40" s="179">
        <f t="shared" si="2"/>
        <v>4.8165375595737361</v>
      </c>
      <c r="AD40" s="179">
        <f t="shared" si="3"/>
        <v>7.1834624404262639</v>
      </c>
      <c r="AE40" s="159"/>
      <c r="AF40" s="159"/>
      <c r="AG40" s="176"/>
      <c r="AH40" s="176"/>
      <c r="AI40" s="159">
        <v>37.830313363606685</v>
      </c>
      <c r="AJ40" s="159">
        <v>1.6027233471524689</v>
      </c>
      <c r="AK40" s="159">
        <v>4.2366113432576329</v>
      </c>
    </row>
    <row r="41" spans="1:37" x14ac:dyDescent="0.2">
      <c r="A41" s="367" t="s">
        <v>1382</v>
      </c>
      <c r="B41" s="368" t="s">
        <v>326</v>
      </c>
      <c r="C41" s="368">
        <v>5</v>
      </c>
      <c r="D41" s="368">
        <v>40</v>
      </c>
      <c r="E41" s="321" t="s">
        <v>1319</v>
      </c>
      <c r="F41" s="28" t="s">
        <v>326</v>
      </c>
      <c r="G41" s="28">
        <v>5</v>
      </c>
      <c r="H41" s="28">
        <v>40</v>
      </c>
      <c r="I41" s="176" t="s">
        <v>198</v>
      </c>
      <c r="J41" s="176"/>
      <c r="K41" s="173" t="s">
        <v>1124</v>
      </c>
      <c r="L41" s="176" t="s">
        <v>13</v>
      </c>
      <c r="M41" s="180">
        <v>3</v>
      </c>
      <c r="N41" s="176" t="str">
        <f t="shared" si="0"/>
        <v>WBI-NRT-NCS-3</v>
      </c>
      <c r="O41" s="176" t="s">
        <v>52</v>
      </c>
      <c r="P41" s="176">
        <v>106</v>
      </c>
      <c r="Q41" s="176" t="str">
        <f t="shared" si="5"/>
        <v>L 106</v>
      </c>
      <c r="R41" s="181">
        <v>54.867273908410297</v>
      </c>
      <c r="S41" s="181">
        <v>3.4766796869620689</v>
      </c>
      <c r="T41" s="181">
        <v>6.336527112255796</v>
      </c>
      <c r="U41" s="176" t="s">
        <v>1086</v>
      </c>
      <c r="V41" s="176" t="s">
        <v>1</v>
      </c>
      <c r="W41" s="173" t="s">
        <v>1122</v>
      </c>
      <c r="X41" s="173">
        <v>2</v>
      </c>
      <c r="Y41" s="176" t="s">
        <v>1193</v>
      </c>
      <c r="Z41" s="177">
        <v>10</v>
      </c>
      <c r="AA41" s="178">
        <f t="shared" si="1"/>
        <v>5</v>
      </c>
      <c r="AB41" s="173">
        <v>12</v>
      </c>
      <c r="AC41" s="179">
        <f t="shared" si="2"/>
        <v>9.8129039142656254</v>
      </c>
      <c r="AD41" s="179">
        <f t="shared" si="3"/>
        <v>2.1870960857343755</v>
      </c>
      <c r="AE41" s="159"/>
      <c r="AF41" s="159"/>
      <c r="AG41" s="176"/>
      <c r="AH41" s="176"/>
      <c r="AI41" s="159">
        <v>30.786959897516226</v>
      </c>
      <c r="AJ41" s="159">
        <v>2.0333057389247795</v>
      </c>
      <c r="AK41" s="159">
        <v>6.604438196214427</v>
      </c>
    </row>
    <row r="42" spans="1:37" x14ac:dyDescent="0.2">
      <c r="A42" s="367" t="s">
        <v>1382</v>
      </c>
      <c r="B42" s="368" t="s">
        <v>317</v>
      </c>
      <c r="C42" s="368">
        <v>6</v>
      </c>
      <c r="D42" s="368">
        <v>41</v>
      </c>
      <c r="E42" s="321" t="s">
        <v>1319</v>
      </c>
      <c r="F42" s="189" t="s">
        <v>317</v>
      </c>
      <c r="G42" s="189">
        <v>6</v>
      </c>
      <c r="H42" s="28">
        <v>41</v>
      </c>
      <c r="I42" s="198" t="s">
        <v>151</v>
      </c>
      <c r="J42" s="198"/>
      <c r="K42" s="198" t="s">
        <v>1124</v>
      </c>
      <c r="L42" s="198" t="s">
        <v>12</v>
      </c>
      <c r="M42" s="205">
        <v>6</v>
      </c>
      <c r="N42" s="198" t="str">
        <f t="shared" si="0"/>
        <v>LCO-MXT-COM-6</v>
      </c>
      <c r="O42" s="198" t="s">
        <v>52</v>
      </c>
      <c r="P42" s="198">
        <v>54</v>
      </c>
      <c r="Q42" s="198" t="str">
        <f t="shared" si="5"/>
        <v>L 54</v>
      </c>
      <c r="R42" s="200">
        <v>6.9906798502915848</v>
      </c>
      <c r="S42" s="200">
        <v>0.12470525077793236</v>
      </c>
      <c r="T42" s="200">
        <v>1.7838787277997123</v>
      </c>
      <c r="U42" s="197" t="s">
        <v>1085</v>
      </c>
      <c r="V42" s="197" t="s">
        <v>1</v>
      </c>
      <c r="W42" s="198" t="s">
        <v>1121</v>
      </c>
      <c r="X42" s="198">
        <v>2</v>
      </c>
      <c r="Y42" s="197" t="s">
        <v>1193</v>
      </c>
      <c r="Z42" s="202">
        <f>R42</f>
        <v>6.9906798502915848</v>
      </c>
      <c r="AA42" s="202">
        <f>5*2</f>
        <v>10</v>
      </c>
      <c r="AB42" s="173">
        <v>12</v>
      </c>
      <c r="AC42" s="206">
        <v>0</v>
      </c>
      <c r="AD42" s="206">
        <v>12</v>
      </c>
      <c r="AE42" s="240"/>
      <c r="AF42" s="159"/>
      <c r="AG42" s="176"/>
      <c r="AH42" s="176"/>
      <c r="AI42" s="159">
        <v>19.175153338259705</v>
      </c>
      <c r="AJ42" s="159">
        <v>0.33889813279917769</v>
      </c>
      <c r="AK42" s="159">
        <v>1.7673816048343287</v>
      </c>
    </row>
    <row r="43" spans="1:37" x14ac:dyDescent="0.2">
      <c r="A43" s="367" t="s">
        <v>1382</v>
      </c>
      <c r="B43" s="368" t="s">
        <v>318</v>
      </c>
      <c r="C43" s="368">
        <v>6</v>
      </c>
      <c r="D43" s="368">
        <v>42</v>
      </c>
      <c r="E43" s="321" t="s">
        <v>1319</v>
      </c>
      <c r="F43" s="189" t="s">
        <v>318</v>
      </c>
      <c r="G43" s="189">
        <v>6</v>
      </c>
      <c r="H43" s="28">
        <v>42</v>
      </c>
      <c r="I43" s="197" t="s">
        <v>196</v>
      </c>
      <c r="J43" s="197"/>
      <c r="K43" s="198" t="s">
        <v>1124</v>
      </c>
      <c r="L43" s="197" t="s">
        <v>11</v>
      </c>
      <c r="M43" s="199">
        <v>7</v>
      </c>
      <c r="N43" s="197" t="str">
        <f t="shared" si="0"/>
        <v>UCP-MXG-NCD-7</v>
      </c>
      <c r="O43" s="197" t="s">
        <v>52</v>
      </c>
      <c r="P43" s="197">
        <v>104</v>
      </c>
      <c r="Q43" s="197" t="str">
        <f t="shared" si="5"/>
        <v>L 104</v>
      </c>
      <c r="R43" s="204">
        <v>38.336916663946795</v>
      </c>
      <c r="S43" s="204">
        <v>0.4537237641717064</v>
      </c>
      <c r="T43" s="204">
        <v>1.1835165778952745</v>
      </c>
      <c r="U43" s="197" t="s">
        <v>1086</v>
      </c>
      <c r="V43" s="197" t="s">
        <v>1</v>
      </c>
      <c r="W43" s="198" t="s">
        <v>1122</v>
      </c>
      <c r="X43" s="198">
        <v>2</v>
      </c>
      <c r="Y43" s="197" t="s">
        <v>1193</v>
      </c>
      <c r="Z43" s="201">
        <v>10</v>
      </c>
      <c r="AA43" s="202">
        <f t="shared" ref="AA43:AA74" si="6">2.5*2</f>
        <v>5</v>
      </c>
      <c r="AB43" s="173">
        <v>12</v>
      </c>
      <c r="AC43" s="203">
        <f t="shared" ref="AC43:AC48" si="7">AB43-AD43</f>
        <v>8.8698578174167135</v>
      </c>
      <c r="AD43" s="203">
        <f t="shared" ref="AD43:AD48" si="8">(Z43*AB43)/R43</f>
        <v>3.1301421825832869</v>
      </c>
      <c r="AE43" s="159"/>
      <c r="AF43" s="159"/>
      <c r="AG43" s="176"/>
      <c r="AH43" s="176"/>
      <c r="AI43" s="159">
        <v>63.22224393946226</v>
      </c>
      <c r="AJ43" s="159">
        <v>6.6191425045350956</v>
      </c>
      <c r="AK43" s="159">
        <v>10.469641841363904</v>
      </c>
    </row>
    <row r="44" spans="1:37" x14ac:dyDescent="0.2">
      <c r="A44" s="367" t="s">
        <v>1382</v>
      </c>
      <c r="B44" s="368" t="s">
        <v>319</v>
      </c>
      <c r="C44" s="368">
        <v>6</v>
      </c>
      <c r="D44" s="368">
        <v>43</v>
      </c>
      <c r="E44" s="321" t="s">
        <v>1319</v>
      </c>
      <c r="F44" s="189" t="s">
        <v>319</v>
      </c>
      <c r="G44" s="189">
        <v>6</v>
      </c>
      <c r="H44" s="28">
        <v>43</v>
      </c>
      <c r="I44" s="197" t="s">
        <v>171</v>
      </c>
      <c r="J44" s="197"/>
      <c r="K44" s="198" t="s">
        <v>1124</v>
      </c>
      <c r="L44" s="197" t="s">
        <v>6</v>
      </c>
      <c r="M44" s="199">
        <v>3</v>
      </c>
      <c r="N44" s="197" t="str">
        <f t="shared" si="0"/>
        <v>OTO-MON-NCD-3</v>
      </c>
      <c r="O44" s="197" t="s">
        <v>52</v>
      </c>
      <c r="P44" s="197">
        <v>76</v>
      </c>
      <c r="Q44" s="197" t="str">
        <f t="shared" si="5"/>
        <v>L 76</v>
      </c>
      <c r="R44" s="200">
        <v>27.508764965910153</v>
      </c>
      <c r="S44" s="200">
        <v>7.9841643563352065</v>
      </c>
      <c r="T44" s="200">
        <v>29.024074204092653</v>
      </c>
      <c r="U44" s="197" t="s">
        <v>1086</v>
      </c>
      <c r="V44" s="197" t="s">
        <v>1</v>
      </c>
      <c r="W44" s="198" t="s">
        <v>1122</v>
      </c>
      <c r="X44" s="198">
        <v>2</v>
      </c>
      <c r="Y44" s="197" t="s">
        <v>1193</v>
      </c>
      <c r="Z44" s="201">
        <v>10</v>
      </c>
      <c r="AA44" s="202">
        <f t="shared" si="6"/>
        <v>5</v>
      </c>
      <c r="AB44" s="173">
        <v>12</v>
      </c>
      <c r="AC44" s="203">
        <f t="shared" si="7"/>
        <v>7.6377539977273319</v>
      </c>
      <c r="AD44" s="203">
        <f t="shared" si="8"/>
        <v>4.3622460022726681</v>
      </c>
      <c r="AE44" s="159"/>
      <c r="AF44" s="159"/>
      <c r="AG44" s="176"/>
      <c r="AH44" s="176"/>
      <c r="AI44" s="159">
        <v>63.076211236659262</v>
      </c>
      <c r="AJ44" s="159">
        <v>6.9982008233177071</v>
      </c>
      <c r="AK44" s="159">
        <v>11.094833830555794</v>
      </c>
    </row>
    <row r="45" spans="1:37" x14ac:dyDescent="0.2">
      <c r="A45" s="367" t="s">
        <v>1382</v>
      </c>
      <c r="B45" s="368" t="s">
        <v>322</v>
      </c>
      <c r="C45" s="368">
        <v>6</v>
      </c>
      <c r="D45" s="368">
        <v>44</v>
      </c>
      <c r="E45" s="321" t="s">
        <v>1319</v>
      </c>
      <c r="F45" s="189" t="s">
        <v>322</v>
      </c>
      <c r="G45" s="189">
        <v>6</v>
      </c>
      <c r="H45" s="28">
        <v>44</v>
      </c>
      <c r="I45" s="197" t="s">
        <v>169</v>
      </c>
      <c r="J45" s="197"/>
      <c r="K45" s="198" t="s">
        <v>1124</v>
      </c>
      <c r="L45" s="197" t="s">
        <v>6</v>
      </c>
      <c r="M45" s="199">
        <v>1</v>
      </c>
      <c r="N45" s="197" t="str">
        <f t="shared" si="0"/>
        <v>OTO-MON-NCD-1</v>
      </c>
      <c r="O45" s="197" t="s">
        <v>52</v>
      </c>
      <c r="P45" s="197">
        <v>74</v>
      </c>
      <c r="Q45" s="197" t="str">
        <f t="shared" si="5"/>
        <v>L 74</v>
      </c>
      <c r="R45" s="200">
        <v>53.168010748828486</v>
      </c>
      <c r="S45" s="200">
        <v>0.85334847806576575</v>
      </c>
      <c r="T45" s="200">
        <v>1.6050035840104635</v>
      </c>
      <c r="U45" s="197" t="s">
        <v>1086</v>
      </c>
      <c r="V45" s="197" t="s">
        <v>1</v>
      </c>
      <c r="W45" s="198" t="s">
        <v>1122</v>
      </c>
      <c r="X45" s="198">
        <v>2</v>
      </c>
      <c r="Y45" s="197" t="s">
        <v>1193</v>
      </c>
      <c r="Z45" s="201">
        <v>10</v>
      </c>
      <c r="AA45" s="202">
        <f t="shared" si="6"/>
        <v>5</v>
      </c>
      <c r="AB45" s="173">
        <v>12</v>
      </c>
      <c r="AC45" s="203">
        <f t="shared" si="7"/>
        <v>9.7430037665525386</v>
      </c>
      <c r="AD45" s="203">
        <f t="shared" si="8"/>
        <v>2.2569962334474609</v>
      </c>
      <c r="AE45" s="159"/>
      <c r="AF45" s="159"/>
      <c r="AG45" s="176"/>
      <c r="AH45" s="176"/>
      <c r="AI45" s="159">
        <v>26.641976144927671</v>
      </c>
      <c r="AJ45" s="159">
        <v>5.4349120327521527</v>
      </c>
      <c r="AK45" s="159">
        <v>20.399808194359103</v>
      </c>
    </row>
    <row r="46" spans="1:37" x14ac:dyDescent="0.2">
      <c r="A46" s="367" t="s">
        <v>1382</v>
      </c>
      <c r="B46" s="368" t="s">
        <v>323</v>
      </c>
      <c r="C46" s="368">
        <v>6</v>
      </c>
      <c r="D46" s="368">
        <v>45</v>
      </c>
      <c r="E46" s="321" t="s">
        <v>1319</v>
      </c>
      <c r="F46" s="189" t="s">
        <v>323</v>
      </c>
      <c r="G46" s="189">
        <v>6</v>
      </c>
      <c r="H46" s="28">
        <v>45</v>
      </c>
      <c r="I46" s="197" t="s">
        <v>142</v>
      </c>
      <c r="J46" s="197"/>
      <c r="K46" s="198" t="s">
        <v>1124</v>
      </c>
      <c r="L46" s="197" t="s">
        <v>10</v>
      </c>
      <c r="M46" s="199">
        <v>5</v>
      </c>
      <c r="N46" s="197" t="str">
        <f t="shared" si="0"/>
        <v>CRE-MXT-NCD-5</v>
      </c>
      <c r="O46" s="197" t="s">
        <v>52</v>
      </c>
      <c r="P46" s="197">
        <v>45</v>
      </c>
      <c r="Q46" s="197" t="str">
        <f t="shared" si="5"/>
        <v>L 45</v>
      </c>
      <c r="R46" s="200">
        <v>38.704344738347075</v>
      </c>
      <c r="S46" s="200">
        <v>3.4724824542225381</v>
      </c>
      <c r="T46" s="200">
        <v>8.9718156390388639</v>
      </c>
      <c r="U46" s="197" t="s">
        <v>1086</v>
      </c>
      <c r="V46" s="197" t="s">
        <v>1</v>
      </c>
      <c r="W46" s="198" t="s">
        <v>1122</v>
      </c>
      <c r="X46" s="198">
        <v>2</v>
      </c>
      <c r="Y46" s="197" t="s">
        <v>1193</v>
      </c>
      <c r="Z46" s="201">
        <v>10</v>
      </c>
      <c r="AA46" s="202">
        <f t="shared" si="6"/>
        <v>5</v>
      </c>
      <c r="AB46" s="173">
        <v>12</v>
      </c>
      <c r="AC46" s="203">
        <f t="shared" si="7"/>
        <v>8.8995728822891635</v>
      </c>
      <c r="AD46" s="203">
        <f t="shared" si="8"/>
        <v>3.1004271177108365</v>
      </c>
      <c r="AE46" s="159"/>
      <c r="AF46" s="159"/>
      <c r="AG46" s="176"/>
      <c r="AH46" s="176"/>
      <c r="AI46" s="159">
        <v>20.03749923734722</v>
      </c>
      <c r="AJ46" s="159">
        <v>0.25486292933254884</v>
      </c>
      <c r="AK46" s="159">
        <v>1.2719298267396482</v>
      </c>
    </row>
    <row r="47" spans="1:37" x14ac:dyDescent="0.2">
      <c r="A47" s="367" t="s">
        <v>1382</v>
      </c>
      <c r="B47" s="368" t="s">
        <v>324</v>
      </c>
      <c r="C47" s="368">
        <v>6</v>
      </c>
      <c r="D47" s="368">
        <v>46</v>
      </c>
      <c r="E47" s="321" t="s">
        <v>1319</v>
      </c>
      <c r="F47" s="189" t="s">
        <v>324</v>
      </c>
      <c r="G47" s="189">
        <v>6</v>
      </c>
      <c r="H47" s="28">
        <v>46</v>
      </c>
      <c r="I47" s="197" t="s">
        <v>123</v>
      </c>
      <c r="J47" s="197"/>
      <c r="K47" s="198" t="s">
        <v>1124</v>
      </c>
      <c r="L47" s="197" t="s">
        <v>5</v>
      </c>
      <c r="M47" s="199">
        <v>2</v>
      </c>
      <c r="N47" s="197" t="str">
        <f t="shared" si="0"/>
        <v>CGF-MXG-PRO-2</v>
      </c>
      <c r="O47" s="197" t="s">
        <v>52</v>
      </c>
      <c r="P47" s="197">
        <v>26</v>
      </c>
      <c r="Q47" s="197" t="str">
        <f t="shared" si="5"/>
        <v>L 26</v>
      </c>
      <c r="R47" s="200">
        <v>56.666678794448785</v>
      </c>
      <c r="S47" s="200">
        <v>2.9558012501119739</v>
      </c>
      <c r="T47" s="200">
        <v>5.2161187367866919</v>
      </c>
      <c r="U47" s="197" t="s">
        <v>1086</v>
      </c>
      <c r="V47" s="197" t="s">
        <v>1</v>
      </c>
      <c r="W47" s="198" t="s">
        <v>1122</v>
      </c>
      <c r="X47" s="198">
        <v>2</v>
      </c>
      <c r="Y47" s="197" t="s">
        <v>1193</v>
      </c>
      <c r="Z47" s="201">
        <v>10</v>
      </c>
      <c r="AA47" s="202">
        <f t="shared" si="6"/>
        <v>5</v>
      </c>
      <c r="AB47" s="173">
        <v>12</v>
      </c>
      <c r="AC47" s="203">
        <f t="shared" si="7"/>
        <v>9.8823533943945279</v>
      </c>
      <c r="AD47" s="203">
        <f t="shared" si="8"/>
        <v>2.1176466056054712</v>
      </c>
      <c r="AE47" s="159"/>
      <c r="AF47" s="159"/>
      <c r="AG47" s="176"/>
      <c r="AH47" s="176"/>
      <c r="AI47" s="159">
        <v>25.264832302038776</v>
      </c>
      <c r="AJ47" s="159">
        <v>4.7735206213590544</v>
      </c>
      <c r="AK47" s="159">
        <v>18.893933528994172</v>
      </c>
    </row>
    <row r="48" spans="1:37" x14ac:dyDescent="0.2">
      <c r="A48" s="367" t="s">
        <v>1382</v>
      </c>
      <c r="B48" s="368" t="s">
        <v>325</v>
      </c>
      <c r="C48" s="368">
        <v>6</v>
      </c>
      <c r="D48" s="368">
        <v>47</v>
      </c>
      <c r="E48" s="321" t="s">
        <v>1319</v>
      </c>
      <c r="F48" s="189" t="s">
        <v>325</v>
      </c>
      <c r="G48" s="189">
        <v>6</v>
      </c>
      <c r="H48" s="28">
        <v>47</v>
      </c>
      <c r="I48" s="197" t="s">
        <v>190</v>
      </c>
      <c r="J48" s="197"/>
      <c r="K48" s="198" t="s">
        <v>1124</v>
      </c>
      <c r="L48" s="197" t="s">
        <v>3</v>
      </c>
      <c r="M48" s="199">
        <v>8</v>
      </c>
      <c r="N48" s="197" t="str">
        <f t="shared" si="0"/>
        <v>SFA-ONE-PRO-8</v>
      </c>
      <c r="O48" s="197" t="s">
        <v>52</v>
      </c>
      <c r="P48" s="197">
        <v>97</v>
      </c>
      <c r="Q48" s="197" t="str">
        <f t="shared" si="5"/>
        <v>L 97</v>
      </c>
      <c r="R48" s="200">
        <v>28.062106045907548</v>
      </c>
      <c r="S48" s="200">
        <v>4.6828848183733927</v>
      </c>
      <c r="T48" s="200">
        <v>16.687574377748184</v>
      </c>
      <c r="U48" s="197" t="s">
        <v>1086</v>
      </c>
      <c r="V48" s="197" t="s">
        <v>1</v>
      </c>
      <c r="W48" s="198" t="s">
        <v>1122</v>
      </c>
      <c r="X48" s="198">
        <v>2</v>
      </c>
      <c r="Y48" s="197" t="s">
        <v>1193</v>
      </c>
      <c r="Z48" s="201">
        <v>10</v>
      </c>
      <c r="AA48" s="202">
        <f t="shared" si="6"/>
        <v>5</v>
      </c>
      <c r="AB48" s="173">
        <v>12</v>
      </c>
      <c r="AC48" s="203">
        <f t="shared" si="7"/>
        <v>7.7237707033218106</v>
      </c>
      <c r="AD48" s="203">
        <f t="shared" si="8"/>
        <v>4.2762292966781894</v>
      </c>
      <c r="AE48" s="159"/>
      <c r="AF48" s="159"/>
      <c r="AG48" s="176"/>
      <c r="AH48" s="176"/>
      <c r="AI48" s="159">
        <v>55.82078897714397</v>
      </c>
      <c r="AJ48" s="159">
        <v>3.1370343623389125</v>
      </c>
      <c r="AK48" s="159">
        <v>5.6198316430521666</v>
      </c>
    </row>
    <row r="49" spans="1:37" ht="15" x14ac:dyDescent="0.2">
      <c r="A49" s="367" t="s">
        <v>1382</v>
      </c>
      <c r="B49" s="368" t="s">
        <v>326</v>
      </c>
      <c r="C49" s="368">
        <v>6</v>
      </c>
      <c r="D49" s="368">
        <v>48</v>
      </c>
      <c r="E49" s="321" t="s">
        <v>1319</v>
      </c>
      <c r="F49" s="189" t="s">
        <v>326</v>
      </c>
      <c r="G49" s="189">
        <v>6</v>
      </c>
      <c r="H49" s="28">
        <v>48</v>
      </c>
      <c r="I49" s="197" t="s">
        <v>1200</v>
      </c>
      <c r="J49" s="197"/>
      <c r="K49" s="198" t="s">
        <v>1123</v>
      </c>
      <c r="L49" s="197" t="s">
        <v>1</v>
      </c>
      <c r="M49" s="199" t="s">
        <v>1</v>
      </c>
      <c r="N49" s="197" t="s">
        <v>1</v>
      </c>
      <c r="O49" s="197" t="s">
        <v>1077</v>
      </c>
      <c r="P49" s="197" t="s">
        <v>58</v>
      </c>
      <c r="Q49" s="197" t="str">
        <f t="shared" si="5"/>
        <v>DNA neg</v>
      </c>
      <c r="R49" s="207" t="s">
        <v>1</v>
      </c>
      <c r="S49" s="207" t="s">
        <v>1</v>
      </c>
      <c r="T49" s="207" t="s">
        <v>1</v>
      </c>
      <c r="U49" s="189" t="s">
        <v>1083</v>
      </c>
      <c r="V49" s="197" t="s">
        <v>1127</v>
      </c>
      <c r="W49" s="208" t="s">
        <v>1121</v>
      </c>
      <c r="X49" s="198">
        <v>1</v>
      </c>
      <c r="Y49" s="197" t="s">
        <v>1193</v>
      </c>
      <c r="Z49" s="202" t="s">
        <v>1</v>
      </c>
      <c r="AA49" s="202">
        <f t="shared" si="6"/>
        <v>5</v>
      </c>
      <c r="AB49" s="173">
        <v>12</v>
      </c>
      <c r="AC49" s="206" t="s">
        <v>1</v>
      </c>
      <c r="AD49" s="206">
        <v>10</v>
      </c>
      <c r="AE49" s="240"/>
      <c r="AF49" s="159"/>
      <c r="AG49" s="176"/>
      <c r="AH49" s="176"/>
      <c r="AI49" s="330">
        <v>0.64445801554597804</v>
      </c>
      <c r="AJ49" s="240">
        <v>1.8299367113643696E-2</v>
      </c>
      <c r="AK49" s="240">
        <v>2.8394971700585749</v>
      </c>
    </row>
    <row r="50" spans="1:37" x14ac:dyDescent="0.2">
      <c r="A50" s="367" t="s">
        <v>1382</v>
      </c>
      <c r="B50" s="368" t="s">
        <v>317</v>
      </c>
      <c r="C50" s="368">
        <v>7</v>
      </c>
      <c r="D50" s="368">
        <v>49</v>
      </c>
      <c r="E50" s="321" t="s">
        <v>1319</v>
      </c>
      <c r="F50" s="28" t="s">
        <v>317</v>
      </c>
      <c r="G50" s="28">
        <v>7</v>
      </c>
      <c r="H50" s="28">
        <v>49</v>
      </c>
      <c r="I50" s="176" t="s">
        <v>176</v>
      </c>
      <c r="J50" s="176"/>
      <c r="K50" s="173" t="s">
        <v>1124</v>
      </c>
      <c r="L50" s="176" t="s">
        <v>6</v>
      </c>
      <c r="M50" s="180">
        <v>8</v>
      </c>
      <c r="N50" s="176" t="str">
        <f t="shared" ref="N50:N81" si="9">_xlfn.CONCAT(L50,"-",M50)</f>
        <v>OTO-MON-NCD-8</v>
      </c>
      <c r="O50" s="176" t="s">
        <v>52</v>
      </c>
      <c r="P50" s="176">
        <v>81</v>
      </c>
      <c r="Q50" s="176" t="str">
        <f t="shared" si="5"/>
        <v>L 81</v>
      </c>
      <c r="R50" s="175">
        <v>42.625246375101348</v>
      </c>
      <c r="S50" s="175">
        <v>2.9927070229656967</v>
      </c>
      <c r="T50" s="175">
        <v>7.0209729619623369</v>
      </c>
      <c r="U50" s="176" t="s">
        <v>1086</v>
      </c>
      <c r="V50" s="176" t="s">
        <v>1</v>
      </c>
      <c r="W50" s="173" t="s">
        <v>1122</v>
      </c>
      <c r="X50" s="173">
        <v>2</v>
      </c>
      <c r="Y50" s="176" t="s">
        <v>1193</v>
      </c>
      <c r="Z50" s="177">
        <v>10</v>
      </c>
      <c r="AA50" s="178">
        <f t="shared" si="6"/>
        <v>5</v>
      </c>
      <c r="AB50" s="173">
        <v>12</v>
      </c>
      <c r="AC50" s="179">
        <f t="shared" ref="AC50:AC81" si="10">AB50-AD50</f>
        <v>9.184767005356349</v>
      </c>
      <c r="AD50" s="179">
        <f t="shared" ref="AD50:AD81" si="11">(Z50*AB50)/R50</f>
        <v>2.815232994643651</v>
      </c>
      <c r="AE50" s="159"/>
      <c r="AF50" s="159"/>
      <c r="AG50" s="176"/>
      <c r="AH50" s="176"/>
      <c r="AI50" s="159">
        <v>63.540188558223178</v>
      </c>
      <c r="AJ50" s="159">
        <v>9.463386993055682</v>
      </c>
      <c r="AK50" s="159">
        <v>14.89354565635918</v>
      </c>
    </row>
    <row r="51" spans="1:37" x14ac:dyDescent="0.2">
      <c r="A51" s="367" t="s">
        <v>1382</v>
      </c>
      <c r="B51" s="368" t="s">
        <v>318</v>
      </c>
      <c r="C51" s="368">
        <v>7</v>
      </c>
      <c r="D51" s="368">
        <v>50</v>
      </c>
      <c r="E51" s="321" t="s">
        <v>1319</v>
      </c>
      <c r="F51" s="28" t="s">
        <v>318</v>
      </c>
      <c r="G51" s="28">
        <v>7</v>
      </c>
      <c r="H51" s="28">
        <v>50</v>
      </c>
      <c r="I51" s="176" t="s">
        <v>185</v>
      </c>
      <c r="J51" s="176"/>
      <c r="K51" s="173" t="s">
        <v>1124</v>
      </c>
      <c r="L51" s="176" t="s">
        <v>3</v>
      </c>
      <c r="M51" s="180">
        <v>1</v>
      </c>
      <c r="N51" s="176" t="str">
        <f t="shared" si="9"/>
        <v>SFA-ONE-PRO-1</v>
      </c>
      <c r="O51" s="176" t="s">
        <v>52</v>
      </c>
      <c r="P51" s="176">
        <v>90</v>
      </c>
      <c r="Q51" s="176" t="str">
        <f t="shared" si="5"/>
        <v>L 90</v>
      </c>
      <c r="R51" s="175">
        <v>14.22103758348095</v>
      </c>
      <c r="S51" s="175">
        <v>1.8139211587321313</v>
      </c>
      <c r="T51" s="175">
        <v>12.755195590223098</v>
      </c>
      <c r="U51" s="176" t="s">
        <v>1086</v>
      </c>
      <c r="V51" s="176" t="s">
        <v>1</v>
      </c>
      <c r="W51" s="173" t="s">
        <v>1122</v>
      </c>
      <c r="X51" s="173">
        <v>2</v>
      </c>
      <c r="Y51" s="176" t="s">
        <v>1193</v>
      </c>
      <c r="Z51" s="177">
        <v>10</v>
      </c>
      <c r="AA51" s="178">
        <f t="shared" si="6"/>
        <v>5</v>
      </c>
      <c r="AB51" s="173">
        <v>12</v>
      </c>
      <c r="AC51" s="179">
        <f t="shared" si="10"/>
        <v>3.561797140639646</v>
      </c>
      <c r="AD51" s="179">
        <f t="shared" si="11"/>
        <v>8.438202859360354</v>
      </c>
      <c r="AE51" s="159"/>
      <c r="AF51" s="159"/>
      <c r="AG51" s="176"/>
      <c r="AH51" s="176"/>
      <c r="AI51" s="159">
        <v>46.676184157316655</v>
      </c>
      <c r="AJ51" s="159">
        <v>6.626985090440944</v>
      </c>
      <c r="AK51" s="159">
        <v>14.197786751602189</v>
      </c>
    </row>
    <row r="52" spans="1:37" x14ac:dyDescent="0.2">
      <c r="A52" s="367" t="s">
        <v>1382</v>
      </c>
      <c r="B52" s="368" t="s">
        <v>319</v>
      </c>
      <c r="C52" s="368">
        <v>7</v>
      </c>
      <c r="D52" s="368">
        <v>51</v>
      </c>
      <c r="E52" s="321" t="s">
        <v>1319</v>
      </c>
      <c r="F52" s="28" t="s">
        <v>319</v>
      </c>
      <c r="G52" s="28">
        <v>7</v>
      </c>
      <c r="H52" s="28">
        <v>51</v>
      </c>
      <c r="I52" s="176" t="s">
        <v>118</v>
      </c>
      <c r="J52" s="176"/>
      <c r="K52" s="173" t="s">
        <v>1124</v>
      </c>
      <c r="L52" s="176" t="s">
        <v>4</v>
      </c>
      <c r="M52" s="180">
        <v>5</v>
      </c>
      <c r="N52" s="176" t="str">
        <f t="shared" si="9"/>
        <v>CGF-MON-PRO-5</v>
      </c>
      <c r="O52" s="176" t="s">
        <v>52</v>
      </c>
      <c r="P52" s="176">
        <v>21</v>
      </c>
      <c r="Q52" s="176" t="str">
        <f t="shared" si="5"/>
        <v>L 21</v>
      </c>
      <c r="R52" s="175">
        <v>18.346315786849001</v>
      </c>
      <c r="S52" s="175">
        <v>0.2343790244295173</v>
      </c>
      <c r="T52" s="175">
        <v>1.2775263826949104</v>
      </c>
      <c r="U52" s="176" t="s">
        <v>1086</v>
      </c>
      <c r="V52" s="176" t="s">
        <v>1</v>
      </c>
      <c r="W52" s="173" t="s">
        <v>1122</v>
      </c>
      <c r="X52" s="173">
        <v>2</v>
      </c>
      <c r="Y52" s="176" t="s">
        <v>1193</v>
      </c>
      <c r="Z52" s="177">
        <v>10</v>
      </c>
      <c r="AA52" s="178">
        <f t="shared" si="6"/>
        <v>5</v>
      </c>
      <c r="AB52" s="173">
        <v>12</v>
      </c>
      <c r="AC52" s="179">
        <f t="shared" si="10"/>
        <v>5.45917723241097</v>
      </c>
      <c r="AD52" s="179">
        <f t="shared" si="11"/>
        <v>6.54082276758903</v>
      </c>
      <c r="AE52" s="159"/>
      <c r="AF52" s="159"/>
      <c r="AG52" s="176"/>
      <c r="AH52" s="176"/>
      <c r="AI52" s="159">
        <v>20.490117474948839</v>
      </c>
      <c r="AJ52" s="159">
        <v>0.11241039798381114</v>
      </c>
      <c r="AK52" s="159">
        <v>0.54860787460708205</v>
      </c>
    </row>
    <row r="53" spans="1:37" x14ac:dyDescent="0.2">
      <c r="A53" s="367" t="s">
        <v>1382</v>
      </c>
      <c r="B53" s="368" t="s">
        <v>322</v>
      </c>
      <c r="C53" s="368">
        <v>7</v>
      </c>
      <c r="D53" s="368">
        <v>52</v>
      </c>
      <c r="E53" s="321" t="s">
        <v>1319</v>
      </c>
      <c r="F53" s="28" t="s">
        <v>322</v>
      </c>
      <c r="G53" s="28">
        <v>7</v>
      </c>
      <c r="H53" s="28">
        <v>52</v>
      </c>
      <c r="I53" s="176" t="s">
        <v>192</v>
      </c>
      <c r="J53" s="176"/>
      <c r="K53" s="173" t="s">
        <v>1124</v>
      </c>
      <c r="L53" s="176" t="s">
        <v>11</v>
      </c>
      <c r="M53" s="180">
        <v>2</v>
      </c>
      <c r="N53" s="176" t="str">
        <f t="shared" si="9"/>
        <v>UCP-MXG-NCD-2</v>
      </c>
      <c r="O53" s="176" t="s">
        <v>52</v>
      </c>
      <c r="P53" s="176">
        <v>99</v>
      </c>
      <c r="Q53" s="176" t="str">
        <f t="shared" si="5"/>
        <v>L 99</v>
      </c>
      <c r="R53" s="175">
        <v>61.597915694519997</v>
      </c>
      <c r="S53" s="175">
        <v>2.6374560046712623</v>
      </c>
      <c r="T53" s="175">
        <v>4.2817293003079664</v>
      </c>
      <c r="U53" s="176" t="s">
        <v>1086</v>
      </c>
      <c r="V53" s="176" t="s">
        <v>1</v>
      </c>
      <c r="W53" s="173" t="s">
        <v>1122</v>
      </c>
      <c r="X53" s="173">
        <v>2</v>
      </c>
      <c r="Y53" s="176" t="s">
        <v>1193</v>
      </c>
      <c r="Z53" s="177">
        <v>10</v>
      </c>
      <c r="AA53" s="178">
        <f t="shared" si="6"/>
        <v>5</v>
      </c>
      <c r="AB53" s="173">
        <v>12</v>
      </c>
      <c r="AC53" s="179">
        <f t="shared" si="10"/>
        <v>10.051882135182771</v>
      </c>
      <c r="AD53" s="179">
        <f t="shared" si="11"/>
        <v>1.9481178648172295</v>
      </c>
      <c r="AE53" s="159"/>
      <c r="AF53" s="159"/>
      <c r="AG53" s="176"/>
      <c r="AH53" s="176"/>
      <c r="AI53" s="159">
        <v>8.6577715174565029</v>
      </c>
      <c r="AJ53" s="159">
        <v>1.1763878858770898</v>
      </c>
      <c r="AK53" s="159">
        <v>13.587652244057963</v>
      </c>
    </row>
    <row r="54" spans="1:37" x14ac:dyDescent="0.2">
      <c r="A54" s="367" t="s">
        <v>1382</v>
      </c>
      <c r="B54" s="368" t="s">
        <v>323</v>
      </c>
      <c r="C54" s="368">
        <v>7</v>
      </c>
      <c r="D54" s="368">
        <v>53</v>
      </c>
      <c r="E54" s="321" t="s">
        <v>1319</v>
      </c>
      <c r="F54" s="28" t="s">
        <v>323</v>
      </c>
      <c r="G54" s="28">
        <v>7</v>
      </c>
      <c r="H54" s="28">
        <v>53</v>
      </c>
      <c r="I54" s="176" t="s">
        <v>163</v>
      </c>
      <c r="J54" s="176"/>
      <c r="K54" s="173" t="s">
        <v>1124</v>
      </c>
      <c r="L54" s="176" t="s">
        <v>0</v>
      </c>
      <c r="M54" s="180">
        <v>3</v>
      </c>
      <c r="N54" s="176" t="str">
        <f t="shared" si="9"/>
        <v>MHC-ONE-NCD-3</v>
      </c>
      <c r="O54" s="176" t="s">
        <v>52</v>
      </c>
      <c r="P54" s="176">
        <v>68</v>
      </c>
      <c r="Q54" s="176" t="str">
        <f t="shared" si="5"/>
        <v>L 68</v>
      </c>
      <c r="R54" s="175">
        <v>17.68367797063565</v>
      </c>
      <c r="S54" s="175">
        <v>3.7864083798781989</v>
      </c>
      <c r="T54" s="175">
        <v>21.411882676022824</v>
      </c>
      <c r="U54" s="176" t="s">
        <v>1086</v>
      </c>
      <c r="V54" s="176" t="s">
        <v>1</v>
      </c>
      <c r="W54" s="173" t="s">
        <v>1122</v>
      </c>
      <c r="X54" s="173">
        <v>2</v>
      </c>
      <c r="Y54" s="176" t="s">
        <v>1193</v>
      </c>
      <c r="Z54" s="177">
        <v>10</v>
      </c>
      <c r="AA54" s="178">
        <f t="shared" si="6"/>
        <v>5</v>
      </c>
      <c r="AB54" s="173">
        <v>12</v>
      </c>
      <c r="AC54" s="179">
        <f t="shared" si="10"/>
        <v>5.21408135800346</v>
      </c>
      <c r="AD54" s="179">
        <f t="shared" si="11"/>
        <v>6.78591864199654</v>
      </c>
      <c r="AE54" s="159"/>
      <c r="AF54" s="159"/>
      <c r="AG54" s="176"/>
      <c r="AH54" s="176"/>
      <c r="AI54" s="159">
        <v>32.827108088962873</v>
      </c>
      <c r="AJ54" s="159">
        <v>0.62479267716583176</v>
      </c>
      <c r="AK54" s="159">
        <v>1.9032827243649266</v>
      </c>
    </row>
    <row r="55" spans="1:37" x14ac:dyDescent="0.2">
      <c r="A55" s="367" t="s">
        <v>1382</v>
      </c>
      <c r="B55" s="368" t="s">
        <v>324</v>
      </c>
      <c r="C55" s="368">
        <v>7</v>
      </c>
      <c r="D55" s="368">
        <v>54</v>
      </c>
      <c r="E55" s="321" t="s">
        <v>1319</v>
      </c>
      <c r="F55" s="28" t="s">
        <v>324</v>
      </c>
      <c r="G55" s="28">
        <v>7</v>
      </c>
      <c r="H55" s="28">
        <v>54</v>
      </c>
      <c r="I55" s="176" t="s">
        <v>188</v>
      </c>
      <c r="J55" s="176"/>
      <c r="K55" s="173" t="s">
        <v>1124</v>
      </c>
      <c r="L55" s="176" t="s">
        <v>3</v>
      </c>
      <c r="M55" s="180">
        <v>6</v>
      </c>
      <c r="N55" s="176" t="str">
        <f t="shared" si="9"/>
        <v>SFA-ONE-PRO-6</v>
      </c>
      <c r="O55" s="176" t="s">
        <v>52</v>
      </c>
      <c r="P55" s="176">
        <v>95</v>
      </c>
      <c r="Q55" s="176" t="str">
        <f t="shared" si="5"/>
        <v>L 95</v>
      </c>
      <c r="R55" s="175">
        <v>31.023838437004169</v>
      </c>
      <c r="S55" s="175">
        <v>1.3334498968491419</v>
      </c>
      <c r="T55" s="175">
        <v>4.2981460838793204</v>
      </c>
      <c r="U55" s="176" t="s">
        <v>1086</v>
      </c>
      <c r="V55" s="176" t="s">
        <v>1</v>
      </c>
      <c r="W55" s="173" t="s">
        <v>1122</v>
      </c>
      <c r="X55" s="173">
        <v>2</v>
      </c>
      <c r="Y55" s="176" t="s">
        <v>1193</v>
      </c>
      <c r="Z55" s="177">
        <v>10</v>
      </c>
      <c r="AA55" s="178">
        <f t="shared" si="6"/>
        <v>5</v>
      </c>
      <c r="AB55" s="173">
        <v>12</v>
      </c>
      <c r="AC55" s="179">
        <f t="shared" si="10"/>
        <v>8.1320066746844546</v>
      </c>
      <c r="AD55" s="179">
        <f t="shared" si="11"/>
        <v>3.8679933253155458</v>
      </c>
      <c r="AE55" s="159"/>
      <c r="AF55" s="159"/>
      <c r="AG55" s="176"/>
      <c r="AH55" s="176"/>
      <c r="AI55" s="159">
        <v>27.882329861140349</v>
      </c>
      <c r="AJ55" s="159">
        <v>0.20913562415592382</v>
      </c>
      <c r="AK55" s="159">
        <v>0.75006509569846425</v>
      </c>
    </row>
    <row r="56" spans="1:37" x14ac:dyDescent="0.2">
      <c r="A56" s="367" t="s">
        <v>1382</v>
      </c>
      <c r="B56" s="368" t="s">
        <v>325</v>
      </c>
      <c r="C56" s="368">
        <v>7</v>
      </c>
      <c r="D56" s="368">
        <v>55</v>
      </c>
      <c r="E56" s="321" t="s">
        <v>1319</v>
      </c>
      <c r="F56" s="28" t="s">
        <v>325</v>
      </c>
      <c r="G56" s="28">
        <v>7</v>
      </c>
      <c r="H56" s="28">
        <v>55</v>
      </c>
      <c r="I56" s="176" t="s">
        <v>168</v>
      </c>
      <c r="J56" s="176"/>
      <c r="K56" s="173" t="s">
        <v>1124</v>
      </c>
      <c r="L56" s="176" t="s">
        <v>0</v>
      </c>
      <c r="M56" s="180">
        <v>8</v>
      </c>
      <c r="N56" s="176" t="str">
        <f t="shared" si="9"/>
        <v>MHC-ONE-NCD-8</v>
      </c>
      <c r="O56" s="176" t="s">
        <v>52</v>
      </c>
      <c r="P56" s="176">
        <v>73</v>
      </c>
      <c r="Q56" s="176" t="str">
        <f t="shared" si="5"/>
        <v>L 73</v>
      </c>
      <c r="R56" s="175">
        <v>12.0826381423601</v>
      </c>
      <c r="S56" s="175">
        <v>2.4470584753948246</v>
      </c>
      <c r="T56" s="175">
        <v>20.252683615639931</v>
      </c>
      <c r="U56" s="176" t="s">
        <v>1086</v>
      </c>
      <c r="V56" s="176" t="s">
        <v>1</v>
      </c>
      <c r="W56" s="173" t="s">
        <v>1122</v>
      </c>
      <c r="X56" s="173">
        <v>2</v>
      </c>
      <c r="Y56" s="176" t="s">
        <v>1193</v>
      </c>
      <c r="Z56" s="177">
        <v>10</v>
      </c>
      <c r="AA56" s="178">
        <f t="shared" si="6"/>
        <v>5</v>
      </c>
      <c r="AB56" s="173">
        <v>12</v>
      </c>
      <c r="AC56" s="179">
        <f t="shared" si="10"/>
        <v>2.0683941217029265</v>
      </c>
      <c r="AD56" s="179">
        <f t="shared" si="11"/>
        <v>9.9316058782970735</v>
      </c>
      <c r="AE56" s="159"/>
      <c r="AF56" s="159"/>
      <c r="AG56" s="176"/>
      <c r="AH56" s="176"/>
      <c r="AI56" s="159">
        <v>30.599647242411045</v>
      </c>
      <c r="AJ56" s="159">
        <v>4.5696133878070144</v>
      </c>
      <c r="AK56" s="159">
        <v>14.933549238677301</v>
      </c>
    </row>
    <row r="57" spans="1:37" x14ac:dyDescent="0.2">
      <c r="A57" s="367" t="s">
        <v>1382</v>
      </c>
      <c r="B57" s="368" t="s">
        <v>326</v>
      </c>
      <c r="C57" s="368">
        <v>7</v>
      </c>
      <c r="D57" s="368">
        <v>56</v>
      </c>
      <c r="E57" s="321" t="s">
        <v>1319</v>
      </c>
      <c r="F57" s="28" t="s">
        <v>326</v>
      </c>
      <c r="G57" s="28">
        <v>7</v>
      </c>
      <c r="H57" s="28">
        <v>56</v>
      </c>
      <c r="I57" s="176" t="s">
        <v>174</v>
      </c>
      <c r="J57" s="176"/>
      <c r="K57" s="173" t="s">
        <v>1124</v>
      </c>
      <c r="L57" s="176" t="s">
        <v>6</v>
      </c>
      <c r="M57" s="180">
        <v>6</v>
      </c>
      <c r="N57" s="176" t="str">
        <f t="shared" si="9"/>
        <v>OTO-MON-NCD-6</v>
      </c>
      <c r="O57" s="176" t="s">
        <v>52</v>
      </c>
      <c r="P57" s="176">
        <v>79</v>
      </c>
      <c r="Q57" s="176" t="str">
        <f t="shared" si="5"/>
        <v>L 79</v>
      </c>
      <c r="R57" s="175">
        <v>45.270635057670951</v>
      </c>
      <c r="S57" s="175">
        <v>6.8411794659691365</v>
      </c>
      <c r="T57" s="175">
        <v>15.111737348623569</v>
      </c>
      <c r="U57" s="176" t="s">
        <v>1086</v>
      </c>
      <c r="V57" s="176" t="s">
        <v>1</v>
      </c>
      <c r="W57" s="173" t="s">
        <v>1122</v>
      </c>
      <c r="X57" s="173">
        <v>2</v>
      </c>
      <c r="Y57" s="176" t="s">
        <v>1193</v>
      </c>
      <c r="Z57" s="177">
        <v>10</v>
      </c>
      <c r="AA57" s="178">
        <f t="shared" si="6"/>
        <v>5</v>
      </c>
      <c r="AB57" s="173">
        <v>12</v>
      </c>
      <c r="AC57" s="179">
        <f t="shared" si="10"/>
        <v>9.3492750908590043</v>
      </c>
      <c r="AD57" s="179">
        <f t="shared" si="11"/>
        <v>2.6507249091409957</v>
      </c>
      <c r="AE57" s="159"/>
      <c r="AF57" s="159"/>
      <c r="AG57" s="176"/>
      <c r="AH57" s="176"/>
      <c r="AI57" s="159">
        <v>27.043103948829533</v>
      </c>
      <c r="AJ57" s="159">
        <v>2.6351088643646809</v>
      </c>
      <c r="AK57" s="159">
        <v>9.7441065543022933</v>
      </c>
    </row>
    <row r="58" spans="1:37" x14ac:dyDescent="0.2">
      <c r="A58" s="367" t="s">
        <v>1382</v>
      </c>
      <c r="B58" s="368" t="s">
        <v>317</v>
      </c>
      <c r="C58" s="368">
        <v>8</v>
      </c>
      <c r="D58" s="368">
        <v>57</v>
      </c>
      <c r="E58" s="321" t="s">
        <v>1319</v>
      </c>
      <c r="F58" s="189" t="s">
        <v>317</v>
      </c>
      <c r="G58" s="189">
        <v>8</v>
      </c>
      <c r="H58" s="28">
        <v>57</v>
      </c>
      <c r="I58" s="197" t="s">
        <v>1203</v>
      </c>
      <c r="J58" s="197"/>
      <c r="K58" s="198" t="s">
        <v>1124</v>
      </c>
      <c r="L58" s="197" t="s">
        <v>3</v>
      </c>
      <c r="M58" s="199">
        <v>5</v>
      </c>
      <c r="N58" s="197" t="str">
        <f t="shared" si="9"/>
        <v>SFA-ONE-PRO-5</v>
      </c>
      <c r="O58" s="197" t="s">
        <v>52</v>
      </c>
      <c r="P58" s="197">
        <v>94</v>
      </c>
      <c r="Q58" s="197" t="str">
        <f t="shared" si="5"/>
        <v>L 94</v>
      </c>
      <c r="R58" s="207">
        <v>29.140252659593511</v>
      </c>
      <c r="S58" s="207">
        <v>2.0826744335060781</v>
      </c>
      <c r="T58" s="207">
        <v>7.1470706099743539</v>
      </c>
      <c r="U58" s="197" t="s">
        <v>1086</v>
      </c>
      <c r="V58" s="197" t="s">
        <v>1</v>
      </c>
      <c r="W58" s="198" t="s">
        <v>1121</v>
      </c>
      <c r="X58" s="198">
        <v>2</v>
      </c>
      <c r="Y58" s="197" t="s">
        <v>1193</v>
      </c>
      <c r="Z58" s="201">
        <v>10</v>
      </c>
      <c r="AA58" s="202">
        <f t="shared" si="6"/>
        <v>5</v>
      </c>
      <c r="AB58" s="173">
        <v>12</v>
      </c>
      <c r="AC58" s="203">
        <f t="shared" si="10"/>
        <v>7.8819849161296212</v>
      </c>
      <c r="AD58" s="203">
        <f t="shared" si="11"/>
        <v>4.1180150838703788</v>
      </c>
      <c r="AE58" s="159"/>
      <c r="AF58" s="159"/>
      <c r="AG58" s="176"/>
      <c r="AH58" s="176"/>
      <c r="AI58" s="159">
        <v>11.271572046107366</v>
      </c>
      <c r="AJ58" s="159">
        <v>1.9815600388774197</v>
      </c>
      <c r="AK58" s="159">
        <v>17.580156794204683</v>
      </c>
    </row>
    <row r="59" spans="1:37" x14ac:dyDescent="0.2">
      <c r="A59" s="367" t="s">
        <v>1382</v>
      </c>
      <c r="B59" s="368" t="s">
        <v>318</v>
      </c>
      <c r="C59" s="368">
        <v>8</v>
      </c>
      <c r="D59" s="368">
        <v>58</v>
      </c>
      <c r="E59" s="321" t="s">
        <v>1319</v>
      </c>
      <c r="F59" s="189" t="s">
        <v>318</v>
      </c>
      <c r="G59" s="189">
        <v>8</v>
      </c>
      <c r="H59" s="28">
        <v>58</v>
      </c>
      <c r="I59" s="197" t="s">
        <v>175</v>
      </c>
      <c r="J59" s="197"/>
      <c r="K59" s="198" t="s">
        <v>1124</v>
      </c>
      <c r="L59" s="197" t="s">
        <v>6</v>
      </c>
      <c r="M59" s="199">
        <v>7</v>
      </c>
      <c r="N59" s="197" t="str">
        <f t="shared" si="9"/>
        <v>OTO-MON-NCD-7</v>
      </c>
      <c r="O59" s="197" t="s">
        <v>52</v>
      </c>
      <c r="P59" s="197">
        <v>80</v>
      </c>
      <c r="Q59" s="197" t="str">
        <f t="shared" si="5"/>
        <v>L 80</v>
      </c>
      <c r="R59" s="207">
        <v>54.946709532867487</v>
      </c>
      <c r="S59" s="207">
        <v>0.52191952801395891</v>
      </c>
      <c r="T59" s="207">
        <v>0.94986493722933885</v>
      </c>
      <c r="U59" s="197" t="s">
        <v>1086</v>
      </c>
      <c r="V59" s="197" t="s">
        <v>1</v>
      </c>
      <c r="W59" s="198" t="s">
        <v>1122</v>
      </c>
      <c r="X59" s="198">
        <v>2</v>
      </c>
      <c r="Y59" s="197" t="s">
        <v>1193</v>
      </c>
      <c r="Z59" s="201">
        <v>10</v>
      </c>
      <c r="AA59" s="202">
        <f t="shared" si="6"/>
        <v>5</v>
      </c>
      <c r="AB59" s="173">
        <v>12</v>
      </c>
      <c r="AC59" s="203">
        <f t="shared" si="10"/>
        <v>9.8160657658996016</v>
      </c>
      <c r="AD59" s="203">
        <f t="shared" si="11"/>
        <v>2.183934234100398</v>
      </c>
      <c r="AE59" s="159"/>
      <c r="AF59" s="159"/>
      <c r="AG59" s="26"/>
      <c r="AH59" s="26"/>
      <c r="AI59" s="159">
        <v>23.029977394585529</v>
      </c>
      <c r="AJ59" s="159">
        <v>1.3306254086920879</v>
      </c>
      <c r="AK59" s="159">
        <v>5.7777972852241053</v>
      </c>
    </row>
    <row r="60" spans="1:37" x14ac:dyDescent="0.2">
      <c r="A60" s="367" t="s">
        <v>1382</v>
      </c>
      <c r="B60" s="368" t="s">
        <v>319</v>
      </c>
      <c r="C60" s="368">
        <v>8</v>
      </c>
      <c r="D60" s="368">
        <v>59</v>
      </c>
      <c r="E60" s="321" t="s">
        <v>1319</v>
      </c>
      <c r="F60" s="189" t="s">
        <v>319</v>
      </c>
      <c r="G60" s="189">
        <v>8</v>
      </c>
      <c r="H60" s="28">
        <v>59</v>
      </c>
      <c r="I60" s="198" t="s">
        <v>136</v>
      </c>
      <c r="J60" s="198"/>
      <c r="K60" s="198" t="s">
        <v>1124</v>
      </c>
      <c r="L60" s="198" t="s">
        <v>9</v>
      </c>
      <c r="M60" s="205">
        <v>7</v>
      </c>
      <c r="N60" s="198" t="str">
        <f t="shared" si="9"/>
        <v>CRE-MXG-NCD-7</v>
      </c>
      <c r="O60" s="198" t="s">
        <v>52</v>
      </c>
      <c r="P60" s="198">
        <v>39</v>
      </c>
      <c r="Q60" s="198" t="str">
        <f t="shared" si="5"/>
        <v>L 39</v>
      </c>
      <c r="R60" s="200">
        <v>24.448188525921253</v>
      </c>
      <c r="S60" s="200">
        <v>2.5035250305400814</v>
      </c>
      <c r="T60" s="200">
        <v>10.240124857863037</v>
      </c>
      <c r="U60" s="197" t="s">
        <v>1086</v>
      </c>
      <c r="V60" s="197" t="s">
        <v>1</v>
      </c>
      <c r="W60" s="198" t="s">
        <v>1122</v>
      </c>
      <c r="X60" s="198">
        <v>2</v>
      </c>
      <c r="Y60" s="197" t="s">
        <v>1193</v>
      </c>
      <c r="Z60" s="201">
        <v>10</v>
      </c>
      <c r="AA60" s="202">
        <f t="shared" si="6"/>
        <v>5</v>
      </c>
      <c r="AB60" s="173">
        <v>12</v>
      </c>
      <c r="AC60" s="203">
        <f t="shared" si="10"/>
        <v>7.0916608863364372</v>
      </c>
      <c r="AD60" s="203">
        <f t="shared" si="11"/>
        <v>4.9083391136635628</v>
      </c>
      <c r="AE60" s="159"/>
      <c r="AF60" s="159"/>
      <c r="AG60" s="176"/>
      <c r="AH60" s="176"/>
      <c r="AI60" s="159">
        <v>36.167375101177946</v>
      </c>
      <c r="AJ60" s="159">
        <v>1.5162332751304766</v>
      </c>
      <c r="AK60" s="159">
        <v>4.1922679511267438</v>
      </c>
    </row>
    <row r="61" spans="1:37" x14ac:dyDescent="0.2">
      <c r="A61" s="367" t="s">
        <v>1382</v>
      </c>
      <c r="B61" s="368" t="s">
        <v>322</v>
      </c>
      <c r="C61" s="368">
        <v>8</v>
      </c>
      <c r="D61" s="368">
        <v>60</v>
      </c>
      <c r="E61" s="321" t="s">
        <v>1319</v>
      </c>
      <c r="F61" s="189" t="s">
        <v>322</v>
      </c>
      <c r="G61" s="189">
        <v>8</v>
      </c>
      <c r="H61" s="28">
        <v>60</v>
      </c>
      <c r="I61" s="197" t="s">
        <v>147</v>
      </c>
      <c r="J61" s="197"/>
      <c r="K61" s="198" t="s">
        <v>1124</v>
      </c>
      <c r="L61" s="197" t="s">
        <v>12</v>
      </c>
      <c r="M61" s="199">
        <v>2</v>
      </c>
      <c r="N61" s="197" t="str">
        <f t="shared" si="9"/>
        <v>LCO-MXT-COM-2</v>
      </c>
      <c r="O61" s="197" t="s">
        <v>52</v>
      </c>
      <c r="P61" s="197">
        <v>50</v>
      </c>
      <c r="Q61" s="197" t="str">
        <f t="shared" si="5"/>
        <v>L 50</v>
      </c>
      <c r="R61" s="200">
        <v>23.8030366237567</v>
      </c>
      <c r="S61" s="200">
        <v>2.2827764805507531</v>
      </c>
      <c r="T61" s="200">
        <v>9.5902742017059293</v>
      </c>
      <c r="U61" s="197" t="s">
        <v>1086</v>
      </c>
      <c r="V61" s="197" t="s">
        <v>1</v>
      </c>
      <c r="W61" s="198" t="s">
        <v>1122</v>
      </c>
      <c r="X61" s="198">
        <v>2</v>
      </c>
      <c r="Y61" s="197" t="s">
        <v>1193</v>
      </c>
      <c r="Z61" s="201">
        <v>10</v>
      </c>
      <c r="AA61" s="202">
        <f t="shared" si="6"/>
        <v>5</v>
      </c>
      <c r="AB61" s="173">
        <v>12</v>
      </c>
      <c r="AC61" s="203">
        <f t="shared" si="10"/>
        <v>6.9586264182682642</v>
      </c>
      <c r="AD61" s="203">
        <f t="shared" si="11"/>
        <v>5.0413735817317358</v>
      </c>
      <c r="AE61" s="159"/>
      <c r="AF61" s="159"/>
      <c r="AG61" s="176"/>
      <c r="AH61" s="176"/>
      <c r="AI61" s="159">
        <v>28.976650874550046</v>
      </c>
      <c r="AJ61" s="159">
        <v>2.0861278509553713</v>
      </c>
      <c r="AK61" s="159">
        <v>7.199340807144833</v>
      </c>
    </row>
    <row r="62" spans="1:37" x14ac:dyDescent="0.2">
      <c r="A62" s="367" t="s">
        <v>1382</v>
      </c>
      <c r="B62" s="368" t="s">
        <v>323</v>
      </c>
      <c r="C62" s="368">
        <v>8</v>
      </c>
      <c r="D62" s="368">
        <v>61</v>
      </c>
      <c r="E62" s="321" t="s">
        <v>1319</v>
      </c>
      <c r="F62" s="189" t="s">
        <v>323</v>
      </c>
      <c r="G62" s="189">
        <v>8</v>
      </c>
      <c r="H62" s="28">
        <v>61</v>
      </c>
      <c r="I62" s="197" t="s">
        <v>112</v>
      </c>
      <c r="J62" s="197"/>
      <c r="K62" s="198" t="s">
        <v>1124</v>
      </c>
      <c r="L62" s="197" t="s">
        <v>8</v>
      </c>
      <c r="M62" s="199">
        <v>7</v>
      </c>
      <c r="N62" s="197" t="str">
        <f t="shared" si="9"/>
        <v>CCR-ONE-NCD-7</v>
      </c>
      <c r="O62" s="197" t="s">
        <v>52</v>
      </c>
      <c r="P62" s="197">
        <v>15</v>
      </c>
      <c r="Q62" s="197" t="str">
        <f t="shared" si="5"/>
        <v>L 15</v>
      </c>
      <c r="R62" s="204">
        <v>46.902212396518649</v>
      </c>
      <c r="S62" s="204">
        <v>9.0708136238519934</v>
      </c>
      <c r="T62" s="204">
        <v>19.339841684153221</v>
      </c>
      <c r="U62" s="197" t="s">
        <v>1086</v>
      </c>
      <c r="V62" s="197" t="s">
        <v>1</v>
      </c>
      <c r="W62" s="198" t="s">
        <v>1122</v>
      </c>
      <c r="X62" s="198">
        <v>2</v>
      </c>
      <c r="Y62" s="197" t="s">
        <v>1193</v>
      </c>
      <c r="Z62" s="201">
        <v>10</v>
      </c>
      <c r="AA62" s="202">
        <f t="shared" si="6"/>
        <v>5</v>
      </c>
      <c r="AB62" s="173">
        <v>12</v>
      </c>
      <c r="AC62" s="203">
        <f t="shared" si="10"/>
        <v>9.4414852974204884</v>
      </c>
      <c r="AD62" s="203">
        <f t="shared" si="11"/>
        <v>2.5585147025795116</v>
      </c>
      <c r="AE62" s="159"/>
      <c r="AF62" s="159"/>
      <c r="AG62" s="176"/>
      <c r="AH62" s="176"/>
      <c r="AI62" s="159">
        <v>34.220888568879957</v>
      </c>
      <c r="AJ62" s="159">
        <v>5.549936626037872</v>
      </c>
      <c r="AK62" s="159">
        <v>16.217979304853337</v>
      </c>
    </row>
    <row r="63" spans="1:37" x14ac:dyDescent="0.2">
      <c r="A63" s="367" t="s">
        <v>1382</v>
      </c>
      <c r="B63" s="368" t="s">
        <v>324</v>
      </c>
      <c r="C63" s="368">
        <v>8</v>
      </c>
      <c r="D63" s="368">
        <v>62</v>
      </c>
      <c r="E63" s="321" t="s">
        <v>1319</v>
      </c>
      <c r="F63" s="189" t="s">
        <v>324</v>
      </c>
      <c r="G63" s="189">
        <v>8</v>
      </c>
      <c r="H63" s="28">
        <v>62</v>
      </c>
      <c r="I63" s="197" t="s">
        <v>121</v>
      </c>
      <c r="J63" s="197"/>
      <c r="K63" s="198" t="s">
        <v>1124</v>
      </c>
      <c r="L63" s="197" t="s">
        <v>4</v>
      </c>
      <c r="M63" s="199">
        <v>8</v>
      </c>
      <c r="N63" s="197" t="str">
        <f t="shared" si="9"/>
        <v>CGF-MON-PRO-8</v>
      </c>
      <c r="O63" s="197" t="s">
        <v>52</v>
      </c>
      <c r="P63" s="197">
        <v>24</v>
      </c>
      <c r="Q63" s="197" t="str">
        <f t="shared" si="5"/>
        <v>L 24</v>
      </c>
      <c r="R63" s="200">
        <v>42.975492258953899</v>
      </c>
      <c r="S63" s="200">
        <v>0.76311248763149253</v>
      </c>
      <c r="T63" s="200">
        <v>1.7756922550956906</v>
      </c>
      <c r="U63" s="197" t="s">
        <v>1086</v>
      </c>
      <c r="V63" s="197" t="s">
        <v>1</v>
      </c>
      <c r="W63" s="198" t="s">
        <v>1122</v>
      </c>
      <c r="X63" s="198">
        <v>2</v>
      </c>
      <c r="Y63" s="197" t="s">
        <v>1193</v>
      </c>
      <c r="Z63" s="201">
        <v>10</v>
      </c>
      <c r="AA63" s="202">
        <f t="shared" si="6"/>
        <v>5</v>
      </c>
      <c r="AB63" s="173">
        <v>12</v>
      </c>
      <c r="AC63" s="203">
        <f t="shared" si="10"/>
        <v>9.2077108674654422</v>
      </c>
      <c r="AD63" s="203">
        <f t="shared" si="11"/>
        <v>2.7922891325345582</v>
      </c>
      <c r="AE63" s="159"/>
      <c r="AF63" s="159"/>
      <c r="AG63" s="176"/>
      <c r="AH63" s="176"/>
      <c r="AI63" s="159">
        <v>21.281281991400444</v>
      </c>
      <c r="AJ63" s="159">
        <v>2.3763035294717194</v>
      </c>
      <c r="AK63" s="159">
        <v>11.166167200039736</v>
      </c>
    </row>
    <row r="64" spans="1:37" x14ac:dyDescent="0.2">
      <c r="A64" s="367" t="s">
        <v>1382</v>
      </c>
      <c r="B64" s="368" t="s">
        <v>325</v>
      </c>
      <c r="C64" s="368">
        <v>8</v>
      </c>
      <c r="D64" s="368">
        <v>63</v>
      </c>
      <c r="E64" s="321" t="s">
        <v>1319</v>
      </c>
      <c r="F64" s="189" t="s">
        <v>325</v>
      </c>
      <c r="G64" s="189">
        <v>8</v>
      </c>
      <c r="H64" s="28">
        <v>63</v>
      </c>
      <c r="I64" s="198" t="s">
        <v>137</v>
      </c>
      <c r="J64" s="198"/>
      <c r="K64" s="198" t="s">
        <v>1124</v>
      </c>
      <c r="L64" s="198" t="s">
        <v>9</v>
      </c>
      <c r="M64" s="205">
        <v>8</v>
      </c>
      <c r="N64" s="198" t="str">
        <f t="shared" si="9"/>
        <v>CRE-MXG-NCD-8</v>
      </c>
      <c r="O64" s="198" t="s">
        <v>52</v>
      </c>
      <c r="P64" s="198">
        <v>40</v>
      </c>
      <c r="Q64" s="198" t="str">
        <f t="shared" si="5"/>
        <v>L 40</v>
      </c>
      <c r="R64" s="207">
        <v>41.450506566953621</v>
      </c>
      <c r="S64" s="207">
        <v>0.61260818487434365</v>
      </c>
      <c r="T64" s="207">
        <v>1.477926895500826</v>
      </c>
      <c r="U64" s="197" t="s">
        <v>1086</v>
      </c>
      <c r="V64" s="197" t="s">
        <v>1</v>
      </c>
      <c r="W64" s="198" t="s">
        <v>1121</v>
      </c>
      <c r="X64" s="198">
        <v>2</v>
      </c>
      <c r="Y64" s="197" t="s">
        <v>1193</v>
      </c>
      <c r="Z64" s="201">
        <v>10</v>
      </c>
      <c r="AA64" s="202">
        <f t="shared" si="6"/>
        <v>5</v>
      </c>
      <c r="AB64" s="173">
        <v>12</v>
      </c>
      <c r="AC64" s="203">
        <f t="shared" si="10"/>
        <v>9.1049810982124431</v>
      </c>
      <c r="AD64" s="203">
        <f t="shared" si="11"/>
        <v>2.8950189017875574</v>
      </c>
      <c r="AE64" s="159"/>
      <c r="AF64" s="159"/>
      <c r="AG64" s="176"/>
      <c r="AH64" s="176"/>
      <c r="AI64" s="159">
        <v>11.567334482164039</v>
      </c>
      <c r="AJ64" s="159">
        <v>1.1084188080264141</v>
      </c>
      <c r="AK64" s="159">
        <v>9.5823182923906334</v>
      </c>
    </row>
    <row r="65" spans="1:37" x14ac:dyDescent="0.2">
      <c r="A65" s="367" t="s">
        <v>1382</v>
      </c>
      <c r="B65" s="368" t="s">
        <v>326</v>
      </c>
      <c r="C65" s="368">
        <v>8</v>
      </c>
      <c r="D65" s="368">
        <v>64</v>
      </c>
      <c r="E65" s="321" t="s">
        <v>1319</v>
      </c>
      <c r="F65" s="189" t="s">
        <v>326</v>
      </c>
      <c r="G65" s="189">
        <v>8</v>
      </c>
      <c r="H65" s="28">
        <v>64</v>
      </c>
      <c r="I65" s="197" t="s">
        <v>144</v>
      </c>
      <c r="J65" s="197"/>
      <c r="K65" s="198" t="s">
        <v>1124</v>
      </c>
      <c r="L65" s="197" t="s">
        <v>10</v>
      </c>
      <c r="M65" s="199">
        <v>7</v>
      </c>
      <c r="N65" s="197" t="str">
        <f t="shared" si="9"/>
        <v>CRE-MXT-NCD-7</v>
      </c>
      <c r="O65" s="197" t="s">
        <v>52</v>
      </c>
      <c r="P65" s="197">
        <v>47</v>
      </c>
      <c r="Q65" s="197" t="str">
        <f t="shared" si="5"/>
        <v>L 47</v>
      </c>
      <c r="R65" s="200">
        <v>34.832222647287601</v>
      </c>
      <c r="S65" s="200">
        <v>9.3192207186056049</v>
      </c>
      <c r="T65" s="200">
        <v>26.754596779460172</v>
      </c>
      <c r="U65" s="197" t="s">
        <v>1086</v>
      </c>
      <c r="V65" s="197" t="s">
        <v>1</v>
      </c>
      <c r="W65" s="198" t="s">
        <v>1122</v>
      </c>
      <c r="X65" s="198">
        <v>2</v>
      </c>
      <c r="Y65" s="197" t="s">
        <v>1193</v>
      </c>
      <c r="Z65" s="201">
        <v>10</v>
      </c>
      <c r="AA65" s="202">
        <f t="shared" si="6"/>
        <v>5</v>
      </c>
      <c r="AB65" s="173">
        <v>12</v>
      </c>
      <c r="AC65" s="203">
        <f t="shared" si="10"/>
        <v>8.5549140743866818</v>
      </c>
      <c r="AD65" s="203">
        <f t="shared" si="11"/>
        <v>3.4450859256133186</v>
      </c>
      <c r="AE65" s="159"/>
      <c r="AF65" s="159"/>
      <c r="AG65" s="176"/>
      <c r="AH65" s="176"/>
      <c r="AI65" s="159">
        <v>23.285072495684418</v>
      </c>
      <c r="AJ65" s="159">
        <v>0.8339283013217581</v>
      </c>
      <c r="AK65" s="159">
        <v>3.581385892083075</v>
      </c>
    </row>
    <row r="66" spans="1:37" x14ac:dyDescent="0.2">
      <c r="A66" s="367" t="s">
        <v>1382</v>
      </c>
      <c r="B66" s="368" t="s">
        <v>317</v>
      </c>
      <c r="C66" s="368">
        <v>9</v>
      </c>
      <c r="D66" s="368">
        <v>65</v>
      </c>
      <c r="E66" s="321" t="s">
        <v>1319</v>
      </c>
      <c r="F66" s="28" t="s">
        <v>317</v>
      </c>
      <c r="G66" s="28">
        <v>9</v>
      </c>
      <c r="H66" s="28">
        <v>65</v>
      </c>
      <c r="I66" s="176" t="s">
        <v>202</v>
      </c>
      <c r="J66" s="176"/>
      <c r="K66" s="173" t="s">
        <v>1124</v>
      </c>
      <c r="L66" s="176" t="s">
        <v>13</v>
      </c>
      <c r="M66" s="180">
        <v>7</v>
      </c>
      <c r="N66" s="176" t="str">
        <f t="shared" si="9"/>
        <v>WBI-NRT-NCS-7</v>
      </c>
      <c r="O66" s="176" t="s">
        <v>52</v>
      </c>
      <c r="P66" s="176">
        <v>110</v>
      </c>
      <c r="Q66" s="176" t="str">
        <f t="shared" ref="Q66:Q97" si="12">_xlfn.CONCAT(O66," ",P66)</f>
        <v>L 110</v>
      </c>
      <c r="R66" s="181">
        <v>51.019715924400145</v>
      </c>
      <c r="S66" s="181">
        <v>1.7539748312548695</v>
      </c>
      <c r="T66" s="181">
        <v>3.4378373134297133</v>
      </c>
      <c r="U66" s="176" t="s">
        <v>1086</v>
      </c>
      <c r="V66" s="176" t="s">
        <v>1</v>
      </c>
      <c r="W66" s="173" t="s">
        <v>1122</v>
      </c>
      <c r="X66" s="173">
        <v>2</v>
      </c>
      <c r="Y66" s="176" t="s">
        <v>1193</v>
      </c>
      <c r="Z66" s="177">
        <v>10</v>
      </c>
      <c r="AA66" s="178">
        <f t="shared" si="6"/>
        <v>5</v>
      </c>
      <c r="AB66" s="173">
        <v>12</v>
      </c>
      <c r="AC66" s="179">
        <f t="shared" si="10"/>
        <v>9.6479680879091276</v>
      </c>
      <c r="AD66" s="179">
        <f t="shared" si="11"/>
        <v>2.3520319120908724</v>
      </c>
      <c r="AE66" s="159"/>
      <c r="AF66" s="159"/>
      <c r="AG66" s="176"/>
      <c r="AH66" s="176"/>
      <c r="AI66" s="159">
        <v>16.624872138733174</v>
      </c>
      <c r="AJ66" s="159">
        <v>1.6521714308318241</v>
      </c>
      <c r="AK66" s="159">
        <v>9.9379496999711705</v>
      </c>
    </row>
    <row r="67" spans="1:37" x14ac:dyDescent="0.2">
      <c r="A67" s="367" t="s">
        <v>1382</v>
      </c>
      <c r="B67" s="368" t="s">
        <v>318</v>
      </c>
      <c r="C67" s="368">
        <v>9</v>
      </c>
      <c r="D67" s="368">
        <v>66</v>
      </c>
      <c r="E67" s="321" t="s">
        <v>1319</v>
      </c>
      <c r="F67" s="28" t="s">
        <v>318</v>
      </c>
      <c r="G67" s="28">
        <v>9</v>
      </c>
      <c r="H67" s="28">
        <v>66</v>
      </c>
      <c r="I67" s="176" t="s">
        <v>195</v>
      </c>
      <c r="J67" s="176"/>
      <c r="K67" s="173" t="s">
        <v>1124</v>
      </c>
      <c r="L67" s="176" t="s">
        <v>11</v>
      </c>
      <c r="M67" s="180">
        <v>6</v>
      </c>
      <c r="N67" s="176" t="str">
        <f t="shared" si="9"/>
        <v>UCP-MXG-NCD-6</v>
      </c>
      <c r="O67" s="176" t="s">
        <v>52</v>
      </c>
      <c r="P67" s="176">
        <v>103</v>
      </c>
      <c r="Q67" s="176" t="str">
        <f t="shared" si="12"/>
        <v>L 103</v>
      </c>
      <c r="R67" s="181">
        <v>49.814239030360547</v>
      </c>
      <c r="S67" s="181">
        <v>2.8816912590904398</v>
      </c>
      <c r="T67" s="181">
        <v>5.7848745964665254</v>
      </c>
      <c r="U67" s="176" t="s">
        <v>1086</v>
      </c>
      <c r="V67" s="176" t="s">
        <v>1</v>
      </c>
      <c r="W67" s="173" t="s">
        <v>1122</v>
      </c>
      <c r="X67" s="173">
        <v>2</v>
      </c>
      <c r="Y67" s="176" t="s">
        <v>1193</v>
      </c>
      <c r="Z67" s="177">
        <v>10</v>
      </c>
      <c r="AA67" s="178">
        <f t="shared" si="6"/>
        <v>5</v>
      </c>
      <c r="AB67" s="173">
        <v>12</v>
      </c>
      <c r="AC67" s="179">
        <f t="shared" si="10"/>
        <v>9.5910502230725037</v>
      </c>
      <c r="AD67" s="179">
        <f t="shared" si="11"/>
        <v>2.4089497769274959</v>
      </c>
      <c r="AE67" s="159"/>
      <c r="AF67" s="159"/>
      <c r="AG67" s="176"/>
      <c r="AH67" s="176"/>
      <c r="AI67" s="159">
        <v>23.249950706402686</v>
      </c>
      <c r="AJ67" s="159">
        <v>3.5709907824624745</v>
      </c>
      <c r="AK67" s="159">
        <v>15.359132703361292</v>
      </c>
    </row>
    <row r="68" spans="1:37" x14ac:dyDescent="0.2">
      <c r="A68" s="367" t="s">
        <v>1382</v>
      </c>
      <c r="B68" s="368" t="s">
        <v>319</v>
      </c>
      <c r="C68" s="368">
        <v>9</v>
      </c>
      <c r="D68" s="368">
        <v>67</v>
      </c>
      <c r="E68" s="321" t="s">
        <v>1319</v>
      </c>
      <c r="F68" s="28" t="s">
        <v>319</v>
      </c>
      <c r="G68" s="28">
        <v>9</v>
      </c>
      <c r="H68" s="28">
        <v>67</v>
      </c>
      <c r="I68" s="176" t="s">
        <v>177</v>
      </c>
      <c r="J68" s="176"/>
      <c r="K68" s="173" t="s">
        <v>1124</v>
      </c>
      <c r="L68" s="176" t="s">
        <v>7</v>
      </c>
      <c r="M68" s="180">
        <v>1</v>
      </c>
      <c r="N68" s="176" t="str">
        <f t="shared" si="9"/>
        <v>OTO-MXT-NCD-1</v>
      </c>
      <c r="O68" s="176" t="s">
        <v>52</v>
      </c>
      <c r="P68" s="176">
        <v>82</v>
      </c>
      <c r="Q68" s="176" t="str">
        <f t="shared" si="12"/>
        <v>L 82</v>
      </c>
      <c r="R68" s="175">
        <v>13.0339356379456</v>
      </c>
      <c r="S68" s="175">
        <v>1.0007335047004948</v>
      </c>
      <c r="T68" s="175">
        <v>7.6779073681096506</v>
      </c>
      <c r="U68" s="176" t="s">
        <v>1086</v>
      </c>
      <c r="V68" s="176" t="s">
        <v>1</v>
      </c>
      <c r="W68" s="173" t="s">
        <v>1122</v>
      </c>
      <c r="X68" s="173">
        <v>2</v>
      </c>
      <c r="Y68" s="176" t="s">
        <v>1193</v>
      </c>
      <c r="Z68" s="177">
        <v>10</v>
      </c>
      <c r="AA68" s="178">
        <f t="shared" si="6"/>
        <v>5</v>
      </c>
      <c r="AB68" s="173">
        <v>12</v>
      </c>
      <c r="AC68" s="179">
        <f t="shared" si="10"/>
        <v>2.7932643421496657</v>
      </c>
      <c r="AD68" s="179">
        <f t="shared" si="11"/>
        <v>9.2067356578503343</v>
      </c>
      <c r="AE68" s="159"/>
      <c r="AF68" s="159"/>
      <c r="AG68" s="176"/>
      <c r="AH68" s="176"/>
      <c r="AI68" s="159">
        <v>10.997991792754942</v>
      </c>
      <c r="AJ68" s="159">
        <v>1.3332396039940364</v>
      </c>
      <c r="AK68" s="159">
        <v>12.122573185336654</v>
      </c>
    </row>
    <row r="69" spans="1:37" x14ac:dyDescent="0.2">
      <c r="A69" s="367" t="s">
        <v>1382</v>
      </c>
      <c r="B69" s="368" t="s">
        <v>322</v>
      </c>
      <c r="C69" s="368">
        <v>9</v>
      </c>
      <c r="D69" s="368">
        <v>68</v>
      </c>
      <c r="E69" s="321" t="s">
        <v>1319</v>
      </c>
      <c r="F69" s="28" t="s">
        <v>322</v>
      </c>
      <c r="G69" s="28">
        <v>9</v>
      </c>
      <c r="H69" s="28">
        <v>68</v>
      </c>
      <c r="I69" s="173" t="s">
        <v>189</v>
      </c>
      <c r="J69" s="173"/>
      <c r="K69" s="173" t="s">
        <v>1124</v>
      </c>
      <c r="L69" s="173" t="s">
        <v>3</v>
      </c>
      <c r="M69" s="174">
        <v>7</v>
      </c>
      <c r="N69" s="173" t="str">
        <f t="shared" si="9"/>
        <v>SFA-ONE-PRO-7</v>
      </c>
      <c r="O69" s="173" t="s">
        <v>52</v>
      </c>
      <c r="P69" s="173">
        <v>96</v>
      </c>
      <c r="Q69" s="173" t="str">
        <f t="shared" si="12"/>
        <v>L 96</v>
      </c>
      <c r="R69" s="175">
        <v>28.218843187253459</v>
      </c>
      <c r="S69" s="175">
        <v>0.45868568455854192</v>
      </c>
      <c r="T69" s="175">
        <v>1.6254588521393807</v>
      </c>
      <c r="U69" s="176" t="s">
        <v>1086</v>
      </c>
      <c r="V69" s="176" t="s">
        <v>1</v>
      </c>
      <c r="W69" s="173" t="s">
        <v>1122</v>
      </c>
      <c r="X69" s="173">
        <v>2</v>
      </c>
      <c r="Y69" s="176" t="s">
        <v>1193</v>
      </c>
      <c r="Z69" s="177">
        <v>10</v>
      </c>
      <c r="AA69" s="178">
        <f t="shared" si="6"/>
        <v>5</v>
      </c>
      <c r="AB69" s="173">
        <v>12</v>
      </c>
      <c r="AC69" s="179">
        <f t="shared" si="10"/>
        <v>7.7475223486764202</v>
      </c>
      <c r="AD69" s="179">
        <f t="shared" si="11"/>
        <v>4.2524776513235798</v>
      </c>
      <c r="AE69" s="159"/>
      <c r="AF69" s="159"/>
      <c r="AG69" s="176"/>
      <c r="AH69" s="176"/>
      <c r="AI69" s="159">
        <v>17.780194154579558</v>
      </c>
      <c r="AJ69" s="159">
        <v>2.747519262348491</v>
      </c>
      <c r="AK69" s="159">
        <v>15.452695501870128</v>
      </c>
    </row>
    <row r="70" spans="1:37" x14ac:dyDescent="0.2">
      <c r="A70" s="367" t="s">
        <v>1382</v>
      </c>
      <c r="B70" s="368" t="s">
        <v>323</v>
      </c>
      <c r="C70" s="368">
        <v>9</v>
      </c>
      <c r="D70" s="368">
        <v>69</v>
      </c>
      <c r="E70" s="321" t="s">
        <v>1319</v>
      </c>
      <c r="F70" s="28" t="s">
        <v>323</v>
      </c>
      <c r="G70" s="28">
        <v>9</v>
      </c>
      <c r="H70" s="28">
        <v>69</v>
      </c>
      <c r="I70" s="176" t="s">
        <v>179</v>
      </c>
      <c r="J70" s="176"/>
      <c r="K70" s="173" t="s">
        <v>1124</v>
      </c>
      <c r="L70" s="176" t="s">
        <v>7</v>
      </c>
      <c r="M70" s="180">
        <v>3</v>
      </c>
      <c r="N70" s="176" t="str">
        <f t="shared" si="9"/>
        <v>OTO-MXT-NCD-3</v>
      </c>
      <c r="O70" s="176" t="s">
        <v>52</v>
      </c>
      <c r="P70" s="176">
        <v>84</v>
      </c>
      <c r="Q70" s="176" t="str">
        <f t="shared" si="12"/>
        <v>L 84</v>
      </c>
      <c r="R70" s="175">
        <v>43.164320575061723</v>
      </c>
      <c r="S70" s="175">
        <v>2.1258133584020373</v>
      </c>
      <c r="T70" s="175">
        <v>4.9249318188741062</v>
      </c>
      <c r="U70" s="176" t="s">
        <v>1086</v>
      </c>
      <c r="V70" s="176" t="s">
        <v>1</v>
      </c>
      <c r="W70" s="173" t="s">
        <v>1122</v>
      </c>
      <c r="X70" s="173">
        <v>2</v>
      </c>
      <c r="Y70" s="176" t="s">
        <v>1193</v>
      </c>
      <c r="Z70" s="177">
        <v>10</v>
      </c>
      <c r="AA70" s="178">
        <f t="shared" si="6"/>
        <v>5</v>
      </c>
      <c r="AB70" s="173">
        <v>12</v>
      </c>
      <c r="AC70" s="179">
        <f t="shared" si="10"/>
        <v>9.2199261241394304</v>
      </c>
      <c r="AD70" s="179">
        <f t="shared" si="11"/>
        <v>2.7800738758605701</v>
      </c>
      <c r="AE70" s="159"/>
      <c r="AF70" s="159"/>
      <c r="AG70" s="176"/>
      <c r="AH70" s="176"/>
      <c r="AI70" s="159">
        <v>18.355082389664723</v>
      </c>
      <c r="AJ70" s="159">
        <v>2.4678003650399427</v>
      </c>
      <c r="AK70" s="159">
        <v>13.444779558328204</v>
      </c>
    </row>
    <row r="71" spans="1:37" x14ac:dyDescent="0.2">
      <c r="A71" s="367" t="s">
        <v>1382</v>
      </c>
      <c r="B71" s="368" t="s">
        <v>324</v>
      </c>
      <c r="C71" s="368">
        <v>9</v>
      </c>
      <c r="D71" s="368">
        <v>70</v>
      </c>
      <c r="E71" s="321" t="s">
        <v>1319</v>
      </c>
      <c r="F71" s="28" t="s">
        <v>324</v>
      </c>
      <c r="G71" s="28">
        <v>9</v>
      </c>
      <c r="H71" s="28">
        <v>70</v>
      </c>
      <c r="I71" s="176" t="s">
        <v>170</v>
      </c>
      <c r="J71" s="176"/>
      <c r="K71" s="173" t="s">
        <v>1124</v>
      </c>
      <c r="L71" s="176" t="s">
        <v>6</v>
      </c>
      <c r="M71" s="180">
        <v>2</v>
      </c>
      <c r="N71" s="176" t="str">
        <f t="shared" si="9"/>
        <v>OTO-MON-NCD-2</v>
      </c>
      <c r="O71" s="176" t="s">
        <v>52</v>
      </c>
      <c r="P71" s="176">
        <v>75</v>
      </c>
      <c r="Q71" s="176" t="str">
        <f t="shared" si="12"/>
        <v>L 75</v>
      </c>
      <c r="R71" s="175">
        <v>28.576465630156051</v>
      </c>
      <c r="S71" s="175">
        <v>6.6981287328141352</v>
      </c>
      <c r="T71" s="175">
        <v>23.439318282054316</v>
      </c>
      <c r="U71" s="176" t="s">
        <v>1086</v>
      </c>
      <c r="V71" s="176" t="s">
        <v>1</v>
      </c>
      <c r="W71" s="173" t="s">
        <v>1122</v>
      </c>
      <c r="X71" s="173">
        <v>2</v>
      </c>
      <c r="Y71" s="176" t="s">
        <v>1193</v>
      </c>
      <c r="Z71" s="177">
        <v>10</v>
      </c>
      <c r="AA71" s="178">
        <f t="shared" si="6"/>
        <v>5</v>
      </c>
      <c r="AB71" s="173">
        <v>12</v>
      </c>
      <c r="AC71" s="179">
        <f t="shared" si="10"/>
        <v>7.8007403171172118</v>
      </c>
      <c r="AD71" s="179">
        <f t="shared" si="11"/>
        <v>4.1992596828827882</v>
      </c>
      <c r="AE71" s="159"/>
      <c r="AF71" s="159"/>
      <c r="AG71" s="176"/>
      <c r="AH71" s="176"/>
      <c r="AI71" s="159">
        <v>37.37445554333425</v>
      </c>
      <c r="AJ71" s="159">
        <v>1.1162613939322621</v>
      </c>
      <c r="AK71" s="159">
        <v>2.9866960674196306</v>
      </c>
    </row>
    <row r="72" spans="1:37" x14ac:dyDescent="0.2">
      <c r="A72" s="367" t="s">
        <v>1382</v>
      </c>
      <c r="B72" s="368" t="s">
        <v>325</v>
      </c>
      <c r="C72" s="368">
        <v>9</v>
      </c>
      <c r="D72" s="368">
        <v>71</v>
      </c>
      <c r="E72" s="321" t="s">
        <v>1319</v>
      </c>
      <c r="F72" s="28" t="s">
        <v>325</v>
      </c>
      <c r="G72" s="28">
        <v>9</v>
      </c>
      <c r="H72" s="28">
        <v>71</v>
      </c>
      <c r="I72" s="176" t="s">
        <v>129</v>
      </c>
      <c r="J72" s="176"/>
      <c r="K72" s="173" t="s">
        <v>1124</v>
      </c>
      <c r="L72" s="176" t="s">
        <v>5</v>
      </c>
      <c r="M72" s="180">
        <v>8</v>
      </c>
      <c r="N72" s="176" t="str">
        <f t="shared" si="9"/>
        <v>CGF-MXG-PRO-8</v>
      </c>
      <c r="O72" s="176" t="s">
        <v>52</v>
      </c>
      <c r="P72" s="176">
        <v>32</v>
      </c>
      <c r="Q72" s="176" t="str">
        <f t="shared" si="12"/>
        <v>L 32</v>
      </c>
      <c r="R72" s="175">
        <v>35.139521541234004</v>
      </c>
      <c r="S72" s="175">
        <v>8.2609614912570315</v>
      </c>
      <c r="T72" s="175">
        <v>23.509032362786488</v>
      </c>
      <c r="U72" s="176" t="s">
        <v>1086</v>
      </c>
      <c r="V72" s="176" t="s">
        <v>1</v>
      </c>
      <c r="W72" s="173" t="s">
        <v>1122</v>
      </c>
      <c r="X72" s="173">
        <v>2</v>
      </c>
      <c r="Y72" s="176" t="s">
        <v>1193</v>
      </c>
      <c r="Z72" s="177">
        <v>10</v>
      </c>
      <c r="AA72" s="178">
        <f t="shared" si="6"/>
        <v>5</v>
      </c>
      <c r="AB72" s="173">
        <v>12</v>
      </c>
      <c r="AC72" s="179">
        <f t="shared" si="10"/>
        <v>8.5850417212087642</v>
      </c>
      <c r="AD72" s="179">
        <f t="shared" si="11"/>
        <v>3.4149582787912349</v>
      </c>
      <c r="AE72" s="159"/>
      <c r="AF72" s="159"/>
      <c r="AG72" s="176"/>
      <c r="AH72" s="176"/>
      <c r="AI72" s="159">
        <v>13.626580443208638</v>
      </c>
      <c r="AJ72" s="159">
        <v>0.56989457582490111</v>
      </c>
      <c r="AK72" s="159">
        <v>4.1822273621767758</v>
      </c>
    </row>
    <row r="73" spans="1:37" x14ac:dyDescent="0.2">
      <c r="A73" s="367" t="s">
        <v>1382</v>
      </c>
      <c r="B73" s="368" t="s">
        <v>326</v>
      </c>
      <c r="C73" s="368">
        <v>9</v>
      </c>
      <c r="D73" s="368">
        <v>72</v>
      </c>
      <c r="E73" s="321" t="s">
        <v>1319</v>
      </c>
      <c r="F73" s="28" t="s">
        <v>326</v>
      </c>
      <c r="G73" s="28">
        <v>9</v>
      </c>
      <c r="H73" s="28">
        <v>72</v>
      </c>
      <c r="I73" s="173" t="s">
        <v>113</v>
      </c>
      <c r="J73" s="173"/>
      <c r="K73" s="173" t="s">
        <v>1124</v>
      </c>
      <c r="L73" s="173" t="s">
        <v>8</v>
      </c>
      <c r="M73" s="174">
        <v>8</v>
      </c>
      <c r="N73" s="173" t="str">
        <f t="shared" si="9"/>
        <v>CCR-ONE-NCD-8</v>
      </c>
      <c r="O73" s="173" t="s">
        <v>52</v>
      </c>
      <c r="P73" s="173">
        <v>16</v>
      </c>
      <c r="Q73" s="173" t="str">
        <f t="shared" si="12"/>
        <v>L 16</v>
      </c>
      <c r="R73" s="181">
        <v>27.6110293465895</v>
      </c>
      <c r="S73" s="181">
        <v>4.3725201339179485</v>
      </c>
      <c r="T73" s="181">
        <v>15.836135911600991</v>
      </c>
      <c r="U73" s="176" t="s">
        <v>1086</v>
      </c>
      <c r="V73" s="176" t="s">
        <v>1</v>
      </c>
      <c r="W73" s="173" t="s">
        <v>1122</v>
      </c>
      <c r="X73" s="173">
        <v>2</v>
      </c>
      <c r="Y73" s="176" t="s">
        <v>1193</v>
      </c>
      <c r="Z73" s="177">
        <v>10</v>
      </c>
      <c r="AA73" s="178">
        <f t="shared" si="6"/>
        <v>5</v>
      </c>
      <c r="AB73" s="173">
        <v>12</v>
      </c>
      <c r="AC73" s="179">
        <f t="shared" si="10"/>
        <v>7.6539106712143514</v>
      </c>
      <c r="AD73" s="179">
        <f t="shared" si="11"/>
        <v>4.3460893287856486</v>
      </c>
      <c r="AE73" s="159"/>
      <c r="AF73" s="159"/>
      <c r="AG73" s="176"/>
      <c r="AH73" s="176"/>
      <c r="AI73" s="159">
        <v>27.31668420218196</v>
      </c>
      <c r="AJ73" s="159">
        <v>0.41304285770795574</v>
      </c>
      <c r="AK73" s="159">
        <v>1.5120534199936437</v>
      </c>
    </row>
    <row r="74" spans="1:37" x14ac:dyDescent="0.2">
      <c r="A74" s="367" t="s">
        <v>1382</v>
      </c>
      <c r="B74" s="368" t="s">
        <v>317</v>
      </c>
      <c r="C74" s="368">
        <v>10</v>
      </c>
      <c r="D74" s="368">
        <v>73</v>
      </c>
      <c r="E74" s="321" t="s">
        <v>1319</v>
      </c>
      <c r="F74" s="189" t="s">
        <v>317</v>
      </c>
      <c r="G74" s="189">
        <v>10</v>
      </c>
      <c r="H74" s="28">
        <v>73</v>
      </c>
      <c r="I74" s="197" t="s">
        <v>150</v>
      </c>
      <c r="J74" s="197"/>
      <c r="K74" s="198" t="s">
        <v>1124</v>
      </c>
      <c r="L74" s="197" t="s">
        <v>12</v>
      </c>
      <c r="M74" s="199">
        <v>5</v>
      </c>
      <c r="N74" s="197" t="str">
        <f t="shared" si="9"/>
        <v>LCO-MXT-COM-5</v>
      </c>
      <c r="O74" s="197" t="s">
        <v>52</v>
      </c>
      <c r="P74" s="197">
        <v>53</v>
      </c>
      <c r="Q74" s="197" t="str">
        <f t="shared" si="12"/>
        <v>L 53</v>
      </c>
      <c r="R74" s="200">
        <v>35.356396765728505</v>
      </c>
      <c r="S74" s="200">
        <v>0.42359042252089801</v>
      </c>
      <c r="T74" s="200">
        <v>1.1980587991689546</v>
      </c>
      <c r="U74" s="197" t="s">
        <v>1086</v>
      </c>
      <c r="V74" s="197" t="s">
        <v>1</v>
      </c>
      <c r="W74" s="198" t="s">
        <v>1122</v>
      </c>
      <c r="X74" s="198">
        <v>2</v>
      </c>
      <c r="Y74" s="197" t="s">
        <v>1193</v>
      </c>
      <c r="Z74" s="201">
        <v>10</v>
      </c>
      <c r="AA74" s="202">
        <f t="shared" si="6"/>
        <v>5</v>
      </c>
      <c r="AB74" s="173">
        <v>12</v>
      </c>
      <c r="AC74" s="203">
        <f t="shared" si="10"/>
        <v>8.6059889870814601</v>
      </c>
      <c r="AD74" s="203">
        <f t="shared" si="11"/>
        <v>3.3940110129185403</v>
      </c>
      <c r="AE74" s="159"/>
      <c r="AF74" s="159"/>
      <c r="AG74" s="176"/>
      <c r="AH74" s="176"/>
      <c r="AI74" s="159">
        <v>27.142923770998664</v>
      </c>
      <c r="AJ74" s="159">
        <v>4.6375824656577063</v>
      </c>
      <c r="AK74" s="159">
        <v>17.08578819579051</v>
      </c>
    </row>
    <row r="75" spans="1:37" x14ac:dyDescent="0.2">
      <c r="A75" s="367" t="s">
        <v>1382</v>
      </c>
      <c r="B75" s="368" t="s">
        <v>318</v>
      </c>
      <c r="C75" s="368">
        <v>10</v>
      </c>
      <c r="D75" s="368">
        <v>74</v>
      </c>
      <c r="E75" s="321" t="s">
        <v>1319</v>
      </c>
      <c r="F75" s="189" t="s">
        <v>318</v>
      </c>
      <c r="G75" s="189">
        <v>10</v>
      </c>
      <c r="H75" s="28">
        <v>74</v>
      </c>
      <c r="I75" s="198" t="s">
        <v>162</v>
      </c>
      <c r="J75" s="198"/>
      <c r="K75" s="198" t="s">
        <v>1124</v>
      </c>
      <c r="L75" s="198" t="s">
        <v>0</v>
      </c>
      <c r="M75" s="205">
        <v>2</v>
      </c>
      <c r="N75" s="198" t="str">
        <f t="shared" si="9"/>
        <v>MHC-ONE-NCD-2</v>
      </c>
      <c r="O75" s="198" t="s">
        <v>52</v>
      </c>
      <c r="P75" s="198">
        <v>67</v>
      </c>
      <c r="Q75" s="198" t="str">
        <f t="shared" si="12"/>
        <v>L 67</v>
      </c>
      <c r="R75" s="200">
        <v>10.521908187195885</v>
      </c>
      <c r="S75" s="200">
        <v>1.3014582047107124</v>
      </c>
      <c r="T75" s="200">
        <v>12.369032133301234</v>
      </c>
      <c r="U75" s="197" t="s">
        <v>1086</v>
      </c>
      <c r="V75" s="197" t="s">
        <v>1</v>
      </c>
      <c r="W75" s="198" t="s">
        <v>1122</v>
      </c>
      <c r="X75" s="198">
        <v>2</v>
      </c>
      <c r="Y75" s="197" t="s">
        <v>1193</v>
      </c>
      <c r="Z75" s="201">
        <v>10</v>
      </c>
      <c r="AA75" s="202">
        <f t="shared" ref="AA75:AA106" si="13">2.5*2</f>
        <v>5</v>
      </c>
      <c r="AB75" s="173">
        <v>12</v>
      </c>
      <c r="AC75" s="203">
        <f t="shared" si="10"/>
        <v>0.59522456715331806</v>
      </c>
      <c r="AD75" s="203">
        <f t="shared" si="11"/>
        <v>11.404775432846682</v>
      </c>
      <c r="AE75" s="159"/>
      <c r="AF75" s="159"/>
      <c r="AG75" s="176"/>
      <c r="AH75" s="176"/>
      <c r="AI75" s="159">
        <v>38.960481606688163</v>
      </c>
      <c r="AJ75" s="159">
        <v>3.0193955737511997</v>
      </c>
      <c r="AK75" s="159">
        <v>7.7498928381646959</v>
      </c>
    </row>
    <row r="76" spans="1:37" x14ac:dyDescent="0.2">
      <c r="A76" s="367" t="s">
        <v>1382</v>
      </c>
      <c r="B76" s="368" t="s">
        <v>319</v>
      </c>
      <c r="C76" s="368">
        <v>10</v>
      </c>
      <c r="D76" s="368">
        <v>75</v>
      </c>
      <c r="E76" s="321" t="s">
        <v>1319</v>
      </c>
      <c r="F76" s="189" t="s">
        <v>319</v>
      </c>
      <c r="G76" s="189">
        <v>10</v>
      </c>
      <c r="H76" s="28">
        <v>75</v>
      </c>
      <c r="I76" s="197" t="s">
        <v>181</v>
      </c>
      <c r="J76" s="197"/>
      <c r="K76" s="198" t="s">
        <v>1124</v>
      </c>
      <c r="L76" s="197" t="s">
        <v>7</v>
      </c>
      <c r="M76" s="199">
        <v>5</v>
      </c>
      <c r="N76" s="197" t="str">
        <f t="shared" si="9"/>
        <v>OTO-MXT-NCD-5</v>
      </c>
      <c r="O76" s="197" t="s">
        <v>52</v>
      </c>
      <c r="P76" s="197">
        <v>86</v>
      </c>
      <c r="Q76" s="197" t="str">
        <f t="shared" si="12"/>
        <v>L 86</v>
      </c>
      <c r="R76" s="204">
        <v>26.850233267567347</v>
      </c>
      <c r="S76" s="204">
        <v>3.3354743221525194</v>
      </c>
      <c r="T76" s="204">
        <v>12.422515249360872</v>
      </c>
      <c r="U76" s="197" t="s">
        <v>1086</v>
      </c>
      <c r="V76" s="197" t="s">
        <v>1</v>
      </c>
      <c r="W76" s="198" t="s">
        <v>1122</v>
      </c>
      <c r="X76" s="198">
        <v>2</v>
      </c>
      <c r="Y76" s="197" t="s">
        <v>1193</v>
      </c>
      <c r="Z76" s="201">
        <v>10</v>
      </c>
      <c r="AA76" s="202">
        <f t="shared" si="13"/>
        <v>5</v>
      </c>
      <c r="AB76" s="173">
        <v>12</v>
      </c>
      <c r="AC76" s="203">
        <f t="shared" si="10"/>
        <v>7.5307650848251981</v>
      </c>
      <c r="AD76" s="203">
        <f t="shared" si="11"/>
        <v>4.4692349151748019</v>
      </c>
      <c r="AE76" s="159"/>
      <c r="AF76" s="159"/>
      <c r="AG76" s="176"/>
      <c r="AH76" s="176"/>
      <c r="AI76" s="159">
        <v>59.000235164753221</v>
      </c>
      <c r="AJ76" s="159">
        <v>4.0520027180210851</v>
      </c>
      <c r="AK76" s="159">
        <v>6.867773843114704</v>
      </c>
    </row>
    <row r="77" spans="1:37" s="33" customFormat="1" x14ac:dyDescent="0.2">
      <c r="A77" s="367" t="s">
        <v>1382</v>
      </c>
      <c r="B77" s="368" t="s">
        <v>322</v>
      </c>
      <c r="C77" s="368">
        <v>10</v>
      </c>
      <c r="D77" s="368">
        <v>76</v>
      </c>
      <c r="E77" s="321" t="s">
        <v>1319</v>
      </c>
      <c r="F77" s="189" t="s">
        <v>322</v>
      </c>
      <c r="G77" s="189">
        <v>10</v>
      </c>
      <c r="H77" s="28">
        <v>76</v>
      </c>
      <c r="I77" s="197" t="s">
        <v>155</v>
      </c>
      <c r="J77" s="197"/>
      <c r="K77" s="198" t="s">
        <v>1124</v>
      </c>
      <c r="L77" s="197" t="s">
        <v>18</v>
      </c>
      <c r="M77" s="199">
        <v>2</v>
      </c>
      <c r="N77" s="197" t="str">
        <f t="shared" si="9"/>
        <v>LWR-BHO-NCS-2</v>
      </c>
      <c r="O77" s="197" t="s">
        <v>52</v>
      </c>
      <c r="P77" s="197">
        <v>58</v>
      </c>
      <c r="Q77" s="197" t="str">
        <f t="shared" si="12"/>
        <v>L 58</v>
      </c>
      <c r="R77" s="200">
        <v>51.696251111789174</v>
      </c>
      <c r="S77" s="200">
        <v>4.2090280005077831</v>
      </c>
      <c r="T77" s="200">
        <v>8.1418437700754804</v>
      </c>
      <c r="U77" s="197" t="s">
        <v>1086</v>
      </c>
      <c r="V77" s="197" t="s">
        <v>1</v>
      </c>
      <c r="W77" s="198" t="s">
        <v>1122</v>
      </c>
      <c r="X77" s="198">
        <v>2</v>
      </c>
      <c r="Y77" s="197" t="s">
        <v>1193</v>
      </c>
      <c r="Z77" s="201">
        <v>10</v>
      </c>
      <c r="AA77" s="202">
        <f t="shared" si="13"/>
        <v>5</v>
      </c>
      <c r="AB77" s="173">
        <v>12</v>
      </c>
      <c r="AC77" s="203">
        <f t="shared" si="10"/>
        <v>9.6787485084651657</v>
      </c>
      <c r="AD77" s="203">
        <f t="shared" si="11"/>
        <v>2.3212514915348352</v>
      </c>
      <c r="AE77" s="173"/>
      <c r="AF77" s="173"/>
      <c r="AG77" s="176"/>
      <c r="AH77" s="176"/>
      <c r="AI77" s="159">
        <v>67.778833969960402</v>
      </c>
      <c r="AJ77" s="159">
        <v>3.9500491012450705</v>
      </c>
      <c r="AK77" s="159">
        <v>5.8278504805729376</v>
      </c>
    </row>
    <row r="78" spans="1:37" x14ac:dyDescent="0.2">
      <c r="A78" s="367" t="s">
        <v>1382</v>
      </c>
      <c r="B78" s="368" t="s">
        <v>323</v>
      </c>
      <c r="C78" s="368">
        <v>10</v>
      </c>
      <c r="D78" s="368">
        <v>77</v>
      </c>
      <c r="E78" s="321" t="s">
        <v>1319</v>
      </c>
      <c r="F78" s="189" t="s">
        <v>323</v>
      </c>
      <c r="G78" s="189">
        <v>10</v>
      </c>
      <c r="H78" s="28">
        <v>77</v>
      </c>
      <c r="I78" s="197" t="s">
        <v>201</v>
      </c>
      <c r="J78" s="197"/>
      <c r="K78" s="198" t="s">
        <v>1124</v>
      </c>
      <c r="L78" s="197" t="s">
        <v>13</v>
      </c>
      <c r="M78" s="199">
        <v>6</v>
      </c>
      <c r="N78" s="197" t="str">
        <f t="shared" si="9"/>
        <v>WBI-NRT-NCS-6</v>
      </c>
      <c r="O78" s="197" t="s">
        <v>52</v>
      </c>
      <c r="P78" s="197">
        <v>109</v>
      </c>
      <c r="Q78" s="197" t="str">
        <f t="shared" si="12"/>
        <v>L 109</v>
      </c>
      <c r="R78" s="204">
        <v>37.992033039435256</v>
      </c>
      <c r="S78" s="204">
        <v>1.7802996337696535</v>
      </c>
      <c r="T78" s="204">
        <v>4.6859814843857519</v>
      </c>
      <c r="U78" s="197" t="s">
        <v>1086</v>
      </c>
      <c r="V78" s="197" t="s">
        <v>1</v>
      </c>
      <c r="W78" s="198" t="s">
        <v>1122</v>
      </c>
      <c r="X78" s="198">
        <v>2</v>
      </c>
      <c r="Y78" s="197" t="s">
        <v>1193</v>
      </c>
      <c r="Z78" s="201">
        <v>10</v>
      </c>
      <c r="AA78" s="202">
        <f t="shared" si="13"/>
        <v>5</v>
      </c>
      <c r="AB78" s="173">
        <v>12</v>
      </c>
      <c r="AC78" s="203">
        <f t="shared" si="10"/>
        <v>8.8414430500352132</v>
      </c>
      <c r="AD78" s="203">
        <f t="shared" si="11"/>
        <v>3.1585569499647859</v>
      </c>
      <c r="AE78" s="159"/>
      <c r="AF78" s="159"/>
      <c r="AG78" s="176"/>
      <c r="AH78" s="176"/>
      <c r="AI78" s="159">
        <v>19.2238845455812</v>
      </c>
      <c r="AJ78" s="159">
        <v>2.5619113959101134</v>
      </c>
      <c r="AK78" s="159">
        <v>13.326710269382023</v>
      </c>
    </row>
    <row r="79" spans="1:37" x14ac:dyDescent="0.2">
      <c r="A79" s="367" t="s">
        <v>1382</v>
      </c>
      <c r="B79" s="368" t="s">
        <v>324</v>
      </c>
      <c r="C79" s="368">
        <v>10</v>
      </c>
      <c r="D79" s="368">
        <v>78</v>
      </c>
      <c r="E79" s="321" t="s">
        <v>1319</v>
      </c>
      <c r="F79" s="189" t="s">
        <v>324</v>
      </c>
      <c r="G79" s="189">
        <v>10</v>
      </c>
      <c r="H79" s="28">
        <v>78</v>
      </c>
      <c r="I79" s="197" t="s">
        <v>135</v>
      </c>
      <c r="J79" s="197"/>
      <c r="K79" s="198" t="s">
        <v>1124</v>
      </c>
      <c r="L79" s="197" t="s">
        <v>9</v>
      </c>
      <c r="M79" s="199">
        <v>6</v>
      </c>
      <c r="N79" s="197" t="str">
        <f t="shared" si="9"/>
        <v>CRE-MXG-NCD-6</v>
      </c>
      <c r="O79" s="197" t="s">
        <v>52</v>
      </c>
      <c r="P79" s="197">
        <v>38</v>
      </c>
      <c r="Q79" s="197" t="str">
        <f t="shared" si="12"/>
        <v>L 38</v>
      </c>
      <c r="R79" s="200">
        <v>33.748772804835255</v>
      </c>
      <c r="S79" s="200">
        <v>0.47593658413518453</v>
      </c>
      <c r="T79" s="200">
        <v>1.4102337494979851</v>
      </c>
      <c r="U79" s="197" t="s">
        <v>1086</v>
      </c>
      <c r="V79" s="197" t="s">
        <v>1</v>
      </c>
      <c r="W79" s="198" t="s">
        <v>1122</v>
      </c>
      <c r="X79" s="198">
        <v>2</v>
      </c>
      <c r="Y79" s="197" t="s">
        <v>1193</v>
      </c>
      <c r="Z79" s="201">
        <v>10</v>
      </c>
      <c r="AA79" s="202">
        <f t="shared" si="13"/>
        <v>5</v>
      </c>
      <c r="AB79" s="173">
        <v>12</v>
      </c>
      <c r="AC79" s="203">
        <f t="shared" si="10"/>
        <v>8.44431515498521</v>
      </c>
      <c r="AD79" s="203">
        <f t="shared" si="11"/>
        <v>3.55568484501479</v>
      </c>
      <c r="AE79" s="159"/>
      <c r="AF79" s="159"/>
      <c r="AG79" s="176"/>
      <c r="AH79" s="176"/>
      <c r="AI79" s="159">
        <v>41.454128645691</v>
      </c>
      <c r="AJ79" s="159">
        <v>4.9669710737032728</v>
      </c>
      <c r="AK79" s="159">
        <v>11.981848939959736</v>
      </c>
    </row>
    <row r="80" spans="1:37" x14ac:dyDescent="0.2">
      <c r="A80" s="367" t="s">
        <v>1382</v>
      </c>
      <c r="B80" s="368" t="s">
        <v>325</v>
      </c>
      <c r="C80" s="368">
        <v>10</v>
      </c>
      <c r="D80" s="368">
        <v>79</v>
      </c>
      <c r="E80" s="321" t="s">
        <v>1319</v>
      </c>
      <c r="F80" s="189" t="s">
        <v>325</v>
      </c>
      <c r="G80" s="189">
        <v>10</v>
      </c>
      <c r="H80" s="28">
        <v>79</v>
      </c>
      <c r="I80" s="197" t="s">
        <v>167</v>
      </c>
      <c r="J80" s="197"/>
      <c r="K80" s="198" t="s">
        <v>1124</v>
      </c>
      <c r="L80" s="197" t="s">
        <v>0</v>
      </c>
      <c r="M80" s="199">
        <v>7</v>
      </c>
      <c r="N80" s="197" t="str">
        <f t="shared" si="9"/>
        <v>MHC-ONE-NCD-7</v>
      </c>
      <c r="O80" s="197" t="s">
        <v>52</v>
      </c>
      <c r="P80" s="197">
        <v>72</v>
      </c>
      <c r="Q80" s="197" t="str">
        <f t="shared" si="12"/>
        <v>L 72</v>
      </c>
      <c r="R80" s="200">
        <v>24.922907495542901</v>
      </c>
      <c r="S80" s="200">
        <v>4.3884787638682434</v>
      </c>
      <c r="T80" s="200">
        <v>17.608213506602546</v>
      </c>
      <c r="U80" s="197" t="s">
        <v>1086</v>
      </c>
      <c r="V80" s="197" t="s">
        <v>1</v>
      </c>
      <c r="W80" s="198" t="s">
        <v>1122</v>
      </c>
      <c r="X80" s="198">
        <v>2</v>
      </c>
      <c r="Y80" s="197" t="s">
        <v>1193</v>
      </c>
      <c r="Z80" s="201">
        <v>10</v>
      </c>
      <c r="AA80" s="202">
        <f t="shared" si="13"/>
        <v>5</v>
      </c>
      <c r="AB80" s="173">
        <v>12</v>
      </c>
      <c r="AC80" s="203">
        <f t="shared" si="10"/>
        <v>7.1851524537632594</v>
      </c>
      <c r="AD80" s="203">
        <f t="shared" si="11"/>
        <v>4.8148475462367406</v>
      </c>
      <c r="AE80" s="159"/>
      <c r="AF80" s="159"/>
      <c r="AG80" s="176"/>
      <c r="AH80" s="176"/>
      <c r="AI80" s="159">
        <v>51.473081167110848</v>
      </c>
      <c r="AJ80" s="159">
        <v>1.7828811959292845</v>
      </c>
      <c r="AK80" s="159">
        <v>3.4637157044106992</v>
      </c>
    </row>
    <row r="81" spans="1:37" x14ac:dyDescent="0.2">
      <c r="A81" s="367" t="s">
        <v>1382</v>
      </c>
      <c r="B81" s="368" t="s">
        <v>326</v>
      </c>
      <c r="C81" s="368">
        <v>10</v>
      </c>
      <c r="D81" s="368">
        <v>80</v>
      </c>
      <c r="E81" s="321" t="s">
        <v>1319</v>
      </c>
      <c r="F81" s="189" t="s">
        <v>326</v>
      </c>
      <c r="G81" s="189">
        <v>10</v>
      </c>
      <c r="H81" s="28">
        <v>80</v>
      </c>
      <c r="I81" s="197" t="s">
        <v>203</v>
      </c>
      <c r="J81" s="197"/>
      <c r="K81" s="198" t="s">
        <v>1124</v>
      </c>
      <c r="L81" s="197" t="s">
        <v>13</v>
      </c>
      <c r="M81" s="199">
        <v>8</v>
      </c>
      <c r="N81" s="197" t="str">
        <f t="shared" si="9"/>
        <v>WBI-NRT-NCS-8</v>
      </c>
      <c r="O81" s="197" t="s">
        <v>52</v>
      </c>
      <c r="P81" s="197">
        <v>111</v>
      </c>
      <c r="Q81" s="197" t="str">
        <f t="shared" si="12"/>
        <v>L 111</v>
      </c>
      <c r="R81" s="204">
        <v>43.52481220916065</v>
      </c>
      <c r="S81" s="204">
        <v>5.7319161125246998</v>
      </c>
      <c r="T81" s="204">
        <v>13.169306934581801</v>
      </c>
      <c r="U81" s="197" t="s">
        <v>1086</v>
      </c>
      <c r="V81" s="197" t="s">
        <v>1</v>
      </c>
      <c r="W81" s="198" t="s">
        <v>1122</v>
      </c>
      <c r="X81" s="198">
        <v>2</v>
      </c>
      <c r="Y81" s="197" t="s">
        <v>1193</v>
      </c>
      <c r="Z81" s="201">
        <v>10</v>
      </c>
      <c r="AA81" s="202">
        <f t="shared" si="13"/>
        <v>5</v>
      </c>
      <c r="AB81" s="173">
        <v>12</v>
      </c>
      <c r="AC81" s="203">
        <f t="shared" si="10"/>
        <v>9.2429519184750522</v>
      </c>
      <c r="AD81" s="203">
        <f t="shared" si="11"/>
        <v>2.7570480815249478</v>
      </c>
      <c r="AE81" s="159"/>
      <c r="AF81" s="159"/>
      <c r="AG81" s="176"/>
      <c r="AH81" s="176"/>
      <c r="AI81" s="159">
        <v>47.315770425289223</v>
      </c>
      <c r="AJ81" s="159">
        <v>1.5031622986207278</v>
      </c>
      <c r="AK81" s="159">
        <v>3.1768737676885026</v>
      </c>
    </row>
    <row r="82" spans="1:37" x14ac:dyDescent="0.2">
      <c r="A82" s="367" t="s">
        <v>1382</v>
      </c>
      <c r="B82" s="368" t="s">
        <v>317</v>
      </c>
      <c r="C82" s="368">
        <v>11</v>
      </c>
      <c r="D82" s="368">
        <v>81</v>
      </c>
      <c r="E82" s="321" t="s">
        <v>1319</v>
      </c>
      <c r="F82" s="28" t="s">
        <v>317</v>
      </c>
      <c r="G82" s="28">
        <v>11</v>
      </c>
      <c r="H82" s="28">
        <v>81</v>
      </c>
      <c r="I82" s="176" t="s">
        <v>165</v>
      </c>
      <c r="J82" s="176"/>
      <c r="K82" s="173" t="s">
        <v>1124</v>
      </c>
      <c r="L82" s="176" t="s">
        <v>0</v>
      </c>
      <c r="M82" s="180">
        <v>5</v>
      </c>
      <c r="N82" s="176" t="str">
        <f t="shared" ref="N82:N113" si="14">_xlfn.CONCAT(L82,"-",M82)</f>
        <v>MHC-ONE-NCD-5</v>
      </c>
      <c r="O82" s="176" t="s">
        <v>52</v>
      </c>
      <c r="P82" s="176">
        <v>70</v>
      </c>
      <c r="Q82" s="176" t="str">
        <f t="shared" si="12"/>
        <v>L 70</v>
      </c>
      <c r="R82" s="175">
        <v>29.630221060685678</v>
      </c>
      <c r="S82" s="175">
        <v>2.3236912663594098</v>
      </c>
      <c r="T82" s="175">
        <v>7.8423014853660931</v>
      </c>
      <c r="U82" s="176" t="s">
        <v>1086</v>
      </c>
      <c r="V82" s="176" t="s">
        <v>1</v>
      </c>
      <c r="W82" s="173" t="s">
        <v>1122</v>
      </c>
      <c r="X82" s="173">
        <v>2</v>
      </c>
      <c r="Y82" s="176" t="s">
        <v>1193</v>
      </c>
      <c r="Z82" s="177">
        <v>10</v>
      </c>
      <c r="AA82" s="178">
        <f t="shared" si="13"/>
        <v>5</v>
      </c>
      <c r="AB82" s="173">
        <v>12</v>
      </c>
      <c r="AC82" s="179">
        <f t="shared" ref="AC82:AC113" si="15">AB82-AD82</f>
        <v>7.9500808396188498</v>
      </c>
      <c r="AD82" s="179">
        <f t="shared" ref="AD82:AD118" si="16">(Z82*AB82)/R82</f>
        <v>4.0499191603811502</v>
      </c>
      <c r="AE82" s="159"/>
      <c r="AF82" s="319" t="s">
        <v>1352</v>
      </c>
      <c r="AG82" s="176"/>
      <c r="AH82" s="176"/>
      <c r="AI82" s="159">
        <v>48.676025076458984</v>
      </c>
      <c r="AJ82" s="159">
        <v>3.0419583117571265</v>
      </c>
      <c r="AK82" s="159">
        <v>6.2493975360126486</v>
      </c>
    </row>
    <row r="83" spans="1:37" x14ac:dyDescent="0.2">
      <c r="A83" s="367" t="s">
        <v>1382</v>
      </c>
      <c r="B83" s="368" t="s">
        <v>318</v>
      </c>
      <c r="C83" s="368">
        <v>11</v>
      </c>
      <c r="D83" s="368">
        <v>82</v>
      </c>
      <c r="E83" s="321" t="s">
        <v>1319</v>
      </c>
      <c r="F83" s="28" t="s">
        <v>318</v>
      </c>
      <c r="G83" s="28">
        <v>11</v>
      </c>
      <c r="H83" s="28">
        <v>82</v>
      </c>
      <c r="I83" s="176" t="s">
        <v>114</v>
      </c>
      <c r="J83" s="176"/>
      <c r="K83" s="173" t="s">
        <v>1124</v>
      </c>
      <c r="L83" s="176" t="s">
        <v>4</v>
      </c>
      <c r="M83" s="180">
        <v>1</v>
      </c>
      <c r="N83" s="176" t="str">
        <f t="shared" si="14"/>
        <v>CGF-MON-PRO-1</v>
      </c>
      <c r="O83" s="176" t="s">
        <v>52</v>
      </c>
      <c r="P83" s="176">
        <v>17</v>
      </c>
      <c r="Q83" s="176" t="str">
        <f t="shared" si="12"/>
        <v>L 17</v>
      </c>
      <c r="R83" s="181">
        <v>50.239714340713959</v>
      </c>
      <c r="S83" s="181">
        <v>1.5921842779153372</v>
      </c>
      <c r="T83" s="181">
        <v>3.1691746237200253</v>
      </c>
      <c r="U83" s="176" t="s">
        <v>1086</v>
      </c>
      <c r="V83" s="176" t="s">
        <v>1</v>
      </c>
      <c r="W83" s="173" t="s">
        <v>1122</v>
      </c>
      <c r="X83" s="173">
        <v>2</v>
      </c>
      <c r="Y83" s="176" t="s">
        <v>1193</v>
      </c>
      <c r="Z83" s="177">
        <v>10</v>
      </c>
      <c r="AA83" s="178">
        <f t="shared" si="13"/>
        <v>5</v>
      </c>
      <c r="AB83" s="173">
        <v>12</v>
      </c>
      <c r="AC83" s="179">
        <f t="shared" si="15"/>
        <v>9.6114513871199954</v>
      </c>
      <c r="AD83" s="179">
        <f t="shared" si="16"/>
        <v>2.3885486128800046</v>
      </c>
      <c r="AE83" s="159"/>
      <c r="AF83" s="159"/>
      <c r="AG83" s="173"/>
      <c r="AH83" s="173"/>
      <c r="AI83" s="159">
        <v>56.983709588540769</v>
      </c>
      <c r="AJ83" s="159">
        <v>6.7720191755578751</v>
      </c>
      <c r="AK83" s="159">
        <v>11.884131841286278</v>
      </c>
    </row>
    <row r="84" spans="1:37" x14ac:dyDescent="0.2">
      <c r="A84" s="367" t="s">
        <v>1382</v>
      </c>
      <c r="B84" s="368" t="s">
        <v>319</v>
      </c>
      <c r="C84" s="368">
        <v>11</v>
      </c>
      <c r="D84" s="368">
        <v>83</v>
      </c>
      <c r="E84" s="321" t="s">
        <v>1319</v>
      </c>
      <c r="F84" s="28" t="s">
        <v>319</v>
      </c>
      <c r="G84" s="28">
        <v>11</v>
      </c>
      <c r="H84" s="28">
        <v>83</v>
      </c>
      <c r="I84" s="176" t="s">
        <v>108</v>
      </c>
      <c r="J84" s="176"/>
      <c r="K84" s="173" t="s">
        <v>1124</v>
      </c>
      <c r="L84" s="176" t="s">
        <v>8</v>
      </c>
      <c r="M84" s="180">
        <v>3</v>
      </c>
      <c r="N84" s="176" t="str">
        <f t="shared" si="14"/>
        <v>CCR-ONE-NCD-3</v>
      </c>
      <c r="O84" s="176" t="s">
        <v>52</v>
      </c>
      <c r="P84" s="176">
        <v>11</v>
      </c>
      <c r="Q84" s="176" t="str">
        <f t="shared" si="12"/>
        <v>L 11</v>
      </c>
      <c r="R84" s="181">
        <v>51.0811214140383</v>
      </c>
      <c r="S84" s="181">
        <v>1.7859293223945745</v>
      </c>
      <c r="T84" s="181">
        <v>3.4962609922337351</v>
      </c>
      <c r="U84" s="176" t="s">
        <v>1086</v>
      </c>
      <c r="V84" s="176" t="s">
        <v>1</v>
      </c>
      <c r="W84" s="173" t="s">
        <v>1122</v>
      </c>
      <c r="X84" s="173">
        <v>2</v>
      </c>
      <c r="Y84" s="176" t="s">
        <v>1193</v>
      </c>
      <c r="Z84" s="177">
        <v>10</v>
      </c>
      <c r="AA84" s="178">
        <f t="shared" si="13"/>
        <v>5</v>
      </c>
      <c r="AB84" s="173">
        <v>12</v>
      </c>
      <c r="AC84" s="179">
        <f t="shared" si="15"/>
        <v>9.6507955056949637</v>
      </c>
      <c r="AD84" s="179">
        <f t="shared" si="16"/>
        <v>2.3492044943050363</v>
      </c>
      <c r="AE84" s="159"/>
      <c r="AF84" s="159"/>
      <c r="AG84" s="176"/>
      <c r="AH84" s="176"/>
      <c r="AI84" s="159">
        <v>67.020856982523043</v>
      </c>
      <c r="AJ84" s="159">
        <v>3.7845640362398298</v>
      </c>
      <c r="AK84" s="159">
        <v>5.6468451861585809</v>
      </c>
    </row>
    <row r="85" spans="1:37" x14ac:dyDescent="0.2">
      <c r="A85" s="367" t="s">
        <v>1382</v>
      </c>
      <c r="B85" s="368" t="s">
        <v>322</v>
      </c>
      <c r="C85" s="368">
        <v>11</v>
      </c>
      <c r="D85" s="368">
        <v>84</v>
      </c>
      <c r="E85" s="321" t="s">
        <v>1319</v>
      </c>
      <c r="F85" s="28" t="s">
        <v>322</v>
      </c>
      <c r="G85" s="28">
        <v>11</v>
      </c>
      <c r="H85" s="28">
        <v>84</v>
      </c>
      <c r="I85" s="176" t="s">
        <v>132</v>
      </c>
      <c r="J85" s="176"/>
      <c r="K85" s="173" t="s">
        <v>1124</v>
      </c>
      <c r="L85" s="176" t="s">
        <v>9</v>
      </c>
      <c r="M85" s="180">
        <v>3</v>
      </c>
      <c r="N85" s="176" t="str">
        <f t="shared" si="14"/>
        <v>CRE-MXG-NCD-3</v>
      </c>
      <c r="O85" s="176" t="s">
        <v>52</v>
      </c>
      <c r="P85" s="176">
        <v>35</v>
      </c>
      <c r="Q85" s="176" t="str">
        <f t="shared" si="12"/>
        <v>L 35</v>
      </c>
      <c r="R85" s="181">
        <v>50.800045364498729</v>
      </c>
      <c r="S85" s="181">
        <v>1.8212096343477031</v>
      </c>
      <c r="T85" s="181">
        <v>3.5850551338689223</v>
      </c>
      <c r="U85" s="176" t="s">
        <v>1086</v>
      </c>
      <c r="V85" s="176" t="s">
        <v>1</v>
      </c>
      <c r="W85" s="173" t="s">
        <v>1122</v>
      </c>
      <c r="X85" s="173">
        <v>2</v>
      </c>
      <c r="Y85" s="176" t="s">
        <v>1193</v>
      </c>
      <c r="Z85" s="177">
        <v>10</v>
      </c>
      <c r="AA85" s="178">
        <f t="shared" si="13"/>
        <v>5</v>
      </c>
      <c r="AB85" s="173">
        <v>12</v>
      </c>
      <c r="AC85" s="179">
        <f t="shared" si="15"/>
        <v>9.6377973850420773</v>
      </c>
      <c r="AD85" s="179">
        <f t="shared" si="16"/>
        <v>2.3622026149579227</v>
      </c>
      <c r="AE85" s="159"/>
      <c r="AF85" s="159"/>
      <c r="AG85" s="176"/>
      <c r="AH85" s="176"/>
      <c r="AI85" s="159">
        <v>33.903328900002741</v>
      </c>
      <c r="AJ85" s="159">
        <v>5.6683299336661213</v>
      </c>
      <c r="AK85" s="159">
        <v>16.71909549172814</v>
      </c>
    </row>
    <row r="86" spans="1:37" x14ac:dyDescent="0.2">
      <c r="A86" s="367" t="s">
        <v>1382</v>
      </c>
      <c r="B86" s="368" t="s">
        <v>323</v>
      </c>
      <c r="C86" s="368">
        <v>11</v>
      </c>
      <c r="D86" s="368">
        <v>85</v>
      </c>
      <c r="E86" s="321" t="s">
        <v>1319</v>
      </c>
      <c r="F86" s="28" t="s">
        <v>323</v>
      </c>
      <c r="G86" s="28">
        <v>11</v>
      </c>
      <c r="H86" s="28">
        <v>85</v>
      </c>
      <c r="I86" s="176" t="s">
        <v>131</v>
      </c>
      <c r="J86" s="176"/>
      <c r="K86" s="173" t="s">
        <v>1124</v>
      </c>
      <c r="L86" s="176" t="s">
        <v>9</v>
      </c>
      <c r="M86" s="180">
        <v>2</v>
      </c>
      <c r="N86" s="176" t="str">
        <f t="shared" si="14"/>
        <v>CRE-MXG-NCD-2</v>
      </c>
      <c r="O86" s="176" t="s">
        <v>52</v>
      </c>
      <c r="P86" s="176">
        <v>34</v>
      </c>
      <c r="Q86" s="176" t="str">
        <f t="shared" si="12"/>
        <v>L 34</v>
      </c>
      <c r="R86" s="181">
        <v>60.246967312897858</v>
      </c>
      <c r="S86" s="181">
        <v>3.1866588093953254</v>
      </c>
      <c r="T86" s="181">
        <v>5.2893265031003738</v>
      </c>
      <c r="U86" s="176" t="s">
        <v>1086</v>
      </c>
      <c r="V86" s="176" t="s">
        <v>1</v>
      </c>
      <c r="W86" s="173" t="s">
        <v>1122</v>
      </c>
      <c r="X86" s="173">
        <v>2</v>
      </c>
      <c r="Y86" s="176" t="s">
        <v>1193</v>
      </c>
      <c r="Z86" s="177">
        <v>10</v>
      </c>
      <c r="AA86" s="178">
        <f t="shared" si="13"/>
        <v>5</v>
      </c>
      <c r="AB86" s="173">
        <v>12</v>
      </c>
      <c r="AC86" s="179">
        <f t="shared" si="15"/>
        <v>10.008198497747287</v>
      </c>
      <c r="AD86" s="179">
        <f t="shared" si="16"/>
        <v>1.9918015022527122</v>
      </c>
      <c r="AE86" s="159"/>
      <c r="AF86" s="159"/>
      <c r="AG86" s="176"/>
      <c r="AH86" s="176"/>
      <c r="AI86" s="159">
        <v>26.759057440787149</v>
      </c>
      <c r="AJ86" s="159">
        <v>3.8833510362856893</v>
      </c>
      <c r="AK86" s="159">
        <v>14.512286334744143</v>
      </c>
    </row>
    <row r="87" spans="1:37" x14ac:dyDescent="0.2">
      <c r="A87" s="367" t="s">
        <v>1382</v>
      </c>
      <c r="B87" s="368" t="s">
        <v>324</v>
      </c>
      <c r="C87" s="368">
        <v>11</v>
      </c>
      <c r="D87" s="368">
        <v>86</v>
      </c>
      <c r="E87" s="321" t="s">
        <v>1319</v>
      </c>
      <c r="F87" s="28" t="s">
        <v>324</v>
      </c>
      <c r="G87" s="28">
        <v>11</v>
      </c>
      <c r="H87" s="28">
        <v>86</v>
      </c>
      <c r="I87" s="176" t="s">
        <v>104</v>
      </c>
      <c r="J87" s="176"/>
      <c r="K87" s="173" t="s">
        <v>1124</v>
      </c>
      <c r="L87" s="176" t="s">
        <v>17</v>
      </c>
      <c r="M87" s="180">
        <v>7</v>
      </c>
      <c r="N87" s="176" t="str">
        <f t="shared" si="14"/>
        <v>BRF-ONE-COM-7</v>
      </c>
      <c r="O87" s="176" t="s">
        <v>52</v>
      </c>
      <c r="P87" s="176">
        <v>7</v>
      </c>
      <c r="Q87" s="176" t="str">
        <f t="shared" si="12"/>
        <v>L 7</v>
      </c>
      <c r="R87" s="175">
        <v>48.567990304848948</v>
      </c>
      <c r="S87" s="175">
        <v>8.5958855878706846</v>
      </c>
      <c r="T87" s="175">
        <v>17.698664354684006</v>
      </c>
      <c r="U87" s="176" t="s">
        <v>1086</v>
      </c>
      <c r="V87" s="176" t="s">
        <v>1</v>
      </c>
      <c r="W87" s="173" t="s">
        <v>1122</v>
      </c>
      <c r="X87" s="173">
        <v>2</v>
      </c>
      <c r="Y87" s="176" t="s">
        <v>1193</v>
      </c>
      <c r="Z87" s="177">
        <v>10</v>
      </c>
      <c r="AA87" s="178">
        <f t="shared" si="13"/>
        <v>5</v>
      </c>
      <c r="AB87" s="173">
        <v>12</v>
      </c>
      <c r="AC87" s="179">
        <f t="shared" si="15"/>
        <v>9.5292368647170598</v>
      </c>
      <c r="AD87" s="179">
        <f t="shared" si="16"/>
        <v>2.4707631352829398</v>
      </c>
      <c r="AE87" s="159"/>
      <c r="AF87" s="159"/>
      <c r="AG87" s="176"/>
      <c r="AH87" s="176"/>
      <c r="AI87" s="159">
        <v>52.693774501263981</v>
      </c>
      <c r="AJ87" s="159">
        <v>5.4809752784067554</v>
      </c>
      <c r="AK87" s="159">
        <v>10.401561342460449</v>
      </c>
    </row>
    <row r="88" spans="1:37" x14ac:dyDescent="0.2">
      <c r="A88" s="367" t="s">
        <v>1382</v>
      </c>
      <c r="B88" s="368" t="s">
        <v>325</v>
      </c>
      <c r="C88" s="368">
        <v>11</v>
      </c>
      <c r="D88" s="368">
        <v>87</v>
      </c>
      <c r="E88" s="321" t="s">
        <v>1319</v>
      </c>
      <c r="F88" s="28" t="s">
        <v>325</v>
      </c>
      <c r="G88" s="28">
        <v>11</v>
      </c>
      <c r="H88" s="28">
        <v>87</v>
      </c>
      <c r="I88" s="173" t="s">
        <v>180</v>
      </c>
      <c r="J88" s="173"/>
      <c r="K88" s="173" t="s">
        <v>1124</v>
      </c>
      <c r="L88" s="173" t="s">
        <v>7</v>
      </c>
      <c r="M88" s="174">
        <v>4</v>
      </c>
      <c r="N88" s="173" t="str">
        <f t="shared" si="14"/>
        <v>OTO-MXT-NCD-4</v>
      </c>
      <c r="O88" s="173" t="s">
        <v>52</v>
      </c>
      <c r="P88" s="173">
        <v>85</v>
      </c>
      <c r="Q88" s="173" t="str">
        <f t="shared" si="12"/>
        <v>L 85</v>
      </c>
      <c r="R88" s="175">
        <v>17.314649351089628</v>
      </c>
      <c r="S88" s="175">
        <v>0.5706179867652037</v>
      </c>
      <c r="T88" s="175">
        <v>3.2955792242439732</v>
      </c>
      <c r="U88" s="176" t="s">
        <v>1086</v>
      </c>
      <c r="V88" s="176" t="s">
        <v>1</v>
      </c>
      <c r="W88" s="173" t="s">
        <v>1122</v>
      </c>
      <c r="X88" s="173">
        <v>2</v>
      </c>
      <c r="Y88" s="176" t="s">
        <v>1193</v>
      </c>
      <c r="Z88" s="177">
        <v>10</v>
      </c>
      <c r="AA88" s="178">
        <f t="shared" si="13"/>
        <v>5</v>
      </c>
      <c r="AB88" s="173">
        <v>12</v>
      </c>
      <c r="AC88" s="179">
        <f t="shared" si="15"/>
        <v>5.0694524869226827</v>
      </c>
      <c r="AD88" s="179">
        <f t="shared" si="16"/>
        <v>6.9305475130773173</v>
      </c>
      <c r="AE88" s="159"/>
      <c r="AF88" s="159"/>
      <c r="AG88" s="176"/>
      <c r="AH88" s="176"/>
      <c r="AI88" s="159">
        <v>45.910811443559624</v>
      </c>
      <c r="AJ88" s="159">
        <v>7.6270376931962716</v>
      </c>
      <c r="AK88" s="159">
        <v>16.612726835753179</v>
      </c>
    </row>
    <row r="89" spans="1:37" x14ac:dyDescent="0.2">
      <c r="A89" s="367" t="s">
        <v>1382</v>
      </c>
      <c r="B89" s="368" t="s">
        <v>326</v>
      </c>
      <c r="C89" s="368">
        <v>11</v>
      </c>
      <c r="D89" s="368">
        <v>88</v>
      </c>
      <c r="E89" s="321" t="s">
        <v>1319</v>
      </c>
      <c r="F89" s="28" t="s">
        <v>326</v>
      </c>
      <c r="G89" s="28">
        <v>11</v>
      </c>
      <c r="H89" s="28">
        <v>88</v>
      </c>
      <c r="I89" s="176" t="s">
        <v>143</v>
      </c>
      <c r="J89" s="176"/>
      <c r="K89" s="173" t="s">
        <v>1124</v>
      </c>
      <c r="L89" s="176" t="s">
        <v>10</v>
      </c>
      <c r="M89" s="180">
        <v>6</v>
      </c>
      <c r="N89" s="176" t="str">
        <f t="shared" si="14"/>
        <v>CRE-MXT-NCD-6</v>
      </c>
      <c r="O89" s="176" t="s">
        <v>52</v>
      </c>
      <c r="P89" s="176">
        <v>46</v>
      </c>
      <c r="Q89" s="176" t="str">
        <f t="shared" si="12"/>
        <v>L 46</v>
      </c>
      <c r="R89" s="175">
        <v>49.225288464127885</v>
      </c>
      <c r="S89" s="175">
        <v>4.6253960985011915</v>
      </c>
      <c r="T89" s="175">
        <v>9.3963819061657148</v>
      </c>
      <c r="U89" s="176" t="s">
        <v>1086</v>
      </c>
      <c r="V89" s="176" t="s">
        <v>1</v>
      </c>
      <c r="W89" s="173" t="s">
        <v>1122</v>
      </c>
      <c r="X89" s="173">
        <v>2</v>
      </c>
      <c r="Y89" s="176" t="s">
        <v>1193</v>
      </c>
      <c r="Z89" s="177">
        <v>10</v>
      </c>
      <c r="AA89" s="178">
        <f t="shared" si="13"/>
        <v>5</v>
      </c>
      <c r="AB89" s="173">
        <v>12</v>
      </c>
      <c r="AC89" s="179">
        <f t="shared" si="15"/>
        <v>9.5622286076099279</v>
      </c>
      <c r="AD89" s="179">
        <f t="shared" si="16"/>
        <v>2.4377713923900721</v>
      </c>
      <c r="AE89" s="159"/>
      <c r="AF89" s="159"/>
      <c r="AG89" s="176"/>
      <c r="AH89" s="176"/>
      <c r="AI89" s="159">
        <v>18.323018492140513</v>
      </c>
      <c r="AJ89" s="159">
        <v>1.0056753427716885</v>
      </c>
      <c r="AK89" s="159">
        <v>5.4885899023846072</v>
      </c>
    </row>
    <row r="90" spans="1:37" x14ac:dyDescent="0.2">
      <c r="A90" s="367" t="s">
        <v>1382</v>
      </c>
      <c r="B90" s="368" t="s">
        <v>317</v>
      </c>
      <c r="C90" s="369">
        <v>12</v>
      </c>
      <c r="D90" s="368">
        <v>89</v>
      </c>
      <c r="E90" s="322" t="s">
        <v>1320</v>
      </c>
      <c r="F90" s="28" t="s">
        <v>317</v>
      </c>
      <c r="G90" s="28">
        <v>1</v>
      </c>
      <c r="H90" s="28">
        <v>90</v>
      </c>
      <c r="I90" s="176" t="s">
        <v>158</v>
      </c>
      <c r="J90" s="176"/>
      <c r="K90" s="173" t="s">
        <v>1124</v>
      </c>
      <c r="L90" s="176" t="s">
        <v>18</v>
      </c>
      <c r="M90" s="180">
        <v>5</v>
      </c>
      <c r="N90" s="176" t="str">
        <f t="shared" si="14"/>
        <v>LWR-BHO-NCS-5</v>
      </c>
      <c r="O90" s="176" t="s">
        <v>52</v>
      </c>
      <c r="P90" s="176">
        <v>61</v>
      </c>
      <c r="Q90" s="176" t="str">
        <f t="shared" si="12"/>
        <v>L 61</v>
      </c>
      <c r="R90" s="175">
        <v>56.665707122153208</v>
      </c>
      <c r="S90" s="175">
        <v>4.0848962573216534</v>
      </c>
      <c r="T90" s="175">
        <v>7.2087625210710229</v>
      </c>
      <c r="U90" s="176" t="s">
        <v>1086</v>
      </c>
      <c r="V90" s="176" t="s">
        <v>1</v>
      </c>
      <c r="W90" s="173" t="s">
        <v>1122</v>
      </c>
      <c r="X90" s="173">
        <v>2</v>
      </c>
      <c r="Y90" s="176" t="s">
        <v>1193</v>
      </c>
      <c r="Z90" s="177">
        <v>10</v>
      </c>
      <c r="AA90" s="178">
        <f t="shared" si="13"/>
        <v>5</v>
      </c>
      <c r="AB90" s="173">
        <v>12</v>
      </c>
      <c r="AC90" s="179">
        <f t="shared" si="15"/>
        <v>9.8823170821583819</v>
      </c>
      <c r="AD90" s="179">
        <f t="shared" si="16"/>
        <v>2.1176829178416186</v>
      </c>
      <c r="AE90" s="159"/>
      <c r="AF90" s="159"/>
      <c r="AG90" s="176"/>
      <c r="AH90" s="176"/>
      <c r="AI90" s="159">
        <v>48.331567945585235</v>
      </c>
      <c r="AJ90" s="159">
        <v>3.4609652923460317</v>
      </c>
      <c r="AK90" s="159">
        <v>7.1608793992419342</v>
      </c>
    </row>
    <row r="91" spans="1:37" x14ac:dyDescent="0.2">
      <c r="A91" s="367" t="s">
        <v>1382</v>
      </c>
      <c r="B91" s="368" t="s">
        <v>318</v>
      </c>
      <c r="C91" s="369">
        <v>12</v>
      </c>
      <c r="D91" s="368">
        <v>90</v>
      </c>
      <c r="E91" s="322" t="s">
        <v>1320</v>
      </c>
      <c r="F91" s="28" t="s">
        <v>318</v>
      </c>
      <c r="G91" s="28">
        <v>1</v>
      </c>
      <c r="H91" s="28">
        <v>91</v>
      </c>
      <c r="I91" s="176" t="s">
        <v>182</v>
      </c>
      <c r="J91" s="176"/>
      <c r="K91" s="173" t="s">
        <v>1124</v>
      </c>
      <c r="L91" s="176" t="s">
        <v>7</v>
      </c>
      <c r="M91" s="180">
        <v>6</v>
      </c>
      <c r="N91" s="176" t="str">
        <f t="shared" si="14"/>
        <v>OTO-MXT-NCD-6</v>
      </c>
      <c r="O91" s="176" t="s">
        <v>52</v>
      </c>
      <c r="P91" s="176">
        <v>87</v>
      </c>
      <c r="Q91" s="176" t="str">
        <f t="shared" si="12"/>
        <v>L 87</v>
      </c>
      <c r="R91" s="175">
        <v>17.499864122658316</v>
      </c>
      <c r="S91" s="175">
        <v>3.725326447723412</v>
      </c>
      <c r="T91" s="175">
        <v>21.287744988259465</v>
      </c>
      <c r="U91" s="176" t="s">
        <v>1086</v>
      </c>
      <c r="V91" s="176" t="s">
        <v>1</v>
      </c>
      <c r="W91" s="173" t="s">
        <v>1122</v>
      </c>
      <c r="X91" s="173">
        <v>2</v>
      </c>
      <c r="Y91" s="176" t="s">
        <v>1193</v>
      </c>
      <c r="Z91" s="177">
        <v>10</v>
      </c>
      <c r="AA91" s="178">
        <f t="shared" si="13"/>
        <v>5</v>
      </c>
      <c r="AB91" s="173">
        <v>12</v>
      </c>
      <c r="AC91" s="179">
        <f t="shared" si="15"/>
        <v>5.1428039007098638</v>
      </c>
      <c r="AD91" s="179">
        <f t="shared" si="16"/>
        <v>6.8571960992901362</v>
      </c>
      <c r="AE91" s="159"/>
      <c r="AF91" s="159"/>
      <c r="AG91" s="176"/>
      <c r="AH91" s="176"/>
      <c r="AI91" s="159">
        <v>81.428072917157039</v>
      </c>
      <c r="AJ91" s="159">
        <v>9.6188969120936889</v>
      </c>
      <c r="AK91" s="159">
        <v>11.812752736859833</v>
      </c>
    </row>
    <row r="92" spans="1:37" x14ac:dyDescent="0.2">
      <c r="A92" s="367" t="s">
        <v>1382</v>
      </c>
      <c r="B92" s="368" t="s">
        <v>319</v>
      </c>
      <c r="C92" s="369">
        <v>12</v>
      </c>
      <c r="D92" s="368">
        <v>91</v>
      </c>
      <c r="E92" s="322" t="s">
        <v>1320</v>
      </c>
      <c r="F92" s="28" t="s">
        <v>319</v>
      </c>
      <c r="G92" s="28">
        <v>1</v>
      </c>
      <c r="H92" s="28">
        <v>92</v>
      </c>
      <c r="I92" s="176" t="s">
        <v>183</v>
      </c>
      <c r="J92" s="176"/>
      <c r="K92" s="173" t="s">
        <v>1124</v>
      </c>
      <c r="L92" s="176" t="s">
        <v>7</v>
      </c>
      <c r="M92" s="180">
        <v>7</v>
      </c>
      <c r="N92" s="176" t="str">
        <f t="shared" si="14"/>
        <v>OTO-MXT-NCD-7</v>
      </c>
      <c r="O92" s="176" t="s">
        <v>52</v>
      </c>
      <c r="P92" s="176">
        <v>88</v>
      </c>
      <c r="Q92" s="176" t="str">
        <f t="shared" si="12"/>
        <v>L 88</v>
      </c>
      <c r="R92" s="175">
        <v>38.19129690629785</v>
      </c>
      <c r="S92" s="175">
        <v>2.8565758488877568</v>
      </c>
      <c r="T92" s="175">
        <v>7.4796513349529636</v>
      </c>
      <c r="U92" s="176" t="s">
        <v>1086</v>
      </c>
      <c r="V92" s="176" t="s">
        <v>1</v>
      </c>
      <c r="W92" s="173" t="s">
        <v>1122</v>
      </c>
      <c r="X92" s="173">
        <v>2</v>
      </c>
      <c r="Y92" s="176" t="s">
        <v>1193</v>
      </c>
      <c r="Z92" s="177">
        <v>10</v>
      </c>
      <c r="AA92" s="178">
        <f t="shared" si="13"/>
        <v>5</v>
      </c>
      <c r="AB92" s="173">
        <v>12</v>
      </c>
      <c r="AC92" s="179">
        <f t="shared" si="15"/>
        <v>8.8579228850379348</v>
      </c>
      <c r="AD92" s="179">
        <f t="shared" si="16"/>
        <v>3.1420771149620652</v>
      </c>
      <c r="AE92" s="26"/>
      <c r="AF92" s="26"/>
      <c r="AG92" s="176"/>
      <c r="AH92" s="176"/>
      <c r="AI92" s="159">
        <v>25.585208239592788</v>
      </c>
      <c r="AJ92" s="159">
        <v>0.74392422615987608</v>
      </c>
      <c r="AK92" s="159">
        <v>2.9076340485228598</v>
      </c>
    </row>
    <row r="93" spans="1:37" s="29" customFormat="1" x14ac:dyDescent="0.2">
      <c r="A93" s="367" t="s">
        <v>1382</v>
      </c>
      <c r="B93" s="368" t="s">
        <v>322</v>
      </c>
      <c r="C93" s="369">
        <v>12</v>
      </c>
      <c r="D93" s="368">
        <v>92</v>
      </c>
      <c r="E93" s="322" t="s">
        <v>1320</v>
      </c>
      <c r="F93" s="28" t="s">
        <v>322</v>
      </c>
      <c r="G93" s="28">
        <v>1</v>
      </c>
      <c r="H93" s="28">
        <v>93</v>
      </c>
      <c r="I93" s="176" t="s">
        <v>106</v>
      </c>
      <c r="J93" s="176"/>
      <c r="K93" s="173" t="s">
        <v>1124</v>
      </c>
      <c r="L93" s="176" t="s">
        <v>8</v>
      </c>
      <c r="M93" s="180">
        <v>1</v>
      </c>
      <c r="N93" s="176" t="str">
        <f t="shared" si="14"/>
        <v>CCR-ONE-NCD-1</v>
      </c>
      <c r="O93" s="176" t="s">
        <v>52</v>
      </c>
      <c r="P93" s="176">
        <v>9</v>
      </c>
      <c r="Q93" s="176" t="str">
        <f t="shared" si="12"/>
        <v>L 9</v>
      </c>
      <c r="R93" s="175">
        <v>53.648361253093796</v>
      </c>
      <c r="S93" s="175">
        <v>6.5033292608334055</v>
      </c>
      <c r="T93" s="175">
        <v>12.122139630981499</v>
      </c>
      <c r="U93" s="176" t="s">
        <v>1086</v>
      </c>
      <c r="V93" s="176" t="s">
        <v>1</v>
      </c>
      <c r="W93" s="173" t="s">
        <v>1122</v>
      </c>
      <c r="X93" s="173">
        <v>2</v>
      </c>
      <c r="Y93" s="176" t="s">
        <v>1193</v>
      </c>
      <c r="Z93" s="177">
        <v>10</v>
      </c>
      <c r="AA93" s="178">
        <f t="shared" si="13"/>
        <v>5</v>
      </c>
      <c r="AB93" s="173">
        <v>12</v>
      </c>
      <c r="AC93" s="179">
        <f t="shared" si="15"/>
        <v>9.7632121988986231</v>
      </c>
      <c r="AD93" s="179">
        <f t="shared" si="16"/>
        <v>2.2367878011013773</v>
      </c>
      <c r="AE93" s="159"/>
      <c r="AF93" s="159"/>
      <c r="AG93" s="173"/>
      <c r="AH93" s="173"/>
      <c r="AI93" s="159">
        <v>69.273012685276413</v>
      </c>
      <c r="AJ93" s="159">
        <v>11.432040419100769</v>
      </c>
      <c r="AK93" s="159">
        <v>16.502877492912308</v>
      </c>
    </row>
    <row r="94" spans="1:37" x14ac:dyDescent="0.2">
      <c r="A94" s="367" t="s">
        <v>1382</v>
      </c>
      <c r="B94" s="368" t="s">
        <v>323</v>
      </c>
      <c r="C94" s="369">
        <v>12</v>
      </c>
      <c r="D94" s="368">
        <v>93</v>
      </c>
      <c r="E94" s="322" t="s">
        <v>1320</v>
      </c>
      <c r="F94" s="28" t="s">
        <v>323</v>
      </c>
      <c r="G94" s="28">
        <v>1</v>
      </c>
      <c r="H94" s="28">
        <v>94</v>
      </c>
      <c r="I94" s="176" t="s">
        <v>122</v>
      </c>
      <c r="J94" s="176"/>
      <c r="K94" s="173" t="s">
        <v>1124</v>
      </c>
      <c r="L94" s="176" t="s">
        <v>5</v>
      </c>
      <c r="M94" s="180">
        <v>1</v>
      </c>
      <c r="N94" s="176" t="str">
        <f t="shared" si="14"/>
        <v>CGF-MXG-PRO-1</v>
      </c>
      <c r="O94" s="176" t="s">
        <v>52</v>
      </c>
      <c r="P94" s="176">
        <v>25</v>
      </c>
      <c r="Q94" s="176" t="str">
        <f t="shared" si="12"/>
        <v>L 25</v>
      </c>
      <c r="R94" s="175">
        <v>59.581047899660007</v>
      </c>
      <c r="S94" s="175">
        <v>1.5596626773018183</v>
      </c>
      <c r="T94" s="175">
        <v>2.6177160897344982</v>
      </c>
      <c r="U94" s="176" t="s">
        <v>1086</v>
      </c>
      <c r="V94" s="176" t="s">
        <v>1</v>
      </c>
      <c r="W94" s="173" t="s">
        <v>1122</v>
      </c>
      <c r="X94" s="173">
        <v>2</v>
      </c>
      <c r="Y94" s="176" t="s">
        <v>1193</v>
      </c>
      <c r="Z94" s="177">
        <v>10</v>
      </c>
      <c r="AA94" s="178">
        <f t="shared" si="13"/>
        <v>5</v>
      </c>
      <c r="AB94" s="173">
        <v>12</v>
      </c>
      <c r="AC94" s="179">
        <f t="shared" si="15"/>
        <v>9.9859367327326787</v>
      </c>
      <c r="AD94" s="179">
        <f t="shared" si="16"/>
        <v>2.0140632672673213</v>
      </c>
      <c r="AE94" s="159"/>
      <c r="AF94" s="159"/>
      <c r="AG94" s="176"/>
      <c r="AH94" s="176"/>
      <c r="AI94" s="159">
        <v>64.83855423739513</v>
      </c>
      <c r="AJ94" s="159">
        <v>4.7111179677045047</v>
      </c>
      <c r="AK94" s="159">
        <v>7.2659207521123355</v>
      </c>
    </row>
    <row r="95" spans="1:37" x14ac:dyDescent="0.2">
      <c r="A95" s="367" t="s">
        <v>1382</v>
      </c>
      <c r="B95" s="368" t="s">
        <v>324</v>
      </c>
      <c r="C95" s="369">
        <v>12</v>
      </c>
      <c r="D95" s="368">
        <v>94</v>
      </c>
      <c r="E95" s="322" t="s">
        <v>1320</v>
      </c>
      <c r="F95" s="28" t="s">
        <v>324</v>
      </c>
      <c r="G95" s="28">
        <v>1</v>
      </c>
      <c r="H95" s="28">
        <v>95</v>
      </c>
      <c r="I95" s="176" t="s">
        <v>105</v>
      </c>
      <c r="J95" s="176"/>
      <c r="K95" s="173" t="s">
        <v>1124</v>
      </c>
      <c r="L95" s="176" t="s">
        <v>17</v>
      </c>
      <c r="M95" s="180">
        <v>8</v>
      </c>
      <c r="N95" s="176" t="str">
        <f t="shared" si="14"/>
        <v>BRF-ONE-COM-8</v>
      </c>
      <c r="O95" s="176" t="s">
        <v>52</v>
      </c>
      <c r="P95" s="176">
        <v>8</v>
      </c>
      <c r="Q95" s="176" t="str">
        <f t="shared" si="12"/>
        <v>L 8</v>
      </c>
      <c r="R95" s="175">
        <v>52.920234313455452</v>
      </c>
      <c r="S95" s="175">
        <v>3.9337395220766429</v>
      </c>
      <c r="T95" s="175">
        <v>7.4333373105954932</v>
      </c>
      <c r="U95" s="176" t="s">
        <v>1086</v>
      </c>
      <c r="V95" s="176" t="s">
        <v>1</v>
      </c>
      <c r="W95" s="173" t="s">
        <v>1122</v>
      </c>
      <c r="X95" s="173">
        <v>2</v>
      </c>
      <c r="Y95" s="176" t="s">
        <v>1193</v>
      </c>
      <c r="Z95" s="177">
        <v>10</v>
      </c>
      <c r="AA95" s="178">
        <f t="shared" si="13"/>
        <v>5</v>
      </c>
      <c r="AB95" s="173">
        <v>12</v>
      </c>
      <c r="AC95" s="179">
        <f t="shared" si="15"/>
        <v>9.7324363439281125</v>
      </c>
      <c r="AD95" s="179">
        <f t="shared" si="16"/>
        <v>2.2675636560718875</v>
      </c>
      <c r="AE95" s="159"/>
      <c r="AF95" s="159"/>
      <c r="AG95" s="176"/>
      <c r="AH95" s="176"/>
      <c r="AI95" s="159">
        <v>46.257667509010425</v>
      </c>
      <c r="AJ95" s="159">
        <v>5.1948336231014878</v>
      </c>
      <c r="AK95" s="159">
        <v>11.230210909552667</v>
      </c>
    </row>
    <row r="96" spans="1:37" x14ac:dyDescent="0.2">
      <c r="A96" s="367" t="s">
        <v>1382</v>
      </c>
      <c r="B96" s="368" t="s">
        <v>325</v>
      </c>
      <c r="C96" s="369">
        <v>12</v>
      </c>
      <c r="D96" s="368">
        <v>95</v>
      </c>
      <c r="E96" s="322" t="s">
        <v>1320</v>
      </c>
      <c r="F96" s="28" t="s">
        <v>325</v>
      </c>
      <c r="G96" s="28">
        <v>1</v>
      </c>
      <c r="H96" s="28">
        <v>96</v>
      </c>
      <c r="I96" s="176" t="s">
        <v>125</v>
      </c>
      <c r="J96" s="176"/>
      <c r="K96" s="173" t="s">
        <v>1124</v>
      </c>
      <c r="L96" s="176" t="s">
        <v>5</v>
      </c>
      <c r="M96" s="180">
        <v>4</v>
      </c>
      <c r="N96" s="176" t="str">
        <f t="shared" si="14"/>
        <v>CGF-MXG-PRO-4</v>
      </c>
      <c r="O96" s="176" t="s">
        <v>52</v>
      </c>
      <c r="P96" s="176">
        <v>28</v>
      </c>
      <c r="Q96" s="176" t="str">
        <f t="shared" si="12"/>
        <v>L 28</v>
      </c>
      <c r="R96" s="175">
        <v>47.234007423476505</v>
      </c>
      <c r="S96" s="175">
        <v>3.9038577890038724</v>
      </c>
      <c r="T96" s="175">
        <v>8.2649302948272716</v>
      </c>
      <c r="U96" s="176" t="s">
        <v>1086</v>
      </c>
      <c r="V96" s="176" t="s">
        <v>1</v>
      </c>
      <c r="W96" s="173" t="s">
        <v>1122</v>
      </c>
      <c r="X96" s="173">
        <v>2</v>
      </c>
      <c r="Y96" s="176" t="s">
        <v>1193</v>
      </c>
      <c r="Z96" s="177">
        <v>10</v>
      </c>
      <c r="AA96" s="178">
        <f t="shared" si="13"/>
        <v>5</v>
      </c>
      <c r="AB96" s="173">
        <v>12</v>
      </c>
      <c r="AC96" s="179">
        <f t="shared" si="15"/>
        <v>9.4594575699635222</v>
      </c>
      <c r="AD96" s="179">
        <f t="shared" si="16"/>
        <v>2.540542430036477</v>
      </c>
      <c r="AE96" s="159"/>
      <c r="AF96" s="159"/>
      <c r="AG96" s="176"/>
      <c r="AH96" s="176"/>
      <c r="AI96" s="159">
        <v>59.173238501698883</v>
      </c>
      <c r="AJ96" s="159">
        <v>11.633020867469881</v>
      </c>
      <c r="AK96" s="159">
        <v>19.65926010139853</v>
      </c>
    </row>
    <row r="97" spans="1:37" ht="16" x14ac:dyDescent="0.2">
      <c r="A97" s="367" t="s">
        <v>1382</v>
      </c>
      <c r="B97" s="368" t="s">
        <v>326</v>
      </c>
      <c r="C97" s="369">
        <v>12</v>
      </c>
      <c r="D97" s="368">
        <v>96</v>
      </c>
      <c r="E97" s="322" t="s">
        <v>1320</v>
      </c>
      <c r="F97" s="28" t="s">
        <v>326</v>
      </c>
      <c r="G97" s="28">
        <v>1</v>
      </c>
      <c r="H97" s="28">
        <v>97</v>
      </c>
      <c r="I97" s="176" t="s">
        <v>1204</v>
      </c>
      <c r="J97" s="176"/>
      <c r="K97" s="173" t="s">
        <v>1124</v>
      </c>
      <c r="L97" s="176" t="s">
        <v>11</v>
      </c>
      <c r="M97" s="180">
        <v>4</v>
      </c>
      <c r="N97" s="176" t="str">
        <f t="shared" si="14"/>
        <v>UCP-MXG-NCD-4</v>
      </c>
      <c r="O97" s="176" t="s">
        <v>52</v>
      </c>
      <c r="P97" s="176">
        <v>101</v>
      </c>
      <c r="Q97" s="176" t="str">
        <f t="shared" si="12"/>
        <v>L 101</v>
      </c>
      <c r="R97" s="182">
        <v>74.016486752852046</v>
      </c>
      <c r="S97" s="182">
        <v>0.60996838605909676</v>
      </c>
      <c r="T97" s="182">
        <v>0.82409799872809153</v>
      </c>
      <c r="U97" s="176" t="s">
        <v>1086</v>
      </c>
      <c r="V97" s="176" t="s">
        <v>1</v>
      </c>
      <c r="W97" s="173" t="s">
        <v>1121</v>
      </c>
      <c r="X97" s="173">
        <v>2</v>
      </c>
      <c r="Y97" s="176" t="s">
        <v>1193</v>
      </c>
      <c r="Z97" s="177">
        <v>10</v>
      </c>
      <c r="AA97" s="178">
        <f t="shared" si="13"/>
        <v>5</v>
      </c>
      <c r="AB97" s="173">
        <v>12</v>
      </c>
      <c r="AC97" s="179">
        <f t="shared" si="15"/>
        <v>10.37873958540222</v>
      </c>
      <c r="AD97" s="179">
        <f t="shared" si="16"/>
        <v>1.62126041459778</v>
      </c>
      <c r="AE97" s="159"/>
      <c r="AF97" s="318" t="s">
        <v>1351</v>
      </c>
      <c r="AG97" s="176"/>
      <c r="AH97" s="176"/>
      <c r="AI97" s="159">
        <v>24.721278056263756</v>
      </c>
      <c r="AJ97" s="159">
        <v>3.5699577947608723</v>
      </c>
      <c r="AK97" s="159">
        <v>14.440830229876944</v>
      </c>
    </row>
    <row r="98" spans="1:37" x14ac:dyDescent="0.2">
      <c r="A98" s="369" t="s">
        <v>1389</v>
      </c>
      <c r="B98" s="368" t="s">
        <v>317</v>
      </c>
      <c r="C98" s="368">
        <v>1</v>
      </c>
      <c r="D98" s="368">
        <v>97</v>
      </c>
      <c r="E98" s="322" t="s">
        <v>1320</v>
      </c>
      <c r="F98" s="190" t="s">
        <v>317</v>
      </c>
      <c r="G98" s="190">
        <v>2</v>
      </c>
      <c r="H98" s="28">
        <v>98</v>
      </c>
      <c r="I98" s="209" t="s">
        <v>186</v>
      </c>
      <c r="J98" s="209"/>
      <c r="K98" s="210" t="s">
        <v>1124</v>
      </c>
      <c r="L98" s="209" t="s">
        <v>3</v>
      </c>
      <c r="M98" s="211">
        <v>3</v>
      </c>
      <c r="N98" s="209" t="str">
        <f t="shared" si="14"/>
        <v>SFA-ONE-PRO-3</v>
      </c>
      <c r="O98" s="209" t="s">
        <v>52</v>
      </c>
      <c r="P98" s="209">
        <v>92</v>
      </c>
      <c r="Q98" s="209" t="str">
        <f t="shared" ref="Q98:Q124" si="17">_xlfn.CONCAT(O98," ",P98)</f>
        <v>L 92</v>
      </c>
      <c r="R98" s="212">
        <v>17.97251496455905</v>
      </c>
      <c r="S98" s="212">
        <v>3.6195791550300855</v>
      </c>
      <c r="T98" s="212">
        <v>20.139525059056702</v>
      </c>
      <c r="U98" s="209" t="s">
        <v>1086</v>
      </c>
      <c r="V98" s="209" t="s">
        <v>1</v>
      </c>
      <c r="W98" s="210" t="s">
        <v>1122</v>
      </c>
      <c r="X98" s="210">
        <v>2</v>
      </c>
      <c r="Y98" s="209" t="s">
        <v>1193</v>
      </c>
      <c r="Z98" s="213">
        <v>10</v>
      </c>
      <c r="AA98" s="214">
        <f t="shared" si="13"/>
        <v>5</v>
      </c>
      <c r="AB98" s="173">
        <v>12</v>
      </c>
      <c r="AC98" s="215">
        <f t="shared" si="15"/>
        <v>5.3231381230376309</v>
      </c>
      <c r="AD98" s="215">
        <f t="shared" si="16"/>
        <v>6.6768618769623691</v>
      </c>
      <c r="AE98" s="159"/>
      <c r="AF98" s="159"/>
      <c r="AG98" s="176"/>
      <c r="AH98" s="176"/>
      <c r="AI98" s="159">
        <v>5.1985807612730728</v>
      </c>
      <c r="AJ98" s="159">
        <v>0.72557348309548608</v>
      </c>
      <c r="AK98" s="159">
        <v>13.957145544427426</v>
      </c>
    </row>
    <row r="99" spans="1:37" ht="16" x14ac:dyDescent="0.2">
      <c r="A99" s="369" t="s">
        <v>1389</v>
      </c>
      <c r="B99" s="368" t="s">
        <v>318</v>
      </c>
      <c r="C99" s="368">
        <v>1</v>
      </c>
      <c r="D99" s="368">
        <v>98</v>
      </c>
      <c r="E99" s="322" t="s">
        <v>1320</v>
      </c>
      <c r="F99" s="190" t="s">
        <v>318</v>
      </c>
      <c r="G99" s="190">
        <v>2</v>
      </c>
      <c r="H99" s="28">
        <v>99</v>
      </c>
      <c r="I99" s="209" t="s">
        <v>134</v>
      </c>
      <c r="J99" s="209"/>
      <c r="K99" s="210" t="s">
        <v>1124</v>
      </c>
      <c r="L99" s="209" t="s">
        <v>9</v>
      </c>
      <c r="M99" s="211">
        <v>5</v>
      </c>
      <c r="N99" s="209" t="str">
        <f t="shared" si="14"/>
        <v>CRE-MXG-NCD-5</v>
      </c>
      <c r="O99" s="209" t="s">
        <v>52</v>
      </c>
      <c r="P99" s="209">
        <v>37</v>
      </c>
      <c r="Q99" s="209" t="str">
        <f t="shared" si="17"/>
        <v>L 37</v>
      </c>
      <c r="R99" s="212">
        <v>43.063914437851729</v>
      </c>
      <c r="S99" s="212">
        <v>1.1199339929525693</v>
      </c>
      <c r="T99" s="212">
        <v>2.6006321245339117</v>
      </c>
      <c r="U99" s="209" t="s">
        <v>1086</v>
      </c>
      <c r="V99" s="209" t="s">
        <v>1</v>
      </c>
      <c r="W99" s="210" t="s">
        <v>1122</v>
      </c>
      <c r="X99" s="210">
        <v>2</v>
      </c>
      <c r="Y99" s="209" t="s">
        <v>1193</v>
      </c>
      <c r="Z99" s="213">
        <v>10</v>
      </c>
      <c r="AA99" s="214">
        <f t="shared" si="13"/>
        <v>5</v>
      </c>
      <c r="AB99" s="173">
        <v>12</v>
      </c>
      <c r="AC99" s="215">
        <f t="shared" si="15"/>
        <v>9.2134442127136484</v>
      </c>
      <c r="AD99" s="215">
        <f t="shared" si="16"/>
        <v>2.7865557872863516</v>
      </c>
      <c r="AE99" s="159"/>
      <c r="AF99" s="318" t="s">
        <v>1351</v>
      </c>
      <c r="AG99" s="176"/>
      <c r="AH99" s="176"/>
      <c r="AI99" s="159">
        <v>22.461896185480132</v>
      </c>
      <c r="AJ99" s="159">
        <v>0.98787000045864493</v>
      </c>
      <c r="AK99" s="159">
        <v>4.3979813293644634</v>
      </c>
    </row>
    <row r="100" spans="1:37" x14ac:dyDescent="0.2">
      <c r="A100" s="369" t="s">
        <v>1389</v>
      </c>
      <c r="B100" s="368" t="s">
        <v>319</v>
      </c>
      <c r="C100" s="368">
        <v>1</v>
      </c>
      <c r="D100" s="368">
        <v>99</v>
      </c>
      <c r="E100" s="322" t="s">
        <v>1320</v>
      </c>
      <c r="F100" s="190" t="s">
        <v>319</v>
      </c>
      <c r="G100" s="190">
        <v>2</v>
      </c>
      <c r="H100" s="28">
        <v>100</v>
      </c>
      <c r="I100" s="209" t="s">
        <v>161</v>
      </c>
      <c r="J100" s="209"/>
      <c r="K100" s="210" t="s">
        <v>1124</v>
      </c>
      <c r="L100" s="209" t="s">
        <v>0</v>
      </c>
      <c r="M100" s="211">
        <v>1</v>
      </c>
      <c r="N100" s="209" t="str">
        <f t="shared" si="14"/>
        <v>MHC-ONE-NCD-1</v>
      </c>
      <c r="O100" s="209" t="s">
        <v>52</v>
      </c>
      <c r="P100" s="209">
        <v>66</v>
      </c>
      <c r="Q100" s="209" t="str">
        <f t="shared" si="17"/>
        <v>L 66</v>
      </c>
      <c r="R100" s="212">
        <v>16.831828828806302</v>
      </c>
      <c r="S100" s="212">
        <v>1.7915793201768009</v>
      </c>
      <c r="T100" s="212">
        <v>10.643996789645692</v>
      </c>
      <c r="U100" s="209" t="s">
        <v>1086</v>
      </c>
      <c r="V100" s="209" t="s">
        <v>1</v>
      </c>
      <c r="W100" s="210" t="s">
        <v>1122</v>
      </c>
      <c r="X100" s="210">
        <v>2</v>
      </c>
      <c r="Y100" s="209" t="s">
        <v>1193</v>
      </c>
      <c r="Z100" s="213">
        <v>10</v>
      </c>
      <c r="AA100" s="214">
        <f t="shared" si="13"/>
        <v>5</v>
      </c>
      <c r="AB100" s="173">
        <v>12</v>
      </c>
      <c r="AC100" s="215">
        <f t="shared" si="15"/>
        <v>4.8706499323098038</v>
      </c>
      <c r="AD100" s="215">
        <f t="shared" si="16"/>
        <v>7.1293500676901962</v>
      </c>
      <c r="AE100" s="159" t="s">
        <v>1329</v>
      </c>
      <c r="AF100" s="159"/>
      <c r="AG100" s="176"/>
      <c r="AH100" s="176"/>
      <c r="AI100" s="159">
        <v>24.176906731320152</v>
      </c>
      <c r="AJ100" s="159">
        <v>0.90611524179999603</v>
      </c>
      <c r="AK100" s="159">
        <v>3.7478543134972777</v>
      </c>
    </row>
    <row r="101" spans="1:37" ht="16" x14ac:dyDescent="0.2">
      <c r="A101" s="369" t="s">
        <v>1389</v>
      </c>
      <c r="B101" s="368" t="s">
        <v>322</v>
      </c>
      <c r="C101" s="368">
        <v>1</v>
      </c>
      <c r="D101" s="368">
        <v>100</v>
      </c>
      <c r="E101" s="322" t="s">
        <v>1320</v>
      </c>
      <c r="F101" s="190" t="s">
        <v>322</v>
      </c>
      <c r="G101" s="190">
        <v>2</v>
      </c>
      <c r="H101" s="28">
        <v>101</v>
      </c>
      <c r="I101" s="209" t="s">
        <v>157</v>
      </c>
      <c r="J101" s="209"/>
      <c r="K101" s="210" t="s">
        <v>1124</v>
      </c>
      <c r="L101" s="209" t="s">
        <v>18</v>
      </c>
      <c r="M101" s="211">
        <v>4</v>
      </c>
      <c r="N101" s="209" t="str">
        <f t="shared" si="14"/>
        <v>LWR-BHO-NCS-4</v>
      </c>
      <c r="O101" s="209" t="s">
        <v>52</v>
      </c>
      <c r="P101" s="209">
        <v>60</v>
      </c>
      <c r="Q101" s="209" t="str">
        <f t="shared" si="17"/>
        <v>L 60</v>
      </c>
      <c r="R101" s="212">
        <v>45.547131851256594</v>
      </c>
      <c r="S101" s="212">
        <v>0.21249154383609242</v>
      </c>
      <c r="T101" s="212">
        <v>0.46653111886392035</v>
      </c>
      <c r="U101" s="209" t="s">
        <v>1086</v>
      </c>
      <c r="V101" s="209" t="s">
        <v>1</v>
      </c>
      <c r="W101" s="210" t="s">
        <v>1122</v>
      </c>
      <c r="X101" s="210">
        <v>2</v>
      </c>
      <c r="Y101" s="209" t="s">
        <v>1193</v>
      </c>
      <c r="Z101" s="213">
        <v>10</v>
      </c>
      <c r="AA101" s="214">
        <f t="shared" si="13"/>
        <v>5</v>
      </c>
      <c r="AB101" s="173">
        <v>12</v>
      </c>
      <c r="AC101" s="215">
        <f t="shared" si="15"/>
        <v>9.3653664869198714</v>
      </c>
      <c r="AD101" s="215">
        <f t="shared" si="16"/>
        <v>2.6346335130801291</v>
      </c>
      <c r="AE101" s="159"/>
      <c r="AF101" s="318" t="s">
        <v>1351</v>
      </c>
      <c r="AG101" s="176"/>
      <c r="AH101" s="176"/>
      <c r="AI101" s="159">
        <v>30.933373839580348</v>
      </c>
      <c r="AJ101" s="159">
        <v>1.4341147248037511</v>
      </c>
      <c r="AK101" s="159">
        <v>4.6361406687839226</v>
      </c>
    </row>
    <row r="102" spans="1:37" x14ac:dyDescent="0.2">
      <c r="A102" s="369" t="s">
        <v>1389</v>
      </c>
      <c r="B102" s="368" t="s">
        <v>323</v>
      </c>
      <c r="C102" s="368">
        <v>1</v>
      </c>
      <c r="D102" s="368">
        <v>101</v>
      </c>
      <c r="E102" s="322" t="s">
        <v>1320</v>
      </c>
      <c r="F102" s="190" t="s">
        <v>323</v>
      </c>
      <c r="G102" s="190">
        <v>2</v>
      </c>
      <c r="H102" s="28">
        <v>102</v>
      </c>
      <c r="I102" s="209" t="s">
        <v>191</v>
      </c>
      <c r="J102" s="209"/>
      <c r="K102" s="210" t="s">
        <v>1124</v>
      </c>
      <c r="L102" s="209" t="s">
        <v>11</v>
      </c>
      <c r="M102" s="211">
        <v>1</v>
      </c>
      <c r="N102" s="209" t="str">
        <f t="shared" si="14"/>
        <v>UCP-MXG-NCD-1</v>
      </c>
      <c r="O102" s="209" t="s">
        <v>52</v>
      </c>
      <c r="P102" s="209">
        <v>98</v>
      </c>
      <c r="Q102" s="209" t="str">
        <f t="shared" si="17"/>
        <v>L 98</v>
      </c>
      <c r="R102" s="212">
        <v>19.18213257093625</v>
      </c>
      <c r="S102" s="212">
        <v>3.7453874454300529</v>
      </c>
      <c r="T102" s="212">
        <v>19.525396519805444</v>
      </c>
      <c r="U102" s="209" t="s">
        <v>1086</v>
      </c>
      <c r="V102" s="209" t="s">
        <v>1</v>
      </c>
      <c r="W102" s="210" t="s">
        <v>1122</v>
      </c>
      <c r="X102" s="210">
        <v>2</v>
      </c>
      <c r="Y102" s="209" t="s">
        <v>1193</v>
      </c>
      <c r="Z102" s="213">
        <v>10</v>
      </c>
      <c r="AA102" s="214">
        <f t="shared" si="13"/>
        <v>5</v>
      </c>
      <c r="AB102" s="173">
        <v>12</v>
      </c>
      <c r="AC102" s="215">
        <f t="shared" si="15"/>
        <v>5.7441783620129057</v>
      </c>
      <c r="AD102" s="215">
        <f t="shared" si="16"/>
        <v>6.2558216379870943</v>
      </c>
      <c r="AE102" s="159" t="s">
        <v>1329</v>
      </c>
      <c r="AF102" s="159"/>
      <c r="AG102" s="176"/>
      <c r="AH102" s="176"/>
      <c r="AI102" s="159">
        <v>36.668542532902102</v>
      </c>
      <c r="AJ102" s="159">
        <v>0.89930234524511166</v>
      </c>
      <c r="AK102" s="159">
        <v>2.4525172890037337</v>
      </c>
    </row>
    <row r="103" spans="1:37" x14ac:dyDescent="0.2">
      <c r="A103" s="369" t="s">
        <v>1389</v>
      </c>
      <c r="B103" s="368" t="s">
        <v>324</v>
      </c>
      <c r="C103" s="368">
        <v>1</v>
      </c>
      <c r="D103" s="368">
        <v>102</v>
      </c>
      <c r="E103" s="322" t="s">
        <v>1320</v>
      </c>
      <c r="F103" s="190" t="s">
        <v>324</v>
      </c>
      <c r="G103" s="190">
        <v>2</v>
      </c>
      <c r="H103" s="28">
        <v>103</v>
      </c>
      <c r="I103" s="209" t="s">
        <v>127</v>
      </c>
      <c r="J103" s="209"/>
      <c r="K103" s="210" t="s">
        <v>1124</v>
      </c>
      <c r="L103" s="209" t="s">
        <v>5</v>
      </c>
      <c r="M103" s="211">
        <v>6</v>
      </c>
      <c r="N103" s="209" t="str">
        <f t="shared" si="14"/>
        <v>CGF-MXG-PRO-6</v>
      </c>
      <c r="O103" s="209" t="s">
        <v>52</v>
      </c>
      <c r="P103" s="209">
        <v>30</v>
      </c>
      <c r="Q103" s="209" t="str">
        <f t="shared" si="17"/>
        <v>L 30</v>
      </c>
      <c r="R103" s="212">
        <v>46.258842707656747</v>
      </c>
      <c r="S103" s="212">
        <v>5.9325328526308532</v>
      </c>
      <c r="T103" s="212">
        <v>12.824646068477849</v>
      </c>
      <c r="U103" s="209" t="s">
        <v>1086</v>
      </c>
      <c r="V103" s="209" t="s">
        <v>1</v>
      </c>
      <c r="W103" s="210" t="s">
        <v>1122</v>
      </c>
      <c r="X103" s="210">
        <v>2</v>
      </c>
      <c r="Y103" s="209" t="s">
        <v>1193</v>
      </c>
      <c r="Z103" s="213">
        <v>10</v>
      </c>
      <c r="AA103" s="214">
        <f t="shared" si="13"/>
        <v>5</v>
      </c>
      <c r="AB103" s="173">
        <v>12</v>
      </c>
      <c r="AC103" s="215">
        <f t="shared" si="15"/>
        <v>9.405901380664293</v>
      </c>
      <c r="AD103" s="215">
        <f t="shared" si="16"/>
        <v>2.594098619335707</v>
      </c>
      <c r="AE103" s="159" t="s">
        <v>1329</v>
      </c>
      <c r="AF103" s="159"/>
      <c r="AG103" s="176"/>
      <c r="AH103" s="176"/>
      <c r="AI103" s="159">
        <v>16.630378585088714</v>
      </c>
      <c r="AJ103" s="159">
        <v>0.88227010385789295</v>
      </c>
      <c r="AK103" s="159">
        <v>5.3051714929025264</v>
      </c>
    </row>
    <row r="104" spans="1:37" ht="16" x14ac:dyDescent="0.2">
      <c r="A104" s="369" t="s">
        <v>1389</v>
      </c>
      <c r="B104" s="368" t="s">
        <v>325</v>
      </c>
      <c r="C104" s="368">
        <v>1</v>
      </c>
      <c r="D104" s="368">
        <v>103</v>
      </c>
      <c r="E104" s="322" t="s">
        <v>1320</v>
      </c>
      <c r="F104" s="190" t="s">
        <v>325</v>
      </c>
      <c r="G104" s="190">
        <v>2</v>
      </c>
      <c r="H104" s="28">
        <v>104</v>
      </c>
      <c r="I104" s="209" t="s">
        <v>126</v>
      </c>
      <c r="J104" s="209"/>
      <c r="K104" s="210" t="s">
        <v>1124</v>
      </c>
      <c r="L104" s="209" t="s">
        <v>5</v>
      </c>
      <c r="M104" s="211">
        <v>5</v>
      </c>
      <c r="N104" s="209" t="str">
        <f t="shared" si="14"/>
        <v>CGF-MXG-PRO-5</v>
      </c>
      <c r="O104" s="209" t="s">
        <v>52</v>
      </c>
      <c r="P104" s="209">
        <v>29</v>
      </c>
      <c r="Q104" s="209" t="str">
        <f t="shared" si="17"/>
        <v>L 29</v>
      </c>
      <c r="R104" s="212">
        <v>40.436946848422906</v>
      </c>
      <c r="S104" s="212">
        <v>9.2637995147433543</v>
      </c>
      <c r="T104" s="212">
        <v>22.90924571894244</v>
      </c>
      <c r="U104" s="209" t="s">
        <v>1086</v>
      </c>
      <c r="V104" s="209" t="s">
        <v>1</v>
      </c>
      <c r="W104" s="210" t="s">
        <v>1122</v>
      </c>
      <c r="X104" s="210">
        <v>2</v>
      </c>
      <c r="Y104" s="209" t="s">
        <v>1193</v>
      </c>
      <c r="Z104" s="213">
        <v>10</v>
      </c>
      <c r="AA104" s="214">
        <f t="shared" si="13"/>
        <v>5</v>
      </c>
      <c r="AB104" s="173">
        <v>12</v>
      </c>
      <c r="AC104" s="215">
        <f t="shared" si="15"/>
        <v>9.0324169020520362</v>
      </c>
      <c r="AD104" s="215">
        <f t="shared" si="16"/>
        <v>2.9675830979479638</v>
      </c>
      <c r="AE104" s="159"/>
      <c r="AF104" s="318" t="s">
        <v>1351</v>
      </c>
      <c r="AG104" s="176"/>
      <c r="AH104" s="176"/>
      <c r="AI104" s="159">
        <v>23.560273726074303</v>
      </c>
      <c r="AJ104" s="159">
        <v>0.31339324152481118</v>
      </c>
      <c r="AK104" s="159">
        <v>1.330176572515696</v>
      </c>
    </row>
    <row r="105" spans="1:37" x14ac:dyDescent="0.2">
      <c r="A105" s="369" t="s">
        <v>1389</v>
      </c>
      <c r="B105" s="368" t="s">
        <v>326</v>
      </c>
      <c r="C105" s="368">
        <v>1</v>
      </c>
      <c r="D105" s="368">
        <v>104</v>
      </c>
      <c r="E105" s="322" t="s">
        <v>1320</v>
      </c>
      <c r="F105" s="190" t="s">
        <v>326</v>
      </c>
      <c r="G105" s="190">
        <v>2</v>
      </c>
      <c r="H105" s="28">
        <v>105</v>
      </c>
      <c r="I105" s="209" t="s">
        <v>1054</v>
      </c>
      <c r="J105" s="209"/>
      <c r="K105" s="210" t="s">
        <v>1124</v>
      </c>
      <c r="L105" s="209" t="s">
        <v>18</v>
      </c>
      <c r="M105" s="211">
        <v>6</v>
      </c>
      <c r="N105" s="209" t="str">
        <f t="shared" si="14"/>
        <v>LWR-BHO-NCS-6</v>
      </c>
      <c r="O105" s="209" t="s">
        <v>52</v>
      </c>
      <c r="P105" s="209">
        <v>62</v>
      </c>
      <c r="Q105" s="209" t="str">
        <f t="shared" si="17"/>
        <v>L 62</v>
      </c>
      <c r="R105" s="216">
        <v>55.435875014681336</v>
      </c>
      <c r="S105" s="216">
        <v>6.3111337990366687</v>
      </c>
      <c r="T105" s="216">
        <v>11.384566036641907</v>
      </c>
      <c r="U105" s="209" t="s">
        <v>1086</v>
      </c>
      <c r="V105" s="209" t="s">
        <v>1</v>
      </c>
      <c r="W105" s="210" t="s">
        <v>1121</v>
      </c>
      <c r="X105" s="210">
        <v>2</v>
      </c>
      <c r="Y105" s="209" t="s">
        <v>1193</v>
      </c>
      <c r="Z105" s="213">
        <v>10</v>
      </c>
      <c r="AA105" s="214">
        <f t="shared" si="13"/>
        <v>5</v>
      </c>
      <c r="AB105" s="173">
        <v>12</v>
      </c>
      <c r="AC105" s="215">
        <f t="shared" si="15"/>
        <v>9.8353367748191971</v>
      </c>
      <c r="AD105" s="215">
        <f t="shared" si="16"/>
        <v>2.1646632251808029</v>
      </c>
      <c r="AE105" s="159"/>
      <c r="AF105" s="159"/>
      <c r="AG105" s="173"/>
      <c r="AH105" s="173"/>
      <c r="AI105" s="159">
        <v>12.653577445788331</v>
      </c>
      <c r="AJ105" s="159">
        <v>0.57909620716541355</v>
      </c>
      <c r="AK105" s="159">
        <v>4.576541374535644</v>
      </c>
    </row>
    <row r="106" spans="1:37" ht="16" x14ac:dyDescent="0.2">
      <c r="A106" s="369" t="s">
        <v>1389</v>
      </c>
      <c r="B106" s="368" t="s">
        <v>317</v>
      </c>
      <c r="C106" s="368">
        <v>2</v>
      </c>
      <c r="D106" s="368">
        <v>105</v>
      </c>
      <c r="E106" s="322" t="s">
        <v>1320</v>
      </c>
      <c r="F106" s="28" t="s">
        <v>317</v>
      </c>
      <c r="G106" s="28">
        <v>3</v>
      </c>
      <c r="H106" s="28">
        <v>106</v>
      </c>
      <c r="I106" s="176" t="s">
        <v>124</v>
      </c>
      <c r="J106" s="176"/>
      <c r="K106" s="173" t="s">
        <v>1124</v>
      </c>
      <c r="L106" s="176" t="s">
        <v>5</v>
      </c>
      <c r="M106" s="180">
        <v>3</v>
      </c>
      <c r="N106" s="176" t="str">
        <f t="shared" si="14"/>
        <v>CGF-MXG-PRO-3</v>
      </c>
      <c r="O106" s="176" t="s">
        <v>52</v>
      </c>
      <c r="P106" s="176">
        <v>27</v>
      </c>
      <c r="Q106" s="176" t="str">
        <f t="shared" si="17"/>
        <v>L 27</v>
      </c>
      <c r="R106" s="175">
        <v>46.804824907054154</v>
      </c>
      <c r="S106" s="175">
        <v>9.9467898436422644</v>
      </c>
      <c r="T106" s="175">
        <v>21.251633487348311</v>
      </c>
      <c r="U106" s="176" t="s">
        <v>1086</v>
      </c>
      <c r="V106" s="176" t="s">
        <v>1</v>
      </c>
      <c r="W106" s="173" t="s">
        <v>1122</v>
      </c>
      <c r="X106" s="173">
        <v>2</v>
      </c>
      <c r="Y106" s="176" t="s">
        <v>1193</v>
      </c>
      <c r="Z106" s="177">
        <v>10</v>
      </c>
      <c r="AA106" s="178">
        <f t="shared" si="13"/>
        <v>5</v>
      </c>
      <c r="AB106" s="173">
        <v>12</v>
      </c>
      <c r="AC106" s="179">
        <f t="shared" si="15"/>
        <v>9.4361617581457011</v>
      </c>
      <c r="AD106" s="179">
        <f t="shared" si="16"/>
        <v>2.5638382418542984</v>
      </c>
      <c r="AE106" s="159"/>
      <c r="AF106" s="318" t="s">
        <v>1351</v>
      </c>
      <c r="AG106" s="176"/>
      <c r="AH106" s="176"/>
      <c r="AI106" s="159">
        <v>8.5683837860345733</v>
      </c>
      <c r="AJ106" s="159">
        <v>0.34064482774436033</v>
      </c>
      <c r="AK106" s="159">
        <v>3.9756018900503745</v>
      </c>
    </row>
    <row r="107" spans="1:37" x14ac:dyDescent="0.2">
      <c r="A107" s="369" t="s">
        <v>1389</v>
      </c>
      <c r="B107" s="368" t="s">
        <v>318</v>
      </c>
      <c r="C107" s="368">
        <v>2</v>
      </c>
      <c r="D107" s="368">
        <v>106</v>
      </c>
      <c r="E107" s="322" t="s">
        <v>1320</v>
      </c>
      <c r="F107" s="28" t="s">
        <v>318</v>
      </c>
      <c r="G107" s="28">
        <v>3</v>
      </c>
      <c r="H107" s="28">
        <v>107</v>
      </c>
      <c r="I107" s="173" t="s">
        <v>99</v>
      </c>
      <c r="J107" s="173"/>
      <c r="K107" s="173" t="s">
        <v>1124</v>
      </c>
      <c r="L107" s="173" t="s">
        <v>17</v>
      </c>
      <c r="M107" s="174">
        <v>2</v>
      </c>
      <c r="N107" s="173" t="str">
        <f t="shared" si="14"/>
        <v>BRF-ONE-COM-2</v>
      </c>
      <c r="O107" s="173" t="s">
        <v>52</v>
      </c>
      <c r="P107" s="173">
        <v>2</v>
      </c>
      <c r="Q107" s="173" t="str">
        <f t="shared" si="17"/>
        <v>L 2</v>
      </c>
      <c r="R107" s="175">
        <v>25.314032018836187</v>
      </c>
      <c r="S107" s="175">
        <v>1.4781606796633779</v>
      </c>
      <c r="T107" s="175">
        <v>5.8392937109484482</v>
      </c>
      <c r="U107" s="176" t="s">
        <v>1086</v>
      </c>
      <c r="V107" s="176" t="s">
        <v>1</v>
      </c>
      <c r="W107" s="173" t="s">
        <v>1122</v>
      </c>
      <c r="X107" s="173">
        <v>2</v>
      </c>
      <c r="Y107" s="176" t="s">
        <v>1193</v>
      </c>
      <c r="Z107" s="177">
        <v>10</v>
      </c>
      <c r="AA107" s="178">
        <f t="shared" ref="AA107:AA118" si="18">2.5*2</f>
        <v>5</v>
      </c>
      <c r="AB107" s="173">
        <v>12</v>
      </c>
      <c r="AC107" s="179">
        <f t="shared" si="15"/>
        <v>7.2595461714393057</v>
      </c>
      <c r="AD107" s="179">
        <f t="shared" si="16"/>
        <v>4.7404538285606943</v>
      </c>
      <c r="AE107" s="159"/>
      <c r="AF107" s="159"/>
      <c r="AG107" s="176"/>
      <c r="AH107" s="176"/>
      <c r="AI107" s="159">
        <v>14.156620396075088</v>
      </c>
      <c r="AJ107" s="159">
        <v>0.65403806926917274</v>
      </c>
      <c r="AK107" s="159">
        <v>4.6200155896707118</v>
      </c>
    </row>
    <row r="108" spans="1:37" x14ac:dyDescent="0.2">
      <c r="A108" s="369" t="s">
        <v>1389</v>
      </c>
      <c r="B108" s="368" t="s">
        <v>319</v>
      </c>
      <c r="C108" s="368">
        <v>2</v>
      </c>
      <c r="D108" s="368">
        <v>107</v>
      </c>
      <c r="E108" s="322" t="s">
        <v>1320</v>
      </c>
      <c r="F108" s="28" t="s">
        <v>319</v>
      </c>
      <c r="G108" s="28">
        <v>3</v>
      </c>
      <c r="H108" s="28">
        <v>108</v>
      </c>
      <c r="I108" s="176" t="s">
        <v>160</v>
      </c>
      <c r="J108" s="176"/>
      <c r="K108" s="173" t="s">
        <v>1124</v>
      </c>
      <c r="L108" s="176" t="s">
        <v>18</v>
      </c>
      <c r="M108" s="180">
        <v>8</v>
      </c>
      <c r="N108" s="176" t="str">
        <f t="shared" si="14"/>
        <v>LWR-BHO-NCS-8</v>
      </c>
      <c r="O108" s="176" t="s">
        <v>52</v>
      </c>
      <c r="P108" s="176">
        <v>64</v>
      </c>
      <c r="Q108" s="176" t="str">
        <f t="shared" si="17"/>
        <v>L 64</v>
      </c>
      <c r="R108" s="182">
        <v>45.860594191618866</v>
      </c>
      <c r="S108" s="182">
        <v>3.8386180603813282</v>
      </c>
      <c r="T108" s="182">
        <v>8.3701882368607539</v>
      </c>
      <c r="U108" s="176" t="s">
        <v>1086</v>
      </c>
      <c r="V108" s="176" t="s">
        <v>1</v>
      </c>
      <c r="W108" s="173" t="s">
        <v>1122</v>
      </c>
      <c r="X108" s="173">
        <v>2</v>
      </c>
      <c r="Y108" s="176" t="s">
        <v>1193</v>
      </c>
      <c r="Z108" s="177">
        <v>10</v>
      </c>
      <c r="AA108" s="178">
        <f t="shared" si="18"/>
        <v>5</v>
      </c>
      <c r="AB108" s="173">
        <v>12</v>
      </c>
      <c r="AC108" s="179">
        <f t="shared" si="15"/>
        <v>9.3833745045124104</v>
      </c>
      <c r="AD108" s="179">
        <f t="shared" si="16"/>
        <v>2.61662549548759</v>
      </c>
      <c r="AE108" s="159"/>
      <c r="AF108" s="159"/>
      <c r="AG108" s="176"/>
      <c r="AH108" s="176"/>
      <c r="AI108" s="159">
        <v>11.124038546057413</v>
      </c>
      <c r="AJ108" s="159">
        <v>0.22823203458872141</v>
      </c>
      <c r="AK108" s="159">
        <v>2.0517012202336491</v>
      </c>
    </row>
    <row r="109" spans="1:37" x14ac:dyDescent="0.2">
      <c r="A109" s="369" t="s">
        <v>1389</v>
      </c>
      <c r="B109" s="368" t="s">
        <v>322</v>
      </c>
      <c r="C109" s="368">
        <v>2</v>
      </c>
      <c r="D109" s="368">
        <v>108</v>
      </c>
      <c r="E109" s="322" t="s">
        <v>1320</v>
      </c>
      <c r="F109" s="28" t="s">
        <v>322</v>
      </c>
      <c r="G109" s="28">
        <v>3</v>
      </c>
      <c r="H109" s="28">
        <v>109</v>
      </c>
      <c r="I109" s="176" t="s">
        <v>178</v>
      </c>
      <c r="J109" s="176"/>
      <c r="K109" s="173" t="s">
        <v>1124</v>
      </c>
      <c r="L109" s="176" t="s">
        <v>7</v>
      </c>
      <c r="M109" s="180">
        <v>2</v>
      </c>
      <c r="N109" s="176" t="str">
        <f t="shared" si="14"/>
        <v>OTO-MXT-NCD-2</v>
      </c>
      <c r="O109" s="176" t="s">
        <v>52</v>
      </c>
      <c r="P109" s="176">
        <v>83</v>
      </c>
      <c r="Q109" s="176" t="str">
        <f t="shared" si="17"/>
        <v>L 83</v>
      </c>
      <c r="R109" s="175">
        <v>17.698740115800501</v>
      </c>
      <c r="S109" s="175">
        <v>4.7202103008273335</v>
      </c>
      <c r="T109" s="175">
        <v>26.669753157250888</v>
      </c>
      <c r="U109" s="176" t="s">
        <v>1086</v>
      </c>
      <c r="V109" s="176" t="s">
        <v>1</v>
      </c>
      <c r="W109" s="173" t="s">
        <v>1122</v>
      </c>
      <c r="X109" s="173">
        <v>2</v>
      </c>
      <c r="Y109" s="176" t="s">
        <v>1193</v>
      </c>
      <c r="Z109" s="177">
        <v>10</v>
      </c>
      <c r="AA109" s="178">
        <f t="shared" si="18"/>
        <v>5</v>
      </c>
      <c r="AB109" s="173">
        <v>12</v>
      </c>
      <c r="AC109" s="179">
        <f t="shared" si="15"/>
        <v>5.2198563731171834</v>
      </c>
      <c r="AD109" s="179">
        <f t="shared" si="16"/>
        <v>6.7801436268828166</v>
      </c>
      <c r="AE109" s="159"/>
      <c r="AF109" s="159"/>
      <c r="AG109" s="176"/>
      <c r="AH109" s="176"/>
      <c r="AI109" s="159">
        <v>24.152819504552738</v>
      </c>
      <c r="AJ109" s="159">
        <v>1.67597255250225</v>
      </c>
      <c r="AK109" s="159">
        <v>6.9390348078671895</v>
      </c>
    </row>
    <row r="110" spans="1:37" x14ac:dyDescent="0.2">
      <c r="A110" s="369" t="s">
        <v>1389</v>
      </c>
      <c r="B110" s="368" t="s">
        <v>323</v>
      </c>
      <c r="C110" s="368">
        <v>2</v>
      </c>
      <c r="D110" s="368">
        <v>109</v>
      </c>
      <c r="E110" s="322" t="s">
        <v>1320</v>
      </c>
      <c r="F110" s="28" t="s">
        <v>323</v>
      </c>
      <c r="G110" s="28">
        <v>3</v>
      </c>
      <c r="H110" s="28">
        <v>110</v>
      </c>
      <c r="I110" s="173" t="s">
        <v>153</v>
      </c>
      <c r="J110" s="173"/>
      <c r="K110" s="173" t="s">
        <v>1124</v>
      </c>
      <c r="L110" s="173" t="s">
        <v>12</v>
      </c>
      <c r="M110" s="174">
        <v>8</v>
      </c>
      <c r="N110" s="173" t="str">
        <f t="shared" si="14"/>
        <v>LCO-MXT-COM-8</v>
      </c>
      <c r="O110" s="173" t="s">
        <v>52</v>
      </c>
      <c r="P110" s="173">
        <v>56</v>
      </c>
      <c r="Q110" s="173" t="str">
        <f t="shared" si="17"/>
        <v>L 56</v>
      </c>
      <c r="R110" s="175">
        <v>15.083690488904134</v>
      </c>
      <c r="S110" s="175">
        <v>0.34999738875334174</v>
      </c>
      <c r="T110" s="175">
        <v>2.320369733194982</v>
      </c>
      <c r="U110" s="176" t="s">
        <v>1086</v>
      </c>
      <c r="V110" s="176" t="s">
        <v>1</v>
      </c>
      <c r="W110" s="173" t="s">
        <v>1122</v>
      </c>
      <c r="X110" s="173">
        <v>2</v>
      </c>
      <c r="Y110" s="176" t="s">
        <v>1193</v>
      </c>
      <c r="Z110" s="177">
        <v>10</v>
      </c>
      <c r="AA110" s="178">
        <f t="shared" si="18"/>
        <v>5</v>
      </c>
      <c r="AB110" s="173">
        <v>12</v>
      </c>
      <c r="AC110" s="179">
        <f t="shared" si="15"/>
        <v>4.0443872745682219</v>
      </c>
      <c r="AD110" s="179">
        <f t="shared" si="16"/>
        <v>7.9556127254317781</v>
      </c>
      <c r="AE110" s="159"/>
      <c r="AF110" s="159"/>
      <c r="AG110" s="176"/>
      <c r="AH110" s="176"/>
      <c r="AI110" s="159">
        <v>13.364150635427102</v>
      </c>
      <c r="AJ110" s="159">
        <v>0.28273520702781973</v>
      </c>
      <c r="AK110" s="159">
        <v>2.1156242154163949</v>
      </c>
    </row>
    <row r="111" spans="1:37" x14ac:dyDescent="0.2">
      <c r="A111" s="369" t="s">
        <v>1389</v>
      </c>
      <c r="B111" s="368" t="s">
        <v>324</v>
      </c>
      <c r="C111" s="368">
        <v>2</v>
      </c>
      <c r="D111" s="368">
        <v>110</v>
      </c>
      <c r="E111" s="322" t="s">
        <v>1320</v>
      </c>
      <c r="F111" s="28" t="s">
        <v>324</v>
      </c>
      <c r="G111" s="28">
        <v>3</v>
      </c>
      <c r="H111" s="28">
        <v>111</v>
      </c>
      <c r="I111" s="176" t="s">
        <v>199</v>
      </c>
      <c r="J111" s="176"/>
      <c r="K111" s="173" t="s">
        <v>1124</v>
      </c>
      <c r="L111" s="176" t="s">
        <v>13</v>
      </c>
      <c r="M111" s="180">
        <v>4</v>
      </c>
      <c r="N111" s="176" t="str">
        <f t="shared" si="14"/>
        <v>WBI-NRT-NCS-4</v>
      </c>
      <c r="O111" s="176" t="s">
        <v>52</v>
      </c>
      <c r="P111" s="176">
        <v>107</v>
      </c>
      <c r="Q111" s="176" t="str">
        <f t="shared" si="17"/>
        <v>L 107</v>
      </c>
      <c r="R111" s="181">
        <v>29.852127916815199</v>
      </c>
      <c r="S111" s="181">
        <v>1.2353277520148018</v>
      </c>
      <c r="T111" s="181">
        <v>4.1381564337963406</v>
      </c>
      <c r="U111" s="176" t="s">
        <v>1086</v>
      </c>
      <c r="V111" s="176" t="s">
        <v>1</v>
      </c>
      <c r="W111" s="173" t="s">
        <v>1122</v>
      </c>
      <c r="X111" s="173">
        <v>2</v>
      </c>
      <c r="Y111" s="176" t="s">
        <v>1193</v>
      </c>
      <c r="Z111" s="177">
        <v>10</v>
      </c>
      <c r="AA111" s="178">
        <f t="shared" si="18"/>
        <v>5</v>
      </c>
      <c r="AB111" s="173">
        <v>12</v>
      </c>
      <c r="AC111" s="179">
        <f t="shared" si="15"/>
        <v>7.9801860579457715</v>
      </c>
      <c r="AD111" s="179">
        <f t="shared" si="16"/>
        <v>4.0198139420542285</v>
      </c>
      <c r="AE111" s="159"/>
      <c r="AF111" s="159"/>
      <c r="AG111" s="176"/>
      <c r="AH111" s="176"/>
      <c r="AI111" s="159">
        <v>16.876068298116358</v>
      </c>
      <c r="AJ111" s="159">
        <v>0.94358617285187318</v>
      </c>
      <c r="AK111" s="159">
        <v>5.591267801145321</v>
      </c>
    </row>
    <row r="112" spans="1:37" x14ac:dyDescent="0.2">
      <c r="A112" s="369" t="s">
        <v>1389</v>
      </c>
      <c r="B112" s="368" t="s">
        <v>325</v>
      </c>
      <c r="C112" s="368">
        <v>2</v>
      </c>
      <c r="D112" s="368">
        <v>111</v>
      </c>
      <c r="E112" s="322" t="s">
        <v>1320</v>
      </c>
      <c r="F112" s="28" t="s">
        <v>325</v>
      </c>
      <c r="G112" s="28">
        <v>3</v>
      </c>
      <c r="H112" s="28">
        <v>112</v>
      </c>
      <c r="I112" s="176" t="s">
        <v>116</v>
      </c>
      <c r="J112" s="176"/>
      <c r="K112" s="173" t="s">
        <v>1124</v>
      </c>
      <c r="L112" s="176" t="s">
        <v>4</v>
      </c>
      <c r="M112" s="180">
        <v>3</v>
      </c>
      <c r="N112" s="176" t="str">
        <f t="shared" si="14"/>
        <v>CGF-MON-PRO-3</v>
      </c>
      <c r="O112" s="176" t="s">
        <v>52</v>
      </c>
      <c r="P112" s="176">
        <v>19</v>
      </c>
      <c r="Q112" s="176" t="str">
        <f t="shared" si="17"/>
        <v>L 19</v>
      </c>
      <c r="R112" s="181">
        <v>21.140368866928398</v>
      </c>
      <c r="S112" s="181">
        <v>0.45630962588644125</v>
      </c>
      <c r="T112" s="181">
        <v>2.1584752317178513</v>
      </c>
      <c r="U112" s="176" t="s">
        <v>1086</v>
      </c>
      <c r="V112" s="176" t="s">
        <v>1</v>
      </c>
      <c r="W112" s="173" t="s">
        <v>1122</v>
      </c>
      <c r="X112" s="173">
        <v>2</v>
      </c>
      <c r="Y112" s="176" t="s">
        <v>1193</v>
      </c>
      <c r="Z112" s="177">
        <v>10</v>
      </c>
      <c r="AA112" s="178">
        <f t="shared" si="18"/>
        <v>5</v>
      </c>
      <c r="AB112" s="173">
        <v>12</v>
      </c>
      <c r="AC112" s="179">
        <f t="shared" si="15"/>
        <v>6.3236562826618519</v>
      </c>
      <c r="AD112" s="179">
        <f t="shared" si="16"/>
        <v>5.6763437173381481</v>
      </c>
      <c r="AE112" s="26"/>
      <c r="AF112" s="26"/>
      <c r="AG112" s="176"/>
      <c r="AH112" s="176"/>
      <c r="AI112" s="159">
        <v>22.187301800331589</v>
      </c>
      <c r="AJ112" s="159">
        <v>0.8243604831413498</v>
      </c>
      <c r="AK112" s="159">
        <v>3.715460719649244</v>
      </c>
    </row>
    <row r="113" spans="1:37" s="29" customFormat="1" ht="15" x14ac:dyDescent="0.2">
      <c r="A113" s="369" t="s">
        <v>1389</v>
      </c>
      <c r="B113" s="368" t="s">
        <v>326</v>
      </c>
      <c r="C113" s="368">
        <v>2</v>
      </c>
      <c r="D113" s="368">
        <v>112</v>
      </c>
      <c r="E113" s="322" t="s">
        <v>1320</v>
      </c>
      <c r="F113" s="28" t="s">
        <v>326</v>
      </c>
      <c r="G113" s="28">
        <v>3</v>
      </c>
      <c r="H113" s="28">
        <v>113</v>
      </c>
      <c r="I113" s="176" t="s">
        <v>1205</v>
      </c>
      <c r="J113" s="176"/>
      <c r="K113" s="173" t="s">
        <v>1125</v>
      </c>
      <c r="L113" s="176" t="s">
        <v>8</v>
      </c>
      <c r="M113" s="180">
        <v>4</v>
      </c>
      <c r="N113" s="176" t="str">
        <f t="shared" si="14"/>
        <v>CCR-ONE-NCD-4</v>
      </c>
      <c r="O113" s="176" t="s">
        <v>74</v>
      </c>
      <c r="P113" s="176">
        <v>12</v>
      </c>
      <c r="Q113" s="176" t="str">
        <f t="shared" si="17"/>
        <v>R 12</v>
      </c>
      <c r="R113" s="182">
        <v>12.14594973470264</v>
      </c>
      <c r="S113" s="182">
        <v>1.3632335168402157</v>
      </c>
      <c r="T113" s="182">
        <v>11.223770447075628</v>
      </c>
      <c r="U113" s="176" t="s">
        <v>1086</v>
      </c>
      <c r="V113" s="176" t="s">
        <v>1</v>
      </c>
      <c r="W113" s="184" t="s">
        <v>1121</v>
      </c>
      <c r="X113" s="173">
        <v>2</v>
      </c>
      <c r="Y113" s="176" t="s">
        <v>1193</v>
      </c>
      <c r="Z113" s="185">
        <v>10</v>
      </c>
      <c r="AA113" s="178">
        <f t="shared" si="18"/>
        <v>5</v>
      </c>
      <c r="AB113" s="173">
        <v>12</v>
      </c>
      <c r="AC113" s="179">
        <f t="shared" si="15"/>
        <v>2.1201632954940042</v>
      </c>
      <c r="AD113" s="179">
        <f t="shared" si="16"/>
        <v>9.8798367045059958</v>
      </c>
      <c r="AE113" s="26"/>
      <c r="AF113" s="26"/>
      <c r="AG113" s="176"/>
      <c r="AH113" s="176"/>
      <c r="AI113" s="331">
        <v>0.88214972455212215</v>
      </c>
      <c r="AJ113" s="159">
        <v>1.7032241387217845E-2</v>
      </c>
      <c r="AK113" s="159">
        <v>1.9307653693215532</v>
      </c>
    </row>
    <row r="114" spans="1:37" s="29" customFormat="1" x14ac:dyDescent="0.2">
      <c r="A114" s="369" t="s">
        <v>1389</v>
      </c>
      <c r="B114" s="368" t="s">
        <v>317</v>
      </c>
      <c r="C114" s="368">
        <v>3</v>
      </c>
      <c r="D114" s="368">
        <v>113</v>
      </c>
      <c r="E114" s="322" t="s">
        <v>1320</v>
      </c>
      <c r="F114" s="190" t="s">
        <v>317</v>
      </c>
      <c r="G114" s="190">
        <v>4</v>
      </c>
      <c r="H114" s="28">
        <v>114</v>
      </c>
      <c r="I114" s="209" t="s">
        <v>264</v>
      </c>
      <c r="J114" s="209"/>
      <c r="K114" s="210" t="s">
        <v>1125</v>
      </c>
      <c r="L114" s="209" t="s">
        <v>18</v>
      </c>
      <c r="M114" s="211">
        <v>7</v>
      </c>
      <c r="N114" s="209" t="str">
        <f t="shared" ref="N114:N145" si="19">_xlfn.CONCAT(L114,"-",M114)</f>
        <v>LWR-BHO-NCS-7</v>
      </c>
      <c r="O114" s="209" t="s">
        <v>74</v>
      </c>
      <c r="P114" s="209">
        <v>63</v>
      </c>
      <c r="Q114" s="209" t="str">
        <f t="shared" si="17"/>
        <v>R 63</v>
      </c>
      <c r="R114" s="212">
        <v>14.866956092400265</v>
      </c>
      <c r="S114" s="212">
        <v>1.042523422478606</v>
      </c>
      <c r="T114" s="212">
        <v>7.0123528716919141</v>
      </c>
      <c r="U114" s="209" t="s">
        <v>1086</v>
      </c>
      <c r="V114" s="209" t="s">
        <v>1</v>
      </c>
      <c r="W114" s="210" t="s">
        <v>1122</v>
      </c>
      <c r="X114" s="210">
        <v>2</v>
      </c>
      <c r="Y114" s="209" t="s">
        <v>1193</v>
      </c>
      <c r="Z114" s="217">
        <v>10</v>
      </c>
      <c r="AA114" s="214">
        <f t="shared" si="18"/>
        <v>5</v>
      </c>
      <c r="AB114" s="173">
        <v>12</v>
      </c>
      <c r="AC114" s="215">
        <f t="shared" ref="AC114:AC118" si="20">AB114-AD114</f>
        <v>3.9284082596206797</v>
      </c>
      <c r="AD114" s="215">
        <f t="shared" si="16"/>
        <v>8.0715917403793203</v>
      </c>
      <c r="AE114" s="159"/>
      <c r="AF114" s="159"/>
      <c r="AG114" s="176"/>
      <c r="AH114" s="176"/>
      <c r="AI114" s="159">
        <v>14.079541270419359</v>
      </c>
      <c r="AJ114" s="159">
        <v>0.10219344832330848</v>
      </c>
      <c r="AK114" s="159">
        <v>0.72582938861803314</v>
      </c>
    </row>
    <row r="115" spans="1:37" x14ac:dyDescent="0.2">
      <c r="A115" s="369" t="s">
        <v>1389</v>
      </c>
      <c r="B115" s="368" t="s">
        <v>318</v>
      </c>
      <c r="C115" s="368">
        <v>3</v>
      </c>
      <c r="D115" s="368">
        <v>114</v>
      </c>
      <c r="E115" s="322" t="s">
        <v>1320</v>
      </c>
      <c r="F115" s="190" t="s">
        <v>318</v>
      </c>
      <c r="G115" s="190">
        <v>4</v>
      </c>
      <c r="H115" s="28">
        <v>115</v>
      </c>
      <c r="I115" s="209" t="s">
        <v>209</v>
      </c>
      <c r="J115" s="209"/>
      <c r="K115" s="210" t="s">
        <v>1125</v>
      </c>
      <c r="L115" s="209" t="s">
        <v>17</v>
      </c>
      <c r="M115" s="211">
        <v>6</v>
      </c>
      <c r="N115" s="209" t="str">
        <f t="shared" si="19"/>
        <v>BRF-ONE-COM-6</v>
      </c>
      <c r="O115" s="209" t="s">
        <v>74</v>
      </c>
      <c r="P115" s="209">
        <v>6</v>
      </c>
      <c r="Q115" s="209" t="str">
        <f t="shared" si="17"/>
        <v>R 6</v>
      </c>
      <c r="R115" s="212">
        <v>13.581957469574393</v>
      </c>
      <c r="S115" s="212">
        <v>0.2222760233006463</v>
      </c>
      <c r="T115" s="212">
        <v>1.6365536690758877</v>
      </c>
      <c r="U115" s="209" t="s">
        <v>1086</v>
      </c>
      <c r="V115" s="209" t="s">
        <v>1</v>
      </c>
      <c r="W115" s="210" t="s">
        <v>1121</v>
      </c>
      <c r="X115" s="210">
        <v>2</v>
      </c>
      <c r="Y115" s="209" t="s">
        <v>1193</v>
      </c>
      <c r="Z115" s="217">
        <v>10</v>
      </c>
      <c r="AA115" s="214">
        <f t="shared" si="18"/>
        <v>5</v>
      </c>
      <c r="AB115" s="173">
        <v>12</v>
      </c>
      <c r="AC115" s="215">
        <f t="shared" si="20"/>
        <v>3.1647492440748781</v>
      </c>
      <c r="AD115" s="215">
        <f t="shared" si="16"/>
        <v>8.8352507559251219</v>
      </c>
      <c r="AE115" s="159"/>
      <c r="AF115" s="159"/>
      <c r="AG115" s="176"/>
      <c r="AH115" s="176"/>
      <c r="AI115" s="159">
        <v>9.7920149058193076</v>
      </c>
      <c r="AJ115" s="159">
        <v>0.64722517271428326</v>
      </c>
      <c r="AK115" s="159">
        <v>6.6097241368540312</v>
      </c>
    </row>
    <row r="116" spans="1:37" x14ac:dyDescent="0.2">
      <c r="A116" s="369" t="s">
        <v>1389</v>
      </c>
      <c r="B116" s="368" t="s">
        <v>319</v>
      </c>
      <c r="C116" s="368">
        <v>3</v>
      </c>
      <c r="D116" s="368">
        <v>115</v>
      </c>
      <c r="E116" s="322" t="s">
        <v>1320</v>
      </c>
      <c r="F116" s="190" t="s">
        <v>319</v>
      </c>
      <c r="G116" s="190">
        <v>4</v>
      </c>
      <c r="H116" s="28">
        <v>116</v>
      </c>
      <c r="I116" s="209" t="s">
        <v>241</v>
      </c>
      <c r="J116" s="209"/>
      <c r="K116" s="210" t="s">
        <v>1125</v>
      </c>
      <c r="L116" s="209" t="s">
        <v>9</v>
      </c>
      <c r="M116" s="211">
        <v>7</v>
      </c>
      <c r="N116" s="209" t="str">
        <f t="shared" si="19"/>
        <v>CRE-MXG-NCD-7</v>
      </c>
      <c r="O116" s="209" t="s">
        <v>74</v>
      </c>
      <c r="P116" s="209">
        <v>39</v>
      </c>
      <c r="Q116" s="209" t="str">
        <f t="shared" si="17"/>
        <v>R 39</v>
      </c>
      <c r="R116" s="212">
        <v>17.676929025109352</v>
      </c>
      <c r="S116" s="212">
        <v>0.68737527883744465</v>
      </c>
      <c r="T116" s="212">
        <v>3.8885446553587237</v>
      </c>
      <c r="U116" s="209" t="s">
        <v>1086</v>
      </c>
      <c r="V116" s="209" t="s">
        <v>1</v>
      </c>
      <c r="W116" s="210" t="s">
        <v>1122</v>
      </c>
      <c r="X116" s="210">
        <v>2</v>
      </c>
      <c r="Y116" s="209" t="s">
        <v>1193</v>
      </c>
      <c r="Z116" s="217">
        <v>10</v>
      </c>
      <c r="AA116" s="214">
        <f t="shared" si="18"/>
        <v>5</v>
      </c>
      <c r="AB116" s="173">
        <v>12</v>
      </c>
      <c r="AC116" s="215">
        <f t="shared" si="20"/>
        <v>5.2114905349484104</v>
      </c>
      <c r="AD116" s="215">
        <f t="shared" si="16"/>
        <v>6.7885094650515896</v>
      </c>
      <c r="AE116" s="159"/>
      <c r="AF116" s="159"/>
      <c r="AG116" s="176"/>
      <c r="AH116" s="176"/>
      <c r="AI116" s="159">
        <v>12.048988053926188</v>
      </c>
      <c r="AJ116" s="159">
        <v>0.20098044836917098</v>
      </c>
      <c r="AK116" s="159">
        <v>1.6680276175033728</v>
      </c>
    </row>
    <row r="117" spans="1:37" x14ac:dyDescent="0.2">
      <c r="A117" s="369" t="s">
        <v>1389</v>
      </c>
      <c r="B117" s="368" t="s">
        <v>322</v>
      </c>
      <c r="C117" s="368">
        <v>3</v>
      </c>
      <c r="D117" s="368">
        <v>116</v>
      </c>
      <c r="E117" s="322" t="s">
        <v>1320</v>
      </c>
      <c r="F117" s="190" t="s">
        <v>322</v>
      </c>
      <c r="G117" s="190">
        <v>4</v>
      </c>
      <c r="H117" s="28">
        <v>117</v>
      </c>
      <c r="I117" s="209" t="s">
        <v>221</v>
      </c>
      <c r="J117" s="209"/>
      <c r="K117" s="210" t="s">
        <v>1125</v>
      </c>
      <c r="L117" s="209" t="s">
        <v>4</v>
      </c>
      <c r="M117" s="211">
        <v>3</v>
      </c>
      <c r="N117" s="209" t="str">
        <f t="shared" si="19"/>
        <v>CGF-MON-PRO-3</v>
      </c>
      <c r="O117" s="209" t="s">
        <v>74</v>
      </c>
      <c r="P117" s="209">
        <v>19</v>
      </c>
      <c r="Q117" s="209" t="str">
        <f t="shared" si="17"/>
        <v>R 19</v>
      </c>
      <c r="R117" s="212">
        <v>15.577572431234829</v>
      </c>
      <c r="S117" s="212">
        <v>7.6036418335396566E-2</v>
      </c>
      <c r="T117" s="212">
        <v>0.48811468327975666</v>
      </c>
      <c r="U117" s="209" t="s">
        <v>1086</v>
      </c>
      <c r="V117" s="209" t="s">
        <v>1</v>
      </c>
      <c r="W117" s="210" t="s">
        <v>1122</v>
      </c>
      <c r="X117" s="210">
        <v>2</v>
      </c>
      <c r="Y117" s="209" t="s">
        <v>1193</v>
      </c>
      <c r="Z117" s="217">
        <v>10</v>
      </c>
      <c r="AA117" s="214">
        <f t="shared" si="18"/>
        <v>5</v>
      </c>
      <c r="AB117" s="173">
        <v>12</v>
      </c>
      <c r="AC117" s="215">
        <f t="shared" si="20"/>
        <v>4.2966174267701582</v>
      </c>
      <c r="AD117" s="215">
        <f t="shared" si="16"/>
        <v>7.7033825732298418</v>
      </c>
      <c r="AE117" s="159"/>
      <c r="AF117" s="159"/>
      <c r="AG117" s="176"/>
      <c r="AH117" s="176"/>
      <c r="AI117" s="159">
        <v>18.933117464053687</v>
      </c>
      <c r="AJ117" s="159">
        <v>0.99808934529097415</v>
      </c>
      <c r="AK117" s="159">
        <v>5.2716587597681208</v>
      </c>
    </row>
    <row r="118" spans="1:37" x14ac:dyDescent="0.2">
      <c r="A118" s="369" t="s">
        <v>1389</v>
      </c>
      <c r="B118" s="368" t="s">
        <v>323</v>
      </c>
      <c r="C118" s="368">
        <v>3</v>
      </c>
      <c r="D118" s="368">
        <v>117</v>
      </c>
      <c r="E118" s="322" t="s">
        <v>1320</v>
      </c>
      <c r="F118" s="190" t="s">
        <v>323</v>
      </c>
      <c r="G118" s="190">
        <v>4</v>
      </c>
      <c r="H118" s="28">
        <v>118</v>
      </c>
      <c r="I118" s="209" t="s">
        <v>292</v>
      </c>
      <c r="J118" s="209"/>
      <c r="K118" s="210" t="s">
        <v>1125</v>
      </c>
      <c r="L118" s="209" t="s">
        <v>7</v>
      </c>
      <c r="M118" s="211">
        <v>8</v>
      </c>
      <c r="N118" s="209" t="str">
        <f t="shared" si="19"/>
        <v>OTO-MXT-NCD-8</v>
      </c>
      <c r="O118" s="209" t="s">
        <v>74</v>
      </c>
      <c r="P118" s="209">
        <v>91</v>
      </c>
      <c r="Q118" s="209" t="str">
        <f t="shared" si="17"/>
        <v>R 91</v>
      </c>
      <c r="R118" s="212">
        <v>12.01573018696155</v>
      </c>
      <c r="S118" s="212">
        <v>0.50533316779857174</v>
      </c>
      <c r="T118" s="212">
        <v>4.2055968296201955</v>
      </c>
      <c r="U118" s="209" t="s">
        <v>1086</v>
      </c>
      <c r="V118" s="209" t="s">
        <v>1</v>
      </c>
      <c r="W118" s="210" t="s">
        <v>1122</v>
      </c>
      <c r="X118" s="210">
        <v>2</v>
      </c>
      <c r="Y118" s="209" t="s">
        <v>1193</v>
      </c>
      <c r="Z118" s="217">
        <v>10</v>
      </c>
      <c r="AA118" s="214">
        <f t="shared" si="18"/>
        <v>5</v>
      </c>
      <c r="AB118" s="173">
        <v>12</v>
      </c>
      <c r="AC118" s="215">
        <f t="shared" si="20"/>
        <v>2.0130913283810408</v>
      </c>
      <c r="AD118" s="215">
        <f t="shared" si="16"/>
        <v>9.9869086716189592</v>
      </c>
      <c r="AE118" s="159"/>
      <c r="AF118" s="159"/>
      <c r="AG118" s="176"/>
      <c r="AH118" s="176"/>
      <c r="AI118" s="159">
        <v>18.417650811230985</v>
      </c>
      <c r="AJ118" s="159">
        <v>0.16010306903984781</v>
      </c>
      <c r="AK118" s="159">
        <v>0.86929147848876476</v>
      </c>
    </row>
    <row r="119" spans="1:37" x14ac:dyDescent="0.2">
      <c r="A119" s="369" t="s">
        <v>1389</v>
      </c>
      <c r="B119" s="368" t="s">
        <v>324</v>
      </c>
      <c r="C119" s="368">
        <v>3</v>
      </c>
      <c r="D119" s="368">
        <v>118</v>
      </c>
      <c r="E119" s="322" t="s">
        <v>1320</v>
      </c>
      <c r="F119" s="190" t="s">
        <v>324</v>
      </c>
      <c r="G119" s="190">
        <v>4</v>
      </c>
      <c r="H119" s="28">
        <v>119</v>
      </c>
      <c r="I119" s="209" t="s">
        <v>243</v>
      </c>
      <c r="J119" s="209"/>
      <c r="K119" s="210" t="s">
        <v>1125</v>
      </c>
      <c r="L119" s="209" t="s">
        <v>10</v>
      </c>
      <c r="M119" s="211">
        <v>1</v>
      </c>
      <c r="N119" s="209" t="str">
        <f t="shared" si="19"/>
        <v>CRE-MXT-NCD-1</v>
      </c>
      <c r="O119" s="209" t="s">
        <v>74</v>
      </c>
      <c r="P119" s="209">
        <v>41</v>
      </c>
      <c r="Q119" s="209" t="str">
        <f t="shared" si="17"/>
        <v>R 41</v>
      </c>
      <c r="R119" s="212">
        <v>7.2036582482219558</v>
      </c>
      <c r="S119" s="212">
        <v>0.64419089781594507</v>
      </c>
      <c r="T119" s="212">
        <v>8.9425521813857234</v>
      </c>
      <c r="U119" s="209" t="s">
        <v>1085</v>
      </c>
      <c r="V119" s="209" t="s">
        <v>1</v>
      </c>
      <c r="W119" s="210" t="s">
        <v>1122</v>
      </c>
      <c r="X119" s="210">
        <v>2</v>
      </c>
      <c r="Y119" s="209" t="s">
        <v>1193</v>
      </c>
      <c r="Z119" s="214">
        <f>R119</f>
        <v>7.2036582482219558</v>
      </c>
      <c r="AA119" s="214">
        <f>5*2</f>
        <v>10</v>
      </c>
      <c r="AB119" s="173">
        <v>12</v>
      </c>
      <c r="AC119" s="218">
        <v>0</v>
      </c>
      <c r="AD119" s="218">
        <v>12</v>
      </c>
      <c r="AE119" s="159"/>
      <c r="AF119" s="159"/>
      <c r="AG119" s="176"/>
      <c r="AH119" s="176"/>
      <c r="AI119" s="159">
        <v>26.327896081650405</v>
      </c>
      <c r="AJ119" s="159">
        <v>0.67107031065639144</v>
      </c>
      <c r="AK119" s="159">
        <v>2.548894558741833</v>
      </c>
    </row>
    <row r="120" spans="1:37" x14ac:dyDescent="0.2">
      <c r="A120" s="369" t="s">
        <v>1389</v>
      </c>
      <c r="B120" s="368" t="s">
        <v>325</v>
      </c>
      <c r="C120" s="368">
        <v>3</v>
      </c>
      <c r="D120" s="368">
        <v>119</v>
      </c>
      <c r="E120" s="322" t="s">
        <v>1320</v>
      </c>
      <c r="F120" s="190" t="s">
        <v>325</v>
      </c>
      <c r="G120" s="190">
        <v>4</v>
      </c>
      <c r="H120" s="28">
        <v>120</v>
      </c>
      <c r="I120" s="209" t="s">
        <v>257</v>
      </c>
      <c r="J120" s="209"/>
      <c r="K120" s="210" t="s">
        <v>1125</v>
      </c>
      <c r="L120" s="209" t="s">
        <v>12</v>
      </c>
      <c r="M120" s="211">
        <v>7</v>
      </c>
      <c r="N120" s="209" t="str">
        <f t="shared" si="19"/>
        <v>LCO-MXT-COM-7</v>
      </c>
      <c r="O120" s="209" t="s">
        <v>74</v>
      </c>
      <c r="P120" s="209">
        <v>55</v>
      </c>
      <c r="Q120" s="209" t="str">
        <f t="shared" si="17"/>
        <v>R 55</v>
      </c>
      <c r="R120" s="212">
        <v>13.1694631560957</v>
      </c>
      <c r="S120" s="212">
        <v>0.74926358042142294</v>
      </c>
      <c r="T120" s="212">
        <v>5.689401090541903</v>
      </c>
      <c r="U120" s="209" t="s">
        <v>1086</v>
      </c>
      <c r="V120" s="209" t="s">
        <v>1</v>
      </c>
      <c r="W120" s="210" t="s">
        <v>1122</v>
      </c>
      <c r="X120" s="210">
        <v>2</v>
      </c>
      <c r="Y120" s="209" t="s">
        <v>1193</v>
      </c>
      <c r="Z120" s="217">
        <v>10</v>
      </c>
      <c r="AA120" s="214">
        <f t="shared" ref="AA120:AA143" si="21">2.5*2</f>
        <v>5</v>
      </c>
      <c r="AB120" s="173">
        <v>12</v>
      </c>
      <c r="AC120" s="215">
        <f t="shared" ref="AC120:AC143" si="22">AB120-AD120</f>
        <v>2.8880112592550109</v>
      </c>
      <c r="AD120" s="215">
        <f t="shared" ref="AD120:AD143" si="23">(Z120*AB120)/R120</f>
        <v>9.1119887407449891</v>
      </c>
      <c r="AE120" s="159"/>
      <c r="AF120" s="159"/>
      <c r="AG120" s="176"/>
      <c r="AH120" s="176"/>
      <c r="AI120" s="159">
        <v>28.021228123399752</v>
      </c>
      <c r="AJ120" s="159">
        <v>2.7864746909488605</v>
      </c>
      <c r="AK120" s="159">
        <v>9.944156190006364</v>
      </c>
    </row>
    <row r="121" spans="1:37" x14ac:dyDescent="0.2">
      <c r="A121" s="369" t="s">
        <v>1389</v>
      </c>
      <c r="B121" s="368" t="s">
        <v>326</v>
      </c>
      <c r="C121" s="368">
        <v>3</v>
      </c>
      <c r="D121" s="368">
        <v>120</v>
      </c>
      <c r="E121" s="322" t="s">
        <v>1320</v>
      </c>
      <c r="F121" s="190" t="s">
        <v>326</v>
      </c>
      <c r="G121" s="190">
        <v>4</v>
      </c>
      <c r="H121" s="28">
        <v>121</v>
      </c>
      <c r="I121" s="209" t="s">
        <v>258</v>
      </c>
      <c r="J121" s="209"/>
      <c r="K121" s="210" t="s">
        <v>1125</v>
      </c>
      <c r="L121" s="209" t="s">
        <v>12</v>
      </c>
      <c r="M121" s="211">
        <v>8</v>
      </c>
      <c r="N121" s="209" t="str">
        <f t="shared" si="19"/>
        <v>LCO-MXT-COM-8</v>
      </c>
      <c r="O121" s="209" t="s">
        <v>74</v>
      </c>
      <c r="P121" s="209">
        <v>56</v>
      </c>
      <c r="Q121" s="209" t="str">
        <f t="shared" si="17"/>
        <v>R 56</v>
      </c>
      <c r="R121" s="212">
        <v>14.55157888550665</v>
      </c>
      <c r="S121" s="212">
        <v>1.4538428201034876</v>
      </c>
      <c r="T121" s="212">
        <v>9.9909627095621421</v>
      </c>
      <c r="U121" s="209" t="s">
        <v>1086</v>
      </c>
      <c r="V121" s="209" t="s">
        <v>1</v>
      </c>
      <c r="W121" s="210" t="s">
        <v>1122</v>
      </c>
      <c r="X121" s="210">
        <v>2</v>
      </c>
      <c r="Y121" s="209" t="s">
        <v>1193</v>
      </c>
      <c r="Z121" s="217">
        <v>10</v>
      </c>
      <c r="AA121" s="214">
        <f t="shared" si="21"/>
        <v>5</v>
      </c>
      <c r="AB121" s="173">
        <v>12</v>
      </c>
      <c r="AC121" s="215">
        <f t="shared" si="22"/>
        <v>3.7534721871645278</v>
      </c>
      <c r="AD121" s="215">
        <f t="shared" si="23"/>
        <v>8.2465278128354722</v>
      </c>
      <c r="AE121" s="159"/>
      <c r="AF121" s="159"/>
      <c r="AG121" s="176"/>
      <c r="AH121" s="176"/>
      <c r="AI121" s="159">
        <v>31.304317131798552</v>
      </c>
      <c r="AJ121" s="159">
        <v>0.63700582788195403</v>
      </c>
      <c r="AK121" s="159">
        <v>2.0348817231821714</v>
      </c>
    </row>
    <row r="122" spans="1:37" x14ac:dyDescent="0.2">
      <c r="A122" s="369" t="s">
        <v>1389</v>
      </c>
      <c r="B122" s="368" t="s">
        <v>317</v>
      </c>
      <c r="C122" s="368">
        <v>4</v>
      </c>
      <c r="D122" s="368">
        <v>121</v>
      </c>
      <c r="E122" s="322" t="s">
        <v>1320</v>
      </c>
      <c r="F122" s="26" t="s">
        <v>317</v>
      </c>
      <c r="G122" s="26">
        <v>5</v>
      </c>
      <c r="H122" s="28">
        <v>122</v>
      </c>
      <c r="I122" s="176" t="s">
        <v>310</v>
      </c>
      <c r="J122" s="176"/>
      <c r="K122" s="173" t="s">
        <v>1125</v>
      </c>
      <c r="L122" s="176" t="s">
        <v>13</v>
      </c>
      <c r="M122" s="180">
        <v>2</v>
      </c>
      <c r="N122" s="176" t="str">
        <f t="shared" si="19"/>
        <v>WBI-NRT-NCS-2</v>
      </c>
      <c r="O122" s="176" t="s">
        <v>74</v>
      </c>
      <c r="P122" s="176">
        <v>109</v>
      </c>
      <c r="Q122" s="176" t="str">
        <f t="shared" si="17"/>
        <v>R 109</v>
      </c>
      <c r="R122" s="175">
        <v>11.013597999317394</v>
      </c>
      <c r="S122" s="175">
        <v>2.4701504776478838</v>
      </c>
      <c r="T122" s="175">
        <v>22.428188116190366</v>
      </c>
      <c r="U122" s="176" t="s">
        <v>1086</v>
      </c>
      <c r="V122" s="176" t="s">
        <v>1</v>
      </c>
      <c r="W122" s="173" t="s">
        <v>1122</v>
      </c>
      <c r="X122" s="173">
        <v>2</v>
      </c>
      <c r="Y122" s="176" t="s">
        <v>1193</v>
      </c>
      <c r="Z122" s="185">
        <v>10</v>
      </c>
      <c r="AA122" s="178">
        <f t="shared" si="21"/>
        <v>5</v>
      </c>
      <c r="AB122" s="173">
        <v>12</v>
      </c>
      <c r="AC122" s="179">
        <f t="shared" si="22"/>
        <v>1.1043780599730066</v>
      </c>
      <c r="AD122" s="179">
        <f t="shared" si="23"/>
        <v>10.895621940026993</v>
      </c>
      <c r="AE122" s="159"/>
      <c r="AF122" s="159"/>
      <c r="AG122" s="176"/>
      <c r="AH122" s="176"/>
      <c r="AI122" s="159">
        <v>37.195892837921775</v>
      </c>
      <c r="AJ122" s="159">
        <v>0.52142541926027208</v>
      </c>
      <c r="AK122" s="159">
        <v>1.4018360078956646</v>
      </c>
    </row>
    <row r="123" spans="1:37" x14ac:dyDescent="0.2">
      <c r="A123" s="369" t="s">
        <v>1389</v>
      </c>
      <c r="B123" s="368" t="s">
        <v>318</v>
      </c>
      <c r="C123" s="368">
        <v>4</v>
      </c>
      <c r="D123" s="368">
        <v>122</v>
      </c>
      <c r="E123" s="322" t="s">
        <v>1320</v>
      </c>
      <c r="F123" s="26" t="s">
        <v>318</v>
      </c>
      <c r="G123" s="26">
        <v>5</v>
      </c>
      <c r="H123" s="28">
        <v>123</v>
      </c>
      <c r="I123" s="176" t="s">
        <v>227</v>
      </c>
      <c r="J123" s="176"/>
      <c r="K123" s="173" t="s">
        <v>1125</v>
      </c>
      <c r="L123" s="176" t="s">
        <v>5</v>
      </c>
      <c r="M123" s="180">
        <v>1</v>
      </c>
      <c r="N123" s="176" t="str">
        <f t="shared" si="19"/>
        <v>CGF-MXG-PRO-1</v>
      </c>
      <c r="O123" s="176" t="s">
        <v>74</v>
      </c>
      <c r="P123" s="176">
        <v>25</v>
      </c>
      <c r="Q123" s="176" t="str">
        <f t="shared" si="17"/>
        <v>R 25</v>
      </c>
      <c r="R123" s="175">
        <v>21.505119377007183</v>
      </c>
      <c r="S123" s="175">
        <v>0.4291359927861812</v>
      </c>
      <c r="T123" s="175">
        <v>1.9955062106979247</v>
      </c>
      <c r="U123" s="176" t="s">
        <v>1086</v>
      </c>
      <c r="V123" s="176" t="s">
        <v>1</v>
      </c>
      <c r="W123" s="173" t="s">
        <v>1122</v>
      </c>
      <c r="X123" s="173">
        <v>2</v>
      </c>
      <c r="Y123" s="176" t="s">
        <v>1193</v>
      </c>
      <c r="Z123" s="185">
        <v>10</v>
      </c>
      <c r="AA123" s="178">
        <f t="shared" si="21"/>
        <v>5</v>
      </c>
      <c r="AB123" s="173">
        <v>12</v>
      </c>
      <c r="AC123" s="179">
        <f t="shared" si="22"/>
        <v>6.4199333239553438</v>
      </c>
      <c r="AD123" s="179">
        <f t="shared" si="23"/>
        <v>5.5800666760446562</v>
      </c>
      <c r="AE123" s="159"/>
      <c r="AF123" s="159"/>
      <c r="AG123" s="176"/>
      <c r="AH123" s="176"/>
      <c r="AI123" s="159">
        <v>10.262741522568556</v>
      </c>
      <c r="AJ123" s="159">
        <v>0.74437973646121447</v>
      </c>
      <c r="AK123" s="159">
        <v>7.2532250259276854</v>
      </c>
    </row>
    <row r="124" spans="1:37" x14ac:dyDescent="0.2">
      <c r="A124" s="369" t="s">
        <v>1389</v>
      </c>
      <c r="B124" s="368" t="s">
        <v>319</v>
      </c>
      <c r="C124" s="368">
        <v>4</v>
      </c>
      <c r="D124" s="368">
        <v>123</v>
      </c>
      <c r="E124" s="322" t="s">
        <v>1320</v>
      </c>
      <c r="F124" s="26" t="s">
        <v>319</v>
      </c>
      <c r="G124" s="26">
        <v>5</v>
      </c>
      <c r="H124" s="28">
        <v>124</v>
      </c>
      <c r="I124" s="176" t="s">
        <v>309</v>
      </c>
      <c r="J124" s="176"/>
      <c r="K124" s="173" t="s">
        <v>1125</v>
      </c>
      <c r="L124" s="176" t="s">
        <v>13</v>
      </c>
      <c r="M124" s="180">
        <v>1</v>
      </c>
      <c r="N124" s="176" t="str">
        <f t="shared" si="19"/>
        <v>WBI-NRT-NCS-1</v>
      </c>
      <c r="O124" s="176" t="s">
        <v>74</v>
      </c>
      <c r="P124" s="176">
        <v>108</v>
      </c>
      <c r="Q124" s="176" t="str">
        <f t="shared" si="17"/>
        <v>R 108</v>
      </c>
      <c r="R124" s="175">
        <v>21.050919186570233</v>
      </c>
      <c r="S124" s="175">
        <v>1.6807826384135174</v>
      </c>
      <c r="T124" s="175">
        <v>7.9843669699981525</v>
      </c>
      <c r="U124" s="176" t="s">
        <v>1086</v>
      </c>
      <c r="V124" s="176" t="s">
        <v>1</v>
      </c>
      <c r="W124" s="173" t="s">
        <v>1122</v>
      </c>
      <c r="X124" s="173">
        <v>2</v>
      </c>
      <c r="Y124" s="176" t="s">
        <v>1193</v>
      </c>
      <c r="Z124" s="185">
        <v>10</v>
      </c>
      <c r="AA124" s="178">
        <f t="shared" si="21"/>
        <v>5</v>
      </c>
      <c r="AB124" s="173">
        <v>12</v>
      </c>
      <c r="AC124" s="179">
        <f t="shared" si="22"/>
        <v>6.2995363320497715</v>
      </c>
      <c r="AD124" s="179">
        <f t="shared" si="23"/>
        <v>5.7004636679502285</v>
      </c>
      <c r="AE124" s="159"/>
      <c r="AF124" s="159"/>
      <c r="AG124" s="176"/>
      <c r="AH124" s="176"/>
      <c r="AI124" s="159">
        <v>15.602584589245462</v>
      </c>
      <c r="AJ124" s="159">
        <v>1.2909774173409481</v>
      </c>
      <c r="AK124" s="159">
        <v>8.2741254178541173</v>
      </c>
    </row>
    <row r="125" spans="1:37" ht="15" x14ac:dyDescent="0.2">
      <c r="A125" s="369" t="s">
        <v>1389</v>
      </c>
      <c r="B125" s="368" t="s">
        <v>322</v>
      </c>
      <c r="C125" s="368">
        <v>4</v>
      </c>
      <c r="D125" s="368">
        <v>124</v>
      </c>
      <c r="E125" s="322" t="s">
        <v>1320</v>
      </c>
      <c r="F125" s="26" t="s">
        <v>322</v>
      </c>
      <c r="G125" s="26">
        <v>5</v>
      </c>
      <c r="H125" s="28">
        <v>125</v>
      </c>
      <c r="I125" s="26" t="s">
        <v>1325</v>
      </c>
      <c r="J125" s="26"/>
      <c r="K125" s="173" t="s">
        <v>1125</v>
      </c>
      <c r="L125" s="173" t="s">
        <v>0</v>
      </c>
      <c r="M125" s="174">
        <v>5</v>
      </c>
      <c r="N125" s="173" t="str">
        <f t="shared" si="19"/>
        <v>MHC-ONE-NCD-5</v>
      </c>
      <c r="O125" s="173" t="s">
        <v>74</v>
      </c>
      <c r="P125" s="173" t="s">
        <v>1117</v>
      </c>
      <c r="Q125" s="173" t="s">
        <v>1118</v>
      </c>
      <c r="R125" s="175">
        <v>10</v>
      </c>
      <c r="S125" s="175" t="s">
        <v>1</v>
      </c>
      <c r="T125" s="175" t="s">
        <v>1</v>
      </c>
      <c r="U125" s="176" t="s">
        <v>1119</v>
      </c>
      <c r="V125" s="176" t="s">
        <v>1092</v>
      </c>
      <c r="W125" s="184" t="s">
        <v>1121</v>
      </c>
      <c r="X125" s="173">
        <v>2</v>
      </c>
      <c r="Y125" s="176" t="s">
        <v>1193</v>
      </c>
      <c r="Z125" s="178">
        <v>10</v>
      </c>
      <c r="AA125" s="178">
        <f t="shared" si="21"/>
        <v>5</v>
      </c>
      <c r="AB125" s="173">
        <v>12</v>
      </c>
      <c r="AC125" s="179">
        <f t="shared" si="22"/>
        <v>0</v>
      </c>
      <c r="AD125" s="179">
        <f t="shared" si="23"/>
        <v>12</v>
      </c>
      <c r="AE125" s="159" t="s">
        <v>1324</v>
      </c>
      <c r="AF125" s="159"/>
      <c r="AG125" s="176"/>
      <c r="AH125" s="176"/>
      <c r="AI125" s="159">
        <v>36.84753164738143</v>
      </c>
      <c r="AJ125" s="159">
        <v>1.3305338284572412</v>
      </c>
      <c r="AK125" s="159">
        <v>3.6109171197408974</v>
      </c>
    </row>
    <row r="126" spans="1:37" x14ac:dyDescent="0.2">
      <c r="A126" s="369" t="s">
        <v>1389</v>
      </c>
      <c r="B126" s="368" t="s">
        <v>323</v>
      </c>
      <c r="C126" s="368">
        <v>4</v>
      </c>
      <c r="D126" s="368">
        <v>125</v>
      </c>
      <c r="E126" s="322" t="s">
        <v>1320</v>
      </c>
      <c r="F126" s="26" t="s">
        <v>323</v>
      </c>
      <c r="G126" s="26">
        <v>5</v>
      </c>
      <c r="H126" s="28">
        <v>126</v>
      </c>
      <c r="I126" s="173" t="s">
        <v>271</v>
      </c>
      <c r="J126" s="173"/>
      <c r="K126" s="173" t="s">
        <v>1125</v>
      </c>
      <c r="L126" s="173" t="s">
        <v>0</v>
      </c>
      <c r="M126" s="174">
        <v>3</v>
      </c>
      <c r="N126" s="173" t="str">
        <f t="shared" si="19"/>
        <v>MHC-ONE-NCD-3</v>
      </c>
      <c r="O126" s="173" t="s">
        <v>74</v>
      </c>
      <c r="P126" s="173">
        <v>70</v>
      </c>
      <c r="Q126" s="173" t="str">
        <f t="shared" ref="Q126:Q157" si="24">_xlfn.CONCAT(O126," ",P126)</f>
        <v>R 70</v>
      </c>
      <c r="R126" s="175">
        <v>11.906432103226177</v>
      </c>
      <c r="S126" s="175">
        <v>1.8099272011358836</v>
      </c>
      <c r="T126" s="175">
        <v>15.201255803957125</v>
      </c>
      <c r="U126" s="176" t="s">
        <v>1086</v>
      </c>
      <c r="V126" s="176" t="s">
        <v>1</v>
      </c>
      <c r="W126" s="173" t="s">
        <v>1122</v>
      </c>
      <c r="X126" s="173">
        <v>2</v>
      </c>
      <c r="Y126" s="176" t="s">
        <v>1193</v>
      </c>
      <c r="Z126" s="185">
        <v>10</v>
      </c>
      <c r="AA126" s="178">
        <f t="shared" si="21"/>
        <v>5</v>
      </c>
      <c r="AB126" s="173">
        <v>12</v>
      </c>
      <c r="AC126" s="179">
        <f t="shared" si="22"/>
        <v>1.921413992065288</v>
      </c>
      <c r="AD126" s="179">
        <f t="shared" si="23"/>
        <v>10.078586007934712</v>
      </c>
      <c r="AE126" s="159"/>
      <c r="AF126" s="159"/>
      <c r="AG126" s="176"/>
      <c r="AH126" s="176"/>
      <c r="AI126" s="159">
        <v>32.323921735182282</v>
      </c>
      <c r="AJ126" s="159">
        <v>0.11866923334888702</v>
      </c>
      <c r="AK126" s="159">
        <v>0.36712511037831164</v>
      </c>
    </row>
    <row r="127" spans="1:37" x14ac:dyDescent="0.2">
      <c r="A127" s="369" t="s">
        <v>1389</v>
      </c>
      <c r="B127" s="368" t="s">
        <v>324</v>
      </c>
      <c r="C127" s="368">
        <v>4</v>
      </c>
      <c r="D127" s="368">
        <v>126</v>
      </c>
      <c r="E127" s="322" t="s">
        <v>1320</v>
      </c>
      <c r="F127" s="28" t="s">
        <v>324</v>
      </c>
      <c r="G127" s="28">
        <v>5</v>
      </c>
      <c r="H127" s="28">
        <v>127</v>
      </c>
      <c r="I127" s="173" t="s">
        <v>205</v>
      </c>
      <c r="J127" s="173"/>
      <c r="K127" s="173" t="s">
        <v>1125</v>
      </c>
      <c r="L127" s="173" t="s">
        <v>17</v>
      </c>
      <c r="M127" s="174">
        <v>2</v>
      </c>
      <c r="N127" s="173" t="str">
        <f t="shared" si="19"/>
        <v>BRF-ONE-COM-2</v>
      </c>
      <c r="O127" s="173" t="s">
        <v>74</v>
      </c>
      <c r="P127" s="173">
        <v>2</v>
      </c>
      <c r="Q127" s="173" t="str">
        <f t="shared" si="24"/>
        <v>R 2</v>
      </c>
      <c r="R127" s="182">
        <v>19.758348061809905</v>
      </c>
      <c r="S127" s="182">
        <v>1.1469671389702483</v>
      </c>
      <c r="T127" s="182">
        <v>5.8049748662297018</v>
      </c>
      <c r="U127" s="176" t="s">
        <v>1086</v>
      </c>
      <c r="V127" s="176" t="s">
        <v>1</v>
      </c>
      <c r="W127" s="173" t="s">
        <v>1121</v>
      </c>
      <c r="X127" s="173">
        <v>2</v>
      </c>
      <c r="Y127" s="176" t="s">
        <v>1193</v>
      </c>
      <c r="Z127" s="185">
        <v>10</v>
      </c>
      <c r="AA127" s="178">
        <f t="shared" si="21"/>
        <v>5</v>
      </c>
      <c r="AB127" s="173">
        <v>12</v>
      </c>
      <c r="AC127" s="179">
        <f t="shared" si="22"/>
        <v>5.9266177706453584</v>
      </c>
      <c r="AD127" s="179">
        <f t="shared" si="23"/>
        <v>6.0733822293546416</v>
      </c>
      <c r="AE127" s="159"/>
      <c r="AF127" s="159"/>
      <c r="AG127" s="176"/>
      <c r="AH127" s="176"/>
      <c r="AI127" s="159">
        <v>22.85714281268794</v>
      </c>
      <c r="AJ127" s="159">
        <v>0.69043917584807968</v>
      </c>
      <c r="AK127" s="159">
        <v>3.0206714002102606</v>
      </c>
    </row>
    <row r="128" spans="1:37" x14ac:dyDescent="0.2">
      <c r="A128" s="369" t="s">
        <v>1389</v>
      </c>
      <c r="B128" s="368" t="s">
        <v>325</v>
      </c>
      <c r="C128" s="368">
        <v>4</v>
      </c>
      <c r="D128" s="368">
        <v>127</v>
      </c>
      <c r="E128" s="322" t="s">
        <v>1320</v>
      </c>
      <c r="F128" s="26" t="s">
        <v>325</v>
      </c>
      <c r="G128" s="26">
        <v>5</v>
      </c>
      <c r="H128" s="28">
        <v>128</v>
      </c>
      <c r="I128" s="176" t="s">
        <v>245</v>
      </c>
      <c r="J128" s="176"/>
      <c r="K128" s="173" t="s">
        <v>1125</v>
      </c>
      <c r="L128" s="176" t="s">
        <v>10</v>
      </c>
      <c r="M128" s="180">
        <v>3</v>
      </c>
      <c r="N128" s="176" t="str">
        <f t="shared" si="19"/>
        <v>CRE-MXT-NCD-3</v>
      </c>
      <c r="O128" s="176" t="s">
        <v>74</v>
      </c>
      <c r="P128" s="176">
        <v>43</v>
      </c>
      <c r="Q128" s="176" t="str">
        <f t="shared" si="24"/>
        <v>R 43</v>
      </c>
      <c r="R128" s="175">
        <v>16.322457456117199</v>
      </c>
      <c r="S128" s="175">
        <v>1.6321148094429501</v>
      </c>
      <c r="T128" s="175">
        <v>9.9991978158367267</v>
      </c>
      <c r="U128" s="176" t="s">
        <v>1086</v>
      </c>
      <c r="V128" s="176" t="s">
        <v>1</v>
      </c>
      <c r="W128" s="173" t="s">
        <v>1122</v>
      </c>
      <c r="X128" s="173">
        <v>2</v>
      </c>
      <c r="Y128" s="176" t="s">
        <v>1193</v>
      </c>
      <c r="Z128" s="185">
        <v>10</v>
      </c>
      <c r="AA128" s="178">
        <f t="shared" si="21"/>
        <v>5</v>
      </c>
      <c r="AB128" s="173">
        <v>12</v>
      </c>
      <c r="AC128" s="179">
        <f t="shared" si="22"/>
        <v>4.6481658584426349</v>
      </c>
      <c r="AD128" s="179">
        <f t="shared" si="23"/>
        <v>7.3518341415573651</v>
      </c>
      <c r="AE128" s="159"/>
      <c r="AF128" s="159"/>
      <c r="AG128" s="176"/>
      <c r="AH128" s="176"/>
      <c r="AI128" s="159">
        <v>38.955498267512446</v>
      </c>
      <c r="AJ128" s="159">
        <v>1.204672520359936</v>
      </c>
      <c r="AK128" s="159">
        <v>3.0924325806008022</v>
      </c>
    </row>
    <row r="129" spans="1:37" x14ac:dyDescent="0.2">
      <c r="A129" s="369" t="s">
        <v>1389</v>
      </c>
      <c r="B129" s="368" t="s">
        <v>326</v>
      </c>
      <c r="C129" s="368">
        <v>4</v>
      </c>
      <c r="D129" s="368">
        <v>128</v>
      </c>
      <c r="E129" s="322" t="s">
        <v>1320</v>
      </c>
      <c r="F129" s="26" t="s">
        <v>326</v>
      </c>
      <c r="G129" s="26">
        <v>5</v>
      </c>
      <c r="H129" s="28">
        <v>129</v>
      </c>
      <c r="I129" s="176" t="s">
        <v>305</v>
      </c>
      <c r="J129" s="176"/>
      <c r="K129" s="173" t="s">
        <v>1125</v>
      </c>
      <c r="L129" s="176" t="s">
        <v>11</v>
      </c>
      <c r="M129" s="180">
        <v>5</v>
      </c>
      <c r="N129" s="176" t="str">
        <f t="shared" si="19"/>
        <v>UCP-MXG-NCD-5</v>
      </c>
      <c r="O129" s="176" t="s">
        <v>74</v>
      </c>
      <c r="P129" s="176">
        <v>104</v>
      </c>
      <c r="Q129" s="176" t="str">
        <f t="shared" si="24"/>
        <v>R 104</v>
      </c>
      <c r="R129" s="175">
        <v>19.62386796184585</v>
      </c>
      <c r="S129" s="175">
        <v>5.543591871431671</v>
      </c>
      <c r="T129" s="175">
        <v>28.249231406417557</v>
      </c>
      <c r="U129" s="176" t="s">
        <v>1086</v>
      </c>
      <c r="V129" s="176" t="s">
        <v>1</v>
      </c>
      <c r="W129" s="173" t="s">
        <v>1122</v>
      </c>
      <c r="X129" s="173">
        <v>2</v>
      </c>
      <c r="Y129" s="176" t="s">
        <v>1193</v>
      </c>
      <c r="Z129" s="185">
        <v>10</v>
      </c>
      <c r="AA129" s="178">
        <f t="shared" si="21"/>
        <v>5</v>
      </c>
      <c r="AB129" s="173">
        <v>12</v>
      </c>
      <c r="AC129" s="179">
        <f t="shared" si="22"/>
        <v>5.8849975838956556</v>
      </c>
      <c r="AD129" s="179">
        <f t="shared" si="23"/>
        <v>6.1150024161043444</v>
      </c>
      <c r="AE129" s="159"/>
      <c r="AF129" s="159"/>
      <c r="AG129" s="176"/>
      <c r="AH129" s="176"/>
      <c r="AI129" s="159">
        <v>31.306808770100961</v>
      </c>
      <c r="AJ129" s="159">
        <v>3.6068254863313944</v>
      </c>
      <c r="AK129" s="159">
        <v>11.520897938904691</v>
      </c>
    </row>
    <row r="130" spans="1:37" x14ac:dyDescent="0.2">
      <c r="A130" s="369" t="s">
        <v>1389</v>
      </c>
      <c r="B130" s="368" t="s">
        <v>317</v>
      </c>
      <c r="C130" s="368">
        <v>5</v>
      </c>
      <c r="D130" s="368">
        <v>129</v>
      </c>
      <c r="E130" s="322" t="s">
        <v>1320</v>
      </c>
      <c r="F130" s="190" t="s">
        <v>317</v>
      </c>
      <c r="G130" s="190">
        <v>6</v>
      </c>
      <c r="H130" s="28">
        <v>130</v>
      </c>
      <c r="I130" s="209" t="s">
        <v>250</v>
      </c>
      <c r="J130" s="209"/>
      <c r="K130" s="210" t="s">
        <v>1125</v>
      </c>
      <c r="L130" s="209" t="s">
        <v>10</v>
      </c>
      <c r="M130" s="211">
        <v>8</v>
      </c>
      <c r="N130" s="209" t="str">
        <f t="shared" si="19"/>
        <v>CRE-MXT-NCD-8</v>
      </c>
      <c r="O130" s="209" t="s">
        <v>74</v>
      </c>
      <c r="P130" s="209">
        <v>48</v>
      </c>
      <c r="Q130" s="209" t="str">
        <f t="shared" si="24"/>
        <v>R 48</v>
      </c>
      <c r="R130" s="212">
        <v>14.692285988596051</v>
      </c>
      <c r="S130" s="212">
        <v>0.21435388948046749</v>
      </c>
      <c r="T130" s="212">
        <v>1.4589553296665068</v>
      </c>
      <c r="U130" s="209" t="s">
        <v>1086</v>
      </c>
      <c r="V130" s="209" t="s">
        <v>1</v>
      </c>
      <c r="W130" s="210" t="s">
        <v>1122</v>
      </c>
      <c r="X130" s="210">
        <v>2</v>
      </c>
      <c r="Y130" s="209" t="s">
        <v>1193</v>
      </c>
      <c r="Z130" s="217">
        <v>10</v>
      </c>
      <c r="AA130" s="214">
        <f t="shared" si="21"/>
        <v>5</v>
      </c>
      <c r="AB130" s="173">
        <v>12</v>
      </c>
      <c r="AC130" s="215">
        <f t="shared" si="22"/>
        <v>3.8324486677469842</v>
      </c>
      <c r="AD130" s="215">
        <f t="shared" si="23"/>
        <v>8.1675513322530158</v>
      </c>
      <c r="AE130" s="159"/>
      <c r="AF130" s="159"/>
      <c r="AG130" s="176"/>
      <c r="AH130" s="176"/>
      <c r="AI130" s="159">
        <v>18.987027980553535</v>
      </c>
      <c r="AJ130" s="159">
        <v>0.64728672735757742</v>
      </c>
      <c r="AK130" s="159">
        <v>3.4090997707515198</v>
      </c>
    </row>
    <row r="131" spans="1:37" x14ac:dyDescent="0.2">
      <c r="A131" s="369" t="s">
        <v>1389</v>
      </c>
      <c r="B131" s="368" t="s">
        <v>318</v>
      </c>
      <c r="C131" s="368">
        <v>5</v>
      </c>
      <c r="D131" s="368">
        <v>130</v>
      </c>
      <c r="E131" s="322" t="s">
        <v>1320</v>
      </c>
      <c r="F131" s="190" t="s">
        <v>318</v>
      </c>
      <c r="G131" s="190">
        <v>6</v>
      </c>
      <c r="H131" s="28">
        <v>131</v>
      </c>
      <c r="I131" s="209" t="s">
        <v>313</v>
      </c>
      <c r="J131" s="209"/>
      <c r="K131" s="210" t="s">
        <v>1125</v>
      </c>
      <c r="L131" s="209" t="s">
        <v>13</v>
      </c>
      <c r="M131" s="211">
        <v>5</v>
      </c>
      <c r="N131" s="209" t="str">
        <f t="shared" si="19"/>
        <v>WBI-NRT-NCS-5</v>
      </c>
      <c r="O131" s="209" t="s">
        <v>74</v>
      </c>
      <c r="P131" s="209">
        <v>112</v>
      </c>
      <c r="Q131" s="209" t="str">
        <f t="shared" si="24"/>
        <v>R 112</v>
      </c>
      <c r="R131" s="212">
        <v>14.7910290806566</v>
      </c>
      <c r="S131" s="212">
        <v>0.99596019037583838</v>
      </c>
      <c r="T131" s="212">
        <v>6.7335422366137747</v>
      </c>
      <c r="U131" s="209" t="s">
        <v>1086</v>
      </c>
      <c r="V131" s="209" t="s">
        <v>1</v>
      </c>
      <c r="W131" s="210" t="s">
        <v>1122</v>
      </c>
      <c r="X131" s="210">
        <v>2</v>
      </c>
      <c r="Y131" s="209" t="s">
        <v>1193</v>
      </c>
      <c r="Z131" s="217">
        <v>10</v>
      </c>
      <c r="AA131" s="214">
        <f t="shared" si="21"/>
        <v>5</v>
      </c>
      <c r="AB131" s="173">
        <v>12</v>
      </c>
      <c r="AC131" s="215">
        <f t="shared" si="22"/>
        <v>3.8869742365030238</v>
      </c>
      <c r="AD131" s="215">
        <f t="shared" si="23"/>
        <v>8.1130257634969762</v>
      </c>
      <c r="AE131" s="159"/>
      <c r="AF131" s="159"/>
      <c r="AG131" s="176"/>
      <c r="AH131" s="176"/>
      <c r="AI131" s="159">
        <v>19.317589694204962</v>
      </c>
      <c r="AJ131" s="159">
        <v>0.25172261619461567</v>
      </c>
      <c r="AK131" s="159">
        <v>1.3030746598274077</v>
      </c>
    </row>
    <row r="132" spans="1:37" x14ac:dyDescent="0.2">
      <c r="A132" s="369" t="s">
        <v>1389</v>
      </c>
      <c r="B132" s="368" t="s">
        <v>319</v>
      </c>
      <c r="C132" s="368">
        <v>5</v>
      </c>
      <c r="D132" s="368">
        <v>131</v>
      </c>
      <c r="E132" s="322" t="s">
        <v>1320</v>
      </c>
      <c r="F132" s="190" t="s">
        <v>319</v>
      </c>
      <c r="G132" s="190">
        <v>6</v>
      </c>
      <c r="H132" s="28">
        <v>132</v>
      </c>
      <c r="I132" s="210" t="s">
        <v>298</v>
      </c>
      <c r="J132" s="210"/>
      <c r="K132" s="210" t="s">
        <v>1125</v>
      </c>
      <c r="L132" s="210" t="s">
        <v>3</v>
      </c>
      <c r="M132" s="219">
        <v>6</v>
      </c>
      <c r="N132" s="210" t="str">
        <f t="shared" si="19"/>
        <v>SFA-ONE-PRO-6</v>
      </c>
      <c r="O132" s="210" t="s">
        <v>74</v>
      </c>
      <c r="P132" s="210">
        <v>97</v>
      </c>
      <c r="Q132" s="210" t="str">
        <f t="shared" si="24"/>
        <v>R 97</v>
      </c>
      <c r="R132" s="216">
        <v>16.843870094360515</v>
      </c>
      <c r="S132" s="216">
        <v>0.43598813908194534</v>
      </c>
      <c r="T132" s="216">
        <v>2.5884083446352286</v>
      </c>
      <c r="U132" s="209" t="s">
        <v>1086</v>
      </c>
      <c r="V132" s="209" t="s">
        <v>1</v>
      </c>
      <c r="W132" s="210" t="s">
        <v>1121</v>
      </c>
      <c r="X132" s="210">
        <v>2</v>
      </c>
      <c r="Y132" s="209" t="s">
        <v>1193</v>
      </c>
      <c r="Z132" s="217">
        <v>10</v>
      </c>
      <c r="AA132" s="214">
        <f t="shared" si="21"/>
        <v>5</v>
      </c>
      <c r="AB132" s="173">
        <v>12</v>
      </c>
      <c r="AC132" s="215">
        <f t="shared" si="22"/>
        <v>4.8757465280988415</v>
      </c>
      <c r="AD132" s="215">
        <f t="shared" si="23"/>
        <v>7.1242534719011585</v>
      </c>
      <c r="AE132" s="159"/>
      <c r="AF132" s="159"/>
      <c r="AG132" s="176"/>
      <c r="AH132" s="176"/>
      <c r="AI132" s="159">
        <v>21.430641879161396</v>
      </c>
      <c r="AJ132" s="159">
        <v>0.15462960709097856</v>
      </c>
      <c r="AK132" s="159">
        <v>0.72153511762676792</v>
      </c>
    </row>
    <row r="133" spans="1:37" x14ac:dyDescent="0.2">
      <c r="A133" s="369" t="s">
        <v>1389</v>
      </c>
      <c r="B133" s="368" t="s">
        <v>322</v>
      </c>
      <c r="C133" s="368">
        <v>5</v>
      </c>
      <c r="D133" s="368">
        <v>132</v>
      </c>
      <c r="E133" s="322" t="s">
        <v>1320</v>
      </c>
      <c r="F133" s="190" t="s">
        <v>322</v>
      </c>
      <c r="G133" s="190">
        <v>6</v>
      </c>
      <c r="H133" s="28">
        <v>133</v>
      </c>
      <c r="I133" s="209" t="s">
        <v>280</v>
      </c>
      <c r="J133" s="209"/>
      <c r="K133" s="210" t="s">
        <v>1125</v>
      </c>
      <c r="L133" s="209" t="s">
        <v>6</v>
      </c>
      <c r="M133" s="211">
        <v>4</v>
      </c>
      <c r="N133" s="209" t="str">
        <f t="shared" si="19"/>
        <v>OTO-MON-NCD-4</v>
      </c>
      <c r="O133" s="209" t="s">
        <v>74</v>
      </c>
      <c r="P133" s="209">
        <v>79</v>
      </c>
      <c r="Q133" s="209" t="str">
        <f t="shared" si="24"/>
        <v>R 79</v>
      </c>
      <c r="R133" s="216">
        <v>16.452288053588727</v>
      </c>
      <c r="S133" s="216">
        <v>0.70462509129754514</v>
      </c>
      <c r="T133" s="216">
        <v>4.2828394992989782</v>
      </c>
      <c r="U133" s="209" t="s">
        <v>1086</v>
      </c>
      <c r="V133" s="209" t="s">
        <v>1</v>
      </c>
      <c r="W133" s="210" t="s">
        <v>1121</v>
      </c>
      <c r="X133" s="210">
        <v>2</v>
      </c>
      <c r="Y133" s="209" t="s">
        <v>1193</v>
      </c>
      <c r="Z133" s="217">
        <v>10</v>
      </c>
      <c r="AA133" s="214">
        <f t="shared" si="21"/>
        <v>5</v>
      </c>
      <c r="AB133" s="173">
        <v>12</v>
      </c>
      <c r="AC133" s="215">
        <f t="shared" si="22"/>
        <v>4.7061816806796992</v>
      </c>
      <c r="AD133" s="215">
        <f t="shared" si="23"/>
        <v>7.2938183193203008</v>
      </c>
      <c r="AE133" s="159"/>
      <c r="AF133" s="159"/>
      <c r="AG133" s="176"/>
      <c r="AH133" s="176"/>
      <c r="AI133" s="159">
        <v>30.335465888448308</v>
      </c>
      <c r="AJ133" s="159">
        <v>1.2478249688504408</v>
      </c>
      <c r="AK133" s="159">
        <v>4.1134194986127124</v>
      </c>
    </row>
    <row r="134" spans="1:37" x14ac:dyDescent="0.2">
      <c r="A134" s="369" t="s">
        <v>1389</v>
      </c>
      <c r="B134" s="368" t="s">
        <v>323</v>
      </c>
      <c r="C134" s="368">
        <v>5</v>
      </c>
      <c r="D134" s="368">
        <v>133</v>
      </c>
      <c r="E134" s="322" t="s">
        <v>1320</v>
      </c>
      <c r="F134" s="190" t="s">
        <v>323</v>
      </c>
      <c r="G134" s="190">
        <v>6</v>
      </c>
      <c r="H134" s="28">
        <v>134</v>
      </c>
      <c r="I134" s="209" t="s">
        <v>261</v>
      </c>
      <c r="J134" s="209"/>
      <c r="K134" s="210" t="s">
        <v>1125</v>
      </c>
      <c r="L134" s="209" t="s">
        <v>18</v>
      </c>
      <c r="M134" s="211">
        <v>3</v>
      </c>
      <c r="N134" s="209" t="str">
        <f t="shared" si="19"/>
        <v>LWR-BHO-NCS-3</v>
      </c>
      <c r="O134" s="209" t="s">
        <v>74</v>
      </c>
      <c r="P134" s="209">
        <v>59</v>
      </c>
      <c r="Q134" s="209" t="str">
        <f t="shared" si="24"/>
        <v>R 59</v>
      </c>
      <c r="R134" s="216">
        <v>32.137674730355513</v>
      </c>
      <c r="S134" s="216">
        <v>1.5604244547899371</v>
      </c>
      <c r="T134" s="216">
        <v>4.8554367043737745</v>
      </c>
      <c r="U134" s="209" t="s">
        <v>1086</v>
      </c>
      <c r="V134" s="209" t="s">
        <v>1</v>
      </c>
      <c r="W134" s="210" t="s">
        <v>1121</v>
      </c>
      <c r="X134" s="210">
        <v>2</v>
      </c>
      <c r="Y134" s="209" t="s">
        <v>1193</v>
      </c>
      <c r="Z134" s="217">
        <v>10</v>
      </c>
      <c r="AA134" s="214">
        <f t="shared" si="21"/>
        <v>5</v>
      </c>
      <c r="AB134" s="173">
        <v>12</v>
      </c>
      <c r="AC134" s="215">
        <f t="shared" si="22"/>
        <v>8.2660646419868549</v>
      </c>
      <c r="AD134" s="215">
        <f t="shared" si="23"/>
        <v>3.7339353580131442</v>
      </c>
      <c r="AE134" s="159"/>
      <c r="AF134" s="159"/>
      <c r="AG134" s="176"/>
      <c r="AH134" s="176"/>
      <c r="AI134" s="159">
        <v>25.900853360693773</v>
      </c>
      <c r="AJ134" s="159">
        <v>0.65088276473178652</v>
      </c>
      <c r="AK134" s="159">
        <v>2.512978069361774</v>
      </c>
    </row>
    <row r="135" spans="1:37" x14ac:dyDescent="0.2">
      <c r="A135" s="369" t="s">
        <v>1389</v>
      </c>
      <c r="B135" s="368" t="s">
        <v>324</v>
      </c>
      <c r="C135" s="368">
        <v>5</v>
      </c>
      <c r="D135" s="368">
        <v>134</v>
      </c>
      <c r="E135" s="322" t="s">
        <v>1320</v>
      </c>
      <c r="F135" s="190" t="s">
        <v>324</v>
      </c>
      <c r="G135" s="190">
        <v>6</v>
      </c>
      <c r="H135" s="28">
        <v>135</v>
      </c>
      <c r="I135" s="209" t="s">
        <v>288</v>
      </c>
      <c r="J135" s="209"/>
      <c r="K135" s="210" t="s">
        <v>1125</v>
      </c>
      <c r="L135" s="209" t="s">
        <v>7</v>
      </c>
      <c r="M135" s="211">
        <v>4</v>
      </c>
      <c r="N135" s="209" t="str">
        <f t="shared" si="19"/>
        <v>OTO-MXT-NCD-4</v>
      </c>
      <c r="O135" s="209" t="s">
        <v>74</v>
      </c>
      <c r="P135" s="209">
        <v>87</v>
      </c>
      <c r="Q135" s="209" t="str">
        <f t="shared" si="24"/>
        <v>R 87</v>
      </c>
      <c r="R135" s="216">
        <v>25.072704087684571</v>
      </c>
      <c r="S135" s="216">
        <v>0.75815139057797931</v>
      </c>
      <c r="T135" s="216">
        <v>3.0238118231147424</v>
      </c>
      <c r="U135" s="209" t="s">
        <v>1086</v>
      </c>
      <c r="V135" s="209" t="s">
        <v>1</v>
      </c>
      <c r="W135" s="210" t="s">
        <v>1121</v>
      </c>
      <c r="X135" s="210">
        <v>2</v>
      </c>
      <c r="Y135" s="209" t="s">
        <v>1193</v>
      </c>
      <c r="Z135" s="217">
        <v>10</v>
      </c>
      <c r="AA135" s="214">
        <f t="shared" si="21"/>
        <v>5</v>
      </c>
      <c r="AB135" s="173">
        <v>12</v>
      </c>
      <c r="AC135" s="215">
        <f t="shared" si="22"/>
        <v>7.2139187069597872</v>
      </c>
      <c r="AD135" s="215">
        <f t="shared" si="23"/>
        <v>4.7860812930402128</v>
      </c>
      <c r="AE135" s="159"/>
      <c r="AF135" s="159"/>
      <c r="AG135" s="176"/>
      <c r="AH135" s="176"/>
      <c r="AI135" s="159">
        <v>16.406103831659699</v>
      </c>
      <c r="AJ135" s="159">
        <v>0.16182168183939435</v>
      </c>
      <c r="AK135" s="159">
        <v>0.98635046748344213</v>
      </c>
    </row>
    <row r="136" spans="1:37" x14ac:dyDescent="0.2">
      <c r="A136" s="369" t="s">
        <v>1389</v>
      </c>
      <c r="B136" s="368" t="s">
        <v>325</v>
      </c>
      <c r="C136" s="368">
        <v>5</v>
      </c>
      <c r="D136" s="368">
        <v>135</v>
      </c>
      <c r="E136" s="322" t="s">
        <v>1320</v>
      </c>
      <c r="F136" s="190" t="s">
        <v>325</v>
      </c>
      <c r="G136" s="190">
        <v>6</v>
      </c>
      <c r="H136" s="28">
        <v>136</v>
      </c>
      <c r="I136" s="209" t="s">
        <v>207</v>
      </c>
      <c r="J136" s="209"/>
      <c r="K136" s="210" t="s">
        <v>1125</v>
      </c>
      <c r="L136" s="209" t="s">
        <v>17</v>
      </c>
      <c r="M136" s="211">
        <v>4</v>
      </c>
      <c r="N136" s="209" t="str">
        <f t="shared" si="19"/>
        <v>BRF-ONE-COM-4</v>
      </c>
      <c r="O136" s="209" t="s">
        <v>74</v>
      </c>
      <c r="P136" s="209">
        <v>4</v>
      </c>
      <c r="Q136" s="209" t="str">
        <f t="shared" si="24"/>
        <v>R 4</v>
      </c>
      <c r="R136" s="216">
        <v>19.186494933515533</v>
      </c>
      <c r="S136" s="216">
        <v>0.87702735807304788</v>
      </c>
      <c r="T136" s="216">
        <v>4.5710660603309607</v>
      </c>
      <c r="U136" s="209" t="s">
        <v>1086</v>
      </c>
      <c r="V136" s="209" t="s">
        <v>1</v>
      </c>
      <c r="W136" s="210" t="s">
        <v>1121</v>
      </c>
      <c r="X136" s="210">
        <v>2</v>
      </c>
      <c r="Y136" s="209" t="s">
        <v>1193</v>
      </c>
      <c r="Z136" s="217">
        <v>10</v>
      </c>
      <c r="AA136" s="214">
        <f t="shared" si="21"/>
        <v>5</v>
      </c>
      <c r="AB136" s="173">
        <v>12</v>
      </c>
      <c r="AC136" s="215">
        <f t="shared" si="22"/>
        <v>5.7456007251027144</v>
      </c>
      <c r="AD136" s="215">
        <f t="shared" si="23"/>
        <v>6.2543992748972856</v>
      </c>
      <c r="AE136" s="159"/>
      <c r="AF136" s="159"/>
      <c r="AG136" s="176"/>
      <c r="AH136" s="176"/>
      <c r="AI136" s="159">
        <v>30.338008670861008</v>
      </c>
      <c r="AJ136" s="159">
        <v>0.69763125059650055</v>
      </c>
      <c r="AK136" s="159">
        <v>2.29952881273503</v>
      </c>
    </row>
    <row r="137" spans="1:37" x14ac:dyDescent="0.2">
      <c r="A137" s="369" t="s">
        <v>1389</v>
      </c>
      <c r="B137" s="368" t="s">
        <v>326</v>
      </c>
      <c r="C137" s="368">
        <v>5</v>
      </c>
      <c r="D137" s="368">
        <v>136</v>
      </c>
      <c r="E137" s="322" t="s">
        <v>1320</v>
      </c>
      <c r="F137" s="190" t="s">
        <v>326</v>
      </c>
      <c r="G137" s="190">
        <v>6</v>
      </c>
      <c r="H137" s="28">
        <v>137</v>
      </c>
      <c r="I137" s="209" t="s">
        <v>254</v>
      </c>
      <c r="J137" s="209"/>
      <c r="K137" s="210" t="s">
        <v>1125</v>
      </c>
      <c r="L137" s="209" t="s">
        <v>12</v>
      </c>
      <c r="M137" s="211">
        <v>4</v>
      </c>
      <c r="N137" s="209" t="str">
        <f t="shared" si="19"/>
        <v>LCO-MXT-COM-4</v>
      </c>
      <c r="O137" s="209" t="s">
        <v>74</v>
      </c>
      <c r="P137" s="209">
        <v>52</v>
      </c>
      <c r="Q137" s="209" t="str">
        <f t="shared" si="24"/>
        <v>R 52</v>
      </c>
      <c r="R137" s="216">
        <v>19.564766477386701</v>
      </c>
      <c r="S137" s="216">
        <v>0.4744301604150985</v>
      </c>
      <c r="T137" s="216">
        <v>2.4249211508016373</v>
      </c>
      <c r="U137" s="209" t="s">
        <v>1086</v>
      </c>
      <c r="V137" s="209" t="s">
        <v>1</v>
      </c>
      <c r="W137" s="210" t="s">
        <v>1121</v>
      </c>
      <c r="X137" s="210">
        <v>2</v>
      </c>
      <c r="Y137" s="209" t="s">
        <v>1193</v>
      </c>
      <c r="Z137" s="217">
        <v>10</v>
      </c>
      <c r="AA137" s="214">
        <f t="shared" si="21"/>
        <v>5</v>
      </c>
      <c r="AB137" s="173">
        <v>12</v>
      </c>
      <c r="AC137" s="215">
        <f t="shared" si="22"/>
        <v>5.866525310245942</v>
      </c>
      <c r="AD137" s="215">
        <f t="shared" si="23"/>
        <v>6.133474689754058</v>
      </c>
      <c r="AE137" s="159"/>
      <c r="AF137" s="159"/>
      <c r="AG137" s="173"/>
      <c r="AH137" s="173"/>
      <c r="AI137" s="159">
        <v>25.216844891676594</v>
      </c>
      <c r="AJ137" s="159">
        <v>0.89181726880377721</v>
      </c>
      <c r="AK137" s="159">
        <v>3.5365933868203401</v>
      </c>
    </row>
    <row r="138" spans="1:37" x14ac:dyDescent="0.2">
      <c r="A138" s="369" t="s">
        <v>1389</v>
      </c>
      <c r="B138" s="368" t="s">
        <v>317</v>
      </c>
      <c r="C138" s="368">
        <v>6</v>
      </c>
      <c r="D138" s="368">
        <v>137</v>
      </c>
      <c r="E138" s="322" t="s">
        <v>1320</v>
      </c>
      <c r="F138" s="28" t="s">
        <v>317</v>
      </c>
      <c r="G138" s="28">
        <v>7</v>
      </c>
      <c r="H138" s="28">
        <v>138</v>
      </c>
      <c r="I138" s="176" t="s">
        <v>213</v>
      </c>
      <c r="J138" s="176"/>
      <c r="K138" s="173" t="s">
        <v>1125</v>
      </c>
      <c r="L138" s="176" t="s">
        <v>8</v>
      </c>
      <c r="M138" s="180">
        <v>2</v>
      </c>
      <c r="N138" s="176" t="str">
        <f t="shared" si="19"/>
        <v>CCR-ONE-NCD-2</v>
      </c>
      <c r="O138" s="176" t="s">
        <v>74</v>
      </c>
      <c r="P138" s="176">
        <v>10</v>
      </c>
      <c r="Q138" s="176" t="str">
        <f t="shared" si="24"/>
        <v>R 10</v>
      </c>
      <c r="R138" s="175">
        <v>11.554078744593884</v>
      </c>
      <c r="S138" s="175">
        <v>2.7908730690585641</v>
      </c>
      <c r="T138" s="175">
        <v>24.154873190252442</v>
      </c>
      <c r="U138" s="176" t="s">
        <v>1086</v>
      </c>
      <c r="V138" s="176" t="s">
        <v>1</v>
      </c>
      <c r="W138" s="173" t="s">
        <v>1122</v>
      </c>
      <c r="X138" s="173">
        <v>2</v>
      </c>
      <c r="Y138" s="176" t="s">
        <v>1193</v>
      </c>
      <c r="Z138" s="185">
        <v>10</v>
      </c>
      <c r="AA138" s="178">
        <f t="shared" si="21"/>
        <v>5</v>
      </c>
      <c r="AB138" s="173">
        <v>12</v>
      </c>
      <c r="AC138" s="179">
        <f t="shared" si="22"/>
        <v>1.6140572820530927</v>
      </c>
      <c r="AD138" s="179">
        <f t="shared" si="23"/>
        <v>10.385942717946907</v>
      </c>
      <c r="AE138" s="159"/>
      <c r="AF138" s="159"/>
      <c r="AG138" s="176"/>
      <c r="AH138" s="176"/>
      <c r="AI138" s="159">
        <v>17.957201103408703</v>
      </c>
      <c r="AJ138" s="159">
        <v>1.1759042213662678</v>
      </c>
      <c r="AK138" s="159">
        <v>6.5483714003907512</v>
      </c>
    </row>
    <row r="139" spans="1:37" x14ac:dyDescent="0.2">
      <c r="A139" s="369" t="s">
        <v>1389</v>
      </c>
      <c r="B139" s="368" t="s">
        <v>318</v>
      </c>
      <c r="C139" s="368">
        <v>6</v>
      </c>
      <c r="D139" s="368">
        <v>138</v>
      </c>
      <c r="E139" s="322" t="s">
        <v>1320</v>
      </c>
      <c r="F139" s="26" t="s">
        <v>318</v>
      </c>
      <c r="G139" s="26">
        <v>7</v>
      </c>
      <c r="H139" s="28">
        <v>139</v>
      </c>
      <c r="I139" s="176" t="s">
        <v>301</v>
      </c>
      <c r="J139" s="176"/>
      <c r="K139" s="173" t="s">
        <v>1125</v>
      </c>
      <c r="L139" s="176" t="s">
        <v>11</v>
      </c>
      <c r="M139" s="180">
        <v>1</v>
      </c>
      <c r="N139" s="176" t="str">
        <f t="shared" si="19"/>
        <v>UCP-MXG-NCD-1</v>
      </c>
      <c r="O139" s="176" t="s">
        <v>74</v>
      </c>
      <c r="P139" s="176">
        <v>100</v>
      </c>
      <c r="Q139" s="176" t="str">
        <f t="shared" si="24"/>
        <v>R 100</v>
      </c>
      <c r="R139" s="175">
        <v>10.5959981825391</v>
      </c>
      <c r="S139" s="175">
        <v>1.3315584011167907</v>
      </c>
      <c r="T139" s="175">
        <v>12.566615982541737</v>
      </c>
      <c r="U139" s="176" t="s">
        <v>1086</v>
      </c>
      <c r="V139" s="176" t="s">
        <v>1</v>
      </c>
      <c r="W139" s="173" t="s">
        <v>1121</v>
      </c>
      <c r="X139" s="173">
        <v>2</v>
      </c>
      <c r="Y139" s="176" t="s">
        <v>1193</v>
      </c>
      <c r="Z139" s="185">
        <v>10</v>
      </c>
      <c r="AA139" s="178">
        <f t="shared" si="21"/>
        <v>5</v>
      </c>
      <c r="AB139" s="173">
        <v>12</v>
      </c>
      <c r="AC139" s="179">
        <f t="shared" si="22"/>
        <v>0.67496974492264172</v>
      </c>
      <c r="AD139" s="179">
        <f t="shared" si="23"/>
        <v>11.325030255077358</v>
      </c>
      <c r="AE139" s="159" t="s">
        <v>1330</v>
      </c>
      <c r="AF139" s="159"/>
      <c r="AG139" s="176"/>
      <c r="AH139" s="176"/>
      <c r="AI139" s="159">
        <v>16.851090753882772</v>
      </c>
      <c r="AJ139" s="159">
        <v>7.9112822232591334E-2</v>
      </c>
      <c r="AK139" s="159">
        <v>0.46948190706505111</v>
      </c>
    </row>
    <row r="140" spans="1:37" x14ac:dyDescent="0.2">
      <c r="A140" s="369" t="s">
        <v>1389</v>
      </c>
      <c r="B140" s="368" t="s">
        <v>319</v>
      </c>
      <c r="C140" s="368">
        <v>6</v>
      </c>
      <c r="D140" s="368">
        <v>139</v>
      </c>
      <c r="E140" s="322" t="s">
        <v>1320</v>
      </c>
      <c r="F140" s="26" t="s">
        <v>319</v>
      </c>
      <c r="G140" s="26">
        <v>7</v>
      </c>
      <c r="H140" s="28">
        <v>140</v>
      </c>
      <c r="I140" s="176" t="s">
        <v>224</v>
      </c>
      <c r="J140" s="176"/>
      <c r="K140" s="173" t="s">
        <v>1125</v>
      </c>
      <c r="L140" s="176" t="s">
        <v>4</v>
      </c>
      <c r="M140" s="180">
        <v>6</v>
      </c>
      <c r="N140" s="176" t="str">
        <f t="shared" si="19"/>
        <v>CGF-MON-PRO-6</v>
      </c>
      <c r="O140" s="176" t="s">
        <v>74</v>
      </c>
      <c r="P140" s="176">
        <v>22</v>
      </c>
      <c r="Q140" s="176" t="str">
        <f t="shared" si="24"/>
        <v>R 22</v>
      </c>
      <c r="R140" s="182">
        <v>13.472186456940646</v>
      </c>
      <c r="S140" s="182">
        <v>2.0909083143079319</v>
      </c>
      <c r="T140" s="182">
        <v>15.520185390773975</v>
      </c>
      <c r="U140" s="176" t="s">
        <v>1086</v>
      </c>
      <c r="V140" s="176" t="s">
        <v>1</v>
      </c>
      <c r="W140" s="173" t="s">
        <v>1121</v>
      </c>
      <c r="X140" s="173">
        <v>2</v>
      </c>
      <c r="Y140" s="176" t="s">
        <v>1193</v>
      </c>
      <c r="Z140" s="185">
        <v>10</v>
      </c>
      <c r="AA140" s="178">
        <f t="shared" si="21"/>
        <v>5</v>
      </c>
      <c r="AB140" s="173">
        <v>12</v>
      </c>
      <c r="AC140" s="179">
        <f t="shared" si="22"/>
        <v>3.0927598587252323</v>
      </c>
      <c r="AD140" s="179">
        <f t="shared" si="23"/>
        <v>8.9072401412747677</v>
      </c>
      <c r="AE140" s="159" t="s">
        <v>1329</v>
      </c>
      <c r="AF140" s="159"/>
      <c r="AG140" s="176"/>
      <c r="AH140" s="176"/>
      <c r="AI140" s="159">
        <v>16.161996720040182</v>
      </c>
      <c r="AJ140" s="159">
        <v>0.89541330617798387</v>
      </c>
      <c r="AK140" s="159">
        <v>5.540239375668909</v>
      </c>
    </row>
    <row r="141" spans="1:37" x14ac:dyDescent="0.2">
      <c r="A141" s="369" t="s">
        <v>1389</v>
      </c>
      <c r="B141" s="368" t="s">
        <v>322</v>
      </c>
      <c r="C141" s="368">
        <v>6</v>
      </c>
      <c r="D141" s="368">
        <v>140</v>
      </c>
      <c r="E141" s="322" t="s">
        <v>1320</v>
      </c>
      <c r="F141" s="26" t="s">
        <v>322</v>
      </c>
      <c r="G141" s="26">
        <v>7</v>
      </c>
      <c r="H141" s="28">
        <v>141</v>
      </c>
      <c r="I141" s="176" t="s">
        <v>315</v>
      </c>
      <c r="J141" s="176"/>
      <c r="K141" s="173" t="s">
        <v>1125</v>
      </c>
      <c r="L141" s="176" t="s">
        <v>13</v>
      </c>
      <c r="M141" s="180">
        <v>7</v>
      </c>
      <c r="N141" s="176" t="str">
        <f t="shared" si="19"/>
        <v>WBI-NRT-NCS-7</v>
      </c>
      <c r="O141" s="176" t="s">
        <v>74</v>
      </c>
      <c r="P141" s="176">
        <v>114</v>
      </c>
      <c r="Q141" s="176" t="str">
        <f t="shared" si="24"/>
        <v>R 114</v>
      </c>
      <c r="R141" s="182">
        <v>14.608406511900347</v>
      </c>
      <c r="S141" s="182">
        <v>0.61627014410904257</v>
      </c>
      <c r="T141" s="182">
        <v>4.2185993633666659</v>
      </c>
      <c r="U141" s="176" t="s">
        <v>1086</v>
      </c>
      <c r="V141" s="176" t="s">
        <v>1</v>
      </c>
      <c r="W141" s="173" t="s">
        <v>1121</v>
      </c>
      <c r="X141" s="173">
        <v>2</v>
      </c>
      <c r="Y141" s="176" t="s">
        <v>1193</v>
      </c>
      <c r="Z141" s="185">
        <v>10</v>
      </c>
      <c r="AA141" s="178">
        <f t="shared" si="21"/>
        <v>5</v>
      </c>
      <c r="AB141" s="173">
        <v>12</v>
      </c>
      <c r="AC141" s="179">
        <f t="shared" si="22"/>
        <v>3.785551702559399</v>
      </c>
      <c r="AD141" s="179">
        <f t="shared" si="23"/>
        <v>8.214448297440601</v>
      </c>
      <c r="AE141" s="159"/>
      <c r="AF141" s="159"/>
      <c r="AG141" s="176"/>
      <c r="AH141" s="176"/>
      <c r="AI141" s="159">
        <v>22.249417816051853</v>
      </c>
      <c r="AJ141" s="159">
        <v>0.87383708193272902</v>
      </c>
      <c r="AK141" s="159">
        <v>3.9274604358514895</v>
      </c>
    </row>
    <row r="142" spans="1:37" x14ac:dyDescent="0.2">
      <c r="A142" s="369" t="s">
        <v>1389</v>
      </c>
      <c r="B142" s="368" t="s">
        <v>323</v>
      </c>
      <c r="C142" s="368">
        <v>6</v>
      </c>
      <c r="D142" s="368">
        <v>141</v>
      </c>
      <c r="E142" s="322" t="s">
        <v>1320</v>
      </c>
      <c r="F142" s="26" t="s">
        <v>323</v>
      </c>
      <c r="G142" s="26">
        <v>7</v>
      </c>
      <c r="H142" s="28">
        <v>142</v>
      </c>
      <c r="I142" s="176" t="s">
        <v>242</v>
      </c>
      <c r="J142" s="176"/>
      <c r="K142" s="173" t="s">
        <v>1125</v>
      </c>
      <c r="L142" s="176" t="s">
        <v>9</v>
      </c>
      <c r="M142" s="180">
        <v>8</v>
      </c>
      <c r="N142" s="176" t="str">
        <f t="shared" si="19"/>
        <v>CRE-MXG-NCD-8</v>
      </c>
      <c r="O142" s="176" t="s">
        <v>74</v>
      </c>
      <c r="P142" s="176">
        <v>40</v>
      </c>
      <c r="Q142" s="176" t="str">
        <f t="shared" si="24"/>
        <v>R 40</v>
      </c>
      <c r="R142" s="182">
        <v>14.539816252250114</v>
      </c>
      <c r="S142" s="182">
        <v>0.50581912307796539</v>
      </c>
      <c r="T142" s="182">
        <v>3.4788549889665026</v>
      </c>
      <c r="U142" s="176" t="s">
        <v>1086</v>
      </c>
      <c r="V142" s="176" t="s">
        <v>1</v>
      </c>
      <c r="W142" s="173" t="s">
        <v>1121</v>
      </c>
      <c r="X142" s="173">
        <v>2</v>
      </c>
      <c r="Y142" s="176" t="s">
        <v>1193</v>
      </c>
      <c r="Z142" s="185">
        <v>10</v>
      </c>
      <c r="AA142" s="178">
        <f t="shared" si="21"/>
        <v>5</v>
      </c>
      <c r="AB142" s="173">
        <v>12</v>
      </c>
      <c r="AC142" s="179">
        <f t="shared" si="22"/>
        <v>3.746800790455012</v>
      </c>
      <c r="AD142" s="179">
        <f t="shared" si="23"/>
        <v>8.253199209544988</v>
      </c>
      <c r="AE142" s="159"/>
      <c r="AF142" s="159"/>
      <c r="AG142" s="176"/>
      <c r="AH142" s="176"/>
      <c r="AI142" s="159">
        <v>16.823120147343037</v>
      </c>
      <c r="AJ142" s="159">
        <v>0.80191633444855592</v>
      </c>
      <c r="AK142" s="159">
        <v>4.7667515147313901</v>
      </c>
    </row>
    <row r="143" spans="1:37" x14ac:dyDescent="0.2">
      <c r="A143" s="369" t="s">
        <v>1389</v>
      </c>
      <c r="B143" s="368" t="s">
        <v>324</v>
      </c>
      <c r="C143" s="368">
        <v>6</v>
      </c>
      <c r="D143" s="368">
        <v>142</v>
      </c>
      <c r="E143" s="322" t="s">
        <v>1320</v>
      </c>
      <c r="F143" s="28" t="s">
        <v>324</v>
      </c>
      <c r="G143" s="28">
        <v>7</v>
      </c>
      <c r="H143" s="28">
        <v>143</v>
      </c>
      <c r="I143" s="176" t="s">
        <v>220</v>
      </c>
      <c r="J143" s="176"/>
      <c r="K143" s="173" t="s">
        <v>1125</v>
      </c>
      <c r="L143" s="176" t="s">
        <v>4</v>
      </c>
      <c r="M143" s="180">
        <v>2</v>
      </c>
      <c r="N143" s="176" t="str">
        <f t="shared" si="19"/>
        <v>CGF-MON-PRO-2</v>
      </c>
      <c r="O143" s="176" t="s">
        <v>74</v>
      </c>
      <c r="P143" s="176">
        <v>18</v>
      </c>
      <c r="Q143" s="176" t="str">
        <f t="shared" si="24"/>
        <v>R 18</v>
      </c>
      <c r="R143" s="182">
        <v>12.004734042564509</v>
      </c>
      <c r="S143" s="182">
        <v>1.2138251001180234</v>
      </c>
      <c r="T143" s="182">
        <v>10.111220255394514</v>
      </c>
      <c r="U143" s="176" t="s">
        <v>1086</v>
      </c>
      <c r="V143" s="176" t="s">
        <v>1</v>
      </c>
      <c r="W143" s="173" t="s">
        <v>1121</v>
      </c>
      <c r="X143" s="173">
        <v>2</v>
      </c>
      <c r="Y143" s="176" t="s">
        <v>1193</v>
      </c>
      <c r="Z143" s="185">
        <v>10</v>
      </c>
      <c r="AA143" s="178">
        <f t="shared" si="21"/>
        <v>5</v>
      </c>
      <c r="AB143" s="173">
        <v>12</v>
      </c>
      <c r="AC143" s="179">
        <f t="shared" si="22"/>
        <v>2.0039434797536746</v>
      </c>
      <c r="AD143" s="179">
        <f t="shared" si="23"/>
        <v>9.9960565202463254</v>
      </c>
      <c r="AE143" s="159"/>
      <c r="AF143" s="159"/>
      <c r="AG143" s="176"/>
      <c r="AH143" s="176"/>
      <c r="AI143" s="159">
        <v>13.059802176542171</v>
      </c>
      <c r="AJ143" s="159">
        <v>0.36319977479508558</v>
      </c>
      <c r="AK143" s="159">
        <v>2.7810511207241699</v>
      </c>
    </row>
    <row r="144" spans="1:37" x14ac:dyDescent="0.2">
      <c r="A144" s="369" t="s">
        <v>1389</v>
      </c>
      <c r="B144" s="368" t="s">
        <v>325</v>
      </c>
      <c r="C144" s="368">
        <v>6</v>
      </c>
      <c r="D144" s="368">
        <v>143</v>
      </c>
      <c r="E144" s="322" t="s">
        <v>1320</v>
      </c>
      <c r="F144" s="26" t="s">
        <v>325</v>
      </c>
      <c r="G144" s="26">
        <v>7</v>
      </c>
      <c r="H144" s="28">
        <v>144</v>
      </c>
      <c r="I144" s="176" t="s">
        <v>277</v>
      </c>
      <c r="J144" s="176"/>
      <c r="K144" s="173" t="s">
        <v>1125</v>
      </c>
      <c r="L144" s="176" t="s">
        <v>6</v>
      </c>
      <c r="M144" s="180">
        <v>1</v>
      </c>
      <c r="N144" s="176" t="str">
        <f t="shared" si="19"/>
        <v>OTO-MON-NCD-1</v>
      </c>
      <c r="O144" s="176" t="s">
        <v>74</v>
      </c>
      <c r="P144" s="176">
        <v>76</v>
      </c>
      <c r="Q144" s="176" t="str">
        <f t="shared" si="24"/>
        <v>R 76</v>
      </c>
      <c r="R144" s="182">
        <v>9.6770024531830288</v>
      </c>
      <c r="S144" s="182">
        <v>1.5023070343232303</v>
      </c>
      <c r="T144" s="182">
        <v>15.524508147965598</v>
      </c>
      <c r="U144" s="176" t="s">
        <v>1085</v>
      </c>
      <c r="V144" s="176" t="s">
        <v>1</v>
      </c>
      <c r="W144" s="173" t="s">
        <v>1121</v>
      </c>
      <c r="X144" s="173">
        <v>2</v>
      </c>
      <c r="Y144" s="176" t="s">
        <v>1193</v>
      </c>
      <c r="Z144" s="178">
        <f>R144</f>
        <v>9.6770024531830288</v>
      </c>
      <c r="AA144" s="178">
        <f>5*2</f>
        <v>10</v>
      </c>
      <c r="AB144" s="173">
        <v>12</v>
      </c>
      <c r="AC144" s="183" t="s">
        <v>1</v>
      </c>
      <c r="AD144" s="183" t="s">
        <v>1</v>
      </c>
      <c r="AE144" s="159"/>
      <c r="AF144" s="159"/>
      <c r="AG144" s="176"/>
      <c r="AH144" s="176"/>
      <c r="AI144" s="159">
        <v>17.301163240931256</v>
      </c>
      <c r="AJ144" s="159">
        <v>1.6074287062713211</v>
      </c>
      <c r="AK144" s="159">
        <v>9.29087069977151</v>
      </c>
    </row>
    <row r="145" spans="1:37" x14ac:dyDescent="0.2">
      <c r="A145" s="369" t="s">
        <v>1389</v>
      </c>
      <c r="B145" s="368" t="s">
        <v>326</v>
      </c>
      <c r="C145" s="368">
        <v>6</v>
      </c>
      <c r="D145" s="368">
        <v>144</v>
      </c>
      <c r="E145" s="322" t="s">
        <v>1320</v>
      </c>
      <c r="F145" s="26" t="s">
        <v>326</v>
      </c>
      <c r="G145" s="26">
        <v>7</v>
      </c>
      <c r="H145" s="28">
        <v>145</v>
      </c>
      <c r="I145" s="176" t="s">
        <v>231</v>
      </c>
      <c r="J145" s="176"/>
      <c r="K145" s="173" t="s">
        <v>1125</v>
      </c>
      <c r="L145" s="176" t="s">
        <v>5</v>
      </c>
      <c r="M145" s="180">
        <v>5</v>
      </c>
      <c r="N145" s="176" t="str">
        <f t="shared" si="19"/>
        <v>CGF-MXG-PRO-5</v>
      </c>
      <c r="O145" s="176" t="s">
        <v>74</v>
      </c>
      <c r="P145" s="176">
        <v>29</v>
      </c>
      <c r="Q145" s="176" t="str">
        <f t="shared" si="24"/>
        <v>R 29</v>
      </c>
      <c r="R145" s="175">
        <v>16.11560710937405</v>
      </c>
      <c r="S145" s="175">
        <v>1.9455222038363091</v>
      </c>
      <c r="T145" s="175">
        <v>12.072286142447881</v>
      </c>
      <c r="U145" s="176" t="s">
        <v>1086</v>
      </c>
      <c r="V145" s="176" t="s">
        <v>1</v>
      </c>
      <c r="W145" s="173" t="s">
        <v>1122</v>
      </c>
      <c r="X145" s="173">
        <v>2</v>
      </c>
      <c r="Y145" s="176" t="s">
        <v>1193</v>
      </c>
      <c r="Z145" s="185">
        <v>10</v>
      </c>
      <c r="AA145" s="178">
        <f t="shared" ref="AA145:AA150" si="25">2.5*2</f>
        <v>5</v>
      </c>
      <c r="AB145" s="173">
        <v>12</v>
      </c>
      <c r="AC145" s="179">
        <f t="shared" ref="AC145:AC150" si="26">AB145-AD145</f>
        <v>4.553802088523307</v>
      </c>
      <c r="AD145" s="179">
        <f t="shared" ref="AD145:AD150" si="27">(Z145*AB145)/R145</f>
        <v>7.446197911476693</v>
      </c>
      <c r="AE145" s="159"/>
      <c r="AF145" s="159"/>
      <c r="AG145" s="176"/>
      <c r="AH145" s="176"/>
      <c r="AI145" s="159">
        <v>6.2349741808465478</v>
      </c>
      <c r="AJ145" s="159">
        <v>0.34881562529825028</v>
      </c>
      <c r="AK145" s="159">
        <v>5.5944999158102391</v>
      </c>
    </row>
    <row r="146" spans="1:37" ht="15" x14ac:dyDescent="0.2">
      <c r="A146" s="369" t="s">
        <v>1389</v>
      </c>
      <c r="B146" s="368" t="s">
        <v>317</v>
      </c>
      <c r="C146" s="368">
        <v>7</v>
      </c>
      <c r="D146" s="368">
        <v>145</v>
      </c>
      <c r="E146" s="322" t="s">
        <v>1320</v>
      </c>
      <c r="F146" s="190" t="s">
        <v>317</v>
      </c>
      <c r="G146" s="190">
        <v>8</v>
      </c>
      <c r="H146" s="28">
        <v>146</v>
      </c>
      <c r="I146" s="209" t="s">
        <v>247</v>
      </c>
      <c r="J146" s="209"/>
      <c r="K146" s="210" t="s">
        <v>1125</v>
      </c>
      <c r="L146" s="209" t="s">
        <v>10</v>
      </c>
      <c r="M146" s="211">
        <v>5</v>
      </c>
      <c r="N146" s="209" t="str">
        <f t="shared" ref="N146:N160" si="28">_xlfn.CONCAT(L146,"-",M146)</f>
        <v>CRE-MXT-NCD-5</v>
      </c>
      <c r="O146" s="209" t="s">
        <v>74</v>
      </c>
      <c r="P146" s="209">
        <v>45</v>
      </c>
      <c r="Q146" s="209" t="str">
        <f t="shared" si="24"/>
        <v>R 45</v>
      </c>
      <c r="R146" s="216">
        <v>11.948724408428014</v>
      </c>
      <c r="S146" s="216">
        <v>1.5088028831223617</v>
      </c>
      <c r="T146" s="216">
        <v>12.627313439902673</v>
      </c>
      <c r="U146" s="209" t="s">
        <v>1086</v>
      </c>
      <c r="V146" s="209" t="s">
        <v>1</v>
      </c>
      <c r="W146" s="220" t="s">
        <v>1121</v>
      </c>
      <c r="X146" s="210">
        <v>2</v>
      </c>
      <c r="Y146" s="209" t="s">
        <v>1193</v>
      </c>
      <c r="Z146" s="217">
        <v>10</v>
      </c>
      <c r="AA146" s="214">
        <f t="shared" si="25"/>
        <v>5</v>
      </c>
      <c r="AB146" s="173">
        <v>12</v>
      </c>
      <c r="AC146" s="215">
        <f t="shared" si="26"/>
        <v>1.9570869744591146</v>
      </c>
      <c r="AD146" s="215">
        <f t="shared" si="27"/>
        <v>10.042913025540885</v>
      </c>
      <c r="AE146" s="159"/>
      <c r="AF146" s="159"/>
      <c r="AG146" s="176"/>
      <c r="AH146" s="176"/>
      <c r="AI146" s="159">
        <v>9.0396631820582733</v>
      </c>
      <c r="AJ146" s="159">
        <v>1.1723081839920599</v>
      </c>
      <c r="AK146" s="159">
        <v>12.968494073084843</v>
      </c>
    </row>
    <row r="147" spans="1:37" ht="15" x14ac:dyDescent="0.2">
      <c r="A147" s="369" t="s">
        <v>1389</v>
      </c>
      <c r="B147" s="368" t="s">
        <v>318</v>
      </c>
      <c r="C147" s="368">
        <v>7</v>
      </c>
      <c r="D147" s="368">
        <v>146</v>
      </c>
      <c r="E147" s="322" t="s">
        <v>1320</v>
      </c>
      <c r="F147" s="190" t="s">
        <v>318</v>
      </c>
      <c r="G147" s="190">
        <v>8</v>
      </c>
      <c r="H147" s="28">
        <v>147</v>
      </c>
      <c r="I147" s="210" t="s">
        <v>270</v>
      </c>
      <c r="J147" s="210"/>
      <c r="K147" s="210" t="s">
        <v>1125</v>
      </c>
      <c r="L147" s="210" t="s">
        <v>0</v>
      </c>
      <c r="M147" s="219">
        <v>2</v>
      </c>
      <c r="N147" s="210" t="str">
        <f t="shared" si="28"/>
        <v>MHC-ONE-NCD-2</v>
      </c>
      <c r="O147" s="210" t="s">
        <v>74</v>
      </c>
      <c r="P147" s="210">
        <v>69</v>
      </c>
      <c r="Q147" s="210" t="str">
        <f t="shared" si="24"/>
        <v>R 69</v>
      </c>
      <c r="R147" s="216">
        <v>13.923803906576401</v>
      </c>
      <c r="S147" s="216">
        <v>1.3516094175075495</v>
      </c>
      <c r="T147" s="216">
        <v>9.7071850952250625</v>
      </c>
      <c r="U147" s="209" t="s">
        <v>1086</v>
      </c>
      <c r="V147" s="209" t="s">
        <v>1</v>
      </c>
      <c r="W147" s="220" t="s">
        <v>1121</v>
      </c>
      <c r="X147" s="210">
        <v>2</v>
      </c>
      <c r="Y147" s="209" t="s">
        <v>1193</v>
      </c>
      <c r="Z147" s="217">
        <v>10</v>
      </c>
      <c r="AA147" s="214">
        <f t="shared" si="25"/>
        <v>5</v>
      </c>
      <c r="AB147" s="173">
        <v>12</v>
      </c>
      <c r="AC147" s="215">
        <f t="shared" si="26"/>
        <v>3.3816654697842754</v>
      </c>
      <c r="AD147" s="215">
        <f t="shared" si="27"/>
        <v>8.6183345302157246</v>
      </c>
      <c r="AE147" s="159"/>
      <c r="AF147" s="159"/>
      <c r="AG147" s="176"/>
      <c r="AH147" s="176"/>
      <c r="AI147" s="159">
        <v>23.734402745070572</v>
      </c>
      <c r="AJ147" s="159">
        <v>0.78034011020330607</v>
      </c>
      <c r="AK147" s="159">
        <v>3.2878017558936721</v>
      </c>
    </row>
    <row r="148" spans="1:37" ht="15" x14ac:dyDescent="0.2">
      <c r="A148" s="369" t="s">
        <v>1389</v>
      </c>
      <c r="B148" s="368" t="s">
        <v>319</v>
      </c>
      <c r="C148" s="368">
        <v>7</v>
      </c>
      <c r="D148" s="368">
        <v>147</v>
      </c>
      <c r="E148" s="322" t="s">
        <v>1320</v>
      </c>
      <c r="F148" s="190" t="s">
        <v>319</v>
      </c>
      <c r="G148" s="190">
        <v>8</v>
      </c>
      <c r="H148" s="28">
        <v>148</v>
      </c>
      <c r="I148" s="209" t="s">
        <v>260</v>
      </c>
      <c r="J148" s="209"/>
      <c r="K148" s="210" t="s">
        <v>1125</v>
      </c>
      <c r="L148" s="209" t="s">
        <v>18</v>
      </c>
      <c r="M148" s="211">
        <v>2</v>
      </c>
      <c r="N148" s="209" t="str">
        <f t="shared" si="28"/>
        <v>LWR-BHO-NCS-2</v>
      </c>
      <c r="O148" s="209" t="s">
        <v>74</v>
      </c>
      <c r="P148" s="209">
        <v>58</v>
      </c>
      <c r="Q148" s="209" t="str">
        <f t="shared" si="24"/>
        <v>R 58</v>
      </c>
      <c r="R148" s="216">
        <v>12.544355262271159</v>
      </c>
      <c r="S148" s="216">
        <v>1.2242871204748975</v>
      </c>
      <c r="T148" s="216">
        <v>9.7596655617455781</v>
      </c>
      <c r="U148" s="209" t="s">
        <v>1086</v>
      </c>
      <c r="V148" s="209" t="s">
        <v>1</v>
      </c>
      <c r="W148" s="220" t="s">
        <v>1121</v>
      </c>
      <c r="X148" s="210">
        <v>2</v>
      </c>
      <c r="Y148" s="209" t="s">
        <v>1193</v>
      </c>
      <c r="Z148" s="217">
        <v>10</v>
      </c>
      <c r="AA148" s="214">
        <f t="shared" si="25"/>
        <v>5</v>
      </c>
      <c r="AB148" s="173">
        <v>12</v>
      </c>
      <c r="AC148" s="215">
        <f t="shared" si="26"/>
        <v>2.4339443924299413</v>
      </c>
      <c r="AD148" s="215">
        <f t="shared" si="27"/>
        <v>9.5660556075700587</v>
      </c>
      <c r="AE148" s="159"/>
      <c r="AF148" s="159"/>
      <c r="AG148" s="176"/>
      <c r="AH148" s="176"/>
      <c r="AI148" s="159">
        <v>18.346246812552309</v>
      </c>
      <c r="AJ148" s="159">
        <v>0.75516784858384445</v>
      </c>
      <c r="AK148" s="159">
        <v>4.1161980229502122</v>
      </c>
    </row>
    <row r="149" spans="1:37" ht="15" x14ac:dyDescent="0.2">
      <c r="A149" s="369" t="s">
        <v>1389</v>
      </c>
      <c r="B149" s="368" t="s">
        <v>322</v>
      </c>
      <c r="C149" s="368">
        <v>7</v>
      </c>
      <c r="D149" s="368">
        <v>148</v>
      </c>
      <c r="E149" s="322" t="s">
        <v>1320</v>
      </c>
      <c r="F149" s="190" t="s">
        <v>322</v>
      </c>
      <c r="G149" s="190">
        <v>8</v>
      </c>
      <c r="H149" s="28">
        <v>149</v>
      </c>
      <c r="I149" s="209" t="s">
        <v>294</v>
      </c>
      <c r="J149" s="209"/>
      <c r="K149" s="210" t="s">
        <v>1125</v>
      </c>
      <c r="L149" s="209" t="s">
        <v>3</v>
      </c>
      <c r="M149" s="211">
        <v>2</v>
      </c>
      <c r="N149" s="209" t="str">
        <f t="shared" si="28"/>
        <v>SFA-ONE-PRO-2</v>
      </c>
      <c r="O149" s="209" t="s">
        <v>74</v>
      </c>
      <c r="P149" s="209">
        <v>93</v>
      </c>
      <c r="Q149" s="209" t="str">
        <f t="shared" si="24"/>
        <v>R 93</v>
      </c>
      <c r="R149" s="212">
        <v>11.617432852378499</v>
      </c>
      <c r="S149" s="212">
        <v>0.51877806676333349</v>
      </c>
      <c r="T149" s="212">
        <v>4.4655137959942781</v>
      </c>
      <c r="U149" s="209" t="s">
        <v>1086</v>
      </c>
      <c r="V149" s="209" t="s">
        <v>1</v>
      </c>
      <c r="W149" s="220" t="s">
        <v>1121</v>
      </c>
      <c r="X149" s="210">
        <v>2</v>
      </c>
      <c r="Y149" s="209" t="s">
        <v>1193</v>
      </c>
      <c r="Z149" s="217">
        <v>10</v>
      </c>
      <c r="AA149" s="214">
        <f t="shared" si="25"/>
        <v>5</v>
      </c>
      <c r="AB149" s="173">
        <v>12</v>
      </c>
      <c r="AC149" s="215">
        <f t="shared" si="26"/>
        <v>1.6706956239965045</v>
      </c>
      <c r="AD149" s="215">
        <f t="shared" si="27"/>
        <v>10.329304376003495</v>
      </c>
      <c r="AE149" s="159"/>
      <c r="AF149" s="159"/>
      <c r="AG149" s="176"/>
      <c r="AH149" s="176"/>
      <c r="AI149" s="159">
        <v>25.954251791360544</v>
      </c>
      <c r="AJ149" s="159">
        <v>4.3152448490509851E-2</v>
      </c>
      <c r="AK149" s="159">
        <v>0.16626350409713644</v>
      </c>
    </row>
    <row r="150" spans="1:37" ht="15" x14ac:dyDescent="0.2">
      <c r="A150" s="369" t="s">
        <v>1389</v>
      </c>
      <c r="B150" s="368" t="s">
        <v>323</v>
      </c>
      <c r="C150" s="368">
        <v>7</v>
      </c>
      <c r="D150" s="368">
        <v>149</v>
      </c>
      <c r="E150" s="322" t="s">
        <v>1320</v>
      </c>
      <c r="F150" s="190" t="s">
        <v>323</v>
      </c>
      <c r="G150" s="190">
        <v>8</v>
      </c>
      <c r="H150" s="28">
        <v>150</v>
      </c>
      <c r="I150" s="209" t="s">
        <v>208</v>
      </c>
      <c r="J150" s="209"/>
      <c r="K150" s="210" t="s">
        <v>1125</v>
      </c>
      <c r="L150" s="209" t="s">
        <v>17</v>
      </c>
      <c r="M150" s="211">
        <v>5</v>
      </c>
      <c r="N150" s="209" t="str">
        <f t="shared" si="28"/>
        <v>BRF-ONE-COM-5</v>
      </c>
      <c r="O150" s="209" t="s">
        <v>74</v>
      </c>
      <c r="P150" s="209">
        <v>5</v>
      </c>
      <c r="Q150" s="209" t="str">
        <f t="shared" si="24"/>
        <v>R 5</v>
      </c>
      <c r="R150" s="216">
        <v>14.924458048682441</v>
      </c>
      <c r="S150" s="216">
        <v>1.6128323530235751</v>
      </c>
      <c r="T150" s="216">
        <v>10.806639328293459</v>
      </c>
      <c r="U150" s="209" t="s">
        <v>1086</v>
      </c>
      <c r="V150" s="209" t="s">
        <v>1</v>
      </c>
      <c r="W150" s="220" t="s">
        <v>1121</v>
      </c>
      <c r="X150" s="210">
        <v>2</v>
      </c>
      <c r="Y150" s="209" t="s">
        <v>1193</v>
      </c>
      <c r="Z150" s="217">
        <v>10</v>
      </c>
      <c r="AA150" s="214">
        <f t="shared" si="25"/>
        <v>5</v>
      </c>
      <c r="AB150" s="173">
        <v>12</v>
      </c>
      <c r="AC150" s="215">
        <f t="shared" si="26"/>
        <v>3.9595070314399905</v>
      </c>
      <c r="AD150" s="215">
        <f t="shared" si="27"/>
        <v>8.0404929685600095</v>
      </c>
      <c r="AE150" s="159"/>
      <c r="AF150" s="159"/>
      <c r="AG150" s="176"/>
      <c r="AH150" s="176"/>
      <c r="AI150" s="159">
        <v>21.903599407924208</v>
      </c>
      <c r="AJ150" s="159">
        <v>0.37758392429192095</v>
      </c>
      <c r="AK150" s="159">
        <v>1.7238441831406028</v>
      </c>
    </row>
    <row r="151" spans="1:37" ht="15" x14ac:dyDescent="0.2">
      <c r="A151" s="369" t="s">
        <v>1389</v>
      </c>
      <c r="B151" s="368" t="s">
        <v>324</v>
      </c>
      <c r="C151" s="368">
        <v>7</v>
      </c>
      <c r="D151" s="368">
        <v>150</v>
      </c>
      <c r="E151" s="322" t="s">
        <v>1320</v>
      </c>
      <c r="F151" s="190" t="s">
        <v>324</v>
      </c>
      <c r="G151" s="190">
        <v>8</v>
      </c>
      <c r="H151" s="28">
        <v>151</v>
      </c>
      <c r="I151" s="209" t="s">
        <v>278</v>
      </c>
      <c r="J151" s="209"/>
      <c r="K151" s="210" t="s">
        <v>1125</v>
      </c>
      <c r="L151" s="209" t="s">
        <v>6</v>
      </c>
      <c r="M151" s="211">
        <v>2</v>
      </c>
      <c r="N151" s="209" t="str">
        <f t="shared" si="28"/>
        <v>OTO-MON-NCD-2</v>
      </c>
      <c r="O151" s="209" t="s">
        <v>74</v>
      </c>
      <c r="P151" s="209">
        <v>77</v>
      </c>
      <c r="Q151" s="209" t="str">
        <f t="shared" si="24"/>
        <v>R 77</v>
      </c>
      <c r="R151" s="216">
        <v>8.775215884121268</v>
      </c>
      <c r="S151" s="216">
        <v>0.49916470778362254</v>
      </c>
      <c r="T151" s="216">
        <v>5.6883467526634863</v>
      </c>
      <c r="U151" s="209" t="s">
        <v>1085</v>
      </c>
      <c r="V151" s="209" t="s">
        <v>1</v>
      </c>
      <c r="W151" s="220" t="s">
        <v>1121</v>
      </c>
      <c r="X151" s="210">
        <v>2</v>
      </c>
      <c r="Y151" s="209" t="s">
        <v>1193</v>
      </c>
      <c r="Z151" s="214">
        <f>R151</f>
        <v>8.775215884121268</v>
      </c>
      <c r="AA151" s="214">
        <f>5*2</f>
        <v>10</v>
      </c>
      <c r="AB151" s="173">
        <v>12</v>
      </c>
      <c r="AC151" s="218" t="s">
        <v>1</v>
      </c>
      <c r="AD151" s="218" t="s">
        <v>1</v>
      </c>
      <c r="AE151" s="159"/>
      <c r="AF151" s="159"/>
      <c r="AG151" s="176"/>
      <c r="AH151" s="176"/>
      <c r="AI151" s="159">
        <v>23.134306095672599</v>
      </c>
      <c r="AJ151" s="159">
        <v>0.46388882127293313</v>
      </c>
      <c r="AK151" s="159">
        <v>2.0051987699761011</v>
      </c>
    </row>
    <row r="152" spans="1:37" ht="15" x14ac:dyDescent="0.2">
      <c r="A152" s="369" t="s">
        <v>1389</v>
      </c>
      <c r="B152" s="368" t="s">
        <v>325</v>
      </c>
      <c r="C152" s="368">
        <v>7</v>
      </c>
      <c r="D152" s="368">
        <v>151</v>
      </c>
      <c r="E152" s="322" t="s">
        <v>1320</v>
      </c>
      <c r="F152" s="190" t="s">
        <v>325</v>
      </c>
      <c r="G152" s="190">
        <v>8</v>
      </c>
      <c r="H152" s="28">
        <v>152</v>
      </c>
      <c r="I152" s="209" t="s">
        <v>228</v>
      </c>
      <c r="J152" s="209"/>
      <c r="K152" s="210" t="s">
        <v>1125</v>
      </c>
      <c r="L152" s="209" t="s">
        <v>5</v>
      </c>
      <c r="M152" s="211">
        <v>2</v>
      </c>
      <c r="N152" s="209" t="str">
        <f t="shared" si="28"/>
        <v>CGF-MXG-PRO-2</v>
      </c>
      <c r="O152" s="209" t="s">
        <v>74</v>
      </c>
      <c r="P152" s="209">
        <v>26</v>
      </c>
      <c r="Q152" s="209" t="str">
        <f t="shared" si="24"/>
        <v>R 26</v>
      </c>
      <c r="R152" s="216">
        <v>6.7481006258527225</v>
      </c>
      <c r="S152" s="216">
        <v>0.41527265684096532</v>
      </c>
      <c r="T152" s="216">
        <v>6.153919152450241</v>
      </c>
      <c r="U152" s="209" t="s">
        <v>1085</v>
      </c>
      <c r="V152" s="209" t="s">
        <v>1</v>
      </c>
      <c r="W152" s="220" t="s">
        <v>1121</v>
      </c>
      <c r="X152" s="210">
        <v>2</v>
      </c>
      <c r="Y152" s="209" t="s">
        <v>1193</v>
      </c>
      <c r="Z152" s="214">
        <f>R152</f>
        <v>6.7481006258527225</v>
      </c>
      <c r="AA152" s="214">
        <f>5*2</f>
        <v>10</v>
      </c>
      <c r="AB152" s="173">
        <v>12</v>
      </c>
      <c r="AC152" s="218" t="s">
        <v>1</v>
      </c>
      <c r="AD152" s="218" t="s">
        <v>1</v>
      </c>
      <c r="AE152" s="159"/>
      <c r="AF152" s="159"/>
      <c r="AG152" s="176"/>
      <c r="AH152" s="176"/>
      <c r="AI152" s="159">
        <v>19.261648481125491</v>
      </c>
      <c r="AJ152" s="159">
        <v>0.98531424053320271</v>
      </c>
      <c r="AK152" s="159">
        <v>5.1154201131783354</v>
      </c>
    </row>
    <row r="153" spans="1:37" ht="15" x14ac:dyDescent="0.2">
      <c r="A153" s="369" t="s">
        <v>1389</v>
      </c>
      <c r="B153" s="368" t="s">
        <v>326</v>
      </c>
      <c r="C153" s="368">
        <v>7</v>
      </c>
      <c r="D153" s="368">
        <v>152</v>
      </c>
      <c r="E153" s="322" t="s">
        <v>1320</v>
      </c>
      <c r="F153" s="190" t="s">
        <v>326</v>
      </c>
      <c r="G153" s="190">
        <v>8</v>
      </c>
      <c r="H153" s="28">
        <v>153</v>
      </c>
      <c r="I153" s="210" t="s">
        <v>1206</v>
      </c>
      <c r="J153" s="210"/>
      <c r="K153" s="210" t="s">
        <v>1125</v>
      </c>
      <c r="L153" s="210" t="s">
        <v>18</v>
      </c>
      <c r="M153" s="219">
        <v>6</v>
      </c>
      <c r="N153" s="210" t="str">
        <f t="shared" si="28"/>
        <v>LWR-BHO-NCS-6</v>
      </c>
      <c r="O153" s="210" t="s">
        <v>74</v>
      </c>
      <c r="P153" s="210">
        <v>62</v>
      </c>
      <c r="Q153" s="210" t="str">
        <f t="shared" si="24"/>
        <v>R 62</v>
      </c>
      <c r="R153" s="216">
        <v>11.158325374732565</v>
      </c>
      <c r="S153" s="216">
        <v>0.90400635456473832</v>
      </c>
      <c r="T153" s="216">
        <v>8.1016310620571499</v>
      </c>
      <c r="U153" s="209" t="s">
        <v>1086</v>
      </c>
      <c r="V153" s="209" t="s">
        <v>1</v>
      </c>
      <c r="W153" s="220" t="s">
        <v>1121</v>
      </c>
      <c r="X153" s="210">
        <v>2</v>
      </c>
      <c r="Y153" s="209" t="s">
        <v>1193</v>
      </c>
      <c r="Z153" s="217">
        <v>10</v>
      </c>
      <c r="AA153" s="214">
        <f>2.5*2</f>
        <v>5</v>
      </c>
      <c r="AB153" s="173">
        <v>12</v>
      </c>
      <c r="AC153" s="215">
        <f>AB153-AD153</f>
        <v>1.2456980801318416</v>
      </c>
      <c r="AD153" s="215">
        <f>(Z153*AB153)/R153</f>
        <v>10.754301919868158</v>
      </c>
      <c r="AE153" s="239"/>
      <c r="AF153" s="239"/>
      <c r="AG153" s="176"/>
      <c r="AH153" s="176"/>
      <c r="AI153" s="159">
        <v>26.973907538854561</v>
      </c>
      <c r="AJ153" s="159">
        <v>0.24093450407198819</v>
      </c>
      <c r="AK153" s="159">
        <v>0.89321320511288227</v>
      </c>
    </row>
    <row r="154" spans="1:37" s="36" customFormat="1" x14ac:dyDescent="0.2">
      <c r="A154" s="369" t="s">
        <v>1389</v>
      </c>
      <c r="B154" s="368" t="s">
        <v>317</v>
      </c>
      <c r="C154" s="368">
        <v>8</v>
      </c>
      <c r="D154" s="368">
        <v>153</v>
      </c>
      <c r="E154" s="322" t="s">
        <v>1320</v>
      </c>
      <c r="F154" s="26" t="s">
        <v>317</v>
      </c>
      <c r="G154" s="26">
        <v>9</v>
      </c>
      <c r="H154" s="28">
        <v>154</v>
      </c>
      <c r="I154" s="176" t="s">
        <v>225</v>
      </c>
      <c r="J154" s="176"/>
      <c r="K154" s="173" t="s">
        <v>1125</v>
      </c>
      <c r="L154" s="176" t="s">
        <v>4</v>
      </c>
      <c r="M154" s="180">
        <v>7</v>
      </c>
      <c r="N154" s="176" t="str">
        <f t="shared" si="28"/>
        <v>CGF-MON-PRO-7</v>
      </c>
      <c r="O154" s="176" t="s">
        <v>74</v>
      </c>
      <c r="P154" s="176">
        <v>23</v>
      </c>
      <c r="Q154" s="176" t="str">
        <f t="shared" si="24"/>
        <v>R 23</v>
      </c>
      <c r="R154" s="175">
        <v>10.902979131773245</v>
      </c>
      <c r="S154" s="175">
        <v>0.23397247141949221</v>
      </c>
      <c r="T154" s="175">
        <v>2.1459499150801293</v>
      </c>
      <c r="U154" s="176" t="s">
        <v>1086</v>
      </c>
      <c r="V154" s="176" t="s">
        <v>1</v>
      </c>
      <c r="W154" s="173" t="s">
        <v>1121</v>
      </c>
      <c r="X154" s="173">
        <v>2</v>
      </c>
      <c r="Y154" s="176" t="s">
        <v>1193</v>
      </c>
      <c r="Z154" s="185">
        <v>10</v>
      </c>
      <c r="AA154" s="178">
        <f>2.5*2</f>
        <v>5</v>
      </c>
      <c r="AB154" s="173">
        <v>12</v>
      </c>
      <c r="AC154" s="179">
        <f>AB154-AD154</f>
        <v>0.99383383663476188</v>
      </c>
      <c r="AD154" s="179">
        <f>(Z154*AB154)/R154</f>
        <v>11.006166163365238</v>
      </c>
      <c r="AE154" s="159"/>
      <c r="AF154" s="159"/>
      <c r="AG154" s="176"/>
      <c r="AH154" s="176"/>
      <c r="AI154" s="159">
        <v>13.453933450511181</v>
      </c>
      <c r="AJ154" s="159">
        <v>0.21576224245252662</v>
      </c>
      <c r="AK154" s="159">
        <v>1.603711236168845</v>
      </c>
    </row>
    <row r="155" spans="1:37" x14ac:dyDescent="0.2">
      <c r="A155" s="369" t="s">
        <v>1389</v>
      </c>
      <c r="B155" s="368" t="s">
        <v>318</v>
      </c>
      <c r="C155" s="368">
        <v>8</v>
      </c>
      <c r="D155" s="368">
        <v>154</v>
      </c>
      <c r="E155" s="322" t="s">
        <v>1320</v>
      </c>
      <c r="F155" s="26" t="s">
        <v>318</v>
      </c>
      <c r="G155" s="26">
        <v>9</v>
      </c>
      <c r="H155" s="28">
        <v>155</v>
      </c>
      <c r="I155" s="176" t="s">
        <v>239</v>
      </c>
      <c r="J155" s="176"/>
      <c r="K155" s="173" t="s">
        <v>1125</v>
      </c>
      <c r="L155" s="176" t="s">
        <v>9</v>
      </c>
      <c r="M155" s="180">
        <v>5</v>
      </c>
      <c r="N155" s="176" t="str">
        <f t="shared" si="28"/>
        <v>CRE-MXG-NCD-5</v>
      </c>
      <c r="O155" s="176" t="s">
        <v>74</v>
      </c>
      <c r="P155" s="176">
        <v>37</v>
      </c>
      <c r="Q155" s="176" t="str">
        <f t="shared" si="24"/>
        <v>R 37</v>
      </c>
      <c r="R155" s="182">
        <v>9.435012028382177</v>
      </c>
      <c r="S155" s="182">
        <v>2.422515083314476</v>
      </c>
      <c r="T155" s="182">
        <v>25.675802807957471</v>
      </c>
      <c r="U155" s="176" t="s">
        <v>1085</v>
      </c>
      <c r="V155" s="176" t="s">
        <v>1</v>
      </c>
      <c r="W155" s="173" t="s">
        <v>1121</v>
      </c>
      <c r="X155" s="173">
        <v>2</v>
      </c>
      <c r="Y155" s="176" t="s">
        <v>1193</v>
      </c>
      <c r="Z155" s="178">
        <f>R155</f>
        <v>9.435012028382177</v>
      </c>
      <c r="AA155" s="178">
        <f>5*2</f>
        <v>10</v>
      </c>
      <c r="AB155" s="173">
        <v>12</v>
      </c>
      <c r="AC155" s="183" t="s">
        <v>1</v>
      </c>
      <c r="AD155" s="183" t="s">
        <v>1</v>
      </c>
      <c r="AE155" s="159"/>
      <c r="AF155" s="159"/>
      <c r="AG155" s="176"/>
      <c r="AH155" s="176"/>
      <c r="AI155" s="159">
        <v>22.925797937830929</v>
      </c>
      <c r="AJ155" s="159">
        <v>1.44201098705772</v>
      </c>
      <c r="AK155" s="159">
        <v>6.2899053327090098</v>
      </c>
    </row>
    <row r="156" spans="1:37" x14ac:dyDescent="0.2">
      <c r="A156" s="369" t="s">
        <v>1389</v>
      </c>
      <c r="B156" s="368" t="s">
        <v>319</v>
      </c>
      <c r="C156" s="368">
        <v>8</v>
      </c>
      <c r="D156" s="368">
        <v>155</v>
      </c>
      <c r="E156" s="322" t="s">
        <v>1320</v>
      </c>
      <c r="F156" s="26" t="s">
        <v>319</v>
      </c>
      <c r="G156" s="26">
        <v>9</v>
      </c>
      <c r="H156" s="28">
        <v>156</v>
      </c>
      <c r="I156" s="176" t="s">
        <v>290</v>
      </c>
      <c r="J156" s="176"/>
      <c r="K156" s="173" t="s">
        <v>1125</v>
      </c>
      <c r="L156" s="176" t="s">
        <v>7</v>
      </c>
      <c r="M156" s="180">
        <v>6</v>
      </c>
      <c r="N156" s="176" t="str">
        <f t="shared" si="28"/>
        <v>OTO-MXT-NCD-6</v>
      </c>
      <c r="O156" s="176" t="s">
        <v>74</v>
      </c>
      <c r="P156" s="176">
        <v>89</v>
      </c>
      <c r="Q156" s="176" t="str">
        <f t="shared" si="24"/>
        <v>R 89</v>
      </c>
      <c r="R156" s="182">
        <v>16.279216982525906</v>
      </c>
      <c r="S156" s="182">
        <v>1.2873658160540447</v>
      </c>
      <c r="T156" s="182">
        <v>7.908032784598312</v>
      </c>
      <c r="U156" s="176" t="s">
        <v>1086</v>
      </c>
      <c r="V156" s="176" t="s">
        <v>1</v>
      </c>
      <c r="W156" s="173" t="s">
        <v>1121</v>
      </c>
      <c r="X156" s="173">
        <v>2</v>
      </c>
      <c r="Y156" s="176" t="s">
        <v>1193</v>
      </c>
      <c r="Z156" s="185">
        <v>10</v>
      </c>
      <c r="AA156" s="178">
        <f t="shared" ref="AA156:AA161" si="29">2.5*2</f>
        <v>5</v>
      </c>
      <c r="AB156" s="173">
        <v>12</v>
      </c>
      <c r="AC156" s="179">
        <f t="shared" ref="AC156:AC161" si="30">AB156-AD156</f>
        <v>4.6286380893621679</v>
      </c>
      <c r="AD156" s="179">
        <f t="shared" ref="AD156:AD161" si="31">(Z156*AB156)/R156</f>
        <v>7.3713619106378321</v>
      </c>
      <c r="AE156" s="159"/>
      <c r="AF156" s="159"/>
      <c r="AG156" s="176"/>
      <c r="AH156" s="176"/>
      <c r="AI156" s="159">
        <v>46.845752094130745</v>
      </c>
      <c r="AJ156" s="159">
        <v>1.9346681073243188</v>
      </c>
      <c r="AK156" s="159">
        <v>4.1298688159320029</v>
      </c>
    </row>
    <row r="157" spans="1:37" x14ac:dyDescent="0.2">
      <c r="A157" s="369" t="s">
        <v>1389</v>
      </c>
      <c r="B157" s="368" t="s">
        <v>322</v>
      </c>
      <c r="C157" s="368">
        <v>8</v>
      </c>
      <c r="D157" s="368">
        <v>156</v>
      </c>
      <c r="E157" s="322" t="s">
        <v>1320</v>
      </c>
      <c r="F157" s="28" t="s">
        <v>322</v>
      </c>
      <c r="G157" s="28">
        <v>9</v>
      </c>
      <c r="H157" s="28">
        <v>157</v>
      </c>
      <c r="I157" s="176" t="s">
        <v>215</v>
      </c>
      <c r="J157" s="176"/>
      <c r="K157" s="173" t="s">
        <v>1125</v>
      </c>
      <c r="L157" s="176" t="s">
        <v>8</v>
      </c>
      <c r="M157" s="180">
        <v>5</v>
      </c>
      <c r="N157" s="176" t="str">
        <f t="shared" si="28"/>
        <v>CCR-ONE-NCD-5</v>
      </c>
      <c r="O157" s="176" t="s">
        <v>74</v>
      </c>
      <c r="P157" s="176">
        <v>13</v>
      </c>
      <c r="Q157" s="176" t="str">
        <f t="shared" si="24"/>
        <v>R 13</v>
      </c>
      <c r="R157" s="182">
        <v>10.727542046916648</v>
      </c>
      <c r="S157" s="182">
        <v>1.089500717035836</v>
      </c>
      <c r="T157" s="182">
        <v>10.156107636501732</v>
      </c>
      <c r="U157" s="176" t="s">
        <v>1086</v>
      </c>
      <c r="V157" s="176" t="s">
        <v>1</v>
      </c>
      <c r="W157" s="173" t="s">
        <v>1121</v>
      </c>
      <c r="X157" s="173">
        <v>2</v>
      </c>
      <c r="Y157" s="176" t="s">
        <v>1193</v>
      </c>
      <c r="Z157" s="185">
        <v>10</v>
      </c>
      <c r="AA157" s="178">
        <f t="shared" si="29"/>
        <v>5</v>
      </c>
      <c r="AB157" s="173">
        <v>12</v>
      </c>
      <c r="AC157" s="179">
        <f t="shared" si="30"/>
        <v>0.81384016252904168</v>
      </c>
      <c r="AD157" s="179">
        <f t="shared" si="31"/>
        <v>11.186159837470958</v>
      </c>
      <c r="AE157" s="159"/>
      <c r="AF157" s="159"/>
      <c r="AG157" s="176"/>
      <c r="AH157" s="176"/>
      <c r="AI157" s="159">
        <v>21.951912273765565</v>
      </c>
      <c r="AJ157" s="159">
        <v>0.64728672735757986</v>
      </c>
      <c r="AK157" s="159">
        <v>2.948657589758791</v>
      </c>
    </row>
    <row r="158" spans="1:37" x14ac:dyDescent="0.2">
      <c r="A158" s="369" t="s">
        <v>1389</v>
      </c>
      <c r="B158" s="368" t="s">
        <v>323</v>
      </c>
      <c r="C158" s="368">
        <v>8</v>
      </c>
      <c r="D158" s="368">
        <v>157</v>
      </c>
      <c r="E158" s="322" t="s">
        <v>1320</v>
      </c>
      <c r="F158" s="26" t="s">
        <v>323</v>
      </c>
      <c r="G158" s="26">
        <v>9</v>
      </c>
      <c r="H158" s="28">
        <v>158</v>
      </c>
      <c r="I158" s="176" t="s">
        <v>287</v>
      </c>
      <c r="J158" s="176"/>
      <c r="K158" s="173" t="s">
        <v>1125</v>
      </c>
      <c r="L158" s="176" t="s">
        <v>7</v>
      </c>
      <c r="M158" s="180">
        <v>3</v>
      </c>
      <c r="N158" s="176" t="str">
        <f t="shared" si="28"/>
        <v>OTO-MXT-NCD-3</v>
      </c>
      <c r="O158" s="176" t="s">
        <v>74</v>
      </c>
      <c r="P158" s="176">
        <v>86</v>
      </c>
      <c r="Q158" s="176" t="str">
        <f t="shared" ref="Q158:Q189" si="32">_xlfn.CONCAT(O158," ",P158)</f>
        <v>R 86</v>
      </c>
      <c r="R158" s="182">
        <v>10.18726449916924</v>
      </c>
      <c r="S158" s="182">
        <v>2.907302501460522</v>
      </c>
      <c r="T158" s="182">
        <v>28.538598381318252</v>
      </c>
      <c r="U158" s="176" t="s">
        <v>1086</v>
      </c>
      <c r="V158" s="176" t="s">
        <v>1</v>
      </c>
      <c r="W158" s="173" t="s">
        <v>1121</v>
      </c>
      <c r="X158" s="173">
        <v>2</v>
      </c>
      <c r="Y158" s="176" t="s">
        <v>1193</v>
      </c>
      <c r="Z158" s="185">
        <v>10</v>
      </c>
      <c r="AA158" s="178">
        <f t="shared" si="29"/>
        <v>5</v>
      </c>
      <c r="AB158" s="173">
        <v>12</v>
      </c>
      <c r="AC158" s="179">
        <f t="shared" si="30"/>
        <v>0.22058659517617585</v>
      </c>
      <c r="AD158" s="179">
        <f t="shared" si="31"/>
        <v>11.779413404823824</v>
      </c>
      <c r="AE158" s="159"/>
      <c r="AF158" s="159"/>
      <c r="AG158" s="239"/>
      <c r="AH158" s="239"/>
      <c r="AI158" s="159">
        <v>27.777426781268801</v>
      </c>
      <c r="AJ158" s="159">
        <v>2.175602611396307</v>
      </c>
      <c r="AK158" s="159">
        <v>7.832268368585475</v>
      </c>
    </row>
    <row r="159" spans="1:37" x14ac:dyDescent="0.2">
      <c r="A159" s="369" t="s">
        <v>1389</v>
      </c>
      <c r="B159" s="368" t="s">
        <v>324</v>
      </c>
      <c r="C159" s="368">
        <v>8</v>
      </c>
      <c r="D159" s="368">
        <v>158</v>
      </c>
      <c r="E159" s="322" t="s">
        <v>1320</v>
      </c>
      <c r="F159" s="26" t="s">
        <v>324</v>
      </c>
      <c r="G159" s="26">
        <v>9</v>
      </c>
      <c r="H159" s="28">
        <v>159</v>
      </c>
      <c r="I159" s="176" t="s">
        <v>304</v>
      </c>
      <c r="J159" s="176"/>
      <c r="K159" s="173" t="s">
        <v>1125</v>
      </c>
      <c r="L159" s="176" t="s">
        <v>11</v>
      </c>
      <c r="M159" s="180">
        <v>4</v>
      </c>
      <c r="N159" s="176" t="str">
        <f t="shared" si="28"/>
        <v>UCP-MXG-NCD-4</v>
      </c>
      <c r="O159" s="176" t="s">
        <v>74</v>
      </c>
      <c r="P159" s="176">
        <v>103</v>
      </c>
      <c r="Q159" s="176" t="str">
        <f t="shared" si="32"/>
        <v>R 103</v>
      </c>
      <c r="R159" s="182">
        <v>19.123830207353659</v>
      </c>
      <c r="S159" s="182">
        <v>0.73388042724583291</v>
      </c>
      <c r="T159" s="182">
        <v>3.8375180039176193</v>
      </c>
      <c r="U159" s="176" t="s">
        <v>1086</v>
      </c>
      <c r="V159" s="176" t="s">
        <v>1</v>
      </c>
      <c r="W159" s="173" t="s">
        <v>1121</v>
      </c>
      <c r="X159" s="173">
        <v>2</v>
      </c>
      <c r="Y159" s="176" t="s">
        <v>1193</v>
      </c>
      <c r="Z159" s="185">
        <v>10</v>
      </c>
      <c r="AA159" s="178">
        <f t="shared" si="29"/>
        <v>5</v>
      </c>
      <c r="AB159" s="173">
        <v>12</v>
      </c>
      <c r="AC159" s="179">
        <f t="shared" si="30"/>
        <v>5.7251063882664797</v>
      </c>
      <c r="AD159" s="179">
        <f t="shared" si="31"/>
        <v>6.2748936117335203</v>
      </c>
      <c r="AE159" s="159"/>
      <c r="AF159" s="159"/>
      <c r="AG159" s="176"/>
      <c r="AH159" s="176"/>
      <c r="AI159" s="159">
        <v>23.597092494784597</v>
      </c>
      <c r="AJ159" s="159">
        <v>0.11866923334888702</v>
      </c>
      <c r="AK159" s="159">
        <v>0.50289769120969108</v>
      </c>
    </row>
    <row r="160" spans="1:37" x14ac:dyDescent="0.2">
      <c r="A160" s="369" t="s">
        <v>1389</v>
      </c>
      <c r="B160" s="368" t="s">
        <v>325</v>
      </c>
      <c r="C160" s="368">
        <v>8</v>
      </c>
      <c r="D160" s="368">
        <v>159</v>
      </c>
      <c r="E160" s="322" t="s">
        <v>1320</v>
      </c>
      <c r="F160" s="26" t="s">
        <v>325</v>
      </c>
      <c r="G160" s="26">
        <v>9</v>
      </c>
      <c r="H160" s="28">
        <v>160</v>
      </c>
      <c r="I160" s="176" t="s">
        <v>302</v>
      </c>
      <c r="J160" s="176"/>
      <c r="K160" s="173" t="s">
        <v>1125</v>
      </c>
      <c r="L160" s="176" t="s">
        <v>11</v>
      </c>
      <c r="M160" s="180">
        <v>2</v>
      </c>
      <c r="N160" s="176" t="str">
        <f t="shared" si="28"/>
        <v>UCP-MXG-NCD-2</v>
      </c>
      <c r="O160" s="176" t="s">
        <v>74</v>
      </c>
      <c r="P160" s="176">
        <v>101</v>
      </c>
      <c r="Q160" s="176" t="str">
        <f t="shared" si="32"/>
        <v>R 101</v>
      </c>
      <c r="R160" s="182">
        <v>10.922283236375842</v>
      </c>
      <c r="S160" s="182">
        <v>0.83085588335884275</v>
      </c>
      <c r="T160" s="182">
        <v>7.6069798354225044</v>
      </c>
      <c r="U160" s="176" t="s">
        <v>1086</v>
      </c>
      <c r="V160" s="176" t="s">
        <v>1</v>
      </c>
      <c r="W160" s="173" t="s">
        <v>1121</v>
      </c>
      <c r="X160" s="173">
        <v>2</v>
      </c>
      <c r="Y160" s="176" t="s">
        <v>1193</v>
      </c>
      <c r="Z160" s="185">
        <v>10</v>
      </c>
      <c r="AA160" s="178">
        <f t="shared" si="29"/>
        <v>5</v>
      </c>
      <c r="AB160" s="173">
        <v>12</v>
      </c>
      <c r="AC160" s="179">
        <f t="shared" si="30"/>
        <v>1.013286196392615</v>
      </c>
      <c r="AD160" s="179">
        <f t="shared" si="31"/>
        <v>10.986713803607385</v>
      </c>
      <c r="AE160" s="159"/>
      <c r="AF160" s="159"/>
      <c r="AG160" s="176"/>
      <c r="AH160" s="176"/>
      <c r="AI160" s="159">
        <v>24.949852738342742</v>
      </c>
      <c r="AJ160" s="159">
        <v>0.24093450407198569</v>
      </c>
      <c r="AK160" s="159">
        <v>0.96567505467364712</v>
      </c>
    </row>
    <row r="161" spans="1:37" x14ac:dyDescent="0.2">
      <c r="A161" s="369" t="s">
        <v>1389</v>
      </c>
      <c r="B161" s="368" t="s">
        <v>326</v>
      </c>
      <c r="C161" s="368">
        <v>8</v>
      </c>
      <c r="D161" s="368">
        <v>160</v>
      </c>
      <c r="E161" s="322" t="s">
        <v>1320</v>
      </c>
      <c r="F161" s="26" t="s">
        <v>326</v>
      </c>
      <c r="G161" s="26">
        <v>9</v>
      </c>
      <c r="H161" s="28">
        <v>161</v>
      </c>
      <c r="I161" s="176" t="s">
        <v>1219</v>
      </c>
      <c r="J161" s="176"/>
      <c r="K161" s="26" t="s">
        <v>1126</v>
      </c>
      <c r="L161" s="26" t="s">
        <v>5</v>
      </c>
      <c r="M161" s="186">
        <v>5</v>
      </c>
      <c r="N161" s="26" t="s">
        <v>484</v>
      </c>
      <c r="O161" s="26" t="s">
        <v>97</v>
      </c>
      <c r="P161" s="26">
        <v>243</v>
      </c>
      <c r="Q161" s="176" t="str">
        <f t="shared" si="32"/>
        <v>S 243</v>
      </c>
      <c r="R161" s="182">
        <v>11.543095266691951</v>
      </c>
      <c r="S161" s="182">
        <v>0.82025886889270794</v>
      </c>
      <c r="T161" s="182">
        <v>7.1060564774129222</v>
      </c>
      <c r="U161" s="176" t="s">
        <v>1086</v>
      </c>
      <c r="V161" s="176" t="s">
        <v>1093</v>
      </c>
      <c r="W161" s="173" t="s">
        <v>1121</v>
      </c>
      <c r="X161" s="173">
        <v>2</v>
      </c>
      <c r="Y161" s="176" t="s">
        <v>1193</v>
      </c>
      <c r="Z161" s="178">
        <v>10</v>
      </c>
      <c r="AA161" s="178">
        <f t="shared" si="29"/>
        <v>5</v>
      </c>
      <c r="AB161" s="173">
        <v>12</v>
      </c>
      <c r="AC161" s="179">
        <f t="shared" si="30"/>
        <v>1.6041748571317225</v>
      </c>
      <c r="AD161" s="179">
        <f t="shared" si="31"/>
        <v>10.395825142868278</v>
      </c>
      <c r="AE161" s="159" t="s">
        <v>1327</v>
      </c>
      <c r="AF161" s="159"/>
      <c r="AG161" s="26"/>
      <c r="AH161" s="26"/>
      <c r="AI161" s="159">
        <v>16.744293892549237</v>
      </c>
      <c r="AJ161" s="159">
        <v>0.40275618591138251</v>
      </c>
      <c r="AK161" s="159">
        <v>2.4053339513504253</v>
      </c>
    </row>
    <row r="162" spans="1:37" x14ac:dyDescent="0.2">
      <c r="A162" s="369" t="s">
        <v>1389</v>
      </c>
      <c r="B162" s="368" t="s">
        <v>317</v>
      </c>
      <c r="C162" s="368">
        <v>9</v>
      </c>
      <c r="D162" s="368">
        <v>161</v>
      </c>
      <c r="E162" s="322" t="s">
        <v>1320</v>
      </c>
      <c r="F162" s="190" t="s">
        <v>317</v>
      </c>
      <c r="G162" s="190">
        <v>10</v>
      </c>
      <c r="H162" s="28">
        <v>162</v>
      </c>
      <c r="I162" s="209" t="s">
        <v>238</v>
      </c>
      <c r="J162" s="209"/>
      <c r="K162" s="210" t="s">
        <v>1125</v>
      </c>
      <c r="L162" s="209" t="s">
        <v>9</v>
      </c>
      <c r="M162" s="211">
        <v>4</v>
      </c>
      <c r="N162" s="209" t="str">
        <f t="shared" ref="N162:N175" si="33">_xlfn.CONCAT(L162,"-",M162)</f>
        <v>CRE-MXG-NCD-4</v>
      </c>
      <c r="O162" s="209" t="s">
        <v>74</v>
      </c>
      <c r="P162" s="209">
        <v>36</v>
      </c>
      <c r="Q162" s="209" t="str">
        <f t="shared" si="32"/>
        <v>R 36</v>
      </c>
      <c r="R162" s="212">
        <v>7.86882664935312</v>
      </c>
      <c r="S162" s="212">
        <v>2.259065002776131</v>
      </c>
      <c r="T162" s="212">
        <v>28.709045241984636</v>
      </c>
      <c r="U162" s="209" t="s">
        <v>1085</v>
      </c>
      <c r="V162" s="209" t="s">
        <v>1</v>
      </c>
      <c r="W162" s="210" t="s">
        <v>1121</v>
      </c>
      <c r="X162" s="210">
        <v>2</v>
      </c>
      <c r="Y162" s="209" t="s">
        <v>1193</v>
      </c>
      <c r="Z162" s="214">
        <f>R162</f>
        <v>7.86882664935312</v>
      </c>
      <c r="AA162" s="214">
        <f>5*2</f>
        <v>10</v>
      </c>
      <c r="AB162" s="173">
        <v>12</v>
      </c>
      <c r="AC162" s="218" t="s">
        <v>1</v>
      </c>
      <c r="AD162" s="218" t="s">
        <v>1</v>
      </c>
      <c r="AE162" s="159"/>
      <c r="AF162" s="159"/>
      <c r="AG162" s="176"/>
      <c r="AH162" s="176"/>
      <c r="AI162" s="159">
        <v>18.234301004062871</v>
      </c>
      <c r="AJ162" s="159">
        <v>1.0388818537022653</v>
      </c>
      <c r="AK162" s="159">
        <v>5.6974043231533091</v>
      </c>
    </row>
    <row r="163" spans="1:37" x14ac:dyDescent="0.2">
      <c r="A163" s="369" t="s">
        <v>1389</v>
      </c>
      <c r="B163" s="368" t="s">
        <v>318</v>
      </c>
      <c r="C163" s="368">
        <v>9</v>
      </c>
      <c r="D163" s="368">
        <v>162</v>
      </c>
      <c r="E163" s="322" t="s">
        <v>1320</v>
      </c>
      <c r="F163" s="190" t="s">
        <v>318</v>
      </c>
      <c r="G163" s="190">
        <v>10</v>
      </c>
      <c r="H163" s="28">
        <v>163</v>
      </c>
      <c r="I163" s="210" t="s">
        <v>219</v>
      </c>
      <c r="J163" s="210"/>
      <c r="K163" s="210" t="s">
        <v>1125</v>
      </c>
      <c r="L163" s="210" t="s">
        <v>4</v>
      </c>
      <c r="M163" s="219">
        <v>1</v>
      </c>
      <c r="N163" s="210" t="str">
        <f t="shared" si="33"/>
        <v>CGF-MON-PRO-1</v>
      </c>
      <c r="O163" s="210" t="s">
        <v>74</v>
      </c>
      <c r="P163" s="210">
        <v>17</v>
      </c>
      <c r="Q163" s="210" t="str">
        <f t="shared" si="32"/>
        <v>R 17</v>
      </c>
      <c r="R163" s="212">
        <v>8.3445854675630624</v>
      </c>
      <c r="S163" s="212">
        <v>0.2642575446113648</v>
      </c>
      <c r="T163" s="212">
        <v>3.1668145246828914</v>
      </c>
      <c r="U163" s="209" t="s">
        <v>1085</v>
      </c>
      <c r="V163" s="209" t="s">
        <v>1</v>
      </c>
      <c r="W163" s="210" t="s">
        <v>1121</v>
      </c>
      <c r="X163" s="210">
        <v>2</v>
      </c>
      <c r="Y163" s="209" t="s">
        <v>1193</v>
      </c>
      <c r="Z163" s="214">
        <f>R163</f>
        <v>8.3445854675630624</v>
      </c>
      <c r="AA163" s="214">
        <f>5*2</f>
        <v>10</v>
      </c>
      <c r="AB163" s="173">
        <v>12</v>
      </c>
      <c r="AC163" s="218" t="s">
        <v>1</v>
      </c>
      <c r="AD163" s="218" t="s">
        <v>1</v>
      </c>
      <c r="AE163" s="173"/>
      <c r="AF163" s="173"/>
      <c r="AG163" s="176"/>
      <c r="AH163" s="176"/>
      <c r="AI163" s="159">
        <v>13.435348962658317</v>
      </c>
      <c r="AJ163" s="159">
        <v>2.6806862117853085</v>
      </c>
      <c r="AK163" s="159">
        <v>19.952486677018236</v>
      </c>
    </row>
    <row r="164" spans="1:37" s="33" customFormat="1" x14ac:dyDescent="0.2">
      <c r="A164" s="369" t="s">
        <v>1389</v>
      </c>
      <c r="B164" s="368" t="s">
        <v>319</v>
      </c>
      <c r="C164" s="368">
        <v>9</v>
      </c>
      <c r="D164" s="368">
        <v>163</v>
      </c>
      <c r="E164" s="322" t="s">
        <v>1320</v>
      </c>
      <c r="F164" s="190" t="s">
        <v>319</v>
      </c>
      <c r="G164" s="190">
        <v>10</v>
      </c>
      <c r="H164" s="28">
        <v>164</v>
      </c>
      <c r="I164" s="209" t="s">
        <v>265</v>
      </c>
      <c r="J164" s="209"/>
      <c r="K164" s="210" t="s">
        <v>1125</v>
      </c>
      <c r="L164" s="209" t="s">
        <v>18</v>
      </c>
      <c r="M164" s="211">
        <v>8</v>
      </c>
      <c r="N164" s="209" t="str">
        <f t="shared" si="33"/>
        <v>LWR-BHO-NCS-8</v>
      </c>
      <c r="O164" s="209" t="s">
        <v>74</v>
      </c>
      <c r="P164" s="209">
        <v>64</v>
      </c>
      <c r="Q164" s="209" t="str">
        <f t="shared" si="32"/>
        <v>R 64</v>
      </c>
      <c r="R164" s="216">
        <v>12.056785311805294</v>
      </c>
      <c r="S164" s="216">
        <v>1.1126074279958462</v>
      </c>
      <c r="T164" s="216">
        <v>9.2280603761472513</v>
      </c>
      <c r="U164" s="209" t="s">
        <v>1086</v>
      </c>
      <c r="V164" s="209" t="s">
        <v>1</v>
      </c>
      <c r="W164" s="210" t="s">
        <v>1121</v>
      </c>
      <c r="X164" s="210">
        <v>2</v>
      </c>
      <c r="Y164" s="209" t="s">
        <v>1193</v>
      </c>
      <c r="Z164" s="217">
        <v>10</v>
      </c>
      <c r="AA164" s="214">
        <f>2.5*2</f>
        <v>5</v>
      </c>
      <c r="AB164" s="173">
        <v>12</v>
      </c>
      <c r="AC164" s="215">
        <f>AB164-AD164</f>
        <v>2.0470982192489515</v>
      </c>
      <c r="AD164" s="215">
        <f>(Z164*AB164)/R164</f>
        <v>9.9529017807510485</v>
      </c>
      <c r="AE164" s="159"/>
      <c r="AF164" s="159"/>
      <c r="AG164" s="176"/>
      <c r="AH164" s="176"/>
      <c r="AI164" s="159">
        <v>21.069946014405332</v>
      </c>
      <c r="AJ164" s="159">
        <v>1.9448115654128748</v>
      </c>
      <c r="AK164" s="159">
        <v>9.2302636375205935</v>
      </c>
    </row>
    <row r="165" spans="1:37" x14ac:dyDescent="0.2">
      <c r="A165" s="369" t="s">
        <v>1389</v>
      </c>
      <c r="B165" s="368" t="s">
        <v>322</v>
      </c>
      <c r="C165" s="368">
        <v>9</v>
      </c>
      <c r="D165" s="368">
        <v>164</v>
      </c>
      <c r="E165" s="322" t="s">
        <v>1320</v>
      </c>
      <c r="F165" s="190" t="s">
        <v>322</v>
      </c>
      <c r="G165" s="190">
        <v>10</v>
      </c>
      <c r="H165" s="28">
        <v>165</v>
      </c>
      <c r="I165" s="210" t="s">
        <v>222</v>
      </c>
      <c r="J165" s="210"/>
      <c r="K165" s="210" t="s">
        <v>1125</v>
      </c>
      <c r="L165" s="210" t="s">
        <v>4</v>
      </c>
      <c r="M165" s="219">
        <v>4</v>
      </c>
      <c r="N165" s="210" t="str">
        <f t="shared" si="33"/>
        <v>CGF-MON-PRO-4</v>
      </c>
      <c r="O165" s="210" t="s">
        <v>74</v>
      </c>
      <c r="P165" s="210">
        <v>20</v>
      </c>
      <c r="Q165" s="210" t="str">
        <f t="shared" si="32"/>
        <v>R 20</v>
      </c>
      <c r="R165" s="216">
        <v>8.1745500138953311</v>
      </c>
      <c r="S165" s="216">
        <v>0.42830033270698109</v>
      </c>
      <c r="T165" s="216">
        <v>5.2394362011235369</v>
      </c>
      <c r="U165" s="209" t="s">
        <v>1085</v>
      </c>
      <c r="V165" s="209" t="s">
        <v>1</v>
      </c>
      <c r="W165" s="210" t="s">
        <v>1121</v>
      </c>
      <c r="X165" s="210">
        <v>2</v>
      </c>
      <c r="Y165" s="209" t="s">
        <v>1193</v>
      </c>
      <c r="Z165" s="214">
        <f>R165</f>
        <v>8.1745500138953311</v>
      </c>
      <c r="AA165" s="214">
        <f>5*2</f>
        <v>10</v>
      </c>
      <c r="AB165" s="173">
        <v>12</v>
      </c>
      <c r="AC165" s="218" t="s">
        <v>1</v>
      </c>
      <c r="AD165" s="218" t="s">
        <v>1</v>
      </c>
      <c r="AE165" s="159"/>
      <c r="AF165" s="159"/>
      <c r="AG165" s="176"/>
      <c r="AH165" s="176"/>
      <c r="AI165" s="159">
        <v>17.184871856056407</v>
      </c>
      <c r="AJ165" s="159">
        <v>0.82244813418095997</v>
      </c>
      <c r="AK165" s="159">
        <v>4.7858845912261332</v>
      </c>
    </row>
    <row r="166" spans="1:37" x14ac:dyDescent="0.2">
      <c r="A166" s="369" t="s">
        <v>1389</v>
      </c>
      <c r="B166" s="368" t="s">
        <v>323</v>
      </c>
      <c r="C166" s="368">
        <v>9</v>
      </c>
      <c r="D166" s="368">
        <v>165</v>
      </c>
      <c r="E166" s="322" t="s">
        <v>1320</v>
      </c>
      <c r="F166" s="190" t="s">
        <v>323</v>
      </c>
      <c r="G166" s="190">
        <v>10</v>
      </c>
      <c r="H166" s="28">
        <v>166</v>
      </c>
      <c r="I166" s="209" t="s">
        <v>307</v>
      </c>
      <c r="J166" s="209"/>
      <c r="K166" s="210" t="s">
        <v>1125</v>
      </c>
      <c r="L166" s="209" t="s">
        <v>11</v>
      </c>
      <c r="M166" s="211">
        <v>7</v>
      </c>
      <c r="N166" s="209" t="str">
        <f t="shared" si="33"/>
        <v>UCP-MXG-NCD-7</v>
      </c>
      <c r="O166" s="209" t="s">
        <v>74</v>
      </c>
      <c r="P166" s="209">
        <v>106</v>
      </c>
      <c r="Q166" s="209" t="str">
        <f t="shared" si="32"/>
        <v>R 106</v>
      </c>
      <c r="R166" s="216">
        <v>17.212021722119804</v>
      </c>
      <c r="S166" s="216">
        <v>1.2402501920815905</v>
      </c>
      <c r="T166" s="216">
        <v>7.2057205835831546</v>
      </c>
      <c r="U166" s="209" t="s">
        <v>1086</v>
      </c>
      <c r="V166" s="209" t="s">
        <v>1</v>
      </c>
      <c r="W166" s="210" t="s">
        <v>1121</v>
      </c>
      <c r="X166" s="210">
        <v>2</v>
      </c>
      <c r="Y166" s="209" t="s">
        <v>1193</v>
      </c>
      <c r="Z166" s="217">
        <v>10</v>
      </c>
      <c r="AA166" s="214">
        <f>2.5*2</f>
        <v>5</v>
      </c>
      <c r="AB166" s="173">
        <v>12</v>
      </c>
      <c r="AC166" s="215">
        <f>AB166-AD166</f>
        <v>5.0281287150722349</v>
      </c>
      <c r="AD166" s="215">
        <f>(Z166*AB166)/R166</f>
        <v>6.9718712849277651</v>
      </c>
      <c r="AE166" s="159"/>
      <c r="AF166" s="159"/>
      <c r="AG166" s="176"/>
      <c r="AH166" s="176"/>
      <c r="AI166" s="159">
        <v>23.38524907219459</v>
      </c>
      <c r="AJ166" s="159">
        <v>1.484116933860381</v>
      </c>
      <c r="AK166" s="159">
        <v>6.3463807004092088</v>
      </c>
    </row>
    <row r="167" spans="1:37" x14ac:dyDescent="0.2">
      <c r="A167" s="369" t="s">
        <v>1389</v>
      </c>
      <c r="B167" s="368" t="s">
        <v>324</v>
      </c>
      <c r="C167" s="368">
        <v>9</v>
      </c>
      <c r="D167" s="368">
        <v>166</v>
      </c>
      <c r="E167" s="322" t="s">
        <v>1320</v>
      </c>
      <c r="F167" s="190" t="s">
        <v>324</v>
      </c>
      <c r="G167" s="190">
        <v>10</v>
      </c>
      <c r="H167" s="28">
        <v>167</v>
      </c>
      <c r="I167" s="209" t="s">
        <v>295</v>
      </c>
      <c r="J167" s="209"/>
      <c r="K167" s="210" t="s">
        <v>1125</v>
      </c>
      <c r="L167" s="209" t="s">
        <v>3</v>
      </c>
      <c r="M167" s="211">
        <v>3</v>
      </c>
      <c r="N167" s="209" t="str">
        <f t="shared" si="33"/>
        <v>SFA-ONE-PRO-3</v>
      </c>
      <c r="O167" s="209" t="s">
        <v>74</v>
      </c>
      <c r="P167" s="209">
        <v>94</v>
      </c>
      <c r="Q167" s="209" t="str">
        <f t="shared" si="32"/>
        <v>R 94</v>
      </c>
      <c r="R167" s="216">
        <v>17.931932032891979</v>
      </c>
      <c r="S167" s="216">
        <v>0.49882532038317751</v>
      </c>
      <c r="T167" s="216">
        <v>2.7817711971481822</v>
      </c>
      <c r="U167" s="209" t="s">
        <v>1086</v>
      </c>
      <c r="V167" s="209" t="s">
        <v>1</v>
      </c>
      <c r="W167" s="210" t="s">
        <v>1121</v>
      </c>
      <c r="X167" s="210">
        <v>2</v>
      </c>
      <c r="Y167" s="209" t="s">
        <v>1193</v>
      </c>
      <c r="Z167" s="217">
        <v>10</v>
      </c>
      <c r="AA167" s="214">
        <f>2.5*2</f>
        <v>5</v>
      </c>
      <c r="AB167" s="173">
        <v>12</v>
      </c>
      <c r="AC167" s="215">
        <f>AB167-AD167</f>
        <v>5.3080272789408429</v>
      </c>
      <c r="AD167" s="215">
        <f>(Z167*AB167)/R167</f>
        <v>6.6919727210591571</v>
      </c>
      <c r="AE167" s="159"/>
      <c r="AF167" s="159"/>
      <c r="AG167" s="176"/>
      <c r="AH167" s="176"/>
      <c r="AI167" s="159">
        <v>7.8340208851738211</v>
      </c>
      <c r="AJ167" s="159">
        <v>2.7827192509882536E-2</v>
      </c>
      <c r="AK167" s="159">
        <v>0.35520957778586654</v>
      </c>
    </row>
    <row r="168" spans="1:37" x14ac:dyDescent="0.2">
      <c r="A168" s="369" t="s">
        <v>1389</v>
      </c>
      <c r="B168" s="368" t="s">
        <v>325</v>
      </c>
      <c r="C168" s="368">
        <v>9</v>
      </c>
      <c r="D168" s="368">
        <v>167</v>
      </c>
      <c r="E168" s="322" t="s">
        <v>1320</v>
      </c>
      <c r="F168" s="190" t="s">
        <v>325</v>
      </c>
      <c r="G168" s="190">
        <v>10</v>
      </c>
      <c r="H168" s="28">
        <v>168</v>
      </c>
      <c r="I168" s="209" t="s">
        <v>210</v>
      </c>
      <c r="J168" s="209"/>
      <c r="K168" s="210" t="s">
        <v>1125</v>
      </c>
      <c r="L168" s="209" t="s">
        <v>17</v>
      </c>
      <c r="M168" s="211">
        <v>7</v>
      </c>
      <c r="N168" s="209" t="str">
        <f t="shared" si="33"/>
        <v>BRF-ONE-COM-7</v>
      </c>
      <c r="O168" s="209" t="s">
        <v>74</v>
      </c>
      <c r="P168" s="209">
        <v>7</v>
      </c>
      <c r="Q168" s="209" t="str">
        <f t="shared" si="32"/>
        <v>R 7</v>
      </c>
      <c r="R168" s="212">
        <v>17.07530312001505</v>
      </c>
      <c r="S168" s="212">
        <v>1.9270337268578208</v>
      </c>
      <c r="T168" s="212">
        <v>11.285502303025133</v>
      </c>
      <c r="U168" s="209" t="s">
        <v>1086</v>
      </c>
      <c r="V168" s="209" t="s">
        <v>1</v>
      </c>
      <c r="W168" s="210" t="s">
        <v>1121</v>
      </c>
      <c r="X168" s="210">
        <v>2</v>
      </c>
      <c r="Y168" s="209" t="s">
        <v>1193</v>
      </c>
      <c r="Z168" s="217">
        <v>10</v>
      </c>
      <c r="AA168" s="214">
        <f>2.5*2</f>
        <v>5</v>
      </c>
      <c r="AB168" s="173">
        <v>12</v>
      </c>
      <c r="AC168" s="215">
        <f>AB168-AD168</f>
        <v>4.9723063094944209</v>
      </c>
      <c r="AD168" s="215">
        <f>(Z168*AB168)/R168</f>
        <v>7.0276936905055791</v>
      </c>
      <c r="AE168" s="159"/>
      <c r="AF168" s="159"/>
      <c r="AG168" s="176"/>
      <c r="AH168" s="176"/>
      <c r="AI168" s="159">
        <v>22.014432247611147</v>
      </c>
      <c r="AJ168" s="159">
        <v>0.46687845211024631</v>
      </c>
      <c r="AK168" s="159">
        <v>2.1207835244577278</v>
      </c>
    </row>
    <row r="169" spans="1:37" x14ac:dyDescent="0.2">
      <c r="A169" s="369" t="s">
        <v>1389</v>
      </c>
      <c r="B169" s="368" t="s">
        <v>326</v>
      </c>
      <c r="C169" s="368">
        <v>9</v>
      </c>
      <c r="D169" s="368">
        <v>168</v>
      </c>
      <c r="E169" s="322" t="s">
        <v>1320</v>
      </c>
      <c r="F169" s="190" t="s">
        <v>326</v>
      </c>
      <c r="G169" s="190">
        <v>10</v>
      </c>
      <c r="H169" s="28">
        <v>169</v>
      </c>
      <c r="I169" s="209" t="s">
        <v>300</v>
      </c>
      <c r="J169" s="209"/>
      <c r="K169" s="210" t="s">
        <v>1125</v>
      </c>
      <c r="L169" s="209" t="s">
        <v>3</v>
      </c>
      <c r="M169" s="211">
        <v>8</v>
      </c>
      <c r="N169" s="209" t="str">
        <f t="shared" si="33"/>
        <v>SFA-ONE-PRO-8</v>
      </c>
      <c r="O169" s="209" t="s">
        <v>74</v>
      </c>
      <c r="P169" s="209">
        <v>99</v>
      </c>
      <c r="Q169" s="209" t="str">
        <f t="shared" si="32"/>
        <v>R 99</v>
      </c>
      <c r="R169" s="216">
        <v>14.54860545637615</v>
      </c>
      <c r="S169" s="216">
        <v>1.180414086443456</v>
      </c>
      <c r="T169" s="216">
        <v>8.1135892370091138</v>
      </c>
      <c r="U169" s="209" t="s">
        <v>1086</v>
      </c>
      <c r="V169" s="209" t="s">
        <v>1</v>
      </c>
      <c r="W169" s="210" t="s">
        <v>1121</v>
      </c>
      <c r="X169" s="210">
        <v>2</v>
      </c>
      <c r="Y169" s="209" t="s">
        <v>1193</v>
      </c>
      <c r="Z169" s="217">
        <v>10</v>
      </c>
      <c r="AA169" s="214">
        <f>2.5*2</f>
        <v>5</v>
      </c>
      <c r="AB169" s="173">
        <v>12</v>
      </c>
      <c r="AC169" s="215">
        <f>AB169-AD169</f>
        <v>3.7517867702290211</v>
      </c>
      <c r="AD169" s="215">
        <f>(Z169*AB169)/R169</f>
        <v>8.2482132297709789</v>
      </c>
      <c r="AE169" s="159"/>
      <c r="AF169" s="159"/>
      <c r="AG169" s="176"/>
      <c r="AH169" s="176"/>
      <c r="AI169" s="159">
        <v>10.177745982388256</v>
      </c>
      <c r="AJ169" s="159">
        <v>1.2955104068489587</v>
      </c>
      <c r="AK169" s="159">
        <v>12.728853806046367</v>
      </c>
    </row>
    <row r="170" spans="1:37" ht="15" x14ac:dyDescent="0.2">
      <c r="A170" s="369" t="s">
        <v>1389</v>
      </c>
      <c r="B170" s="368" t="s">
        <v>317</v>
      </c>
      <c r="C170" s="368">
        <v>10</v>
      </c>
      <c r="D170" s="368">
        <v>169</v>
      </c>
      <c r="E170" s="322" t="s">
        <v>1320</v>
      </c>
      <c r="F170" s="26" t="s">
        <v>317</v>
      </c>
      <c r="G170" s="26">
        <v>11</v>
      </c>
      <c r="H170" s="28">
        <v>170</v>
      </c>
      <c r="I170" s="176" t="s">
        <v>316</v>
      </c>
      <c r="J170" s="176"/>
      <c r="K170" s="173" t="s">
        <v>1125</v>
      </c>
      <c r="L170" s="176" t="s">
        <v>13</v>
      </c>
      <c r="M170" s="180">
        <v>8</v>
      </c>
      <c r="N170" s="176" t="str">
        <f t="shared" si="33"/>
        <v>WBI-NRT-NCS-8</v>
      </c>
      <c r="O170" s="176" t="s">
        <v>74</v>
      </c>
      <c r="P170" s="176">
        <v>115</v>
      </c>
      <c r="Q170" s="176" t="str">
        <f t="shared" si="32"/>
        <v>R 115</v>
      </c>
      <c r="R170" s="182">
        <v>18.557558020788971</v>
      </c>
      <c r="S170" s="182">
        <v>0.74523134181140616</v>
      </c>
      <c r="T170" s="182">
        <v>4.015783439699157</v>
      </c>
      <c r="U170" s="176" t="s">
        <v>1086</v>
      </c>
      <c r="V170" s="176" t="s">
        <v>1</v>
      </c>
      <c r="W170" s="184" t="s">
        <v>1121</v>
      </c>
      <c r="X170" s="173">
        <v>2</v>
      </c>
      <c r="Y170" s="176" t="s">
        <v>1193</v>
      </c>
      <c r="Z170" s="185">
        <v>10</v>
      </c>
      <c r="AA170" s="178">
        <f>2.5*2</f>
        <v>5</v>
      </c>
      <c r="AB170" s="173">
        <v>12</v>
      </c>
      <c r="AC170" s="179">
        <f>AB170-AD170</f>
        <v>5.5336319646382961</v>
      </c>
      <c r="AD170" s="179">
        <f>(Z170*AB170)/R170</f>
        <v>6.4663680353617039</v>
      </c>
      <c r="AE170" s="159"/>
      <c r="AF170" s="159"/>
      <c r="AG170" s="176"/>
      <c r="AH170" s="176"/>
      <c r="AI170" s="240">
        <v>4.432121397052871</v>
      </c>
      <c r="AJ170" s="159">
        <v>0.18860652701142347</v>
      </c>
      <c r="AK170" s="159">
        <v>4.2554458715150938</v>
      </c>
    </row>
    <row r="171" spans="1:37" ht="15" x14ac:dyDescent="0.2">
      <c r="A171" s="369" t="s">
        <v>1389</v>
      </c>
      <c r="B171" s="368" t="s">
        <v>318</v>
      </c>
      <c r="C171" s="368">
        <v>10</v>
      </c>
      <c r="D171" s="368">
        <v>170</v>
      </c>
      <c r="E171" s="322" t="s">
        <v>1320</v>
      </c>
      <c r="F171" s="26" t="s">
        <v>318</v>
      </c>
      <c r="G171" s="26">
        <v>11</v>
      </c>
      <c r="H171" s="28">
        <v>171</v>
      </c>
      <c r="I171" s="26" t="s">
        <v>1515</v>
      </c>
      <c r="J171" s="26"/>
      <c r="K171" s="173" t="s">
        <v>1125</v>
      </c>
      <c r="L171" s="173" t="s">
        <v>5</v>
      </c>
      <c r="M171" s="174">
        <v>7</v>
      </c>
      <c r="N171" s="173" t="str">
        <f t="shared" si="33"/>
        <v>CGF-MXG-PRO-7</v>
      </c>
      <c r="O171" s="173" t="s">
        <v>74</v>
      </c>
      <c r="P171" s="173">
        <v>31</v>
      </c>
      <c r="Q171" s="173" t="str">
        <f t="shared" si="32"/>
        <v>R 31</v>
      </c>
      <c r="R171" s="175">
        <v>7</v>
      </c>
      <c r="S171" s="175" t="s">
        <v>1</v>
      </c>
      <c r="T171" s="175" t="s">
        <v>1</v>
      </c>
      <c r="U171" s="176" t="s">
        <v>1120</v>
      </c>
      <c r="V171" s="176" t="s">
        <v>1091</v>
      </c>
      <c r="W171" s="184" t="s">
        <v>1121</v>
      </c>
      <c r="X171" s="173">
        <v>2</v>
      </c>
      <c r="Y171" s="176" t="s">
        <v>1193</v>
      </c>
      <c r="Z171" s="178">
        <f>R171</f>
        <v>7</v>
      </c>
      <c r="AA171" s="178">
        <f>5*2</f>
        <v>10</v>
      </c>
      <c r="AB171" s="173">
        <v>12</v>
      </c>
      <c r="AC171" s="183" t="s">
        <v>1</v>
      </c>
      <c r="AD171" s="183" t="s">
        <v>1</v>
      </c>
      <c r="AE171" s="159" t="s">
        <v>1347</v>
      </c>
      <c r="AF171" s="159"/>
      <c r="AG171" s="176"/>
      <c r="AH171" s="176"/>
      <c r="AI171" s="159">
        <v>34.48733493381296</v>
      </c>
      <c r="AJ171" s="159">
        <v>1.0141465714712583</v>
      </c>
      <c r="AK171" s="159">
        <v>2.9406347965639483</v>
      </c>
    </row>
    <row r="172" spans="1:37" ht="15" x14ac:dyDescent="0.2">
      <c r="A172" s="369" t="s">
        <v>1389</v>
      </c>
      <c r="B172" s="368" t="s">
        <v>319</v>
      </c>
      <c r="C172" s="368">
        <v>10</v>
      </c>
      <c r="D172" s="368">
        <v>171</v>
      </c>
      <c r="E172" s="322" t="s">
        <v>1320</v>
      </c>
      <c r="F172" s="28" t="s">
        <v>319</v>
      </c>
      <c r="G172" s="28">
        <v>11</v>
      </c>
      <c r="H172" s="28">
        <v>172</v>
      </c>
      <c r="I172" s="176" t="s">
        <v>217</v>
      </c>
      <c r="J172" s="176"/>
      <c r="K172" s="173" t="s">
        <v>1125</v>
      </c>
      <c r="L172" s="176" t="s">
        <v>8</v>
      </c>
      <c r="M172" s="180">
        <v>7</v>
      </c>
      <c r="N172" s="176" t="str">
        <f t="shared" si="33"/>
        <v>CCR-ONE-NCD-7</v>
      </c>
      <c r="O172" s="176" t="s">
        <v>74</v>
      </c>
      <c r="P172" s="176">
        <v>15</v>
      </c>
      <c r="Q172" s="176" t="str">
        <f t="shared" si="32"/>
        <v>R 15</v>
      </c>
      <c r="R172" s="182">
        <v>16.479128292059233</v>
      </c>
      <c r="S172" s="182">
        <v>2.394304953145411</v>
      </c>
      <c r="T172" s="182">
        <v>14.52931799978249</v>
      </c>
      <c r="U172" s="176" t="s">
        <v>1086</v>
      </c>
      <c r="V172" s="176" t="s">
        <v>1</v>
      </c>
      <c r="W172" s="184" t="s">
        <v>1121</v>
      </c>
      <c r="X172" s="173">
        <v>2</v>
      </c>
      <c r="Y172" s="176" t="s">
        <v>1193</v>
      </c>
      <c r="Z172" s="185">
        <v>10</v>
      </c>
      <c r="AA172" s="178">
        <f>2.5*2</f>
        <v>5</v>
      </c>
      <c r="AB172" s="173">
        <v>12</v>
      </c>
      <c r="AC172" s="179">
        <f>AB172-AD172</f>
        <v>4.718061424533956</v>
      </c>
      <c r="AD172" s="179">
        <f>(Z172*AB172)/R172</f>
        <v>7.281938575466044</v>
      </c>
      <c r="AE172" s="159"/>
      <c r="AF172" s="159"/>
      <c r="AG172" s="176"/>
      <c r="AH172" s="176"/>
      <c r="AI172" s="159">
        <v>28.337242864350085</v>
      </c>
      <c r="AJ172" s="159">
        <v>0.73278273609356315</v>
      </c>
      <c r="AK172" s="159">
        <v>2.5859351934885906</v>
      </c>
    </row>
    <row r="173" spans="1:37" ht="15" x14ac:dyDescent="0.2">
      <c r="A173" s="369" t="s">
        <v>1389</v>
      </c>
      <c r="B173" s="368" t="s">
        <v>322</v>
      </c>
      <c r="C173" s="368">
        <v>10</v>
      </c>
      <c r="D173" s="368">
        <v>172</v>
      </c>
      <c r="E173" s="322" t="s">
        <v>1320</v>
      </c>
      <c r="F173" s="26" t="s">
        <v>322</v>
      </c>
      <c r="G173" s="26">
        <v>11</v>
      </c>
      <c r="H173" s="28">
        <v>173</v>
      </c>
      <c r="I173" s="176" t="s">
        <v>293</v>
      </c>
      <c r="J173" s="176"/>
      <c r="K173" s="173" t="s">
        <v>1125</v>
      </c>
      <c r="L173" s="176" t="s">
        <v>3</v>
      </c>
      <c r="M173" s="180">
        <v>1</v>
      </c>
      <c r="N173" s="176" t="str">
        <f t="shared" si="33"/>
        <v>SFA-ONE-PRO-1</v>
      </c>
      <c r="O173" s="176" t="s">
        <v>74</v>
      </c>
      <c r="P173" s="176">
        <v>92</v>
      </c>
      <c r="Q173" s="176" t="str">
        <f t="shared" si="32"/>
        <v>R 92</v>
      </c>
      <c r="R173" s="182">
        <v>9.9134204725757371</v>
      </c>
      <c r="S173" s="182">
        <v>0.44074669689130264</v>
      </c>
      <c r="T173" s="182">
        <v>4.4459598794439756</v>
      </c>
      <c r="U173" s="176" t="s">
        <v>1085</v>
      </c>
      <c r="V173" s="176" t="s">
        <v>1</v>
      </c>
      <c r="W173" s="184" t="s">
        <v>1121</v>
      </c>
      <c r="X173" s="173">
        <v>2</v>
      </c>
      <c r="Y173" s="176" t="s">
        <v>1193</v>
      </c>
      <c r="Z173" s="178">
        <f>R173</f>
        <v>9.9134204725757371</v>
      </c>
      <c r="AA173" s="178">
        <f>5*2</f>
        <v>10</v>
      </c>
      <c r="AB173" s="173">
        <v>12</v>
      </c>
      <c r="AC173" s="183" t="s">
        <v>1</v>
      </c>
      <c r="AD173" s="183" t="s">
        <v>1</v>
      </c>
      <c r="AE173" s="159"/>
      <c r="AF173" s="159"/>
      <c r="AG173" s="176"/>
      <c r="AH173" s="176"/>
      <c r="AI173" s="159">
        <v>12.073277380974929</v>
      </c>
      <c r="AJ173" s="159">
        <v>1.106903879837535</v>
      </c>
      <c r="AK173" s="159">
        <v>9.1682137741802752</v>
      </c>
    </row>
    <row r="174" spans="1:37" ht="15" x14ac:dyDescent="0.2">
      <c r="A174" s="369" t="s">
        <v>1389</v>
      </c>
      <c r="B174" s="368" t="s">
        <v>323</v>
      </c>
      <c r="C174" s="368">
        <v>10</v>
      </c>
      <c r="D174" s="368">
        <v>173</v>
      </c>
      <c r="E174" s="322" t="s">
        <v>1320</v>
      </c>
      <c r="F174" s="26" t="s">
        <v>323</v>
      </c>
      <c r="G174" s="26">
        <v>11</v>
      </c>
      <c r="H174" s="28">
        <v>174</v>
      </c>
      <c r="I174" s="176" t="s">
        <v>237</v>
      </c>
      <c r="J174" s="176"/>
      <c r="K174" s="173" t="s">
        <v>1125</v>
      </c>
      <c r="L174" s="176" t="s">
        <v>9</v>
      </c>
      <c r="M174" s="180">
        <v>3</v>
      </c>
      <c r="N174" s="176" t="str">
        <f t="shared" si="33"/>
        <v>CRE-MXG-NCD-3</v>
      </c>
      <c r="O174" s="176" t="s">
        <v>74</v>
      </c>
      <c r="P174" s="176">
        <v>35</v>
      </c>
      <c r="Q174" s="176" t="str">
        <f t="shared" si="32"/>
        <v>R 35</v>
      </c>
      <c r="R174" s="182">
        <v>32.958713691037921</v>
      </c>
      <c r="S174" s="182">
        <v>11.672514108826224</v>
      </c>
      <c r="T174" s="182">
        <v>35.415563296088806</v>
      </c>
      <c r="U174" s="176" t="s">
        <v>1086</v>
      </c>
      <c r="V174" s="176" t="s">
        <v>1</v>
      </c>
      <c r="W174" s="184" t="s">
        <v>1121</v>
      </c>
      <c r="X174" s="173">
        <v>2</v>
      </c>
      <c r="Y174" s="176" t="s">
        <v>1193</v>
      </c>
      <c r="Z174" s="185">
        <v>10</v>
      </c>
      <c r="AA174" s="178">
        <f t="shared" ref="AA174:AA187" si="34">2.5*2</f>
        <v>5</v>
      </c>
      <c r="AB174" s="173">
        <v>12</v>
      </c>
      <c r="AC174" s="179">
        <f t="shared" ref="AC174:AC187" si="35">AB174-AD174</f>
        <v>8.3590812091483357</v>
      </c>
      <c r="AD174" s="179">
        <f t="shared" ref="AD174:AD187" si="36">(Z174*AB174)/R174</f>
        <v>3.6409187908516647</v>
      </c>
      <c r="AE174" s="159"/>
      <c r="AF174" s="159"/>
      <c r="AG174" s="176"/>
      <c r="AH174" s="176"/>
      <c r="AI174" s="159">
        <v>9.3316437318080432</v>
      </c>
      <c r="AJ174" s="159">
        <v>0.39576451569610283</v>
      </c>
      <c r="AK174" s="159">
        <v>4.2411018580477018</v>
      </c>
    </row>
    <row r="175" spans="1:37" ht="15" x14ac:dyDescent="0.2">
      <c r="A175" s="369" t="s">
        <v>1389</v>
      </c>
      <c r="B175" s="368" t="s">
        <v>324</v>
      </c>
      <c r="C175" s="368">
        <v>10</v>
      </c>
      <c r="D175" s="368">
        <v>174</v>
      </c>
      <c r="E175" s="322" t="s">
        <v>1320</v>
      </c>
      <c r="F175" s="26" t="s">
        <v>324</v>
      </c>
      <c r="G175" s="26">
        <v>11</v>
      </c>
      <c r="H175" s="28">
        <v>175</v>
      </c>
      <c r="I175" s="176" t="s">
        <v>272</v>
      </c>
      <c r="J175" s="176"/>
      <c r="K175" s="173" t="s">
        <v>1125</v>
      </c>
      <c r="L175" s="176" t="s">
        <v>0</v>
      </c>
      <c r="M175" s="180">
        <v>4</v>
      </c>
      <c r="N175" s="176" t="str">
        <f t="shared" si="33"/>
        <v>MHC-ONE-NCD-4</v>
      </c>
      <c r="O175" s="176" t="s">
        <v>74</v>
      </c>
      <c r="P175" s="176">
        <v>71</v>
      </c>
      <c r="Q175" s="176" t="str">
        <f t="shared" si="32"/>
        <v>R 71</v>
      </c>
      <c r="R175" s="182">
        <v>18.345445896668977</v>
      </c>
      <c r="S175" s="182">
        <v>5.6852129549372519</v>
      </c>
      <c r="T175" s="182">
        <v>30.989777991547911</v>
      </c>
      <c r="U175" s="176" t="s">
        <v>1086</v>
      </c>
      <c r="V175" s="176" t="s">
        <v>1</v>
      </c>
      <c r="W175" s="184" t="s">
        <v>1121</v>
      </c>
      <c r="X175" s="173">
        <v>2</v>
      </c>
      <c r="Y175" s="176" t="s">
        <v>1193</v>
      </c>
      <c r="Z175" s="185">
        <v>10</v>
      </c>
      <c r="AA175" s="178">
        <f t="shared" si="34"/>
        <v>5</v>
      </c>
      <c r="AB175" s="173">
        <v>12</v>
      </c>
      <c r="AC175" s="179">
        <f t="shared" si="35"/>
        <v>5.4588670847303495</v>
      </c>
      <c r="AD175" s="179">
        <f t="shared" si="36"/>
        <v>6.5411329152696505</v>
      </c>
      <c r="AE175" s="159"/>
      <c r="AF175" s="159"/>
      <c r="AG175" s="176"/>
      <c r="AH175" s="176"/>
      <c r="AI175" s="159">
        <v>15.4139601687955</v>
      </c>
      <c r="AJ175" s="159">
        <v>0.46997036238912249</v>
      </c>
      <c r="AK175" s="159">
        <v>3.048991675355079</v>
      </c>
    </row>
    <row r="176" spans="1:37" ht="15" x14ac:dyDescent="0.2">
      <c r="A176" s="369" t="s">
        <v>1389</v>
      </c>
      <c r="B176" s="368" t="s">
        <v>325</v>
      </c>
      <c r="C176" s="368">
        <v>10</v>
      </c>
      <c r="D176" s="368">
        <v>175</v>
      </c>
      <c r="E176" s="322" t="s">
        <v>1320</v>
      </c>
      <c r="F176" s="26" t="s">
        <v>325</v>
      </c>
      <c r="G176" s="26">
        <v>11</v>
      </c>
      <c r="H176" s="28">
        <v>176</v>
      </c>
      <c r="I176" s="176" t="s">
        <v>1220</v>
      </c>
      <c r="J176" s="176"/>
      <c r="K176" s="26" t="s">
        <v>1126</v>
      </c>
      <c r="L176" s="26" t="s">
        <v>5</v>
      </c>
      <c r="M176" s="186">
        <v>6</v>
      </c>
      <c r="N176" s="26" t="s">
        <v>486</v>
      </c>
      <c r="O176" s="26" t="s">
        <v>97</v>
      </c>
      <c r="P176" s="26">
        <v>244</v>
      </c>
      <c r="Q176" s="176" t="str">
        <f t="shared" si="32"/>
        <v>S 244</v>
      </c>
      <c r="R176" s="182">
        <v>19.943365820215746</v>
      </c>
      <c r="S176" s="182">
        <v>1.1805409431817604</v>
      </c>
      <c r="T176" s="182">
        <v>5.9194669236077297</v>
      </c>
      <c r="U176" s="176" t="s">
        <v>1086</v>
      </c>
      <c r="V176" s="176" t="s">
        <v>1093</v>
      </c>
      <c r="W176" s="184" t="s">
        <v>1121</v>
      </c>
      <c r="X176" s="173">
        <v>2</v>
      </c>
      <c r="Y176" s="176" t="s">
        <v>1193</v>
      </c>
      <c r="Z176" s="178">
        <v>10</v>
      </c>
      <c r="AA176" s="178">
        <f t="shared" si="34"/>
        <v>5</v>
      </c>
      <c r="AB176" s="173">
        <v>12</v>
      </c>
      <c r="AC176" s="179">
        <f t="shared" si="35"/>
        <v>5.9829614979854062</v>
      </c>
      <c r="AD176" s="179">
        <f t="shared" si="36"/>
        <v>6.0170385020145938</v>
      </c>
      <c r="AE176" s="159" t="s">
        <v>1328</v>
      </c>
      <c r="AF176" s="159"/>
      <c r="AG176" s="176"/>
      <c r="AH176" s="176"/>
      <c r="AI176" s="159">
        <v>19.017000243617687</v>
      </c>
      <c r="AJ176" s="159">
        <v>0.25972046342556693</v>
      </c>
      <c r="AK176" s="159">
        <v>1.3657278229921248</v>
      </c>
    </row>
    <row r="177" spans="1:37" ht="15" x14ac:dyDescent="0.2">
      <c r="A177" s="369" t="s">
        <v>1389</v>
      </c>
      <c r="B177" s="368" t="s">
        <v>326</v>
      </c>
      <c r="C177" s="368">
        <v>10</v>
      </c>
      <c r="D177" s="368">
        <v>176</v>
      </c>
      <c r="E177" s="322" t="s">
        <v>1320</v>
      </c>
      <c r="F177" s="26" t="s">
        <v>326</v>
      </c>
      <c r="G177" s="26">
        <v>11</v>
      </c>
      <c r="H177" s="28">
        <v>177</v>
      </c>
      <c r="I177" s="176" t="s">
        <v>286</v>
      </c>
      <c r="J177" s="176"/>
      <c r="K177" s="173" t="s">
        <v>1125</v>
      </c>
      <c r="L177" s="176" t="s">
        <v>7</v>
      </c>
      <c r="M177" s="180">
        <v>2</v>
      </c>
      <c r="N177" s="176" t="str">
        <f t="shared" ref="N177:N191" si="37">_xlfn.CONCAT(L177,"-",M177)</f>
        <v>OTO-MXT-NCD-2</v>
      </c>
      <c r="O177" s="176" t="s">
        <v>74</v>
      </c>
      <c r="P177" s="176">
        <v>85</v>
      </c>
      <c r="Q177" s="176" t="str">
        <f t="shared" si="32"/>
        <v>R 85</v>
      </c>
      <c r="R177" s="182">
        <v>11.808223051007763</v>
      </c>
      <c r="S177" s="182">
        <v>1.7747125441965321</v>
      </c>
      <c r="T177" s="182">
        <v>15.029463252263605</v>
      </c>
      <c r="U177" s="176" t="s">
        <v>1086</v>
      </c>
      <c r="V177" s="176" t="s">
        <v>1</v>
      </c>
      <c r="W177" s="184" t="s">
        <v>1121</v>
      </c>
      <c r="X177" s="173">
        <v>2</v>
      </c>
      <c r="Y177" s="176" t="s">
        <v>1193</v>
      </c>
      <c r="Z177" s="185">
        <v>10</v>
      </c>
      <c r="AA177" s="178">
        <f t="shared" si="34"/>
        <v>5</v>
      </c>
      <c r="AB177" s="173">
        <v>12</v>
      </c>
      <c r="AC177" s="179">
        <f t="shared" si="35"/>
        <v>1.8375903400843452</v>
      </c>
      <c r="AD177" s="179">
        <f t="shared" si="36"/>
        <v>10.162409659915655</v>
      </c>
      <c r="AE177" s="159"/>
      <c r="AF177" s="159"/>
      <c r="AG177" s="176"/>
      <c r="AH177" s="176"/>
      <c r="AI177" s="159">
        <v>27.696653821921142</v>
      </c>
      <c r="AJ177" s="159">
        <v>0.7915290313921981</v>
      </c>
      <c r="AK177" s="159">
        <v>2.8578507587285675</v>
      </c>
    </row>
    <row r="178" spans="1:37" x14ac:dyDescent="0.2">
      <c r="A178" s="369" t="s">
        <v>1389</v>
      </c>
      <c r="B178" s="368" t="s">
        <v>317</v>
      </c>
      <c r="C178" s="368">
        <v>11</v>
      </c>
      <c r="D178" s="368">
        <v>177</v>
      </c>
      <c r="E178" s="323" t="s">
        <v>1321</v>
      </c>
      <c r="F178" s="26" t="s">
        <v>317</v>
      </c>
      <c r="G178" s="26">
        <v>1</v>
      </c>
      <c r="H178" s="28">
        <v>179</v>
      </c>
      <c r="I178" s="176" t="s">
        <v>246</v>
      </c>
      <c r="J178" s="176"/>
      <c r="K178" s="173" t="s">
        <v>1125</v>
      </c>
      <c r="L178" s="176" t="s">
        <v>10</v>
      </c>
      <c r="M178" s="180">
        <v>4</v>
      </c>
      <c r="N178" s="176" t="str">
        <f t="shared" si="37"/>
        <v>CRE-MXT-NCD-4</v>
      </c>
      <c r="O178" s="176" t="s">
        <v>74</v>
      </c>
      <c r="P178" s="176">
        <v>44</v>
      </c>
      <c r="Q178" s="176" t="str">
        <f t="shared" si="32"/>
        <v>R 44</v>
      </c>
      <c r="R178" s="175">
        <v>11.490133422028151</v>
      </c>
      <c r="S178" s="175">
        <v>1.4253425348402307</v>
      </c>
      <c r="T178" s="175">
        <v>12.404925882824431</v>
      </c>
      <c r="U178" s="176" t="s">
        <v>1086</v>
      </c>
      <c r="V178" s="176" t="s">
        <v>1</v>
      </c>
      <c r="W178" s="173" t="s">
        <v>1121</v>
      </c>
      <c r="X178" s="173">
        <v>2</v>
      </c>
      <c r="Y178" s="176" t="s">
        <v>1193</v>
      </c>
      <c r="Z178" s="185">
        <v>10</v>
      </c>
      <c r="AA178" s="178">
        <f t="shared" si="34"/>
        <v>5</v>
      </c>
      <c r="AB178" s="173">
        <v>12</v>
      </c>
      <c r="AC178" s="179">
        <f t="shared" si="35"/>
        <v>1.5562570431128631</v>
      </c>
      <c r="AD178" s="179">
        <f t="shared" si="36"/>
        <v>10.443742956887137</v>
      </c>
      <c r="AE178" s="159"/>
      <c r="AF178" s="159"/>
      <c r="AG178" s="176"/>
      <c r="AH178" s="176"/>
      <c r="AI178" s="159">
        <v>17.243902245631773</v>
      </c>
      <c r="AJ178" s="159">
        <v>0.54726811936101705</v>
      </c>
      <c r="AK178" s="159">
        <v>3.1736906853531428</v>
      </c>
    </row>
    <row r="179" spans="1:37" x14ac:dyDescent="0.2">
      <c r="A179" s="369" t="s">
        <v>1389</v>
      </c>
      <c r="B179" s="368" t="s">
        <v>318</v>
      </c>
      <c r="C179" s="368">
        <v>11</v>
      </c>
      <c r="D179" s="368">
        <v>178</v>
      </c>
      <c r="E179" s="323" t="s">
        <v>1321</v>
      </c>
      <c r="F179" s="26" t="s">
        <v>318</v>
      </c>
      <c r="G179" s="26">
        <v>1</v>
      </c>
      <c r="H179" s="28">
        <v>180</v>
      </c>
      <c r="I179" s="176" t="s">
        <v>252</v>
      </c>
      <c r="J179" s="176"/>
      <c r="K179" s="173" t="s">
        <v>1125</v>
      </c>
      <c r="L179" s="176" t="s">
        <v>12</v>
      </c>
      <c r="M179" s="180">
        <v>2</v>
      </c>
      <c r="N179" s="176" t="str">
        <f t="shared" si="37"/>
        <v>LCO-MXT-COM-2</v>
      </c>
      <c r="O179" s="176" t="s">
        <v>74</v>
      </c>
      <c r="P179" s="176">
        <v>50</v>
      </c>
      <c r="Q179" s="176" t="str">
        <f t="shared" si="32"/>
        <v>R 50</v>
      </c>
      <c r="R179" s="175">
        <v>55.194904516448545</v>
      </c>
      <c r="S179" s="175">
        <v>12.448888853327636</v>
      </c>
      <c r="T179" s="175">
        <v>22.554416865813696</v>
      </c>
      <c r="U179" s="176" t="s">
        <v>1086</v>
      </c>
      <c r="V179" s="176" t="s">
        <v>1</v>
      </c>
      <c r="W179" s="173" t="s">
        <v>1122</v>
      </c>
      <c r="X179" s="173">
        <v>2</v>
      </c>
      <c r="Y179" s="176" t="s">
        <v>1193</v>
      </c>
      <c r="Z179" s="185">
        <v>10</v>
      </c>
      <c r="AA179" s="178">
        <f t="shared" si="34"/>
        <v>5</v>
      </c>
      <c r="AB179" s="173">
        <v>12</v>
      </c>
      <c r="AC179" s="179">
        <f t="shared" si="35"/>
        <v>9.8258862652033585</v>
      </c>
      <c r="AD179" s="179">
        <f t="shared" si="36"/>
        <v>2.1741137347966424</v>
      </c>
      <c r="AE179" s="159"/>
      <c r="AF179" s="159"/>
      <c r="AG179" s="176"/>
      <c r="AH179" s="176"/>
      <c r="AI179" s="159">
        <v>36.389425264574669</v>
      </c>
      <c r="AJ179" s="159">
        <v>0.69258790246818025</v>
      </c>
      <c r="AK179" s="159">
        <v>1.9032669448132749</v>
      </c>
    </row>
    <row r="180" spans="1:37" x14ac:dyDescent="0.2">
      <c r="A180" s="369" t="s">
        <v>1389</v>
      </c>
      <c r="B180" s="368" t="s">
        <v>319</v>
      </c>
      <c r="C180" s="368">
        <v>11</v>
      </c>
      <c r="D180" s="368">
        <v>179</v>
      </c>
      <c r="E180" s="323" t="s">
        <v>1321</v>
      </c>
      <c r="F180" s="26" t="s">
        <v>319</v>
      </c>
      <c r="G180" s="26">
        <v>1</v>
      </c>
      <c r="H180" s="28">
        <v>181</v>
      </c>
      <c r="I180" s="176" t="s">
        <v>256</v>
      </c>
      <c r="J180" s="176"/>
      <c r="K180" s="173" t="s">
        <v>1125</v>
      </c>
      <c r="L180" s="176" t="s">
        <v>12</v>
      </c>
      <c r="M180" s="180">
        <v>6</v>
      </c>
      <c r="N180" s="176" t="str">
        <f t="shared" si="37"/>
        <v>LCO-MXT-COM-6</v>
      </c>
      <c r="O180" s="176" t="s">
        <v>74</v>
      </c>
      <c r="P180" s="176">
        <v>54</v>
      </c>
      <c r="Q180" s="176" t="str">
        <f t="shared" si="32"/>
        <v>R 54</v>
      </c>
      <c r="R180" s="182">
        <v>20.345974471823247</v>
      </c>
      <c r="S180" s="182">
        <v>1.637816937811378</v>
      </c>
      <c r="T180" s="182">
        <v>8.0498328555339516</v>
      </c>
      <c r="U180" s="176" t="s">
        <v>1086</v>
      </c>
      <c r="V180" s="176" t="s">
        <v>1</v>
      </c>
      <c r="W180" s="173" t="s">
        <v>1121</v>
      </c>
      <c r="X180" s="173">
        <v>2</v>
      </c>
      <c r="Y180" s="176" t="s">
        <v>1193</v>
      </c>
      <c r="Z180" s="185">
        <v>10</v>
      </c>
      <c r="AA180" s="178">
        <f t="shared" si="34"/>
        <v>5</v>
      </c>
      <c r="AB180" s="173">
        <v>12</v>
      </c>
      <c r="AC180" s="179">
        <f t="shared" si="35"/>
        <v>6.1020273977938135</v>
      </c>
      <c r="AD180" s="179">
        <f t="shared" si="36"/>
        <v>5.8979726022061865</v>
      </c>
      <c r="AE180" s="159"/>
      <c r="AF180" s="159"/>
      <c r="AG180" s="176"/>
      <c r="AH180" s="176"/>
      <c r="AI180" s="159">
        <v>18.964528786217365</v>
      </c>
      <c r="AJ180" s="159">
        <v>1.2800508554545826</v>
      </c>
      <c r="AK180" s="159">
        <v>6.7497108411408071</v>
      </c>
    </row>
    <row r="181" spans="1:37" x14ac:dyDescent="0.2">
      <c r="A181" s="369" t="s">
        <v>1389</v>
      </c>
      <c r="B181" s="368" t="s">
        <v>322</v>
      </c>
      <c r="C181" s="368">
        <v>11</v>
      </c>
      <c r="D181" s="368">
        <v>180</v>
      </c>
      <c r="E181" s="323" t="s">
        <v>1321</v>
      </c>
      <c r="F181" s="26" t="s">
        <v>322</v>
      </c>
      <c r="G181" s="26">
        <v>1</v>
      </c>
      <c r="H181" s="28">
        <v>182</v>
      </c>
      <c r="I181" s="176" t="s">
        <v>285</v>
      </c>
      <c r="J181" s="176"/>
      <c r="K181" s="173" t="s">
        <v>1125</v>
      </c>
      <c r="L181" s="176" t="s">
        <v>7</v>
      </c>
      <c r="M181" s="180">
        <v>1</v>
      </c>
      <c r="N181" s="176" t="str">
        <f t="shared" si="37"/>
        <v>OTO-MXT-NCD-1</v>
      </c>
      <c r="O181" s="176" t="s">
        <v>74</v>
      </c>
      <c r="P181" s="176">
        <v>84</v>
      </c>
      <c r="Q181" s="176" t="str">
        <f t="shared" si="32"/>
        <v>R 84</v>
      </c>
      <c r="R181" s="175">
        <v>11.812556994791301</v>
      </c>
      <c r="S181" s="175">
        <v>1.8566319629315569</v>
      </c>
      <c r="T181" s="175">
        <v>15.71744342694161</v>
      </c>
      <c r="U181" s="176" t="s">
        <v>1086</v>
      </c>
      <c r="V181" s="176" t="s">
        <v>1</v>
      </c>
      <c r="W181" s="173" t="s">
        <v>1122</v>
      </c>
      <c r="X181" s="173">
        <v>2</v>
      </c>
      <c r="Y181" s="176" t="s">
        <v>1193</v>
      </c>
      <c r="Z181" s="185">
        <v>10</v>
      </c>
      <c r="AA181" s="178">
        <f t="shared" si="34"/>
        <v>5</v>
      </c>
      <c r="AB181" s="173">
        <v>12</v>
      </c>
      <c r="AC181" s="179">
        <f t="shared" si="35"/>
        <v>1.8413188564581304</v>
      </c>
      <c r="AD181" s="179">
        <f t="shared" si="36"/>
        <v>10.15868114354187</v>
      </c>
      <c r="AE181" s="159"/>
      <c r="AF181" s="159"/>
      <c r="AG181" s="176"/>
      <c r="AH181" s="176"/>
      <c r="AI181" s="159">
        <v>19.904642397973156</v>
      </c>
      <c r="AJ181" s="159">
        <v>9.2757308366273022E-2</v>
      </c>
      <c r="AK181" s="159">
        <v>0.46600841407589561</v>
      </c>
    </row>
    <row r="182" spans="1:37" x14ac:dyDescent="0.2">
      <c r="A182" s="369" t="s">
        <v>1389</v>
      </c>
      <c r="B182" s="368" t="s">
        <v>323</v>
      </c>
      <c r="C182" s="368">
        <v>11</v>
      </c>
      <c r="D182" s="368">
        <v>181</v>
      </c>
      <c r="E182" s="323" t="s">
        <v>1321</v>
      </c>
      <c r="F182" s="28" t="s">
        <v>323</v>
      </c>
      <c r="G182" s="28">
        <v>1</v>
      </c>
      <c r="H182" s="28">
        <v>183</v>
      </c>
      <c r="I182" s="176" t="s">
        <v>204</v>
      </c>
      <c r="J182" s="176"/>
      <c r="K182" s="173" t="s">
        <v>1125</v>
      </c>
      <c r="L182" s="176" t="s">
        <v>17</v>
      </c>
      <c r="M182" s="180">
        <v>1</v>
      </c>
      <c r="N182" s="176" t="str">
        <f t="shared" si="37"/>
        <v>BRF-ONE-COM-1</v>
      </c>
      <c r="O182" s="176" t="s">
        <v>74</v>
      </c>
      <c r="P182" s="176">
        <v>1</v>
      </c>
      <c r="Q182" s="176" t="str">
        <f t="shared" si="32"/>
        <v>R 1</v>
      </c>
      <c r="R182" s="175">
        <v>29.1884430872311</v>
      </c>
      <c r="S182" s="175">
        <v>7.8758009721856812</v>
      </c>
      <c r="T182" s="175">
        <v>26.982600437606287</v>
      </c>
      <c r="U182" s="176" t="s">
        <v>1086</v>
      </c>
      <c r="V182" s="176" t="s">
        <v>1</v>
      </c>
      <c r="W182" s="173" t="s">
        <v>1121</v>
      </c>
      <c r="X182" s="173">
        <v>2</v>
      </c>
      <c r="Y182" s="176" t="s">
        <v>1193</v>
      </c>
      <c r="Z182" s="185">
        <v>10</v>
      </c>
      <c r="AA182" s="178">
        <f t="shared" si="34"/>
        <v>5</v>
      </c>
      <c r="AB182" s="173">
        <v>12</v>
      </c>
      <c r="AC182" s="179">
        <f t="shared" si="35"/>
        <v>7.8887838025010755</v>
      </c>
      <c r="AD182" s="179">
        <f t="shared" si="36"/>
        <v>4.1112161974989245</v>
      </c>
      <c r="AE182" s="159"/>
      <c r="AF182" s="159"/>
      <c r="AG182" s="26"/>
      <c r="AH182" s="26"/>
      <c r="AI182" s="159">
        <v>23.365572275669471</v>
      </c>
      <c r="AJ182" s="159">
        <v>0.15768742422266541</v>
      </c>
      <c r="AK182" s="159">
        <v>0.67487079863592747</v>
      </c>
    </row>
    <row r="183" spans="1:37" x14ac:dyDescent="0.2">
      <c r="A183" s="369" t="s">
        <v>1389</v>
      </c>
      <c r="B183" s="368" t="s">
        <v>324</v>
      </c>
      <c r="C183" s="368">
        <v>11</v>
      </c>
      <c r="D183" s="368">
        <v>182</v>
      </c>
      <c r="E183" s="323" t="s">
        <v>1321</v>
      </c>
      <c r="F183" s="26" t="s">
        <v>324</v>
      </c>
      <c r="G183" s="26">
        <v>1</v>
      </c>
      <c r="H183" s="28">
        <v>184</v>
      </c>
      <c r="I183" s="176" t="s">
        <v>253</v>
      </c>
      <c r="J183" s="176"/>
      <c r="K183" s="173" t="s">
        <v>1125</v>
      </c>
      <c r="L183" s="176" t="s">
        <v>12</v>
      </c>
      <c r="M183" s="180">
        <v>3</v>
      </c>
      <c r="N183" s="176" t="str">
        <f t="shared" si="37"/>
        <v>LCO-MXT-COM-3</v>
      </c>
      <c r="O183" s="176" t="s">
        <v>74</v>
      </c>
      <c r="P183" s="176">
        <v>51</v>
      </c>
      <c r="Q183" s="176" t="str">
        <f t="shared" si="32"/>
        <v>R 51</v>
      </c>
      <c r="R183" s="182">
        <v>19.796888214643889</v>
      </c>
      <c r="S183" s="182">
        <v>1.22561284648358</v>
      </c>
      <c r="T183" s="182">
        <v>6.1909368441904222</v>
      </c>
      <c r="U183" s="176" t="s">
        <v>1086</v>
      </c>
      <c r="V183" s="176" t="s">
        <v>1</v>
      </c>
      <c r="W183" s="173" t="s">
        <v>1122</v>
      </c>
      <c r="X183" s="173">
        <v>2</v>
      </c>
      <c r="Y183" s="176" t="s">
        <v>1193</v>
      </c>
      <c r="Z183" s="185">
        <v>10</v>
      </c>
      <c r="AA183" s="178">
        <f t="shared" si="34"/>
        <v>5</v>
      </c>
      <c r="AB183" s="173">
        <v>12</v>
      </c>
      <c r="AC183" s="179">
        <f t="shared" si="35"/>
        <v>5.9384412995151834</v>
      </c>
      <c r="AD183" s="179">
        <f t="shared" si="36"/>
        <v>6.0615587004848166</v>
      </c>
      <c r="AE183" s="159"/>
      <c r="AF183" s="159"/>
      <c r="AG183" s="176"/>
      <c r="AH183" s="176"/>
      <c r="AI183" s="159">
        <v>23.557967619470656</v>
      </c>
      <c r="AJ183" s="159">
        <v>1.8644218981621015</v>
      </c>
      <c r="AK183" s="159">
        <v>7.9141882197900513</v>
      </c>
    </row>
    <row r="184" spans="1:37" x14ac:dyDescent="0.2">
      <c r="A184" s="369" t="s">
        <v>1389</v>
      </c>
      <c r="B184" s="368" t="s">
        <v>325</v>
      </c>
      <c r="C184" s="368">
        <v>11</v>
      </c>
      <c r="D184" s="368">
        <v>183</v>
      </c>
      <c r="E184" s="323" t="s">
        <v>1321</v>
      </c>
      <c r="F184" s="26" t="s">
        <v>325</v>
      </c>
      <c r="G184" s="26">
        <v>1</v>
      </c>
      <c r="H184" s="28">
        <v>185</v>
      </c>
      <c r="I184" s="176" t="s">
        <v>312</v>
      </c>
      <c r="J184" s="176"/>
      <c r="K184" s="173" t="s">
        <v>1125</v>
      </c>
      <c r="L184" s="176" t="s">
        <v>13</v>
      </c>
      <c r="M184" s="180">
        <v>4</v>
      </c>
      <c r="N184" s="176" t="str">
        <f t="shared" si="37"/>
        <v>WBI-NRT-NCS-4</v>
      </c>
      <c r="O184" s="176" t="s">
        <v>74</v>
      </c>
      <c r="P184" s="176">
        <v>111</v>
      </c>
      <c r="Q184" s="176" t="str">
        <f t="shared" si="32"/>
        <v>R 111</v>
      </c>
      <c r="R184" s="182">
        <v>36.567660698694077</v>
      </c>
      <c r="S184" s="182">
        <v>0.40701788811391348</v>
      </c>
      <c r="T184" s="182">
        <v>1.1130542133050614</v>
      </c>
      <c r="U184" s="176" t="s">
        <v>1086</v>
      </c>
      <c r="V184" s="176" t="s">
        <v>1</v>
      </c>
      <c r="W184" s="173" t="s">
        <v>1122</v>
      </c>
      <c r="X184" s="173">
        <v>2</v>
      </c>
      <c r="Y184" s="176" t="s">
        <v>1193</v>
      </c>
      <c r="Z184" s="185">
        <v>10</v>
      </c>
      <c r="AA184" s="178">
        <f t="shared" si="34"/>
        <v>5</v>
      </c>
      <c r="AB184" s="173">
        <v>12</v>
      </c>
      <c r="AC184" s="179">
        <f t="shared" si="35"/>
        <v>8.7184119052962696</v>
      </c>
      <c r="AD184" s="179">
        <f t="shared" si="36"/>
        <v>3.2815880947037308</v>
      </c>
      <c r="AE184" s="159"/>
      <c r="AF184" s="159"/>
      <c r="AG184" s="176"/>
      <c r="AH184" s="176"/>
      <c r="AI184" s="159">
        <v>19.537342196170894</v>
      </c>
      <c r="AJ184" s="159">
        <v>6.8022026135266048E-2</v>
      </c>
      <c r="AK184" s="159">
        <v>0.34816417428875063</v>
      </c>
    </row>
    <row r="185" spans="1:37" x14ac:dyDescent="0.2">
      <c r="A185" s="369" t="s">
        <v>1389</v>
      </c>
      <c r="B185" s="368" t="s">
        <v>326</v>
      </c>
      <c r="C185" s="368">
        <v>11</v>
      </c>
      <c r="D185" s="368">
        <v>184</v>
      </c>
      <c r="E185" s="323" t="s">
        <v>1321</v>
      </c>
      <c r="F185" s="26" t="s">
        <v>326</v>
      </c>
      <c r="G185" s="26">
        <v>1</v>
      </c>
      <c r="H185" s="28">
        <v>186</v>
      </c>
      <c r="I185" s="176" t="s">
        <v>281</v>
      </c>
      <c r="J185" s="176"/>
      <c r="K185" s="173" t="s">
        <v>1125</v>
      </c>
      <c r="L185" s="176" t="s">
        <v>6</v>
      </c>
      <c r="M185" s="180">
        <v>5</v>
      </c>
      <c r="N185" s="176" t="str">
        <f t="shared" si="37"/>
        <v>OTO-MON-NCD-5</v>
      </c>
      <c r="O185" s="176" t="s">
        <v>74</v>
      </c>
      <c r="P185" s="176">
        <v>80</v>
      </c>
      <c r="Q185" s="176" t="str">
        <f t="shared" si="32"/>
        <v>R 80</v>
      </c>
      <c r="R185" s="182">
        <v>16.498078226016663</v>
      </c>
      <c r="S185" s="182">
        <v>0.77084644180200046</v>
      </c>
      <c r="T185" s="182">
        <v>4.6723408098915016</v>
      </c>
      <c r="U185" s="176" t="s">
        <v>1086</v>
      </c>
      <c r="V185" s="176" t="s">
        <v>1</v>
      </c>
      <c r="W185" s="173" t="s">
        <v>1122</v>
      </c>
      <c r="X185" s="173">
        <v>2</v>
      </c>
      <c r="Y185" s="176" t="s">
        <v>1193</v>
      </c>
      <c r="Z185" s="185">
        <v>10</v>
      </c>
      <c r="AA185" s="178">
        <f t="shared" si="34"/>
        <v>5</v>
      </c>
      <c r="AB185" s="173">
        <v>12</v>
      </c>
      <c r="AC185" s="179">
        <f t="shared" si="35"/>
        <v>4.7264255656900778</v>
      </c>
      <c r="AD185" s="179">
        <f t="shared" si="36"/>
        <v>7.2735744343099222</v>
      </c>
      <c r="AE185" s="159"/>
      <c r="AF185" s="159"/>
      <c r="AG185" s="176"/>
      <c r="AH185" s="176"/>
      <c r="AI185" s="159">
        <v>19.250935491194127</v>
      </c>
      <c r="AJ185" s="159">
        <v>1.845870436488847</v>
      </c>
      <c r="AK185" s="159">
        <v>9.5884713619927489</v>
      </c>
    </row>
    <row r="186" spans="1:37" x14ac:dyDescent="0.2">
      <c r="A186" s="369" t="s">
        <v>1389</v>
      </c>
      <c r="B186" s="368" t="s">
        <v>317</v>
      </c>
      <c r="C186" s="369">
        <v>12</v>
      </c>
      <c r="D186" s="368">
        <v>185</v>
      </c>
      <c r="E186" s="323" t="s">
        <v>1321</v>
      </c>
      <c r="F186" s="191" t="s">
        <v>317</v>
      </c>
      <c r="G186" s="191">
        <v>2</v>
      </c>
      <c r="H186" s="28">
        <v>187</v>
      </c>
      <c r="I186" s="221" t="s">
        <v>308</v>
      </c>
      <c r="J186" s="221"/>
      <c r="K186" s="222" t="s">
        <v>1125</v>
      </c>
      <c r="L186" s="221" t="s">
        <v>11</v>
      </c>
      <c r="M186" s="223">
        <v>8</v>
      </c>
      <c r="N186" s="221" t="str">
        <f t="shared" si="37"/>
        <v>UCP-MXG-NCD-8</v>
      </c>
      <c r="O186" s="221" t="s">
        <v>74</v>
      </c>
      <c r="P186" s="221">
        <v>107</v>
      </c>
      <c r="Q186" s="221" t="str">
        <f t="shared" si="32"/>
        <v>R 107</v>
      </c>
      <c r="R186" s="224">
        <v>23.276053425274004</v>
      </c>
      <c r="S186" s="224">
        <v>1.0522678759515074</v>
      </c>
      <c r="T186" s="224">
        <v>4.5208174114642468</v>
      </c>
      <c r="U186" s="221" t="s">
        <v>1086</v>
      </c>
      <c r="V186" s="221" t="s">
        <v>1</v>
      </c>
      <c r="W186" s="222" t="s">
        <v>1121</v>
      </c>
      <c r="X186" s="222">
        <v>2</v>
      </c>
      <c r="Y186" s="221" t="s">
        <v>1193</v>
      </c>
      <c r="Z186" s="225">
        <v>10</v>
      </c>
      <c r="AA186" s="226">
        <f t="shared" si="34"/>
        <v>5</v>
      </c>
      <c r="AB186" s="173">
        <v>12</v>
      </c>
      <c r="AC186" s="227">
        <f t="shared" si="35"/>
        <v>6.8444868291245822</v>
      </c>
      <c r="AD186" s="227">
        <f t="shared" si="36"/>
        <v>5.1555131708754178</v>
      </c>
      <c r="AE186" s="159"/>
      <c r="AF186" s="159"/>
      <c r="AG186" s="176"/>
      <c r="AH186" s="176"/>
      <c r="AI186" s="159">
        <v>27.217851773143188</v>
      </c>
      <c r="AJ186" s="159">
        <v>0.89356207059510717</v>
      </c>
      <c r="AK186" s="159">
        <v>3.2829999885472825</v>
      </c>
    </row>
    <row r="187" spans="1:37" x14ac:dyDescent="0.2">
      <c r="A187" s="369" t="s">
        <v>1389</v>
      </c>
      <c r="B187" s="368" t="s">
        <v>318</v>
      </c>
      <c r="C187" s="369">
        <v>12</v>
      </c>
      <c r="D187" s="368">
        <v>186</v>
      </c>
      <c r="E187" s="323" t="s">
        <v>1321</v>
      </c>
      <c r="F187" s="191" t="s">
        <v>318</v>
      </c>
      <c r="G187" s="191">
        <v>2</v>
      </c>
      <c r="H187" s="28">
        <v>188</v>
      </c>
      <c r="I187" s="221" t="s">
        <v>276</v>
      </c>
      <c r="J187" s="221"/>
      <c r="K187" s="222" t="s">
        <v>1125</v>
      </c>
      <c r="L187" s="221" t="s">
        <v>0</v>
      </c>
      <c r="M187" s="223">
        <v>8</v>
      </c>
      <c r="N187" s="221" t="str">
        <f t="shared" si="37"/>
        <v>MHC-ONE-NCD-8</v>
      </c>
      <c r="O187" s="221" t="s">
        <v>74</v>
      </c>
      <c r="P187" s="221">
        <v>75</v>
      </c>
      <c r="Q187" s="221" t="str">
        <f t="shared" si="32"/>
        <v>R 75</v>
      </c>
      <c r="R187" s="224">
        <v>14.639886524248583</v>
      </c>
      <c r="S187" s="224">
        <v>0.89547723969145432</v>
      </c>
      <c r="T187" s="224">
        <v>6.1166952230691294</v>
      </c>
      <c r="U187" s="221" t="s">
        <v>1086</v>
      </c>
      <c r="V187" s="221" t="s">
        <v>1</v>
      </c>
      <c r="W187" s="222" t="s">
        <v>1121</v>
      </c>
      <c r="X187" s="222">
        <v>2</v>
      </c>
      <c r="Y187" s="221" t="s">
        <v>1193</v>
      </c>
      <c r="Z187" s="225">
        <v>10</v>
      </c>
      <c r="AA187" s="226">
        <f t="shared" si="34"/>
        <v>5</v>
      </c>
      <c r="AB187" s="173">
        <v>12</v>
      </c>
      <c r="AC187" s="227">
        <f t="shared" si="35"/>
        <v>3.8032151546229827</v>
      </c>
      <c r="AD187" s="227">
        <f t="shared" si="36"/>
        <v>8.1967848453770173</v>
      </c>
      <c r="AE187" s="159"/>
      <c r="AF187" s="159"/>
      <c r="AG187" s="176"/>
      <c r="AH187" s="176"/>
      <c r="AI187" s="159">
        <v>18.669376838340551</v>
      </c>
      <c r="AJ187" s="159">
        <v>0.51016519601450794</v>
      </c>
      <c r="AK187" s="159">
        <v>2.7326310911824447</v>
      </c>
    </row>
    <row r="188" spans="1:37" x14ac:dyDescent="0.2">
      <c r="A188" s="369" t="s">
        <v>1389</v>
      </c>
      <c r="B188" s="368" t="s">
        <v>319</v>
      </c>
      <c r="C188" s="369">
        <v>12</v>
      </c>
      <c r="D188" s="368">
        <v>187</v>
      </c>
      <c r="E188" s="323" t="s">
        <v>1321</v>
      </c>
      <c r="F188" s="191" t="s">
        <v>319</v>
      </c>
      <c r="G188" s="191">
        <v>2</v>
      </c>
      <c r="H188" s="28">
        <v>189</v>
      </c>
      <c r="I188" s="221" t="s">
        <v>262</v>
      </c>
      <c r="J188" s="221"/>
      <c r="K188" s="222" t="s">
        <v>1125</v>
      </c>
      <c r="L188" s="221" t="s">
        <v>18</v>
      </c>
      <c r="M188" s="223">
        <v>4</v>
      </c>
      <c r="N188" s="221" t="str">
        <f t="shared" si="37"/>
        <v>LWR-BHO-NCS-4</v>
      </c>
      <c r="O188" s="221" t="s">
        <v>74</v>
      </c>
      <c r="P188" s="221">
        <v>60</v>
      </c>
      <c r="Q188" s="221" t="str">
        <f t="shared" si="32"/>
        <v>R 60</v>
      </c>
      <c r="R188" s="224">
        <v>9.0474211266349283</v>
      </c>
      <c r="S188" s="224">
        <v>0.67740183362801543</v>
      </c>
      <c r="T188" s="224">
        <v>7.4872366848691865</v>
      </c>
      <c r="U188" s="221" t="s">
        <v>1085</v>
      </c>
      <c r="V188" s="221" t="s">
        <v>1</v>
      </c>
      <c r="W188" s="222" t="s">
        <v>1121</v>
      </c>
      <c r="X188" s="222">
        <v>2</v>
      </c>
      <c r="Y188" s="221" t="s">
        <v>1193</v>
      </c>
      <c r="Z188" s="226">
        <f>R188</f>
        <v>9.0474211266349283</v>
      </c>
      <c r="AA188" s="226">
        <f>5*2</f>
        <v>10</v>
      </c>
      <c r="AB188" s="173">
        <v>12</v>
      </c>
      <c r="AC188" s="228" t="s">
        <v>1</v>
      </c>
      <c r="AD188" s="228" t="s">
        <v>1</v>
      </c>
      <c r="AE188" s="159"/>
      <c r="AF188" s="159"/>
      <c r="AG188" s="176"/>
      <c r="AH188" s="176"/>
      <c r="AI188" s="159">
        <v>16.179168922550211</v>
      </c>
      <c r="AJ188" s="159">
        <v>0.25353664286781458</v>
      </c>
      <c r="AK188" s="159">
        <v>1.5670560340985136</v>
      </c>
    </row>
    <row r="189" spans="1:37" x14ac:dyDescent="0.2">
      <c r="A189" s="369" t="s">
        <v>1389</v>
      </c>
      <c r="B189" s="368" t="s">
        <v>322</v>
      </c>
      <c r="C189" s="369">
        <v>12</v>
      </c>
      <c r="D189" s="368">
        <v>188</v>
      </c>
      <c r="E189" s="323" t="s">
        <v>1321</v>
      </c>
      <c r="F189" s="191" t="s">
        <v>322</v>
      </c>
      <c r="G189" s="191">
        <v>2</v>
      </c>
      <c r="H189" s="28">
        <v>190</v>
      </c>
      <c r="I189" s="221" t="s">
        <v>236</v>
      </c>
      <c r="J189" s="221"/>
      <c r="K189" s="222" t="s">
        <v>1125</v>
      </c>
      <c r="L189" s="221" t="s">
        <v>9</v>
      </c>
      <c r="M189" s="223">
        <v>2</v>
      </c>
      <c r="N189" s="221" t="str">
        <f t="shared" si="37"/>
        <v>CRE-MXG-NCD-2</v>
      </c>
      <c r="O189" s="221" t="s">
        <v>74</v>
      </c>
      <c r="P189" s="221">
        <v>34</v>
      </c>
      <c r="Q189" s="221" t="str">
        <f t="shared" si="32"/>
        <v>R 34</v>
      </c>
      <c r="R189" s="224">
        <v>15.540148021326681</v>
      </c>
      <c r="S189" s="224">
        <v>0.34155936925355712</v>
      </c>
      <c r="T189" s="224">
        <v>2.1979158035355559</v>
      </c>
      <c r="U189" s="221" t="s">
        <v>1086</v>
      </c>
      <c r="V189" s="221" t="s">
        <v>1</v>
      </c>
      <c r="W189" s="222" t="s">
        <v>1122</v>
      </c>
      <c r="X189" s="222">
        <v>2</v>
      </c>
      <c r="Y189" s="221" t="s">
        <v>1193</v>
      </c>
      <c r="Z189" s="225">
        <v>10</v>
      </c>
      <c r="AA189" s="226">
        <f t="shared" ref="AA189:AA195" si="38">2.5*2</f>
        <v>5</v>
      </c>
      <c r="AB189" s="173">
        <v>12</v>
      </c>
      <c r="AC189" s="227">
        <f t="shared" ref="AC189:AC195" si="39">AB189-AD189</f>
        <v>4.2780658308198367</v>
      </c>
      <c r="AD189" s="227">
        <f t="shared" ref="AD189:AD195" si="40">(Z189*AB189)/R189</f>
        <v>7.7219341691801633</v>
      </c>
      <c r="AE189" s="159"/>
      <c r="AF189" s="159"/>
      <c r="AG189" s="176"/>
      <c r="AH189" s="176"/>
      <c r="AI189" s="159">
        <v>10.10559772846281</v>
      </c>
      <c r="AJ189" s="159">
        <v>0.24116900175231237</v>
      </c>
      <c r="AK189" s="159">
        <v>2.3864892333191783</v>
      </c>
    </row>
    <row r="190" spans="1:37" x14ac:dyDescent="0.2">
      <c r="A190" s="369" t="s">
        <v>1389</v>
      </c>
      <c r="B190" s="368" t="s">
        <v>323</v>
      </c>
      <c r="C190" s="369">
        <v>12</v>
      </c>
      <c r="D190" s="368">
        <v>189</v>
      </c>
      <c r="E190" s="323" t="s">
        <v>1321</v>
      </c>
      <c r="F190" s="191" t="s">
        <v>323</v>
      </c>
      <c r="G190" s="191">
        <v>2</v>
      </c>
      <c r="H190" s="28">
        <v>191</v>
      </c>
      <c r="I190" s="221" t="s">
        <v>289</v>
      </c>
      <c r="J190" s="221"/>
      <c r="K190" s="222" t="s">
        <v>1125</v>
      </c>
      <c r="L190" s="221" t="s">
        <v>7</v>
      </c>
      <c r="M190" s="223">
        <v>5</v>
      </c>
      <c r="N190" s="221" t="str">
        <f t="shared" si="37"/>
        <v>OTO-MXT-NCD-5</v>
      </c>
      <c r="O190" s="221" t="s">
        <v>74</v>
      </c>
      <c r="P190" s="221">
        <v>88</v>
      </c>
      <c r="Q190" s="221" t="str">
        <f t="shared" ref="Q190:Q221" si="41">_xlfn.CONCAT(O190," ",P190)</f>
        <v>R 88</v>
      </c>
      <c r="R190" s="224">
        <v>16.492081479991167</v>
      </c>
      <c r="S190" s="224">
        <v>0.93191123101911033</v>
      </c>
      <c r="T190" s="224">
        <v>5.6506586639760492</v>
      </c>
      <c r="U190" s="221" t="s">
        <v>1086</v>
      </c>
      <c r="V190" s="221" t="s">
        <v>1</v>
      </c>
      <c r="W190" s="222" t="s">
        <v>1122</v>
      </c>
      <c r="X190" s="222">
        <v>2</v>
      </c>
      <c r="Y190" s="221" t="s">
        <v>1193</v>
      </c>
      <c r="Z190" s="225">
        <v>10</v>
      </c>
      <c r="AA190" s="226">
        <f t="shared" si="38"/>
        <v>5</v>
      </c>
      <c r="AB190" s="173">
        <v>12</v>
      </c>
      <c r="AC190" s="227">
        <f t="shared" si="39"/>
        <v>4.723780794705104</v>
      </c>
      <c r="AD190" s="227">
        <f t="shared" si="40"/>
        <v>7.276219205294896</v>
      </c>
      <c r="AE190" s="159"/>
      <c r="AF190" s="159"/>
      <c r="AG190" s="176"/>
      <c r="AH190" s="176"/>
      <c r="AI190" s="159">
        <v>15.573560851721485</v>
      </c>
      <c r="AJ190" s="159">
        <v>0.66476070995829584</v>
      </c>
      <c r="AK190" s="159">
        <v>4.2685209650355196</v>
      </c>
    </row>
    <row r="191" spans="1:37" x14ac:dyDescent="0.2">
      <c r="A191" s="369" t="s">
        <v>1389</v>
      </c>
      <c r="B191" s="368" t="s">
        <v>324</v>
      </c>
      <c r="C191" s="369">
        <v>12</v>
      </c>
      <c r="D191" s="368">
        <v>190</v>
      </c>
      <c r="E191" s="323" t="s">
        <v>1321</v>
      </c>
      <c r="F191" s="191" t="s">
        <v>324</v>
      </c>
      <c r="G191" s="191">
        <v>2</v>
      </c>
      <c r="H191" s="28">
        <v>192</v>
      </c>
      <c r="I191" s="221" t="s">
        <v>216</v>
      </c>
      <c r="J191" s="221"/>
      <c r="K191" s="222" t="s">
        <v>1125</v>
      </c>
      <c r="L191" s="221" t="s">
        <v>8</v>
      </c>
      <c r="M191" s="223">
        <v>6</v>
      </c>
      <c r="N191" s="221" t="str">
        <f t="shared" si="37"/>
        <v>CCR-ONE-NCD-6</v>
      </c>
      <c r="O191" s="221" t="s">
        <v>74</v>
      </c>
      <c r="P191" s="221">
        <v>14</v>
      </c>
      <c r="Q191" s="221" t="str">
        <f t="shared" si="41"/>
        <v>R 14</v>
      </c>
      <c r="R191" s="224">
        <v>20.00247665755143</v>
      </c>
      <c r="S191" s="224">
        <v>0.23480017652562879</v>
      </c>
      <c r="T191" s="224">
        <v>1.1738555207211598</v>
      </c>
      <c r="U191" s="221" t="s">
        <v>1086</v>
      </c>
      <c r="V191" s="221" t="s">
        <v>1</v>
      </c>
      <c r="W191" s="222" t="s">
        <v>1122</v>
      </c>
      <c r="X191" s="222">
        <v>2</v>
      </c>
      <c r="Y191" s="221" t="s">
        <v>1193</v>
      </c>
      <c r="Z191" s="225">
        <v>10</v>
      </c>
      <c r="AA191" s="226">
        <f t="shared" si="38"/>
        <v>5</v>
      </c>
      <c r="AB191" s="173">
        <v>12</v>
      </c>
      <c r="AC191" s="227">
        <f t="shared" si="39"/>
        <v>6.0007429052693313</v>
      </c>
      <c r="AD191" s="227">
        <f t="shared" si="40"/>
        <v>5.9992570947306687</v>
      </c>
      <c r="AE191" s="159"/>
      <c r="AF191" s="159"/>
      <c r="AG191" s="176"/>
      <c r="AH191" s="176"/>
      <c r="AI191" s="159">
        <v>22.08439419081158</v>
      </c>
      <c r="AJ191" s="159">
        <v>0.88119442947959992</v>
      </c>
      <c r="AK191" s="159">
        <v>3.9901227168197764</v>
      </c>
    </row>
    <row r="192" spans="1:37" ht="15" x14ac:dyDescent="0.2">
      <c r="A192" s="369" t="s">
        <v>1389</v>
      </c>
      <c r="B192" s="368" t="s">
        <v>325</v>
      </c>
      <c r="C192" s="369">
        <v>12</v>
      </c>
      <c r="D192" s="368">
        <v>191</v>
      </c>
      <c r="E192" s="323" t="s">
        <v>1321</v>
      </c>
      <c r="F192" s="191" t="s">
        <v>325</v>
      </c>
      <c r="G192" s="191">
        <v>2</v>
      </c>
      <c r="H192" s="28">
        <v>193</v>
      </c>
      <c r="I192" s="221" t="s">
        <v>1221</v>
      </c>
      <c r="J192" s="221"/>
      <c r="K192" s="191" t="s">
        <v>1126</v>
      </c>
      <c r="L192" s="191" t="s">
        <v>5</v>
      </c>
      <c r="M192" s="229">
        <v>7</v>
      </c>
      <c r="N192" s="191" t="s">
        <v>488</v>
      </c>
      <c r="O192" s="191" t="s">
        <v>97</v>
      </c>
      <c r="P192" s="191">
        <v>245</v>
      </c>
      <c r="Q192" s="221" t="str">
        <f t="shared" si="41"/>
        <v>S 245</v>
      </c>
      <c r="R192" s="224">
        <v>21.4945408693243</v>
      </c>
      <c r="S192" s="224">
        <v>2.7930266543800202</v>
      </c>
      <c r="T192" s="224">
        <v>12.994121025241611</v>
      </c>
      <c r="U192" s="221" t="s">
        <v>1086</v>
      </c>
      <c r="V192" s="221" t="s">
        <v>1093</v>
      </c>
      <c r="W192" s="230" t="s">
        <v>1121</v>
      </c>
      <c r="X192" s="222">
        <v>2</v>
      </c>
      <c r="Y192" s="221" t="s">
        <v>1193</v>
      </c>
      <c r="Z192" s="226">
        <v>10</v>
      </c>
      <c r="AA192" s="226">
        <f t="shared" si="38"/>
        <v>5</v>
      </c>
      <c r="AB192" s="173">
        <v>12</v>
      </c>
      <c r="AC192" s="227">
        <f t="shared" si="39"/>
        <v>6.4171871020861539</v>
      </c>
      <c r="AD192" s="227">
        <f t="shared" si="40"/>
        <v>5.5828128979138461</v>
      </c>
      <c r="AE192" s="159"/>
      <c r="AF192" s="159"/>
      <c r="AG192" s="176"/>
      <c r="AH192" s="176"/>
      <c r="AI192" s="159">
        <v>27.340285173743943</v>
      </c>
      <c r="AJ192" s="159">
        <v>1.3511647918687224</v>
      </c>
      <c r="AK192" s="159">
        <v>4.9420288899045737</v>
      </c>
    </row>
    <row r="193" spans="1:37" x14ac:dyDescent="0.2">
      <c r="A193" s="369" t="s">
        <v>1389</v>
      </c>
      <c r="B193" s="368" t="s">
        <v>326</v>
      </c>
      <c r="C193" s="369">
        <v>12</v>
      </c>
      <c r="D193" s="368">
        <v>192</v>
      </c>
      <c r="E193" s="323" t="s">
        <v>1321</v>
      </c>
      <c r="F193" s="191" t="s">
        <v>326</v>
      </c>
      <c r="G193" s="191">
        <v>2</v>
      </c>
      <c r="H193" s="28">
        <v>194</v>
      </c>
      <c r="I193" s="221" t="s">
        <v>212</v>
      </c>
      <c r="J193" s="221"/>
      <c r="K193" s="222" t="s">
        <v>1125</v>
      </c>
      <c r="L193" s="221" t="s">
        <v>8</v>
      </c>
      <c r="M193" s="223">
        <v>1</v>
      </c>
      <c r="N193" s="221" t="str">
        <f t="shared" ref="N193:N209" si="42">_xlfn.CONCAT(L193,"-",M193)</f>
        <v>CCR-ONE-NCD-1</v>
      </c>
      <c r="O193" s="221" t="s">
        <v>74</v>
      </c>
      <c r="P193" s="221">
        <v>9</v>
      </c>
      <c r="Q193" s="221" t="str">
        <f t="shared" si="41"/>
        <v>R 9</v>
      </c>
      <c r="R193" s="231">
        <v>20.2223305598067</v>
      </c>
      <c r="S193" s="231">
        <v>3.1706198539688764</v>
      </c>
      <c r="T193" s="231">
        <v>15.67880539086185</v>
      </c>
      <c r="U193" s="221" t="s">
        <v>1086</v>
      </c>
      <c r="V193" s="221" t="s">
        <v>1</v>
      </c>
      <c r="W193" s="222" t="s">
        <v>1122</v>
      </c>
      <c r="X193" s="222">
        <v>2</v>
      </c>
      <c r="Y193" s="221" t="s">
        <v>1193</v>
      </c>
      <c r="Z193" s="225">
        <v>10</v>
      </c>
      <c r="AA193" s="226">
        <f t="shared" si="38"/>
        <v>5</v>
      </c>
      <c r="AB193" s="173">
        <v>12</v>
      </c>
      <c r="AC193" s="227">
        <f t="shared" si="39"/>
        <v>6.065965856650152</v>
      </c>
      <c r="AD193" s="227">
        <f t="shared" si="40"/>
        <v>5.934034143349848</v>
      </c>
      <c r="AE193" s="159"/>
      <c r="AF193" s="159"/>
      <c r="AG193" s="26"/>
      <c r="AH193" s="26"/>
      <c r="AI193" s="159">
        <v>25.326692996006546</v>
      </c>
      <c r="AJ193" s="159">
        <v>1.8304108850944709</v>
      </c>
      <c r="AK193" s="159">
        <v>7.2272005088982043</v>
      </c>
    </row>
    <row r="194" spans="1:37" x14ac:dyDescent="0.2">
      <c r="A194" s="369" t="s">
        <v>1390</v>
      </c>
      <c r="B194" s="368" t="s">
        <v>317</v>
      </c>
      <c r="C194" s="368">
        <v>1</v>
      </c>
      <c r="D194" s="368">
        <v>193</v>
      </c>
      <c r="E194" s="323" t="s">
        <v>1321</v>
      </c>
      <c r="F194" s="26" t="s">
        <v>317</v>
      </c>
      <c r="G194" s="26">
        <v>3</v>
      </c>
      <c r="H194" s="28">
        <v>195</v>
      </c>
      <c r="I194" s="176" t="s">
        <v>251</v>
      </c>
      <c r="J194" s="176"/>
      <c r="K194" s="173" t="s">
        <v>1125</v>
      </c>
      <c r="L194" s="176" t="s">
        <v>12</v>
      </c>
      <c r="M194" s="180">
        <v>1</v>
      </c>
      <c r="N194" s="176" t="str">
        <f t="shared" si="42"/>
        <v>LCO-MXT-COM-1</v>
      </c>
      <c r="O194" s="176" t="s">
        <v>74</v>
      </c>
      <c r="P194" s="176">
        <v>49</v>
      </c>
      <c r="Q194" s="176" t="str">
        <f t="shared" si="41"/>
        <v>R 49</v>
      </c>
      <c r="R194" s="182">
        <v>40.448643320392598</v>
      </c>
      <c r="S194" s="182">
        <v>3.2547015706148157</v>
      </c>
      <c r="T194" s="182">
        <v>8.0465036733974333</v>
      </c>
      <c r="U194" s="176" t="s">
        <v>1086</v>
      </c>
      <c r="V194" s="176" t="s">
        <v>1</v>
      </c>
      <c r="W194" s="173" t="s">
        <v>1121</v>
      </c>
      <c r="X194" s="173">
        <v>2</v>
      </c>
      <c r="Y194" s="176" t="s">
        <v>1193</v>
      </c>
      <c r="Z194" s="185">
        <v>10</v>
      </c>
      <c r="AA194" s="178">
        <f t="shared" si="38"/>
        <v>5</v>
      </c>
      <c r="AB194" s="173">
        <v>12</v>
      </c>
      <c r="AC194" s="179">
        <f t="shared" si="39"/>
        <v>9.0332750334916483</v>
      </c>
      <c r="AD194" s="179">
        <f t="shared" si="40"/>
        <v>2.9667249665083517</v>
      </c>
      <c r="AE194" s="159"/>
      <c r="AF194" s="159"/>
      <c r="AG194" s="176"/>
      <c r="AH194" s="176"/>
      <c r="AI194" s="159">
        <v>10.86206123931747</v>
      </c>
      <c r="AJ194" s="159">
        <v>1.6387124478041568</v>
      </c>
      <c r="AK194" s="159">
        <v>15.086569774367495</v>
      </c>
    </row>
    <row r="195" spans="1:37" x14ac:dyDescent="0.2">
      <c r="A195" s="369" t="s">
        <v>1390</v>
      </c>
      <c r="B195" s="368" t="s">
        <v>318</v>
      </c>
      <c r="C195" s="368">
        <v>1</v>
      </c>
      <c r="D195" s="368">
        <v>194</v>
      </c>
      <c r="E195" s="323" t="s">
        <v>1321</v>
      </c>
      <c r="F195" s="26" t="s">
        <v>318</v>
      </c>
      <c r="G195" s="26">
        <v>3</v>
      </c>
      <c r="H195" s="28">
        <v>196</v>
      </c>
      <c r="I195" s="173" t="s">
        <v>269</v>
      </c>
      <c r="J195" s="173"/>
      <c r="K195" s="173" t="s">
        <v>1125</v>
      </c>
      <c r="L195" s="173" t="s">
        <v>0</v>
      </c>
      <c r="M195" s="174">
        <v>1</v>
      </c>
      <c r="N195" s="173" t="str">
        <f t="shared" si="42"/>
        <v>MHC-ONE-NCD-1</v>
      </c>
      <c r="O195" s="173" t="s">
        <v>74</v>
      </c>
      <c r="P195" s="173">
        <v>68</v>
      </c>
      <c r="Q195" s="173" t="str">
        <f t="shared" si="41"/>
        <v>R 68</v>
      </c>
      <c r="R195" s="182">
        <v>13.26503255213575</v>
      </c>
      <c r="S195" s="182">
        <v>0.69394616894962324</v>
      </c>
      <c r="T195" s="182">
        <v>5.2313943913985623</v>
      </c>
      <c r="U195" s="176" t="s">
        <v>1086</v>
      </c>
      <c r="V195" s="176" t="s">
        <v>1</v>
      </c>
      <c r="W195" s="173" t="s">
        <v>1121</v>
      </c>
      <c r="X195" s="173">
        <v>2</v>
      </c>
      <c r="Y195" s="176" t="s">
        <v>1193</v>
      </c>
      <c r="Z195" s="185">
        <v>10</v>
      </c>
      <c r="AA195" s="178">
        <f t="shared" si="38"/>
        <v>5</v>
      </c>
      <c r="AB195" s="173">
        <v>12</v>
      </c>
      <c r="AC195" s="179">
        <f t="shared" si="39"/>
        <v>2.9536595912326451</v>
      </c>
      <c r="AD195" s="179">
        <f t="shared" si="40"/>
        <v>9.0463404087673549</v>
      </c>
      <c r="AE195" s="159"/>
      <c r="AF195" s="159"/>
      <c r="AG195" s="176"/>
      <c r="AH195" s="176"/>
      <c r="AI195" s="159">
        <v>10.52748885377876</v>
      </c>
      <c r="AJ195" s="159">
        <v>1.0848894964831535</v>
      </c>
      <c r="AK195" s="159">
        <v>10.30530178233094</v>
      </c>
    </row>
    <row r="196" spans="1:37" x14ac:dyDescent="0.2">
      <c r="A196" s="369" t="s">
        <v>1390</v>
      </c>
      <c r="B196" s="368" t="s">
        <v>319</v>
      </c>
      <c r="C196" s="368">
        <v>1</v>
      </c>
      <c r="D196" s="368">
        <v>195</v>
      </c>
      <c r="E196" s="323" t="s">
        <v>1321</v>
      </c>
      <c r="F196" s="26" t="s">
        <v>319</v>
      </c>
      <c r="G196" s="26">
        <v>3</v>
      </c>
      <c r="H196" s="28">
        <v>197</v>
      </c>
      <c r="I196" s="173" t="s">
        <v>279</v>
      </c>
      <c r="J196" s="173"/>
      <c r="K196" s="173" t="s">
        <v>1125</v>
      </c>
      <c r="L196" s="173" t="s">
        <v>6</v>
      </c>
      <c r="M196" s="174">
        <v>3</v>
      </c>
      <c r="N196" s="173" t="str">
        <f t="shared" si="42"/>
        <v>OTO-MON-NCD-3</v>
      </c>
      <c r="O196" s="173" t="s">
        <v>74</v>
      </c>
      <c r="P196" s="173">
        <v>78</v>
      </c>
      <c r="Q196" s="173" t="str">
        <f t="shared" si="41"/>
        <v>R 78</v>
      </c>
      <c r="R196" s="175">
        <v>7.1924735004658995</v>
      </c>
      <c r="S196" s="175">
        <v>0.8708601670684919</v>
      </c>
      <c r="T196" s="175">
        <v>12.107937095799951</v>
      </c>
      <c r="U196" s="176" t="s">
        <v>1085</v>
      </c>
      <c r="V196" s="176" t="s">
        <v>1</v>
      </c>
      <c r="W196" s="173" t="s">
        <v>1122</v>
      </c>
      <c r="X196" s="173">
        <v>2</v>
      </c>
      <c r="Y196" s="176" t="s">
        <v>1193</v>
      </c>
      <c r="Z196" s="178">
        <f>R196</f>
        <v>7.1924735004658995</v>
      </c>
      <c r="AA196" s="178">
        <f>5*2</f>
        <v>10</v>
      </c>
      <c r="AB196" s="173">
        <v>12</v>
      </c>
      <c r="AC196" s="183" t="s">
        <v>1</v>
      </c>
      <c r="AD196" s="183" t="s">
        <v>1</v>
      </c>
      <c r="AE196" s="159"/>
      <c r="AF196" s="159"/>
      <c r="AG196" s="176"/>
      <c r="AH196" s="176"/>
      <c r="AI196" s="159">
        <v>26.133441653536515</v>
      </c>
      <c r="AJ196" s="159">
        <v>4.0844134783949269</v>
      </c>
      <c r="AK196" s="159">
        <v>15.629068427128512</v>
      </c>
    </row>
    <row r="197" spans="1:37" x14ac:dyDescent="0.2">
      <c r="A197" s="369" t="s">
        <v>1390</v>
      </c>
      <c r="B197" s="368" t="s">
        <v>322</v>
      </c>
      <c r="C197" s="368">
        <v>1</v>
      </c>
      <c r="D197" s="368">
        <v>196</v>
      </c>
      <c r="E197" s="323" t="s">
        <v>1321</v>
      </c>
      <c r="F197" s="26" t="s">
        <v>322</v>
      </c>
      <c r="G197" s="26">
        <v>3</v>
      </c>
      <c r="H197" s="28">
        <v>198</v>
      </c>
      <c r="I197" s="176" t="s">
        <v>234</v>
      </c>
      <c r="J197" s="176"/>
      <c r="K197" s="173" t="s">
        <v>1125</v>
      </c>
      <c r="L197" s="176" t="s">
        <v>5</v>
      </c>
      <c r="M197" s="180">
        <v>8</v>
      </c>
      <c r="N197" s="176" t="str">
        <f t="shared" si="42"/>
        <v>CGF-MXG-PRO-8</v>
      </c>
      <c r="O197" s="176" t="s">
        <v>74</v>
      </c>
      <c r="P197" s="176">
        <v>32</v>
      </c>
      <c r="Q197" s="176" t="str">
        <f t="shared" si="41"/>
        <v>R 32</v>
      </c>
      <c r="R197" s="182">
        <v>14.119269023468142</v>
      </c>
      <c r="S197" s="182">
        <v>0.74790352455214282</v>
      </c>
      <c r="T197" s="182">
        <v>5.2970413929292341</v>
      </c>
      <c r="U197" s="176" t="s">
        <v>1086</v>
      </c>
      <c r="V197" s="176" t="s">
        <v>1</v>
      </c>
      <c r="W197" s="173" t="s">
        <v>1122</v>
      </c>
      <c r="X197" s="173">
        <v>2</v>
      </c>
      <c r="Y197" s="176" t="s">
        <v>1193</v>
      </c>
      <c r="Z197" s="185">
        <v>10</v>
      </c>
      <c r="AA197" s="178">
        <f t="shared" ref="AA197:AA210" si="43">2.5*2</f>
        <v>5</v>
      </c>
      <c r="AB197" s="173">
        <v>12</v>
      </c>
      <c r="AC197" s="179">
        <f t="shared" ref="AC197:AC210" si="44">AB197-AD197</f>
        <v>3.5009764456967485</v>
      </c>
      <c r="AD197" s="179">
        <f t="shared" ref="AD197:AD210" si="45">(Z197*AB197)/R197</f>
        <v>8.4990235543032515</v>
      </c>
      <c r="AE197" s="159"/>
      <c r="AF197" s="159"/>
      <c r="AG197" s="176"/>
      <c r="AH197" s="176"/>
      <c r="AI197" s="159">
        <v>14.519759082264994</v>
      </c>
      <c r="AJ197" s="159">
        <v>2.4766201333795022</v>
      </c>
      <c r="AK197" s="159">
        <v>17.056895499075765</v>
      </c>
    </row>
    <row r="198" spans="1:37" x14ac:dyDescent="0.2">
      <c r="A198" s="369" t="s">
        <v>1390</v>
      </c>
      <c r="B198" s="368" t="s">
        <v>323</v>
      </c>
      <c r="C198" s="368">
        <v>1</v>
      </c>
      <c r="D198" s="368">
        <v>197</v>
      </c>
      <c r="E198" s="323" t="s">
        <v>1321</v>
      </c>
      <c r="F198" s="26" t="s">
        <v>323</v>
      </c>
      <c r="G198" s="26">
        <v>3</v>
      </c>
      <c r="H198" s="28">
        <v>199</v>
      </c>
      <c r="I198" s="176" t="s">
        <v>249</v>
      </c>
      <c r="J198" s="176"/>
      <c r="K198" s="173" t="s">
        <v>1125</v>
      </c>
      <c r="L198" s="176" t="s">
        <v>10</v>
      </c>
      <c r="M198" s="180">
        <v>7</v>
      </c>
      <c r="N198" s="176" t="str">
        <f t="shared" si="42"/>
        <v>CRE-MXT-NCD-7</v>
      </c>
      <c r="O198" s="176" t="s">
        <v>74</v>
      </c>
      <c r="P198" s="176">
        <v>47</v>
      </c>
      <c r="Q198" s="176" t="str">
        <f t="shared" si="41"/>
        <v>R 47</v>
      </c>
      <c r="R198" s="182">
        <v>14.319560340719823</v>
      </c>
      <c r="S198" s="182">
        <v>1.5189056408547383</v>
      </c>
      <c r="T198" s="182">
        <v>10.607208634300745</v>
      </c>
      <c r="U198" s="176" t="s">
        <v>1086</v>
      </c>
      <c r="V198" s="176" t="s">
        <v>1</v>
      </c>
      <c r="W198" s="173" t="s">
        <v>1122</v>
      </c>
      <c r="X198" s="173">
        <v>2</v>
      </c>
      <c r="Y198" s="176" t="s">
        <v>1193</v>
      </c>
      <c r="Z198" s="185">
        <v>10</v>
      </c>
      <c r="AA198" s="178">
        <f t="shared" si="43"/>
        <v>5</v>
      </c>
      <c r="AB198" s="173">
        <v>12</v>
      </c>
      <c r="AC198" s="179">
        <f t="shared" si="44"/>
        <v>3.6198544407287461</v>
      </c>
      <c r="AD198" s="179">
        <f t="shared" si="45"/>
        <v>8.3801455592712539</v>
      </c>
      <c r="AE198" s="159"/>
      <c r="AF198" s="159"/>
      <c r="AG198" s="176"/>
      <c r="AH198" s="176"/>
      <c r="AI198" s="159">
        <v>17.326982053182284</v>
      </c>
      <c r="AJ198" s="159">
        <v>2.0746717971256583</v>
      </c>
      <c r="AK198" s="159">
        <v>11.973647752146329</v>
      </c>
    </row>
    <row r="199" spans="1:37" x14ac:dyDescent="0.2">
      <c r="A199" s="369" t="s">
        <v>1390</v>
      </c>
      <c r="B199" s="368" t="s">
        <v>324</v>
      </c>
      <c r="C199" s="368">
        <v>1</v>
      </c>
      <c r="D199" s="368">
        <v>198</v>
      </c>
      <c r="E199" s="323" t="s">
        <v>1321</v>
      </c>
      <c r="F199" s="26" t="s">
        <v>324</v>
      </c>
      <c r="G199" s="26">
        <v>3</v>
      </c>
      <c r="H199" s="28">
        <v>200</v>
      </c>
      <c r="I199" s="176" t="s">
        <v>314</v>
      </c>
      <c r="J199" s="176"/>
      <c r="K199" s="173" t="s">
        <v>1125</v>
      </c>
      <c r="L199" s="176" t="s">
        <v>13</v>
      </c>
      <c r="M199" s="180">
        <v>6</v>
      </c>
      <c r="N199" s="176" t="str">
        <f t="shared" si="42"/>
        <v>WBI-NRT-NCS-6</v>
      </c>
      <c r="O199" s="176" t="s">
        <v>74</v>
      </c>
      <c r="P199" s="176">
        <v>113</v>
      </c>
      <c r="Q199" s="176" t="str">
        <f t="shared" si="41"/>
        <v>R 113</v>
      </c>
      <c r="R199" s="175">
        <v>21.303678954269149</v>
      </c>
      <c r="S199" s="175">
        <v>4.0009199437558483</v>
      </c>
      <c r="T199" s="175">
        <v>18.780417937879619</v>
      </c>
      <c r="U199" s="176" t="s">
        <v>1086</v>
      </c>
      <c r="V199" s="176" t="s">
        <v>1</v>
      </c>
      <c r="W199" s="173" t="s">
        <v>1122</v>
      </c>
      <c r="X199" s="173">
        <v>2</v>
      </c>
      <c r="Y199" s="176" t="s">
        <v>1193</v>
      </c>
      <c r="Z199" s="185">
        <v>10</v>
      </c>
      <c r="AA199" s="178">
        <f t="shared" si="43"/>
        <v>5</v>
      </c>
      <c r="AB199" s="173">
        <v>12</v>
      </c>
      <c r="AC199" s="179">
        <f t="shared" si="44"/>
        <v>6.3671700903119079</v>
      </c>
      <c r="AD199" s="179">
        <f t="shared" si="45"/>
        <v>5.6328299096880921</v>
      </c>
      <c r="AE199" s="159"/>
      <c r="AF199" s="159"/>
      <c r="AG199" s="176"/>
      <c r="AH199" s="176"/>
      <c r="AI199" s="159">
        <v>11.205312023144582</v>
      </c>
      <c r="AJ199" s="159">
        <v>1.4006353563307339</v>
      </c>
      <c r="AK199" s="159">
        <v>12.499744348374415</v>
      </c>
    </row>
    <row r="200" spans="1:37" x14ac:dyDescent="0.2">
      <c r="A200" s="369" t="s">
        <v>1390</v>
      </c>
      <c r="B200" s="368" t="s">
        <v>325</v>
      </c>
      <c r="C200" s="368">
        <v>1</v>
      </c>
      <c r="D200" s="368">
        <v>199</v>
      </c>
      <c r="E200" s="323" t="s">
        <v>1321</v>
      </c>
      <c r="F200" s="26" t="s">
        <v>325</v>
      </c>
      <c r="G200" s="26">
        <v>3</v>
      </c>
      <c r="H200" s="28">
        <v>201</v>
      </c>
      <c r="I200" s="176" t="s">
        <v>235</v>
      </c>
      <c r="J200" s="176"/>
      <c r="K200" s="173" t="s">
        <v>1125</v>
      </c>
      <c r="L200" s="176" t="s">
        <v>9</v>
      </c>
      <c r="M200" s="180">
        <v>1</v>
      </c>
      <c r="N200" s="176" t="str">
        <f t="shared" si="42"/>
        <v>CRE-MXG-NCD-1</v>
      </c>
      <c r="O200" s="176" t="s">
        <v>74</v>
      </c>
      <c r="P200" s="176">
        <v>33</v>
      </c>
      <c r="Q200" s="176" t="str">
        <f t="shared" si="41"/>
        <v>R 33</v>
      </c>
      <c r="R200" s="175">
        <v>14.677871123651599</v>
      </c>
      <c r="S200" s="175">
        <v>3.8676036689334383</v>
      </c>
      <c r="T200" s="175">
        <v>26.349895269902369</v>
      </c>
      <c r="U200" s="176" t="s">
        <v>1086</v>
      </c>
      <c r="V200" s="176" t="s">
        <v>1</v>
      </c>
      <c r="W200" s="173" t="s">
        <v>1122</v>
      </c>
      <c r="X200" s="173">
        <v>2</v>
      </c>
      <c r="Y200" s="176" t="s">
        <v>1193</v>
      </c>
      <c r="Z200" s="185">
        <v>10</v>
      </c>
      <c r="AA200" s="178">
        <f t="shared" si="43"/>
        <v>5</v>
      </c>
      <c r="AB200" s="173">
        <v>12</v>
      </c>
      <c r="AC200" s="179">
        <f t="shared" si="44"/>
        <v>3.8244274670980971</v>
      </c>
      <c r="AD200" s="179">
        <f t="shared" si="45"/>
        <v>8.1755725329019029</v>
      </c>
      <c r="AE200" s="159"/>
      <c r="AF200" s="159"/>
      <c r="AG200" s="176"/>
      <c r="AH200" s="176"/>
      <c r="AI200" s="159">
        <v>15.895946884326195</v>
      </c>
      <c r="AJ200" s="159">
        <v>3.8514811981003184E-2</v>
      </c>
      <c r="AK200" s="159">
        <v>0.24229328558577259</v>
      </c>
    </row>
    <row r="201" spans="1:37" x14ac:dyDescent="0.2">
      <c r="A201" s="369" t="s">
        <v>1390</v>
      </c>
      <c r="B201" s="368" t="s">
        <v>326</v>
      </c>
      <c r="C201" s="368">
        <v>1</v>
      </c>
      <c r="D201" s="368">
        <v>200</v>
      </c>
      <c r="E201" s="323" t="s">
        <v>1321</v>
      </c>
      <c r="F201" s="26" t="s">
        <v>326</v>
      </c>
      <c r="G201" s="26">
        <v>3</v>
      </c>
      <c r="H201" s="28">
        <v>202</v>
      </c>
      <c r="I201" s="176" t="s">
        <v>291</v>
      </c>
      <c r="J201" s="176"/>
      <c r="K201" s="173" t="s">
        <v>1125</v>
      </c>
      <c r="L201" s="176" t="s">
        <v>7</v>
      </c>
      <c r="M201" s="180">
        <v>7</v>
      </c>
      <c r="N201" s="176" t="str">
        <f t="shared" si="42"/>
        <v>OTO-MXT-NCD-7</v>
      </c>
      <c r="O201" s="176" t="s">
        <v>74</v>
      </c>
      <c r="P201" s="176">
        <v>90</v>
      </c>
      <c r="Q201" s="176" t="str">
        <f t="shared" si="41"/>
        <v>R 90</v>
      </c>
      <c r="R201" s="175">
        <v>10.861814228071534</v>
      </c>
      <c r="S201" s="175">
        <v>3.0787134914874223</v>
      </c>
      <c r="T201" s="175">
        <v>28.344376241776637</v>
      </c>
      <c r="U201" s="176" t="s">
        <v>1086</v>
      </c>
      <c r="V201" s="176" t="s">
        <v>1</v>
      </c>
      <c r="W201" s="173" t="s">
        <v>1122</v>
      </c>
      <c r="X201" s="173">
        <v>2</v>
      </c>
      <c r="Y201" s="176" t="s">
        <v>1193</v>
      </c>
      <c r="Z201" s="185">
        <v>10</v>
      </c>
      <c r="AA201" s="178">
        <f t="shared" si="43"/>
        <v>5</v>
      </c>
      <c r="AB201" s="173">
        <v>12</v>
      </c>
      <c r="AC201" s="179">
        <f t="shared" si="44"/>
        <v>0.9521218573349266</v>
      </c>
      <c r="AD201" s="179">
        <f t="shared" si="45"/>
        <v>11.047878142665073</v>
      </c>
      <c r="AE201" s="26"/>
      <c r="AF201" s="26"/>
      <c r="AG201" s="176"/>
      <c r="AH201" s="176"/>
      <c r="AI201" s="159">
        <v>17.016525930230372</v>
      </c>
      <c r="AJ201" s="159">
        <v>1.2027530984826855</v>
      </c>
      <c r="AK201" s="159">
        <v>7.0681471847667696</v>
      </c>
    </row>
    <row r="202" spans="1:37" x14ac:dyDescent="0.2">
      <c r="A202" s="369" t="s">
        <v>1390</v>
      </c>
      <c r="B202" s="368" t="s">
        <v>317</v>
      </c>
      <c r="C202" s="368">
        <v>2</v>
      </c>
      <c r="D202" s="368">
        <v>201</v>
      </c>
      <c r="E202" s="323" t="s">
        <v>1321</v>
      </c>
      <c r="F202" s="191" t="s">
        <v>317</v>
      </c>
      <c r="G202" s="191">
        <v>4</v>
      </c>
      <c r="H202" s="28">
        <v>203</v>
      </c>
      <c r="I202" s="221" t="s">
        <v>255</v>
      </c>
      <c r="J202" s="221"/>
      <c r="K202" s="222" t="s">
        <v>1125</v>
      </c>
      <c r="L202" s="221" t="s">
        <v>12</v>
      </c>
      <c r="M202" s="223">
        <v>5</v>
      </c>
      <c r="N202" s="221" t="str">
        <f t="shared" si="42"/>
        <v>LCO-MXT-COM-5</v>
      </c>
      <c r="O202" s="221" t="s">
        <v>74</v>
      </c>
      <c r="P202" s="221">
        <v>53</v>
      </c>
      <c r="Q202" s="221" t="str">
        <f t="shared" si="41"/>
        <v>R 53</v>
      </c>
      <c r="R202" s="224">
        <v>19.944907895706635</v>
      </c>
      <c r="S202" s="224">
        <v>7.8089054789988635E-2</v>
      </c>
      <c r="T202" s="224">
        <v>0.39152376736118288</v>
      </c>
      <c r="U202" s="221" t="s">
        <v>1086</v>
      </c>
      <c r="V202" s="221" t="s">
        <v>1</v>
      </c>
      <c r="W202" s="222" t="s">
        <v>1121</v>
      </c>
      <c r="X202" s="222">
        <v>2</v>
      </c>
      <c r="Y202" s="221" t="s">
        <v>1193</v>
      </c>
      <c r="Z202" s="225">
        <v>10</v>
      </c>
      <c r="AA202" s="226">
        <f t="shared" si="43"/>
        <v>5</v>
      </c>
      <c r="AB202" s="173">
        <v>12</v>
      </c>
      <c r="AC202" s="227">
        <f t="shared" si="44"/>
        <v>5.9834267158570658</v>
      </c>
      <c r="AD202" s="227">
        <f t="shared" si="45"/>
        <v>6.0165732841429342</v>
      </c>
      <c r="AE202" s="159"/>
      <c r="AF202" s="159"/>
      <c r="AG202" s="176"/>
      <c r="AH202" s="176"/>
      <c r="AI202" s="159">
        <v>7.6811515913547206</v>
      </c>
      <c r="AJ202" s="159">
        <v>0.82034289429126395</v>
      </c>
      <c r="AK202" s="159">
        <v>10.679946679018485</v>
      </c>
    </row>
    <row r="203" spans="1:37" s="29" customFormat="1" x14ac:dyDescent="0.2">
      <c r="A203" s="369" t="s">
        <v>1390</v>
      </c>
      <c r="B203" s="368" t="s">
        <v>318</v>
      </c>
      <c r="C203" s="368">
        <v>2</v>
      </c>
      <c r="D203" s="368">
        <v>202</v>
      </c>
      <c r="E203" s="323" t="s">
        <v>1321</v>
      </c>
      <c r="F203" s="191" t="s">
        <v>318</v>
      </c>
      <c r="G203" s="191">
        <v>4</v>
      </c>
      <c r="H203" s="28">
        <v>204</v>
      </c>
      <c r="I203" s="221" t="s">
        <v>311</v>
      </c>
      <c r="J203" s="221"/>
      <c r="K203" s="222" t="s">
        <v>1125</v>
      </c>
      <c r="L203" s="221" t="s">
        <v>13</v>
      </c>
      <c r="M203" s="223">
        <v>3</v>
      </c>
      <c r="N203" s="221" t="str">
        <f t="shared" si="42"/>
        <v>WBI-NRT-NCS-3</v>
      </c>
      <c r="O203" s="221" t="s">
        <v>74</v>
      </c>
      <c r="P203" s="221">
        <v>110</v>
      </c>
      <c r="Q203" s="221" t="str">
        <f t="shared" si="41"/>
        <v>R 110</v>
      </c>
      <c r="R203" s="231">
        <v>25.73586765581415</v>
      </c>
      <c r="S203" s="231">
        <v>3.0645075653689346</v>
      </c>
      <c r="T203" s="231">
        <v>11.907535453449587</v>
      </c>
      <c r="U203" s="221" t="s">
        <v>1086</v>
      </c>
      <c r="V203" s="221" t="s">
        <v>1</v>
      </c>
      <c r="W203" s="222" t="s">
        <v>1122</v>
      </c>
      <c r="X203" s="222">
        <v>2</v>
      </c>
      <c r="Y203" s="221" t="s">
        <v>1193</v>
      </c>
      <c r="Z203" s="225">
        <v>10</v>
      </c>
      <c r="AA203" s="226">
        <f t="shared" si="43"/>
        <v>5</v>
      </c>
      <c r="AB203" s="173">
        <v>12</v>
      </c>
      <c r="AC203" s="227">
        <f t="shared" si="44"/>
        <v>7.3372467715153933</v>
      </c>
      <c r="AD203" s="227">
        <f t="shared" si="45"/>
        <v>4.6627532284846067</v>
      </c>
      <c r="AE203" s="159"/>
      <c r="AF203" s="159"/>
      <c r="AG203" s="176"/>
      <c r="AH203" s="176"/>
      <c r="AI203" s="159">
        <v>9.2919042296356622</v>
      </c>
      <c r="AJ203" s="159">
        <v>1.8100489462375648</v>
      </c>
      <c r="AK203" s="159">
        <v>19.479849356008025</v>
      </c>
    </row>
    <row r="204" spans="1:37" x14ac:dyDescent="0.2">
      <c r="A204" s="369" t="s">
        <v>1390</v>
      </c>
      <c r="B204" s="368" t="s">
        <v>319</v>
      </c>
      <c r="C204" s="368">
        <v>2</v>
      </c>
      <c r="D204" s="368">
        <v>203</v>
      </c>
      <c r="E204" s="323" t="s">
        <v>1321</v>
      </c>
      <c r="F204" s="191" t="s">
        <v>319</v>
      </c>
      <c r="G204" s="191">
        <v>4</v>
      </c>
      <c r="H204" s="28">
        <v>205</v>
      </c>
      <c r="I204" s="221" t="s">
        <v>306</v>
      </c>
      <c r="J204" s="221"/>
      <c r="K204" s="222" t="s">
        <v>1125</v>
      </c>
      <c r="L204" s="221" t="s">
        <v>11</v>
      </c>
      <c r="M204" s="223">
        <v>6</v>
      </c>
      <c r="N204" s="221" t="str">
        <f t="shared" si="42"/>
        <v>UCP-MXG-NCD-6</v>
      </c>
      <c r="O204" s="221" t="s">
        <v>74</v>
      </c>
      <c r="P204" s="221">
        <v>105</v>
      </c>
      <c r="Q204" s="221" t="str">
        <f t="shared" si="41"/>
        <v>R 105</v>
      </c>
      <c r="R204" s="224">
        <v>18.721471760737664</v>
      </c>
      <c r="S204" s="224">
        <v>1.2461471028761786</v>
      </c>
      <c r="T204" s="224">
        <v>6.6562453999454041</v>
      </c>
      <c r="U204" s="221" t="s">
        <v>1086</v>
      </c>
      <c r="V204" s="221" t="s">
        <v>1</v>
      </c>
      <c r="W204" s="222" t="s">
        <v>1122</v>
      </c>
      <c r="X204" s="222">
        <v>2</v>
      </c>
      <c r="Y204" s="221" t="s">
        <v>1193</v>
      </c>
      <c r="Z204" s="225">
        <v>10</v>
      </c>
      <c r="AA204" s="226">
        <f t="shared" si="43"/>
        <v>5</v>
      </c>
      <c r="AB204" s="173">
        <v>12</v>
      </c>
      <c r="AC204" s="227">
        <f t="shared" si="44"/>
        <v>5.5902475225445762</v>
      </c>
      <c r="AD204" s="227">
        <f t="shared" si="45"/>
        <v>6.4097524774554238</v>
      </c>
      <c r="AE204" s="159"/>
      <c r="AF204" s="159"/>
      <c r="AG204" s="176"/>
      <c r="AH204" s="176"/>
      <c r="AI204" s="159">
        <v>16.56911339512904</v>
      </c>
      <c r="AJ204" s="159">
        <v>1.370276464167999</v>
      </c>
      <c r="AK204" s="159">
        <v>8.2700650993844391</v>
      </c>
    </row>
    <row r="205" spans="1:37" x14ac:dyDescent="0.2">
      <c r="A205" s="369" t="s">
        <v>1390</v>
      </c>
      <c r="B205" s="368" t="s">
        <v>322</v>
      </c>
      <c r="C205" s="368">
        <v>2</v>
      </c>
      <c r="D205" s="368">
        <v>204</v>
      </c>
      <c r="E205" s="323" t="s">
        <v>1321</v>
      </c>
      <c r="F205" s="191" t="s">
        <v>322</v>
      </c>
      <c r="G205" s="191">
        <v>4</v>
      </c>
      <c r="H205" s="28">
        <v>206</v>
      </c>
      <c r="I205" s="221" t="s">
        <v>275</v>
      </c>
      <c r="J205" s="221"/>
      <c r="K205" s="222" t="s">
        <v>1125</v>
      </c>
      <c r="L205" s="221" t="s">
        <v>0</v>
      </c>
      <c r="M205" s="223">
        <v>7</v>
      </c>
      <c r="N205" s="221" t="str">
        <f t="shared" si="42"/>
        <v>MHC-ONE-NCD-7</v>
      </c>
      <c r="O205" s="221" t="s">
        <v>74</v>
      </c>
      <c r="P205" s="221">
        <v>74</v>
      </c>
      <c r="Q205" s="221" t="str">
        <f t="shared" si="41"/>
        <v>R 74</v>
      </c>
      <c r="R205" s="231">
        <v>10.104389583650821</v>
      </c>
      <c r="S205" s="231">
        <v>1.326097059386</v>
      </c>
      <c r="T205" s="231">
        <v>13.123970017265183</v>
      </c>
      <c r="U205" s="221" t="s">
        <v>1086</v>
      </c>
      <c r="V205" s="221" t="s">
        <v>1</v>
      </c>
      <c r="W205" s="222" t="s">
        <v>1122</v>
      </c>
      <c r="X205" s="222">
        <v>2</v>
      </c>
      <c r="Y205" s="221" t="s">
        <v>1193</v>
      </c>
      <c r="Z205" s="225">
        <v>10</v>
      </c>
      <c r="AA205" s="226">
        <f t="shared" si="43"/>
        <v>5</v>
      </c>
      <c r="AB205" s="173">
        <v>12</v>
      </c>
      <c r="AC205" s="227">
        <f t="shared" si="44"/>
        <v>0.12397334776528446</v>
      </c>
      <c r="AD205" s="227">
        <f t="shared" si="45"/>
        <v>11.876026652234716</v>
      </c>
      <c r="AE205" s="159"/>
      <c r="AF205" s="159"/>
      <c r="AG205" s="176"/>
      <c r="AH205" s="176"/>
      <c r="AI205" s="159">
        <v>12.220736626736674</v>
      </c>
      <c r="AJ205" s="159">
        <v>0.78692151711643554</v>
      </c>
      <c r="AK205" s="159">
        <v>6.4392314567584998</v>
      </c>
    </row>
    <row r="206" spans="1:37" x14ac:dyDescent="0.2">
      <c r="A206" s="369" t="s">
        <v>1390</v>
      </c>
      <c r="B206" s="368" t="s">
        <v>323</v>
      </c>
      <c r="C206" s="368">
        <v>2</v>
      </c>
      <c r="D206" s="368">
        <v>205</v>
      </c>
      <c r="E206" s="323" t="s">
        <v>1321</v>
      </c>
      <c r="F206" s="191" t="s">
        <v>323</v>
      </c>
      <c r="G206" s="191">
        <v>4</v>
      </c>
      <c r="H206" s="28">
        <v>207</v>
      </c>
      <c r="I206" s="221" t="s">
        <v>229</v>
      </c>
      <c r="J206" s="221"/>
      <c r="K206" s="222" t="s">
        <v>1125</v>
      </c>
      <c r="L206" s="221" t="s">
        <v>5</v>
      </c>
      <c r="M206" s="223">
        <v>3</v>
      </c>
      <c r="N206" s="221" t="str">
        <f t="shared" si="42"/>
        <v>CGF-MXG-PRO-3</v>
      </c>
      <c r="O206" s="221" t="s">
        <v>74</v>
      </c>
      <c r="P206" s="221">
        <v>27</v>
      </c>
      <c r="Q206" s="221" t="str">
        <f t="shared" si="41"/>
        <v>R 27</v>
      </c>
      <c r="R206" s="231">
        <v>15.6713247957607</v>
      </c>
      <c r="S206" s="231">
        <v>0.1871181566759621</v>
      </c>
      <c r="T206" s="231">
        <v>1.1940161991064089</v>
      </c>
      <c r="U206" s="221" t="s">
        <v>1086</v>
      </c>
      <c r="V206" s="221" t="s">
        <v>1</v>
      </c>
      <c r="W206" s="222" t="s">
        <v>1122</v>
      </c>
      <c r="X206" s="222">
        <v>2</v>
      </c>
      <c r="Y206" s="221" t="s">
        <v>1193</v>
      </c>
      <c r="Z206" s="225">
        <v>10</v>
      </c>
      <c r="AA206" s="226">
        <f t="shared" si="43"/>
        <v>5</v>
      </c>
      <c r="AB206" s="173">
        <v>12</v>
      </c>
      <c r="AC206" s="227">
        <f t="shared" si="44"/>
        <v>4.3427022562596891</v>
      </c>
      <c r="AD206" s="227">
        <f t="shared" si="45"/>
        <v>7.6572977437403109</v>
      </c>
      <c r="AE206" s="159"/>
      <c r="AF206" s="159"/>
      <c r="AG206" s="176"/>
      <c r="AH206" s="176"/>
      <c r="AI206" s="159">
        <v>5.3307937926288069</v>
      </c>
      <c r="AJ206" s="159">
        <v>0.4800525085111832</v>
      </c>
      <c r="AK206" s="159">
        <v>9.0052725201072157</v>
      </c>
    </row>
    <row r="207" spans="1:37" x14ac:dyDescent="0.2">
      <c r="A207" s="369" t="s">
        <v>1390</v>
      </c>
      <c r="B207" s="368" t="s">
        <v>324</v>
      </c>
      <c r="C207" s="368">
        <v>2</v>
      </c>
      <c r="D207" s="368">
        <v>206</v>
      </c>
      <c r="E207" s="323" t="s">
        <v>1321</v>
      </c>
      <c r="F207" s="191" t="s">
        <v>324</v>
      </c>
      <c r="G207" s="191">
        <v>4</v>
      </c>
      <c r="H207" s="28">
        <v>208</v>
      </c>
      <c r="I207" s="221" t="s">
        <v>226</v>
      </c>
      <c r="J207" s="221"/>
      <c r="K207" s="222" t="s">
        <v>1125</v>
      </c>
      <c r="L207" s="221" t="s">
        <v>4</v>
      </c>
      <c r="M207" s="223">
        <v>8</v>
      </c>
      <c r="N207" s="221" t="str">
        <f t="shared" si="42"/>
        <v>CGF-MON-PRO-8</v>
      </c>
      <c r="O207" s="221" t="s">
        <v>74</v>
      </c>
      <c r="P207" s="221">
        <v>24</v>
      </c>
      <c r="Q207" s="221" t="str">
        <f t="shared" si="41"/>
        <v>R 24</v>
      </c>
      <c r="R207" s="224">
        <v>16.79131910666359</v>
      </c>
      <c r="S207" s="224">
        <v>0.50576361277601889</v>
      </c>
      <c r="T207" s="224">
        <v>3.0120540832036715</v>
      </c>
      <c r="U207" s="221" t="s">
        <v>1086</v>
      </c>
      <c r="V207" s="221" t="s">
        <v>1</v>
      </c>
      <c r="W207" s="222" t="s">
        <v>1122</v>
      </c>
      <c r="X207" s="222">
        <v>2</v>
      </c>
      <c r="Y207" s="221" t="s">
        <v>1193</v>
      </c>
      <c r="Z207" s="225">
        <v>10</v>
      </c>
      <c r="AA207" s="226">
        <f t="shared" si="43"/>
        <v>5</v>
      </c>
      <c r="AB207" s="173">
        <v>12</v>
      </c>
      <c r="AC207" s="227">
        <f t="shared" si="44"/>
        <v>4.8534500930079805</v>
      </c>
      <c r="AD207" s="227">
        <f t="shared" si="45"/>
        <v>7.1465499069920195</v>
      </c>
      <c r="AE207" s="159"/>
      <c r="AF207" s="159"/>
      <c r="AG207" s="176"/>
      <c r="AH207" s="176"/>
      <c r="AI207" s="159">
        <v>7.2901414273984901</v>
      </c>
      <c r="AJ207" s="159">
        <v>3.0383070158934867E-2</v>
      </c>
      <c r="AK207" s="159">
        <v>0.41676928303127803</v>
      </c>
    </row>
    <row r="208" spans="1:37" x14ac:dyDescent="0.2">
      <c r="A208" s="369" t="s">
        <v>1390</v>
      </c>
      <c r="B208" s="368" t="s">
        <v>325</v>
      </c>
      <c r="C208" s="368">
        <v>2</v>
      </c>
      <c r="D208" s="368">
        <v>207</v>
      </c>
      <c r="E208" s="323" t="s">
        <v>1321</v>
      </c>
      <c r="F208" s="191" t="s">
        <v>325</v>
      </c>
      <c r="G208" s="191">
        <v>4</v>
      </c>
      <c r="H208" s="28">
        <v>209</v>
      </c>
      <c r="I208" s="221" t="s">
        <v>244</v>
      </c>
      <c r="J208" s="221"/>
      <c r="K208" s="222" t="s">
        <v>1125</v>
      </c>
      <c r="L208" s="221" t="s">
        <v>10</v>
      </c>
      <c r="M208" s="223">
        <v>2</v>
      </c>
      <c r="N208" s="221" t="str">
        <f t="shared" si="42"/>
        <v>CRE-MXT-NCD-2</v>
      </c>
      <c r="O208" s="221" t="s">
        <v>74</v>
      </c>
      <c r="P208" s="221">
        <v>42</v>
      </c>
      <c r="Q208" s="221" t="str">
        <f t="shared" si="41"/>
        <v>R 42</v>
      </c>
      <c r="R208" s="224">
        <v>10.23537651428636</v>
      </c>
      <c r="S208" s="224">
        <v>0.4042896957930851</v>
      </c>
      <c r="T208" s="224">
        <v>3.9499250001090296</v>
      </c>
      <c r="U208" s="221" t="s">
        <v>1086</v>
      </c>
      <c r="V208" s="221" t="s">
        <v>1</v>
      </c>
      <c r="W208" s="222" t="s">
        <v>1121</v>
      </c>
      <c r="X208" s="222">
        <v>2</v>
      </c>
      <c r="Y208" s="221" t="s">
        <v>1193</v>
      </c>
      <c r="Z208" s="225">
        <v>10</v>
      </c>
      <c r="AA208" s="226">
        <f t="shared" si="43"/>
        <v>5</v>
      </c>
      <c r="AB208" s="173">
        <v>12</v>
      </c>
      <c r="AC208" s="227">
        <f t="shared" si="44"/>
        <v>0.27595645040452688</v>
      </c>
      <c r="AD208" s="227">
        <f t="shared" si="45"/>
        <v>11.724043549595473</v>
      </c>
      <c r="AE208" s="159"/>
      <c r="AF208" s="159"/>
      <c r="AG208" s="176"/>
      <c r="AH208" s="176"/>
      <c r="AI208" s="159">
        <v>8.0420840503912405</v>
      </c>
      <c r="AJ208" s="159">
        <v>0.24914117530327307</v>
      </c>
      <c r="AK208" s="159">
        <v>3.0979678121015479</v>
      </c>
    </row>
    <row r="209" spans="1:37" x14ac:dyDescent="0.2">
      <c r="A209" s="369" t="s">
        <v>1390</v>
      </c>
      <c r="B209" s="368" t="s">
        <v>326</v>
      </c>
      <c r="C209" s="368">
        <v>2</v>
      </c>
      <c r="D209" s="368">
        <v>208</v>
      </c>
      <c r="E209" s="323" t="s">
        <v>1321</v>
      </c>
      <c r="F209" s="191" t="s">
        <v>326</v>
      </c>
      <c r="G209" s="191">
        <v>4</v>
      </c>
      <c r="H209" s="28">
        <v>210</v>
      </c>
      <c r="I209" s="221" t="s">
        <v>223</v>
      </c>
      <c r="J209" s="221"/>
      <c r="K209" s="222" t="s">
        <v>1125</v>
      </c>
      <c r="L209" s="221" t="s">
        <v>4</v>
      </c>
      <c r="M209" s="223">
        <v>5</v>
      </c>
      <c r="N209" s="221" t="str">
        <f t="shared" si="42"/>
        <v>CGF-MON-PRO-5</v>
      </c>
      <c r="O209" s="221" t="s">
        <v>74</v>
      </c>
      <c r="P209" s="221">
        <v>21</v>
      </c>
      <c r="Q209" s="221" t="str">
        <f t="shared" si="41"/>
        <v>R 21</v>
      </c>
      <c r="R209" s="231">
        <v>11.818413057043911</v>
      </c>
      <c r="S209" s="231">
        <v>0.23530130629855783</v>
      </c>
      <c r="T209" s="231">
        <v>1.990972097208225</v>
      </c>
      <c r="U209" s="221" t="s">
        <v>1086</v>
      </c>
      <c r="V209" s="221" t="s">
        <v>1</v>
      </c>
      <c r="W209" s="222" t="s">
        <v>1121</v>
      </c>
      <c r="X209" s="222">
        <v>2</v>
      </c>
      <c r="Y209" s="221" t="s">
        <v>1193</v>
      </c>
      <c r="Z209" s="225">
        <v>10</v>
      </c>
      <c r="AA209" s="226">
        <f t="shared" si="43"/>
        <v>5</v>
      </c>
      <c r="AB209" s="173">
        <v>12</v>
      </c>
      <c r="AC209" s="227">
        <f t="shared" si="44"/>
        <v>1.8463525161291763</v>
      </c>
      <c r="AD209" s="227">
        <f t="shared" si="45"/>
        <v>10.153647483870824</v>
      </c>
      <c r="AE209" s="159"/>
      <c r="AF209" s="159"/>
      <c r="AG209" s="176"/>
      <c r="AH209" s="176"/>
      <c r="AI209" s="240">
        <v>3.8505410290802198</v>
      </c>
      <c r="AJ209" s="159">
        <v>9.4187517492700407E-2</v>
      </c>
      <c r="AK209" s="159">
        <v>2.4460852846748917</v>
      </c>
    </row>
    <row r="210" spans="1:37" ht="15" x14ac:dyDescent="0.2">
      <c r="A210" s="369" t="s">
        <v>1390</v>
      </c>
      <c r="B210" s="368" t="s">
        <v>317</v>
      </c>
      <c r="C210" s="368">
        <v>3</v>
      </c>
      <c r="D210" s="368">
        <v>209</v>
      </c>
      <c r="E210" s="323" t="s">
        <v>1321</v>
      </c>
      <c r="F210" s="26" t="s">
        <v>317</v>
      </c>
      <c r="G210" s="26">
        <v>5</v>
      </c>
      <c r="H210" s="28">
        <v>211</v>
      </c>
      <c r="I210" s="176" t="s">
        <v>1222</v>
      </c>
      <c r="J210" s="176"/>
      <c r="K210" s="26" t="s">
        <v>1126</v>
      </c>
      <c r="L210" s="26" t="s">
        <v>5</v>
      </c>
      <c r="M210" s="186">
        <v>8</v>
      </c>
      <c r="N210" s="26" t="s">
        <v>490</v>
      </c>
      <c r="O210" s="26" t="s">
        <v>97</v>
      </c>
      <c r="P210" s="26">
        <v>246</v>
      </c>
      <c r="Q210" s="176" t="str">
        <f t="shared" si="41"/>
        <v>S 246</v>
      </c>
      <c r="R210" s="182">
        <v>22.135730921216247</v>
      </c>
      <c r="S210" s="182">
        <v>1.1087789958036542</v>
      </c>
      <c r="T210" s="182">
        <v>5.0090010569333954</v>
      </c>
      <c r="U210" s="176" t="s">
        <v>1086</v>
      </c>
      <c r="V210" s="176" t="s">
        <v>1093</v>
      </c>
      <c r="W210" s="184" t="s">
        <v>1121</v>
      </c>
      <c r="X210" s="173">
        <v>2</v>
      </c>
      <c r="Y210" s="176" t="s">
        <v>1193</v>
      </c>
      <c r="Z210" s="178">
        <v>10</v>
      </c>
      <c r="AA210" s="178">
        <f t="shared" si="43"/>
        <v>5</v>
      </c>
      <c r="AB210" s="173">
        <v>12</v>
      </c>
      <c r="AC210" s="179">
        <f t="shared" si="44"/>
        <v>6.5789004922812548</v>
      </c>
      <c r="AD210" s="179">
        <f t="shared" si="45"/>
        <v>5.4210995077187452</v>
      </c>
      <c r="AE210" s="159"/>
      <c r="AF210" s="159"/>
      <c r="AG210" s="176"/>
      <c r="AH210" s="176"/>
      <c r="AI210" s="159">
        <v>15.507800092962128</v>
      </c>
      <c r="AJ210" s="159">
        <v>0.34940530682775911</v>
      </c>
      <c r="AK210" s="159">
        <v>2.2530939574487356</v>
      </c>
    </row>
    <row r="211" spans="1:37" x14ac:dyDescent="0.2">
      <c r="A211" s="369" t="s">
        <v>1390</v>
      </c>
      <c r="B211" s="368" t="s">
        <v>318</v>
      </c>
      <c r="C211" s="368">
        <v>3</v>
      </c>
      <c r="D211" s="368">
        <v>210</v>
      </c>
      <c r="E211" s="323" t="s">
        <v>1321</v>
      </c>
      <c r="F211" s="26" t="s">
        <v>318</v>
      </c>
      <c r="G211" s="26">
        <v>5</v>
      </c>
      <c r="H211" s="28">
        <v>212</v>
      </c>
      <c r="I211" s="176" t="s">
        <v>230</v>
      </c>
      <c r="J211" s="176"/>
      <c r="K211" s="173" t="s">
        <v>1125</v>
      </c>
      <c r="L211" s="176" t="s">
        <v>5</v>
      </c>
      <c r="M211" s="180">
        <v>4</v>
      </c>
      <c r="N211" s="176" t="str">
        <f t="shared" ref="N211:N216" si="46">_xlfn.CONCAT(L211,"-",M211)</f>
        <v>CGF-MXG-PRO-4</v>
      </c>
      <c r="O211" s="176" t="s">
        <v>74</v>
      </c>
      <c r="P211" s="176">
        <v>28</v>
      </c>
      <c r="Q211" s="176" t="str">
        <f t="shared" si="41"/>
        <v>R 28</v>
      </c>
      <c r="R211" s="175">
        <v>7.1934231436571299</v>
      </c>
      <c r="S211" s="175">
        <v>1.6998690941505528</v>
      </c>
      <c r="T211" s="175">
        <v>23.630878654058169</v>
      </c>
      <c r="U211" s="176" t="s">
        <v>1085</v>
      </c>
      <c r="V211" s="176" t="s">
        <v>1</v>
      </c>
      <c r="W211" s="173" t="s">
        <v>1122</v>
      </c>
      <c r="X211" s="173">
        <v>2</v>
      </c>
      <c r="Y211" s="176" t="s">
        <v>1193</v>
      </c>
      <c r="Z211" s="178">
        <f>R211</f>
        <v>7.1934231436571299</v>
      </c>
      <c r="AA211" s="178">
        <f>5*2</f>
        <v>10</v>
      </c>
      <c r="AB211" s="173">
        <v>12</v>
      </c>
      <c r="AC211" s="183" t="s">
        <v>1</v>
      </c>
      <c r="AD211" s="183" t="s">
        <v>1</v>
      </c>
      <c r="AE211" s="159"/>
      <c r="AF211" s="159"/>
      <c r="AG211" s="176"/>
      <c r="AH211" s="176"/>
      <c r="AI211" s="159">
        <v>12.695534682969239</v>
      </c>
      <c r="AJ211" s="159">
        <v>0.11545566660395727</v>
      </c>
      <c r="AK211" s="159">
        <v>0.90941948871864631</v>
      </c>
    </row>
    <row r="212" spans="1:37" ht="15" x14ac:dyDescent="0.2">
      <c r="A212" s="369" t="s">
        <v>1390</v>
      </c>
      <c r="B212" s="368" t="s">
        <v>319</v>
      </c>
      <c r="C212" s="368">
        <v>3</v>
      </c>
      <c r="D212" s="368">
        <v>211</v>
      </c>
      <c r="E212" s="323" t="s">
        <v>1321</v>
      </c>
      <c r="F212" s="28" t="s">
        <v>319</v>
      </c>
      <c r="G212" s="28">
        <v>5</v>
      </c>
      <c r="H212" s="28">
        <v>213</v>
      </c>
      <c r="I212" s="176" t="s">
        <v>214</v>
      </c>
      <c r="J212" s="176"/>
      <c r="K212" s="173" t="s">
        <v>1125</v>
      </c>
      <c r="L212" s="176" t="s">
        <v>8</v>
      </c>
      <c r="M212" s="180">
        <v>3</v>
      </c>
      <c r="N212" s="176" t="str">
        <f t="shared" si="46"/>
        <v>CCR-ONE-NCD-3</v>
      </c>
      <c r="O212" s="176" t="s">
        <v>74</v>
      </c>
      <c r="P212" s="176">
        <v>11</v>
      </c>
      <c r="Q212" s="176" t="str">
        <f t="shared" si="41"/>
        <v>R 11</v>
      </c>
      <c r="R212" s="175">
        <v>8.153314277241666</v>
      </c>
      <c r="S212" s="175">
        <v>1.0923959359773712</v>
      </c>
      <c r="T212" s="175">
        <v>13.398182614235468</v>
      </c>
      <c r="U212" s="176" t="s">
        <v>1085</v>
      </c>
      <c r="V212" s="176" t="s">
        <v>1</v>
      </c>
      <c r="W212" s="184" t="s">
        <v>1121</v>
      </c>
      <c r="X212" s="173">
        <v>2</v>
      </c>
      <c r="Y212" s="176" t="s">
        <v>1193</v>
      </c>
      <c r="Z212" s="178">
        <f>R212</f>
        <v>8.153314277241666</v>
      </c>
      <c r="AA212" s="178">
        <f>5*2</f>
        <v>10</v>
      </c>
      <c r="AB212" s="173">
        <v>12</v>
      </c>
      <c r="AC212" s="183" t="s">
        <v>1</v>
      </c>
      <c r="AD212" s="183" t="s">
        <v>1</v>
      </c>
      <c r="AE212" s="159"/>
      <c r="AF212" s="159"/>
      <c r="AG212" s="176"/>
      <c r="AH212" s="176"/>
      <c r="AI212" s="159">
        <v>22.180753770149227</v>
      </c>
      <c r="AJ212" s="159">
        <v>1.4553490606130164</v>
      </c>
      <c r="AK212" s="159">
        <v>6.5613147131709262</v>
      </c>
    </row>
    <row r="213" spans="1:37" ht="15" x14ac:dyDescent="0.2">
      <c r="A213" s="369" t="s">
        <v>1390</v>
      </c>
      <c r="B213" s="368" t="s">
        <v>322</v>
      </c>
      <c r="C213" s="368">
        <v>3</v>
      </c>
      <c r="D213" s="368">
        <v>212</v>
      </c>
      <c r="E213" s="323" t="s">
        <v>1321</v>
      </c>
      <c r="F213" s="26" t="s">
        <v>322</v>
      </c>
      <c r="G213" s="26">
        <v>5</v>
      </c>
      <c r="H213" s="28">
        <v>214</v>
      </c>
      <c r="I213" s="176" t="s">
        <v>274</v>
      </c>
      <c r="J213" s="176"/>
      <c r="K213" s="173" t="s">
        <v>1125</v>
      </c>
      <c r="L213" s="176" t="s">
        <v>0</v>
      </c>
      <c r="M213" s="180">
        <v>6</v>
      </c>
      <c r="N213" s="176" t="str">
        <f t="shared" si="46"/>
        <v>MHC-ONE-NCD-6</v>
      </c>
      <c r="O213" s="176" t="s">
        <v>74</v>
      </c>
      <c r="P213" s="176">
        <v>73</v>
      </c>
      <c r="Q213" s="176" t="str">
        <f t="shared" si="41"/>
        <v>R 73</v>
      </c>
      <c r="R213" s="182">
        <v>13.613043713148903</v>
      </c>
      <c r="S213" s="182">
        <v>0.4250530145833839</v>
      </c>
      <c r="T213" s="182">
        <v>3.122395134695874</v>
      </c>
      <c r="U213" s="176" t="s">
        <v>1086</v>
      </c>
      <c r="V213" s="176" t="s">
        <v>1</v>
      </c>
      <c r="W213" s="184" t="s">
        <v>1121</v>
      </c>
      <c r="X213" s="173">
        <v>2</v>
      </c>
      <c r="Y213" s="176" t="s">
        <v>1193</v>
      </c>
      <c r="Z213" s="185">
        <v>10</v>
      </c>
      <c r="AA213" s="178">
        <f t="shared" ref="AA213:AA222" si="47">2.5*2</f>
        <v>5</v>
      </c>
      <c r="AB213" s="173">
        <v>12</v>
      </c>
      <c r="AC213" s="179">
        <f t="shared" ref="AC213:AC222" si="48">AB213-AD213</f>
        <v>3.1849250962081737</v>
      </c>
      <c r="AD213" s="179">
        <f t="shared" ref="AD213:AD222" si="49">(Z213*AB213)/R213</f>
        <v>8.8150749037918263</v>
      </c>
      <c r="AE213" s="159"/>
      <c r="AF213" s="159"/>
      <c r="AG213" s="176"/>
      <c r="AH213" s="176"/>
      <c r="AI213" s="159">
        <v>9.3139412869961227</v>
      </c>
      <c r="AJ213" s="159">
        <v>0.37675006997080418</v>
      </c>
      <c r="AK213" s="159">
        <v>4.045012292452526</v>
      </c>
    </row>
    <row r="214" spans="1:37" ht="15" x14ac:dyDescent="0.2">
      <c r="A214" s="369" t="s">
        <v>1390</v>
      </c>
      <c r="B214" s="368" t="s">
        <v>323</v>
      </c>
      <c r="C214" s="368">
        <v>3</v>
      </c>
      <c r="D214" s="368">
        <v>213</v>
      </c>
      <c r="E214" s="323" t="s">
        <v>1321</v>
      </c>
      <c r="F214" s="26" t="s">
        <v>323</v>
      </c>
      <c r="G214" s="26">
        <v>5</v>
      </c>
      <c r="H214" s="28">
        <v>215</v>
      </c>
      <c r="I214" s="176" t="s">
        <v>263</v>
      </c>
      <c r="J214" s="176"/>
      <c r="K214" s="173" t="s">
        <v>1125</v>
      </c>
      <c r="L214" s="176" t="s">
        <v>18</v>
      </c>
      <c r="M214" s="180">
        <v>5</v>
      </c>
      <c r="N214" s="176" t="str">
        <f t="shared" si="46"/>
        <v>LWR-BHO-NCS-5</v>
      </c>
      <c r="O214" s="176" t="s">
        <v>74</v>
      </c>
      <c r="P214" s="176">
        <v>61</v>
      </c>
      <c r="Q214" s="176" t="str">
        <f t="shared" si="41"/>
        <v>R 61</v>
      </c>
      <c r="R214" s="181">
        <v>12.901409313938265</v>
      </c>
      <c r="S214" s="181">
        <v>0.84037041792976086</v>
      </c>
      <c r="T214" s="181">
        <v>6.5137877380717777</v>
      </c>
      <c r="U214" s="176" t="s">
        <v>1086</v>
      </c>
      <c r="V214" s="176" t="s">
        <v>1</v>
      </c>
      <c r="W214" s="184" t="s">
        <v>1121</v>
      </c>
      <c r="X214" s="173">
        <v>2</v>
      </c>
      <c r="Y214" s="176" t="s">
        <v>1193</v>
      </c>
      <c r="Z214" s="185">
        <v>10</v>
      </c>
      <c r="AA214" s="178">
        <f t="shared" si="47"/>
        <v>5</v>
      </c>
      <c r="AB214" s="173">
        <v>12</v>
      </c>
      <c r="AC214" s="179">
        <f t="shared" si="48"/>
        <v>2.6986905786830686</v>
      </c>
      <c r="AD214" s="179">
        <f t="shared" si="49"/>
        <v>9.3013094213169314</v>
      </c>
      <c r="AE214" s="159"/>
      <c r="AF214" s="159"/>
      <c r="AG214" s="176"/>
      <c r="AH214" s="176"/>
      <c r="AI214" s="159">
        <v>15.926739554343804</v>
      </c>
      <c r="AJ214" s="159">
        <v>0.34636699981186803</v>
      </c>
      <c r="AK214" s="159">
        <v>2.17475145261229</v>
      </c>
    </row>
    <row r="215" spans="1:37" ht="15" x14ac:dyDescent="0.2">
      <c r="A215" s="369" t="s">
        <v>1390</v>
      </c>
      <c r="B215" s="368" t="s">
        <v>324</v>
      </c>
      <c r="C215" s="368">
        <v>3</v>
      </c>
      <c r="D215" s="368">
        <v>214</v>
      </c>
      <c r="E215" s="323" t="s">
        <v>1321</v>
      </c>
      <c r="F215" s="26" t="s">
        <v>324</v>
      </c>
      <c r="G215" s="26">
        <v>5</v>
      </c>
      <c r="H215" s="28">
        <v>216</v>
      </c>
      <c r="I215" s="176" t="s">
        <v>259</v>
      </c>
      <c r="J215" s="176"/>
      <c r="K215" s="173" t="s">
        <v>1125</v>
      </c>
      <c r="L215" s="176" t="s">
        <v>18</v>
      </c>
      <c r="M215" s="180">
        <v>1</v>
      </c>
      <c r="N215" s="176" t="str">
        <f t="shared" si="46"/>
        <v>LWR-BHO-NCS-1</v>
      </c>
      <c r="O215" s="176" t="s">
        <v>74</v>
      </c>
      <c r="P215" s="176">
        <v>57</v>
      </c>
      <c r="Q215" s="176" t="str">
        <f t="shared" si="41"/>
        <v>R 57</v>
      </c>
      <c r="R215" s="182">
        <v>11.550962646513838</v>
      </c>
      <c r="S215" s="182">
        <v>0.30882354150822028</v>
      </c>
      <c r="T215" s="182">
        <v>2.6735740644215951</v>
      </c>
      <c r="U215" s="176" t="s">
        <v>1086</v>
      </c>
      <c r="V215" s="176" t="s">
        <v>1</v>
      </c>
      <c r="W215" s="184" t="s">
        <v>1121</v>
      </c>
      <c r="X215" s="173">
        <v>2</v>
      </c>
      <c r="Y215" s="176" t="s">
        <v>1193</v>
      </c>
      <c r="Z215" s="185">
        <v>10</v>
      </c>
      <c r="AA215" s="178">
        <f t="shared" si="47"/>
        <v>5</v>
      </c>
      <c r="AB215" s="173">
        <v>12</v>
      </c>
      <c r="AC215" s="179">
        <f t="shared" si="48"/>
        <v>1.6112554708834725</v>
      </c>
      <c r="AD215" s="179">
        <f t="shared" si="49"/>
        <v>10.388744529116527</v>
      </c>
      <c r="AE215" s="159"/>
      <c r="AF215" s="159"/>
      <c r="AG215" s="176"/>
      <c r="AH215" s="176"/>
      <c r="AI215" s="159">
        <v>11.006886392476945</v>
      </c>
      <c r="AJ215" s="159">
        <v>0.26129440336684812</v>
      </c>
      <c r="AK215" s="159">
        <v>2.3739175099094258</v>
      </c>
    </row>
    <row r="216" spans="1:37" x14ac:dyDescent="0.2">
      <c r="A216" s="369" t="s">
        <v>1390</v>
      </c>
      <c r="B216" s="368" t="s">
        <v>325</v>
      </c>
      <c r="C216" s="368">
        <v>3</v>
      </c>
      <c r="D216" s="368">
        <v>215</v>
      </c>
      <c r="E216" s="323" t="s">
        <v>1321</v>
      </c>
      <c r="F216" s="26" t="s">
        <v>325</v>
      </c>
      <c r="G216" s="26">
        <v>5</v>
      </c>
      <c r="H216" s="28">
        <v>217</v>
      </c>
      <c r="I216" s="176" t="s">
        <v>299</v>
      </c>
      <c r="J216" s="176"/>
      <c r="K216" s="173" t="s">
        <v>1125</v>
      </c>
      <c r="L216" s="176" t="s">
        <v>3</v>
      </c>
      <c r="M216" s="180">
        <v>7</v>
      </c>
      <c r="N216" s="176" t="str">
        <f t="shared" si="46"/>
        <v>SFA-ONE-PRO-7</v>
      </c>
      <c r="O216" s="176" t="s">
        <v>74</v>
      </c>
      <c r="P216" s="176">
        <v>98</v>
      </c>
      <c r="Q216" s="176" t="str">
        <f t="shared" si="41"/>
        <v>R 98</v>
      </c>
      <c r="R216" s="182">
        <v>19.311926048031157</v>
      </c>
      <c r="S216" s="182">
        <v>0.49169072506724792</v>
      </c>
      <c r="T216" s="182">
        <v>2.5460470584050086</v>
      </c>
      <c r="U216" s="176" t="s">
        <v>1086</v>
      </c>
      <c r="V216" s="176" t="s">
        <v>1</v>
      </c>
      <c r="W216" s="173" t="s">
        <v>1122</v>
      </c>
      <c r="X216" s="173">
        <v>2</v>
      </c>
      <c r="Y216" s="176" t="s">
        <v>1193</v>
      </c>
      <c r="Z216" s="185">
        <v>10</v>
      </c>
      <c r="AA216" s="178">
        <f t="shared" si="47"/>
        <v>5</v>
      </c>
      <c r="AB216" s="173">
        <v>12</v>
      </c>
      <c r="AC216" s="179">
        <f t="shared" si="48"/>
        <v>5.7862230985379135</v>
      </c>
      <c r="AD216" s="179">
        <f t="shared" si="49"/>
        <v>6.2137769014620865</v>
      </c>
      <c r="AE216" s="159"/>
      <c r="AF216" s="159"/>
      <c r="AG216" s="176"/>
      <c r="AH216" s="176"/>
      <c r="AI216" s="159">
        <v>10.521346298773055</v>
      </c>
      <c r="AJ216" s="159">
        <v>0.32813715771650509</v>
      </c>
      <c r="AK216" s="159">
        <v>3.1187753772040629</v>
      </c>
    </row>
    <row r="217" spans="1:37" ht="15" x14ac:dyDescent="0.2">
      <c r="A217" s="369" t="s">
        <v>1390</v>
      </c>
      <c r="B217" s="368" t="s">
        <v>326</v>
      </c>
      <c r="C217" s="368">
        <v>3</v>
      </c>
      <c r="D217" s="368">
        <v>216</v>
      </c>
      <c r="E217" s="323" t="s">
        <v>1321</v>
      </c>
      <c r="F217" s="26" t="s">
        <v>326</v>
      </c>
      <c r="G217" s="26">
        <v>5</v>
      </c>
      <c r="H217" s="28">
        <v>218</v>
      </c>
      <c r="I217" s="176" t="s">
        <v>1223</v>
      </c>
      <c r="J217" s="176"/>
      <c r="K217" s="26" t="s">
        <v>1126</v>
      </c>
      <c r="L217" s="26" t="s">
        <v>10</v>
      </c>
      <c r="M217" s="186">
        <v>4</v>
      </c>
      <c r="N217" s="26" t="s">
        <v>514</v>
      </c>
      <c r="O217" s="26" t="s">
        <v>97</v>
      </c>
      <c r="P217" s="26">
        <v>247</v>
      </c>
      <c r="Q217" s="176" t="str">
        <f t="shared" si="41"/>
        <v>S 247</v>
      </c>
      <c r="R217" s="182">
        <v>109.86033814931149</v>
      </c>
      <c r="S217" s="182">
        <v>21.19067930456885</v>
      </c>
      <c r="T217" s="182">
        <v>19.288743928467195</v>
      </c>
      <c r="U217" s="176" t="s">
        <v>1086</v>
      </c>
      <c r="V217" s="176" t="s">
        <v>1093</v>
      </c>
      <c r="W217" s="184" t="s">
        <v>1121</v>
      </c>
      <c r="X217" s="173">
        <v>2</v>
      </c>
      <c r="Y217" s="176" t="s">
        <v>1193</v>
      </c>
      <c r="Z217" s="178">
        <v>10</v>
      </c>
      <c r="AA217" s="178">
        <f t="shared" si="47"/>
        <v>5</v>
      </c>
      <c r="AB217" s="173">
        <v>12</v>
      </c>
      <c r="AC217" s="179">
        <f t="shared" si="48"/>
        <v>10.907704072083707</v>
      </c>
      <c r="AD217" s="179">
        <f t="shared" si="49"/>
        <v>1.0922959279162938</v>
      </c>
      <c r="AE217" s="159"/>
      <c r="AF217" s="159"/>
      <c r="AG217" s="176"/>
      <c r="AH217" s="176"/>
      <c r="AI217" s="159">
        <v>29.117961569130927</v>
      </c>
      <c r="AJ217" s="159">
        <v>0.92364533283164552</v>
      </c>
      <c r="AK217" s="159">
        <v>3.1720810216702722</v>
      </c>
    </row>
    <row r="218" spans="1:37" x14ac:dyDescent="0.2">
      <c r="A218" s="369" t="s">
        <v>1390</v>
      </c>
      <c r="B218" s="368" t="s">
        <v>317</v>
      </c>
      <c r="C218" s="368">
        <v>4</v>
      </c>
      <c r="D218" s="368">
        <v>217</v>
      </c>
      <c r="E218" s="323" t="s">
        <v>1321</v>
      </c>
      <c r="F218" s="191" t="s">
        <v>317</v>
      </c>
      <c r="G218" s="191">
        <v>6</v>
      </c>
      <c r="H218" s="28">
        <v>219</v>
      </c>
      <c r="I218" s="221" t="s">
        <v>206</v>
      </c>
      <c r="J218" s="221"/>
      <c r="K218" s="222" t="s">
        <v>1125</v>
      </c>
      <c r="L218" s="221" t="s">
        <v>17</v>
      </c>
      <c r="M218" s="223">
        <v>3</v>
      </c>
      <c r="N218" s="221" t="str">
        <f t="shared" ref="N218:N229" si="50">_xlfn.CONCAT(L218,"-",M218)</f>
        <v>BRF-ONE-COM-3</v>
      </c>
      <c r="O218" s="221" t="s">
        <v>74</v>
      </c>
      <c r="P218" s="221">
        <v>3</v>
      </c>
      <c r="Q218" s="221" t="str">
        <f t="shared" si="41"/>
        <v>R 3</v>
      </c>
      <c r="R218" s="224">
        <v>23.460085985932935</v>
      </c>
      <c r="S218" s="224">
        <v>0.22927355995187049</v>
      </c>
      <c r="T218" s="224">
        <v>0.97729206998365992</v>
      </c>
      <c r="U218" s="221" t="s">
        <v>1086</v>
      </c>
      <c r="V218" s="221" t="s">
        <v>1</v>
      </c>
      <c r="W218" s="222" t="s">
        <v>1122</v>
      </c>
      <c r="X218" s="222">
        <v>2</v>
      </c>
      <c r="Y218" s="221" t="s">
        <v>1193</v>
      </c>
      <c r="Z218" s="225">
        <v>10</v>
      </c>
      <c r="AA218" s="226">
        <f t="shared" si="47"/>
        <v>5</v>
      </c>
      <c r="AB218" s="173">
        <v>12</v>
      </c>
      <c r="AC218" s="227">
        <f t="shared" si="48"/>
        <v>6.8849292337652113</v>
      </c>
      <c r="AD218" s="227">
        <f t="shared" si="49"/>
        <v>5.1150707662347887</v>
      </c>
      <c r="AE218" s="159"/>
      <c r="AF218" s="159"/>
      <c r="AG218" s="176"/>
      <c r="AH218" s="176"/>
      <c r="AI218" s="159">
        <v>21.351468477362936</v>
      </c>
      <c r="AJ218" s="159">
        <v>0.29471578054167413</v>
      </c>
      <c r="AK218" s="159">
        <v>1.3803068433168195</v>
      </c>
    </row>
    <row r="219" spans="1:37" x14ac:dyDescent="0.2">
      <c r="A219" s="369" t="s">
        <v>1390</v>
      </c>
      <c r="B219" s="368" t="s">
        <v>318</v>
      </c>
      <c r="C219" s="368">
        <v>4</v>
      </c>
      <c r="D219" s="368">
        <v>218</v>
      </c>
      <c r="E219" s="323" t="s">
        <v>1321</v>
      </c>
      <c r="F219" s="191" t="s">
        <v>318</v>
      </c>
      <c r="G219" s="191">
        <v>6</v>
      </c>
      <c r="H219" s="28">
        <v>220</v>
      </c>
      <c r="I219" s="222" t="s">
        <v>296</v>
      </c>
      <c r="J219" s="222"/>
      <c r="K219" s="222" t="s">
        <v>1125</v>
      </c>
      <c r="L219" s="222" t="s">
        <v>3</v>
      </c>
      <c r="M219" s="232">
        <v>4</v>
      </c>
      <c r="N219" s="222" t="str">
        <f t="shared" si="50"/>
        <v>SFA-ONE-PRO-4</v>
      </c>
      <c r="O219" s="222" t="s">
        <v>74</v>
      </c>
      <c r="P219" s="222">
        <v>95</v>
      </c>
      <c r="Q219" s="222" t="str">
        <f t="shared" si="41"/>
        <v>R 95</v>
      </c>
      <c r="R219" s="224">
        <v>10.63715849799482</v>
      </c>
      <c r="S219" s="224">
        <v>0.28951932297843785</v>
      </c>
      <c r="T219" s="224">
        <v>2.7217731411355235</v>
      </c>
      <c r="U219" s="221" t="s">
        <v>1086</v>
      </c>
      <c r="V219" s="221" t="s">
        <v>1</v>
      </c>
      <c r="W219" s="222" t="s">
        <v>1121</v>
      </c>
      <c r="X219" s="222">
        <v>2</v>
      </c>
      <c r="Y219" s="221" t="s">
        <v>1193</v>
      </c>
      <c r="Z219" s="225">
        <v>10</v>
      </c>
      <c r="AA219" s="226">
        <f t="shared" si="47"/>
        <v>5</v>
      </c>
      <c r="AB219" s="173">
        <v>12</v>
      </c>
      <c r="AC219" s="227">
        <f t="shared" si="48"/>
        <v>0.71879176919091137</v>
      </c>
      <c r="AD219" s="227">
        <f t="shared" si="49"/>
        <v>11.281208230809089</v>
      </c>
      <c r="AE219" s="159"/>
      <c r="AF219" s="159"/>
      <c r="AG219" s="176"/>
      <c r="AH219" s="176"/>
      <c r="AI219" s="159">
        <v>18.988220233671434</v>
      </c>
      <c r="AJ219" s="159">
        <v>6.9881061365551819E-2</v>
      </c>
      <c r="AK219" s="159">
        <v>0.36802322969497225</v>
      </c>
    </row>
    <row r="220" spans="1:37" x14ac:dyDescent="0.2">
      <c r="A220" s="369" t="s">
        <v>1390</v>
      </c>
      <c r="B220" s="368" t="s">
        <v>319</v>
      </c>
      <c r="C220" s="368">
        <v>4</v>
      </c>
      <c r="D220" s="368">
        <v>219</v>
      </c>
      <c r="E220" s="323" t="s">
        <v>1321</v>
      </c>
      <c r="F220" s="191" t="s">
        <v>319</v>
      </c>
      <c r="G220" s="191">
        <v>6</v>
      </c>
      <c r="H220" s="28">
        <v>221</v>
      </c>
      <c r="I220" s="221" t="s">
        <v>211</v>
      </c>
      <c r="J220" s="221"/>
      <c r="K220" s="222" t="s">
        <v>1125</v>
      </c>
      <c r="L220" s="221" t="s">
        <v>17</v>
      </c>
      <c r="M220" s="223">
        <v>8</v>
      </c>
      <c r="N220" s="221" t="str">
        <f t="shared" si="50"/>
        <v>BRF-ONE-COM-8</v>
      </c>
      <c r="O220" s="221" t="s">
        <v>74</v>
      </c>
      <c r="P220" s="221">
        <v>8</v>
      </c>
      <c r="Q220" s="221" t="str">
        <f t="shared" si="41"/>
        <v>R 8</v>
      </c>
      <c r="R220" s="231">
        <v>18.590566209520603</v>
      </c>
      <c r="S220" s="231">
        <v>0.56694713405080166</v>
      </c>
      <c r="T220" s="231">
        <v>3.049649632298217</v>
      </c>
      <c r="U220" s="221" t="s">
        <v>1086</v>
      </c>
      <c r="V220" s="221" t="s">
        <v>1</v>
      </c>
      <c r="W220" s="222" t="s">
        <v>1122</v>
      </c>
      <c r="X220" s="222">
        <v>2</v>
      </c>
      <c r="Y220" s="221" t="s">
        <v>1193</v>
      </c>
      <c r="Z220" s="225">
        <v>10</v>
      </c>
      <c r="AA220" s="226">
        <f t="shared" si="47"/>
        <v>5</v>
      </c>
      <c r="AB220" s="173">
        <v>12</v>
      </c>
      <c r="AC220" s="227">
        <f t="shared" si="48"/>
        <v>5.5451132231494062</v>
      </c>
      <c r="AD220" s="227">
        <f t="shared" si="49"/>
        <v>6.4548867768505938</v>
      </c>
      <c r="AE220" s="159"/>
      <c r="AF220" s="159"/>
      <c r="AG220" s="176"/>
      <c r="AH220" s="176"/>
      <c r="AI220" s="159">
        <v>9.6469444486071971</v>
      </c>
      <c r="AJ220" s="159">
        <v>0.51955049971780021</v>
      </c>
      <c r="AK220" s="159">
        <v>5.3856483002015381</v>
      </c>
    </row>
    <row r="221" spans="1:37" x14ac:dyDescent="0.2">
      <c r="A221" s="369" t="s">
        <v>1390</v>
      </c>
      <c r="B221" s="368" t="s">
        <v>322</v>
      </c>
      <c r="C221" s="368">
        <v>4</v>
      </c>
      <c r="D221" s="368">
        <v>220</v>
      </c>
      <c r="E221" s="323" t="s">
        <v>1321</v>
      </c>
      <c r="F221" s="191" t="s">
        <v>322</v>
      </c>
      <c r="G221" s="191">
        <v>6</v>
      </c>
      <c r="H221" s="28">
        <v>222</v>
      </c>
      <c r="I221" s="222" t="s">
        <v>218</v>
      </c>
      <c r="J221" s="222"/>
      <c r="K221" s="222" t="s">
        <v>1125</v>
      </c>
      <c r="L221" s="222" t="s">
        <v>8</v>
      </c>
      <c r="M221" s="232">
        <v>8</v>
      </c>
      <c r="N221" s="222" t="str">
        <f t="shared" si="50"/>
        <v>CCR-ONE-NCD-8</v>
      </c>
      <c r="O221" s="222" t="s">
        <v>74</v>
      </c>
      <c r="P221" s="222">
        <v>16</v>
      </c>
      <c r="Q221" s="222" t="str">
        <f t="shared" si="41"/>
        <v>R 16</v>
      </c>
      <c r="R221" s="224">
        <v>11.78933330102744</v>
      </c>
      <c r="S221" s="224">
        <v>0.21248058731886046</v>
      </c>
      <c r="T221" s="224">
        <v>1.8023121570440523</v>
      </c>
      <c r="U221" s="221" t="s">
        <v>1086</v>
      </c>
      <c r="V221" s="221" t="s">
        <v>1</v>
      </c>
      <c r="W221" s="222" t="s">
        <v>1121</v>
      </c>
      <c r="X221" s="222">
        <v>2</v>
      </c>
      <c r="Y221" s="221" t="s">
        <v>1193</v>
      </c>
      <c r="Z221" s="225">
        <v>10</v>
      </c>
      <c r="AA221" s="226">
        <f t="shared" si="47"/>
        <v>5</v>
      </c>
      <c r="AB221" s="173">
        <v>12</v>
      </c>
      <c r="AC221" s="227">
        <f t="shared" si="48"/>
        <v>1.8213073686243142</v>
      </c>
      <c r="AD221" s="227">
        <f t="shared" si="49"/>
        <v>10.178692631375686</v>
      </c>
      <c r="AE221" s="159"/>
      <c r="AF221" s="159"/>
      <c r="AG221" s="176"/>
      <c r="AH221" s="176"/>
      <c r="AI221" s="159">
        <v>6.9206153383849092</v>
      </c>
      <c r="AJ221" s="159">
        <v>0.33421377174829231</v>
      </c>
      <c r="AK221" s="159">
        <v>4.8292493572730351</v>
      </c>
    </row>
    <row r="222" spans="1:37" x14ac:dyDescent="0.2">
      <c r="A222" s="369" t="s">
        <v>1390</v>
      </c>
      <c r="B222" s="368" t="s">
        <v>323</v>
      </c>
      <c r="C222" s="368">
        <v>4</v>
      </c>
      <c r="D222" s="368">
        <v>221</v>
      </c>
      <c r="E222" s="323" t="s">
        <v>1321</v>
      </c>
      <c r="F222" s="191" t="s">
        <v>323</v>
      </c>
      <c r="G222" s="191">
        <v>6</v>
      </c>
      <c r="H222" s="28">
        <v>223</v>
      </c>
      <c r="I222" s="221" t="s">
        <v>232</v>
      </c>
      <c r="J222" s="221"/>
      <c r="K222" s="222" t="s">
        <v>1125</v>
      </c>
      <c r="L222" s="221" t="s">
        <v>5</v>
      </c>
      <c r="M222" s="223">
        <v>6</v>
      </c>
      <c r="N222" s="221" t="str">
        <f t="shared" si="50"/>
        <v>CGF-MXG-PRO-6</v>
      </c>
      <c r="O222" s="221" t="s">
        <v>74</v>
      </c>
      <c r="P222" s="221">
        <v>30</v>
      </c>
      <c r="Q222" s="221" t="str">
        <f t="shared" ref="Q222:Q233" si="51">_xlfn.CONCAT(O222," ",P222)</f>
        <v>R 30</v>
      </c>
      <c r="R222" s="224">
        <v>19.023395177984625</v>
      </c>
      <c r="S222" s="224">
        <v>1.4009471293552684</v>
      </c>
      <c r="T222" s="224">
        <v>7.3643380492697492</v>
      </c>
      <c r="U222" s="221" t="s">
        <v>1086</v>
      </c>
      <c r="V222" s="221" t="s">
        <v>1</v>
      </c>
      <c r="W222" s="222" t="s">
        <v>1122</v>
      </c>
      <c r="X222" s="222">
        <v>2</v>
      </c>
      <c r="Y222" s="221" t="s">
        <v>1193</v>
      </c>
      <c r="Z222" s="225">
        <v>10</v>
      </c>
      <c r="AA222" s="226">
        <f t="shared" si="47"/>
        <v>5</v>
      </c>
      <c r="AB222" s="173">
        <v>12</v>
      </c>
      <c r="AC222" s="227">
        <f t="shared" si="48"/>
        <v>5.6919777528002218</v>
      </c>
      <c r="AD222" s="227">
        <f t="shared" si="49"/>
        <v>6.3080222471997782</v>
      </c>
      <c r="AE222" s="159"/>
      <c r="AF222" s="159"/>
      <c r="AG222" s="176"/>
      <c r="AH222" s="176"/>
      <c r="AI222" s="159">
        <v>6.3061707950251185</v>
      </c>
      <c r="AJ222" s="159">
        <v>0.3828266840025889</v>
      </c>
      <c r="AK222" s="159">
        <v>6.0706678655864739</v>
      </c>
    </row>
    <row r="223" spans="1:37" x14ac:dyDescent="0.2">
      <c r="A223" s="369" t="s">
        <v>1390</v>
      </c>
      <c r="B223" s="368" t="s">
        <v>324</v>
      </c>
      <c r="C223" s="368">
        <v>4</v>
      </c>
      <c r="D223" s="368">
        <v>222</v>
      </c>
      <c r="E223" s="323" t="s">
        <v>1321</v>
      </c>
      <c r="F223" s="191" t="s">
        <v>324</v>
      </c>
      <c r="G223" s="191">
        <v>6</v>
      </c>
      <c r="H223" s="28">
        <v>224</v>
      </c>
      <c r="I223" s="221" t="s">
        <v>283</v>
      </c>
      <c r="J223" s="221"/>
      <c r="K223" s="222" t="s">
        <v>1125</v>
      </c>
      <c r="L223" s="221" t="s">
        <v>6</v>
      </c>
      <c r="M223" s="223">
        <v>7</v>
      </c>
      <c r="N223" s="221" t="str">
        <f t="shared" si="50"/>
        <v>OTO-MON-NCD-7</v>
      </c>
      <c r="O223" s="221" t="s">
        <v>74</v>
      </c>
      <c r="P223" s="221">
        <v>82</v>
      </c>
      <c r="Q223" s="221" t="str">
        <f t="shared" si="51"/>
        <v>R 82</v>
      </c>
      <c r="R223" s="231">
        <v>6.9619991902192044</v>
      </c>
      <c r="S223" s="231">
        <v>0.9968964194744272</v>
      </c>
      <c r="T223" s="231">
        <v>14.319111396550435</v>
      </c>
      <c r="U223" s="221" t="s">
        <v>1085</v>
      </c>
      <c r="V223" s="221" t="s">
        <v>1</v>
      </c>
      <c r="W223" s="222" t="s">
        <v>1122</v>
      </c>
      <c r="X223" s="222">
        <v>2</v>
      </c>
      <c r="Y223" s="221" t="s">
        <v>1193</v>
      </c>
      <c r="Z223" s="226">
        <f>R223</f>
        <v>6.9619991902192044</v>
      </c>
      <c r="AA223" s="226">
        <f>5*2</f>
        <v>10</v>
      </c>
      <c r="AB223" s="173">
        <v>12</v>
      </c>
      <c r="AC223" s="228" t="s">
        <v>1</v>
      </c>
      <c r="AD223" s="228" t="s">
        <v>1</v>
      </c>
      <c r="AE223" s="159"/>
      <c r="AF223" s="159"/>
      <c r="AG223" s="26"/>
      <c r="AH223" s="26"/>
      <c r="AI223" s="159">
        <v>10.918801685212079</v>
      </c>
      <c r="AJ223" s="159">
        <v>0.53170372778137331</v>
      </c>
      <c r="AK223" s="159">
        <v>4.8696161273950809</v>
      </c>
    </row>
    <row r="224" spans="1:37" x14ac:dyDescent="0.2">
      <c r="A224" s="369" t="s">
        <v>1390</v>
      </c>
      <c r="B224" s="368" t="s">
        <v>325</v>
      </c>
      <c r="C224" s="368">
        <v>4</v>
      </c>
      <c r="D224" s="368">
        <v>223</v>
      </c>
      <c r="E224" s="323" t="s">
        <v>1321</v>
      </c>
      <c r="F224" s="191" t="s">
        <v>325</v>
      </c>
      <c r="G224" s="191">
        <v>6</v>
      </c>
      <c r="H224" s="28">
        <v>225</v>
      </c>
      <c r="I224" s="221" t="s">
        <v>282</v>
      </c>
      <c r="J224" s="221"/>
      <c r="K224" s="222" t="s">
        <v>1125</v>
      </c>
      <c r="L224" s="221" t="s">
        <v>6</v>
      </c>
      <c r="M224" s="223">
        <v>6</v>
      </c>
      <c r="N224" s="221" t="str">
        <f t="shared" si="50"/>
        <v>OTO-MON-NCD-6</v>
      </c>
      <c r="O224" s="221" t="s">
        <v>74</v>
      </c>
      <c r="P224" s="221">
        <v>81</v>
      </c>
      <c r="Q224" s="221" t="str">
        <f t="shared" si="51"/>
        <v>R 81</v>
      </c>
      <c r="R224" s="224">
        <v>14.507757349666861</v>
      </c>
      <c r="S224" s="224">
        <v>0.24690250183458873</v>
      </c>
      <c r="T224" s="224">
        <v>1.7018653943799131</v>
      </c>
      <c r="U224" s="221" t="s">
        <v>1086</v>
      </c>
      <c r="V224" s="221" t="s">
        <v>1</v>
      </c>
      <c r="W224" s="222" t="s">
        <v>1122</v>
      </c>
      <c r="X224" s="222">
        <v>2</v>
      </c>
      <c r="Y224" s="221" t="s">
        <v>1193</v>
      </c>
      <c r="Z224" s="225">
        <v>10</v>
      </c>
      <c r="AA224" s="226">
        <f t="shared" ref="AA224:AA234" si="52">2.5*2</f>
        <v>5</v>
      </c>
      <c r="AB224" s="173">
        <v>12</v>
      </c>
      <c r="AC224" s="227">
        <f t="shared" ref="AC224:AC234" si="53">AB224-AD224</f>
        <v>3.7285630640385961</v>
      </c>
      <c r="AD224" s="227">
        <f t="shared" ref="AD224:AD234" si="54">(Z224*AB224)/R224</f>
        <v>8.2714369359614039</v>
      </c>
      <c r="AE224" s="159"/>
      <c r="AF224" s="159"/>
      <c r="AG224" s="176"/>
      <c r="AH224" s="176"/>
      <c r="AI224" s="159">
        <v>9.8531915680566406</v>
      </c>
      <c r="AJ224" s="159">
        <v>0.47093758746350239</v>
      </c>
      <c r="AK224" s="159">
        <v>4.7795436048381443</v>
      </c>
    </row>
    <row r="225" spans="1:37" x14ac:dyDescent="0.2">
      <c r="A225" s="369" t="s">
        <v>1390</v>
      </c>
      <c r="B225" s="368" t="s">
        <v>326</v>
      </c>
      <c r="C225" s="368">
        <v>4</v>
      </c>
      <c r="D225" s="368">
        <v>224</v>
      </c>
      <c r="E225" s="323" t="s">
        <v>1321</v>
      </c>
      <c r="F225" s="191" t="s">
        <v>326</v>
      </c>
      <c r="G225" s="191">
        <v>6</v>
      </c>
      <c r="H225" s="28">
        <v>226</v>
      </c>
      <c r="I225" s="221" t="s">
        <v>240</v>
      </c>
      <c r="J225" s="221"/>
      <c r="K225" s="222" t="s">
        <v>1125</v>
      </c>
      <c r="L225" s="221" t="s">
        <v>9</v>
      </c>
      <c r="M225" s="223">
        <v>6</v>
      </c>
      <c r="N225" s="221" t="str">
        <f t="shared" si="50"/>
        <v>CRE-MXG-NCD-6</v>
      </c>
      <c r="O225" s="221" t="s">
        <v>74</v>
      </c>
      <c r="P225" s="221">
        <v>38</v>
      </c>
      <c r="Q225" s="221" t="str">
        <f t="shared" si="51"/>
        <v>R 38</v>
      </c>
      <c r="R225" s="231">
        <v>12.508186203648648</v>
      </c>
      <c r="S225" s="231">
        <v>0.68340589376763783</v>
      </c>
      <c r="T225" s="231">
        <v>5.4636690135639956</v>
      </c>
      <c r="U225" s="221" t="s">
        <v>1086</v>
      </c>
      <c r="V225" s="221" t="s">
        <v>1</v>
      </c>
      <c r="W225" s="222" t="s">
        <v>1122</v>
      </c>
      <c r="X225" s="222">
        <v>2</v>
      </c>
      <c r="Y225" s="221" t="s">
        <v>1193</v>
      </c>
      <c r="Z225" s="225">
        <v>10</v>
      </c>
      <c r="AA225" s="226">
        <f t="shared" si="52"/>
        <v>5</v>
      </c>
      <c r="AB225" s="173">
        <v>12</v>
      </c>
      <c r="AC225" s="227">
        <f t="shared" si="53"/>
        <v>2.4062828897609556</v>
      </c>
      <c r="AD225" s="227">
        <f t="shared" si="54"/>
        <v>9.5937171102390444</v>
      </c>
      <c r="AE225" s="159"/>
      <c r="AF225" s="159"/>
      <c r="AG225" s="176"/>
      <c r="AH225" s="176"/>
      <c r="AI225" s="159">
        <v>6.4715981720835227</v>
      </c>
      <c r="AJ225" s="159">
        <v>0.65323600841711593</v>
      </c>
      <c r="AK225" s="159">
        <v>10.093890118749561</v>
      </c>
    </row>
    <row r="226" spans="1:37" x14ac:dyDescent="0.2">
      <c r="A226" s="369" t="s">
        <v>1390</v>
      </c>
      <c r="B226" s="368" t="s">
        <v>317</v>
      </c>
      <c r="C226" s="368">
        <v>5</v>
      </c>
      <c r="D226" s="368">
        <v>225</v>
      </c>
      <c r="E226" s="323" t="s">
        <v>1321</v>
      </c>
      <c r="F226" s="26" t="s">
        <v>317</v>
      </c>
      <c r="G226" s="26">
        <v>7</v>
      </c>
      <c r="H226" s="28">
        <v>227</v>
      </c>
      <c r="I226" s="176" t="s">
        <v>248</v>
      </c>
      <c r="J226" s="176"/>
      <c r="K226" s="173" t="s">
        <v>1125</v>
      </c>
      <c r="L226" s="176" t="s">
        <v>10</v>
      </c>
      <c r="M226" s="180">
        <v>6</v>
      </c>
      <c r="N226" s="176" t="str">
        <f t="shared" si="50"/>
        <v>CRE-MXT-NCD-6</v>
      </c>
      <c r="O226" s="176" t="s">
        <v>74</v>
      </c>
      <c r="P226" s="176">
        <v>46</v>
      </c>
      <c r="Q226" s="176" t="str">
        <f t="shared" si="51"/>
        <v>R 46</v>
      </c>
      <c r="R226" s="182">
        <v>15.975918026749346</v>
      </c>
      <c r="S226" s="182">
        <v>1.3247250691505166</v>
      </c>
      <c r="T226" s="182">
        <v>8.2920121831650455</v>
      </c>
      <c r="U226" s="176" t="s">
        <v>1086</v>
      </c>
      <c r="V226" s="176" t="s">
        <v>1</v>
      </c>
      <c r="W226" s="173" t="s">
        <v>1121</v>
      </c>
      <c r="X226" s="173">
        <v>2</v>
      </c>
      <c r="Y226" s="176" t="s">
        <v>1193</v>
      </c>
      <c r="Z226" s="185">
        <v>10</v>
      </c>
      <c r="AA226" s="178">
        <f t="shared" si="52"/>
        <v>5</v>
      </c>
      <c r="AB226" s="173">
        <v>12</v>
      </c>
      <c r="AC226" s="179">
        <f t="shared" si="53"/>
        <v>4.4886945589557046</v>
      </c>
      <c r="AD226" s="179">
        <f t="shared" si="54"/>
        <v>7.5113054410442954</v>
      </c>
      <c r="AE226" s="159"/>
      <c r="AF226" s="159"/>
      <c r="AG226" s="176"/>
      <c r="AH226" s="176"/>
      <c r="AI226" s="159">
        <v>6.3706230198530687</v>
      </c>
      <c r="AJ226" s="159">
        <v>0.71704045575088182</v>
      </c>
      <c r="AK226" s="159">
        <v>11.255421228290158</v>
      </c>
    </row>
    <row r="227" spans="1:37" x14ac:dyDescent="0.2">
      <c r="A227" s="369" t="s">
        <v>1390</v>
      </c>
      <c r="B227" s="368" t="s">
        <v>318</v>
      </c>
      <c r="C227" s="368">
        <v>5</v>
      </c>
      <c r="D227" s="368">
        <v>226</v>
      </c>
      <c r="E227" s="323" t="s">
        <v>1321</v>
      </c>
      <c r="F227" s="26" t="s">
        <v>318</v>
      </c>
      <c r="G227" s="26">
        <v>7</v>
      </c>
      <c r="H227" s="28">
        <v>228</v>
      </c>
      <c r="I227" s="176" t="s">
        <v>284</v>
      </c>
      <c r="J227" s="176"/>
      <c r="K227" s="173" t="s">
        <v>1125</v>
      </c>
      <c r="L227" s="176" t="s">
        <v>6</v>
      </c>
      <c r="M227" s="180">
        <v>8</v>
      </c>
      <c r="N227" s="176" t="str">
        <f t="shared" si="50"/>
        <v>OTO-MON-NCD-8</v>
      </c>
      <c r="O227" s="176" t="s">
        <v>74</v>
      </c>
      <c r="P227" s="176">
        <v>83</v>
      </c>
      <c r="Q227" s="176" t="str">
        <f t="shared" si="51"/>
        <v>R 83</v>
      </c>
      <c r="R227" s="175">
        <v>19.852306107576251</v>
      </c>
      <c r="S227" s="175">
        <v>5.3327896858907077E-2</v>
      </c>
      <c r="T227" s="175">
        <v>0.26862318448009181</v>
      </c>
      <c r="U227" s="176" t="s">
        <v>1086</v>
      </c>
      <c r="V227" s="176" t="s">
        <v>1</v>
      </c>
      <c r="W227" s="173" t="s">
        <v>1122</v>
      </c>
      <c r="X227" s="173">
        <v>2</v>
      </c>
      <c r="Y227" s="176" t="s">
        <v>1193</v>
      </c>
      <c r="Z227" s="185">
        <v>10</v>
      </c>
      <c r="AA227" s="178">
        <f t="shared" si="52"/>
        <v>5</v>
      </c>
      <c r="AB227" s="173">
        <v>12</v>
      </c>
      <c r="AC227" s="179">
        <f t="shared" si="53"/>
        <v>5.9553621957197045</v>
      </c>
      <c r="AD227" s="179">
        <f t="shared" si="54"/>
        <v>6.0446378042802955</v>
      </c>
      <c r="AE227" s="159"/>
      <c r="AF227" s="159"/>
      <c r="AG227" s="176"/>
      <c r="AH227" s="176"/>
      <c r="AI227" s="159">
        <v>25.053174589981538</v>
      </c>
      <c r="AJ227" s="159">
        <v>1.2700123326435122</v>
      </c>
      <c r="AK227" s="159">
        <v>5.0692670826290209</v>
      </c>
    </row>
    <row r="228" spans="1:37" x14ac:dyDescent="0.2">
      <c r="A228" s="369" t="s">
        <v>1390</v>
      </c>
      <c r="B228" s="368" t="s">
        <v>319</v>
      </c>
      <c r="C228" s="368">
        <v>5</v>
      </c>
      <c r="D228" s="368">
        <v>227</v>
      </c>
      <c r="E228" s="323" t="s">
        <v>1321</v>
      </c>
      <c r="F228" s="26" t="s">
        <v>319</v>
      </c>
      <c r="G228" s="26">
        <v>7</v>
      </c>
      <c r="H228" s="28">
        <v>229</v>
      </c>
      <c r="I228" s="176" t="s">
        <v>297</v>
      </c>
      <c r="J228" s="176"/>
      <c r="K228" s="173" t="s">
        <v>1125</v>
      </c>
      <c r="L228" s="176" t="s">
        <v>3</v>
      </c>
      <c r="M228" s="180">
        <v>5</v>
      </c>
      <c r="N228" s="176" t="str">
        <f t="shared" si="50"/>
        <v>SFA-ONE-PRO-5</v>
      </c>
      <c r="O228" s="176" t="s">
        <v>74</v>
      </c>
      <c r="P228" s="176">
        <v>96</v>
      </c>
      <c r="Q228" s="176" t="str">
        <f t="shared" si="51"/>
        <v>R 96</v>
      </c>
      <c r="R228" s="175">
        <v>16.403208809094465</v>
      </c>
      <c r="S228" s="175">
        <v>0.98964010766245492</v>
      </c>
      <c r="T228" s="175">
        <v>6.0332104479080133</v>
      </c>
      <c r="U228" s="176" t="s">
        <v>1086</v>
      </c>
      <c r="V228" s="176" t="s">
        <v>1</v>
      </c>
      <c r="W228" s="173" t="s">
        <v>1122</v>
      </c>
      <c r="X228" s="173">
        <v>2</v>
      </c>
      <c r="Y228" s="176" t="s">
        <v>1193</v>
      </c>
      <c r="Z228" s="185">
        <v>10</v>
      </c>
      <c r="AA228" s="178">
        <f t="shared" si="52"/>
        <v>5</v>
      </c>
      <c r="AB228" s="173">
        <v>12</v>
      </c>
      <c r="AC228" s="179">
        <f t="shared" si="53"/>
        <v>4.6843582010936693</v>
      </c>
      <c r="AD228" s="179">
        <f t="shared" si="54"/>
        <v>7.3156417989063307</v>
      </c>
      <c r="AE228" s="159"/>
      <c r="AF228" s="159"/>
      <c r="AG228" s="176"/>
      <c r="AH228" s="176"/>
      <c r="AI228" s="159">
        <v>23.64811608873223</v>
      </c>
      <c r="AJ228" s="159">
        <v>1.5495365781057173</v>
      </c>
      <c r="AK228" s="159">
        <v>6.5524736612910779</v>
      </c>
    </row>
    <row r="229" spans="1:37" x14ac:dyDescent="0.2">
      <c r="A229" s="369" t="s">
        <v>1390</v>
      </c>
      <c r="B229" s="368" t="s">
        <v>322</v>
      </c>
      <c r="C229" s="368">
        <v>5</v>
      </c>
      <c r="D229" s="368">
        <v>228</v>
      </c>
      <c r="E229" s="323" t="s">
        <v>1321</v>
      </c>
      <c r="F229" s="26" t="s">
        <v>322</v>
      </c>
      <c r="G229" s="26">
        <v>7</v>
      </c>
      <c r="H229" s="28">
        <v>230</v>
      </c>
      <c r="I229" s="176" t="s">
        <v>303</v>
      </c>
      <c r="J229" s="176"/>
      <c r="K229" s="173" t="s">
        <v>1125</v>
      </c>
      <c r="L229" s="176" t="s">
        <v>11</v>
      </c>
      <c r="M229" s="180">
        <v>3</v>
      </c>
      <c r="N229" s="176" t="str">
        <f t="shared" si="50"/>
        <v>UCP-MXG-NCD-3</v>
      </c>
      <c r="O229" s="176" t="s">
        <v>74</v>
      </c>
      <c r="P229" s="176">
        <v>102</v>
      </c>
      <c r="Q229" s="176" t="str">
        <f t="shared" si="51"/>
        <v>R 102</v>
      </c>
      <c r="R229" s="175">
        <v>20.898018120642501</v>
      </c>
      <c r="S229" s="175">
        <v>2.0942540434724024</v>
      </c>
      <c r="T229" s="175">
        <v>10.021304562865483</v>
      </c>
      <c r="U229" s="176" t="s">
        <v>1086</v>
      </c>
      <c r="V229" s="176" t="s">
        <v>1</v>
      </c>
      <c r="W229" s="173" t="s">
        <v>1122</v>
      </c>
      <c r="X229" s="173">
        <v>2</v>
      </c>
      <c r="Y229" s="176" t="s">
        <v>1193</v>
      </c>
      <c r="Z229" s="185">
        <v>10</v>
      </c>
      <c r="AA229" s="178">
        <f t="shared" si="52"/>
        <v>5</v>
      </c>
      <c r="AB229" s="173">
        <v>12</v>
      </c>
      <c r="AC229" s="179">
        <f t="shared" si="53"/>
        <v>6.257828694221141</v>
      </c>
      <c r="AD229" s="179">
        <f t="shared" si="54"/>
        <v>5.742171305778859</v>
      </c>
      <c r="AE229" s="159"/>
      <c r="AF229" s="159"/>
      <c r="AG229" s="176"/>
      <c r="AH229" s="176"/>
      <c r="AI229" s="159">
        <v>27.038303114682403</v>
      </c>
      <c r="AJ229" s="159">
        <v>0.77780659606875469</v>
      </c>
      <c r="AK229" s="159">
        <v>2.8766842089524038</v>
      </c>
    </row>
    <row r="230" spans="1:37" ht="15" x14ac:dyDescent="0.2">
      <c r="A230" s="369" t="s">
        <v>1390</v>
      </c>
      <c r="B230" s="368" t="s">
        <v>323</v>
      </c>
      <c r="C230" s="368">
        <v>5</v>
      </c>
      <c r="D230" s="368">
        <v>229</v>
      </c>
      <c r="E230" s="323" t="s">
        <v>1321</v>
      </c>
      <c r="F230" s="26" t="s">
        <v>323</v>
      </c>
      <c r="G230" s="26">
        <v>7</v>
      </c>
      <c r="H230" s="28">
        <v>231</v>
      </c>
      <c r="I230" s="176" t="s">
        <v>1224</v>
      </c>
      <c r="J230" s="176"/>
      <c r="K230" s="26" t="s">
        <v>1126</v>
      </c>
      <c r="L230" s="26" t="s">
        <v>10</v>
      </c>
      <c r="M230" s="186">
        <v>5</v>
      </c>
      <c r="N230" s="26" t="s">
        <v>516</v>
      </c>
      <c r="O230" s="26" t="s">
        <v>97</v>
      </c>
      <c r="P230" s="26">
        <v>248</v>
      </c>
      <c r="Q230" s="176" t="str">
        <f t="shared" si="51"/>
        <v>S 248</v>
      </c>
      <c r="R230" s="182">
        <v>18.162042573266135</v>
      </c>
      <c r="S230" s="182">
        <v>7.7662454159707757</v>
      </c>
      <c r="T230" s="182">
        <v>42.760858998328779</v>
      </c>
      <c r="U230" s="176" t="s">
        <v>1086</v>
      </c>
      <c r="V230" s="176" t="s">
        <v>1093</v>
      </c>
      <c r="W230" s="184" t="s">
        <v>1121</v>
      </c>
      <c r="X230" s="173">
        <v>2</v>
      </c>
      <c r="Y230" s="176" t="s">
        <v>1193</v>
      </c>
      <c r="Z230" s="178">
        <v>10</v>
      </c>
      <c r="AA230" s="178">
        <f t="shared" si="52"/>
        <v>5</v>
      </c>
      <c r="AB230" s="173">
        <v>12</v>
      </c>
      <c r="AC230" s="179">
        <f t="shared" si="53"/>
        <v>5.3928136377878761</v>
      </c>
      <c r="AD230" s="179">
        <f t="shared" si="54"/>
        <v>6.6071863622121239</v>
      </c>
      <c r="AE230" s="159" t="s">
        <v>1331</v>
      </c>
      <c r="AF230" s="159"/>
      <c r="AG230" s="26"/>
      <c r="AH230" s="26"/>
      <c r="AI230" s="159">
        <v>18.747598594313757</v>
      </c>
      <c r="AJ230" s="159">
        <v>0.1671068858741474</v>
      </c>
      <c r="AK230" s="159">
        <v>0.89135088439983878</v>
      </c>
    </row>
    <row r="231" spans="1:37" ht="15" x14ac:dyDescent="0.2">
      <c r="A231" s="369" t="s">
        <v>1390</v>
      </c>
      <c r="B231" s="368" t="s">
        <v>324</v>
      </c>
      <c r="C231" s="368">
        <v>5</v>
      </c>
      <c r="D231" s="368">
        <v>230</v>
      </c>
      <c r="E231" s="323" t="s">
        <v>1321</v>
      </c>
      <c r="F231" s="26" t="s">
        <v>324</v>
      </c>
      <c r="G231" s="26">
        <v>7</v>
      </c>
      <c r="H231" s="28">
        <v>232</v>
      </c>
      <c r="I231" s="176" t="s">
        <v>1225</v>
      </c>
      <c r="J231" s="176"/>
      <c r="K231" s="26" t="s">
        <v>1126</v>
      </c>
      <c r="L231" s="26" t="s">
        <v>10</v>
      </c>
      <c r="M231" s="186">
        <v>6</v>
      </c>
      <c r="N231" s="26" t="s">
        <v>518</v>
      </c>
      <c r="O231" s="26" t="s">
        <v>97</v>
      </c>
      <c r="P231" s="26">
        <v>249</v>
      </c>
      <c r="Q231" s="176" t="str">
        <f t="shared" si="51"/>
        <v>S 249</v>
      </c>
      <c r="R231" s="182">
        <v>10.816806535111917</v>
      </c>
      <c r="S231" s="182">
        <v>0.65675058883519799</v>
      </c>
      <c r="T231" s="182">
        <v>6.0715756235756961</v>
      </c>
      <c r="U231" s="176" t="s">
        <v>1086</v>
      </c>
      <c r="V231" s="176" t="s">
        <v>1093</v>
      </c>
      <c r="W231" s="184" t="s">
        <v>1121</v>
      </c>
      <c r="X231" s="173">
        <v>2</v>
      </c>
      <c r="Y231" s="176" t="s">
        <v>1193</v>
      </c>
      <c r="Z231" s="178">
        <v>10</v>
      </c>
      <c r="AA231" s="178">
        <f t="shared" si="52"/>
        <v>5</v>
      </c>
      <c r="AB231" s="173">
        <v>12</v>
      </c>
      <c r="AC231" s="179">
        <f t="shared" si="53"/>
        <v>0.90615269761239148</v>
      </c>
      <c r="AD231" s="179">
        <f t="shared" si="54"/>
        <v>11.093847302387609</v>
      </c>
      <c r="AE231" s="159" t="s">
        <v>1332</v>
      </c>
      <c r="AF231" s="159"/>
      <c r="AG231" s="176"/>
      <c r="AH231" s="176"/>
      <c r="AI231" s="159">
        <v>18.605803699692263</v>
      </c>
      <c r="AJ231" s="159">
        <v>0.6167763242263945</v>
      </c>
      <c r="AK231" s="159">
        <v>3.3149673842715854</v>
      </c>
    </row>
    <row r="232" spans="1:37" ht="15" x14ac:dyDescent="0.2">
      <c r="A232" s="369" t="s">
        <v>1390</v>
      </c>
      <c r="B232" s="368" t="s">
        <v>325</v>
      </c>
      <c r="C232" s="368">
        <v>5</v>
      </c>
      <c r="D232" s="368">
        <v>231</v>
      </c>
      <c r="E232" s="323" t="s">
        <v>1321</v>
      </c>
      <c r="F232" s="26" t="s">
        <v>325</v>
      </c>
      <c r="G232" s="26">
        <v>7</v>
      </c>
      <c r="H232" s="28">
        <v>233</v>
      </c>
      <c r="I232" s="176" t="s">
        <v>1214</v>
      </c>
      <c r="J232" s="176"/>
      <c r="K232" s="26" t="s">
        <v>1126</v>
      </c>
      <c r="L232" s="26" t="s">
        <v>13</v>
      </c>
      <c r="M232" s="186">
        <v>4</v>
      </c>
      <c r="N232" s="26" t="s">
        <v>648</v>
      </c>
      <c r="O232" s="26" t="s">
        <v>97</v>
      </c>
      <c r="P232" s="26">
        <v>238</v>
      </c>
      <c r="Q232" s="176" t="str">
        <f t="shared" si="51"/>
        <v>S 238</v>
      </c>
      <c r="R232" s="182">
        <v>62.265793845903481</v>
      </c>
      <c r="S232" s="182">
        <v>24.293458089329349</v>
      </c>
      <c r="T232" s="182">
        <v>39.015736552642757</v>
      </c>
      <c r="U232" s="176" t="s">
        <v>1086</v>
      </c>
      <c r="V232" s="176" t="s">
        <v>1093</v>
      </c>
      <c r="W232" s="184" t="s">
        <v>1121</v>
      </c>
      <c r="X232" s="173">
        <v>2</v>
      </c>
      <c r="Y232" s="176" t="s">
        <v>1193</v>
      </c>
      <c r="Z232" s="178">
        <v>10</v>
      </c>
      <c r="AA232" s="178">
        <f t="shared" si="52"/>
        <v>5</v>
      </c>
      <c r="AB232" s="173">
        <v>12</v>
      </c>
      <c r="AC232" s="179">
        <f t="shared" si="53"/>
        <v>10.072778124422886</v>
      </c>
      <c r="AD232" s="179">
        <f t="shared" si="54"/>
        <v>1.9272218755771136</v>
      </c>
      <c r="AE232" s="159"/>
      <c r="AF232" s="159"/>
      <c r="AG232" s="26"/>
      <c r="AH232" s="26"/>
      <c r="AI232" s="159">
        <v>8.7059419661191271</v>
      </c>
      <c r="AJ232" s="159">
        <v>0.13672381571521128</v>
      </c>
      <c r="AK232" s="159">
        <v>1.5704655078944783</v>
      </c>
    </row>
    <row r="233" spans="1:37" ht="15" x14ac:dyDescent="0.2">
      <c r="A233" s="369" t="s">
        <v>1390</v>
      </c>
      <c r="B233" s="368" t="s">
        <v>326</v>
      </c>
      <c r="C233" s="368">
        <v>5</v>
      </c>
      <c r="D233" s="368">
        <v>232</v>
      </c>
      <c r="E233" s="323" t="s">
        <v>1321</v>
      </c>
      <c r="F233" s="26" t="s">
        <v>326</v>
      </c>
      <c r="G233" s="26">
        <v>7</v>
      </c>
      <c r="H233" s="28">
        <v>234</v>
      </c>
      <c r="I233" s="176" t="s">
        <v>1215</v>
      </c>
      <c r="J233" s="176"/>
      <c r="K233" s="26" t="s">
        <v>1126</v>
      </c>
      <c r="L233" s="26" t="s">
        <v>13</v>
      </c>
      <c r="M233" s="186">
        <v>6</v>
      </c>
      <c r="N233" s="26" t="s">
        <v>652</v>
      </c>
      <c r="O233" s="26" t="s">
        <v>97</v>
      </c>
      <c r="P233" s="26">
        <v>239</v>
      </c>
      <c r="Q233" s="176" t="str">
        <f t="shared" si="51"/>
        <v>S 239</v>
      </c>
      <c r="R233" s="182">
        <v>36.022549395951515</v>
      </c>
      <c r="S233" s="182">
        <v>8.7391257612440807</v>
      </c>
      <c r="T233" s="182">
        <v>24.260153453287373</v>
      </c>
      <c r="U233" s="176" t="s">
        <v>1086</v>
      </c>
      <c r="V233" s="176" t="s">
        <v>1093</v>
      </c>
      <c r="W233" s="184" t="s">
        <v>1121</v>
      </c>
      <c r="X233" s="173">
        <v>2</v>
      </c>
      <c r="Y233" s="176" t="s">
        <v>1193</v>
      </c>
      <c r="Z233" s="178">
        <v>10</v>
      </c>
      <c r="AA233" s="178">
        <f t="shared" si="52"/>
        <v>5</v>
      </c>
      <c r="AB233" s="173">
        <v>12</v>
      </c>
      <c r="AC233" s="179">
        <f t="shared" si="53"/>
        <v>8.6687532667111427</v>
      </c>
      <c r="AD233" s="179">
        <f t="shared" si="54"/>
        <v>3.3312467332888578</v>
      </c>
      <c r="AE233" s="159"/>
      <c r="AF233" s="159"/>
      <c r="AG233" s="176"/>
      <c r="AH233" s="176"/>
      <c r="AI233" s="159">
        <v>11.788906720389406</v>
      </c>
      <c r="AJ233" s="159">
        <v>0.35852022787544124</v>
      </c>
      <c r="AK233" s="159">
        <v>3.0411660417616635</v>
      </c>
    </row>
    <row r="234" spans="1:37" x14ac:dyDescent="0.2">
      <c r="A234" s="369" t="s">
        <v>1390</v>
      </c>
      <c r="B234" s="368" t="s">
        <v>317</v>
      </c>
      <c r="C234" s="368">
        <v>6</v>
      </c>
      <c r="D234" s="368">
        <v>233</v>
      </c>
      <c r="E234" s="323" t="s">
        <v>1321</v>
      </c>
      <c r="F234" s="191" t="s">
        <v>317</v>
      </c>
      <c r="G234" s="191">
        <v>8</v>
      </c>
      <c r="H234" s="28">
        <v>235</v>
      </c>
      <c r="I234" s="191" t="s">
        <v>429</v>
      </c>
      <c r="J234" s="191"/>
      <c r="K234" s="191" t="s">
        <v>1126</v>
      </c>
      <c r="L234" s="191" t="s">
        <v>17</v>
      </c>
      <c r="M234" s="229">
        <v>1</v>
      </c>
      <c r="N234" s="191" t="s">
        <v>428</v>
      </c>
      <c r="O234" s="191" t="s">
        <v>97</v>
      </c>
      <c r="P234" s="191" t="s">
        <v>658</v>
      </c>
      <c r="Q234" s="191" t="s">
        <v>429</v>
      </c>
      <c r="R234" s="224">
        <v>21.558628558721754</v>
      </c>
      <c r="S234" s="224">
        <v>0.38074117958168308</v>
      </c>
      <c r="T234" s="224">
        <v>1.7660732849708594</v>
      </c>
      <c r="U234" s="221" t="s">
        <v>1086</v>
      </c>
      <c r="V234" s="221" t="s">
        <v>1</v>
      </c>
      <c r="W234" s="222" t="s">
        <v>1122</v>
      </c>
      <c r="X234" s="222">
        <v>2</v>
      </c>
      <c r="Y234" s="221" t="s">
        <v>1078</v>
      </c>
      <c r="Z234" s="226">
        <v>10</v>
      </c>
      <c r="AA234" s="226">
        <f t="shared" si="52"/>
        <v>5</v>
      </c>
      <c r="AB234" s="173">
        <v>12</v>
      </c>
      <c r="AC234" s="227">
        <f t="shared" si="53"/>
        <v>6.4337832217322175</v>
      </c>
      <c r="AD234" s="227">
        <f t="shared" si="54"/>
        <v>5.5662167782677825</v>
      </c>
      <c r="AE234" s="159"/>
      <c r="AF234" s="159"/>
      <c r="AG234" s="176"/>
      <c r="AH234" s="176"/>
      <c r="AI234" s="159">
        <v>19.125718313304393</v>
      </c>
      <c r="AJ234" s="159">
        <v>2.9319662703373028</v>
      </c>
      <c r="AK234" s="159">
        <v>15.329966813835922</v>
      </c>
    </row>
    <row r="235" spans="1:37" x14ac:dyDescent="0.2">
      <c r="A235" s="369" t="s">
        <v>1390</v>
      </c>
      <c r="B235" s="368" t="s">
        <v>318</v>
      </c>
      <c r="C235" s="368">
        <v>6</v>
      </c>
      <c r="D235" s="368">
        <v>234</v>
      </c>
      <c r="E235" s="323" t="s">
        <v>1321</v>
      </c>
      <c r="F235" s="191" t="s">
        <v>318</v>
      </c>
      <c r="G235" s="191">
        <v>8</v>
      </c>
      <c r="H235" s="28">
        <v>236</v>
      </c>
      <c r="I235" s="191" t="s">
        <v>441</v>
      </c>
      <c r="J235" s="191"/>
      <c r="K235" s="191" t="s">
        <v>1126</v>
      </c>
      <c r="L235" s="191" t="s">
        <v>17</v>
      </c>
      <c r="M235" s="229">
        <v>7</v>
      </c>
      <c r="N235" s="191" t="s">
        <v>440</v>
      </c>
      <c r="O235" s="191" t="s">
        <v>97</v>
      </c>
      <c r="P235" s="191" t="s">
        <v>664</v>
      </c>
      <c r="Q235" s="191" t="s">
        <v>441</v>
      </c>
      <c r="R235" s="233">
        <v>9.4572952203888541</v>
      </c>
      <c r="S235" s="233">
        <v>1.6968159814570167</v>
      </c>
      <c r="T235" s="233">
        <v>17.941873885874625</v>
      </c>
      <c r="U235" s="221" t="s">
        <v>1085</v>
      </c>
      <c r="V235" s="221" t="s">
        <v>1</v>
      </c>
      <c r="W235" s="222" t="s">
        <v>1122</v>
      </c>
      <c r="X235" s="222">
        <v>2</v>
      </c>
      <c r="Y235" s="221" t="s">
        <v>1078</v>
      </c>
      <c r="Z235" s="226">
        <f>R235</f>
        <v>9.4572952203888541</v>
      </c>
      <c r="AA235" s="226">
        <f>5*2</f>
        <v>10</v>
      </c>
      <c r="AB235" s="173">
        <v>12</v>
      </c>
      <c r="AC235" s="228" t="s">
        <v>1</v>
      </c>
      <c r="AD235" s="228" t="s">
        <v>1</v>
      </c>
      <c r="AE235" s="159"/>
      <c r="AF235" s="159"/>
      <c r="AG235" s="176"/>
      <c r="AH235" s="176"/>
      <c r="AI235" s="159">
        <v>33.238607143131205</v>
      </c>
      <c r="AJ235" s="159">
        <v>1.4583873676289087</v>
      </c>
      <c r="AK235" s="159">
        <v>4.387630809404377</v>
      </c>
    </row>
    <row r="236" spans="1:37" x14ac:dyDescent="0.2">
      <c r="A236" s="369" t="s">
        <v>1390</v>
      </c>
      <c r="B236" s="368" t="s">
        <v>319</v>
      </c>
      <c r="C236" s="368">
        <v>6</v>
      </c>
      <c r="D236" s="368">
        <v>235</v>
      </c>
      <c r="E236" s="323" t="s">
        <v>1321</v>
      </c>
      <c r="F236" s="191" t="s">
        <v>319</v>
      </c>
      <c r="G236" s="191">
        <v>8</v>
      </c>
      <c r="H236" s="28">
        <v>237</v>
      </c>
      <c r="I236" s="191" t="s">
        <v>453</v>
      </c>
      <c r="J236" s="191"/>
      <c r="K236" s="191" t="s">
        <v>1126</v>
      </c>
      <c r="L236" s="191" t="s">
        <v>8</v>
      </c>
      <c r="M236" s="229">
        <v>5</v>
      </c>
      <c r="N236" s="191" t="s">
        <v>452</v>
      </c>
      <c r="O236" s="191" t="s">
        <v>97</v>
      </c>
      <c r="P236" s="191" t="s">
        <v>670</v>
      </c>
      <c r="Q236" s="191" t="s">
        <v>453</v>
      </c>
      <c r="R236" s="233">
        <v>12.73272379545292</v>
      </c>
      <c r="S236" s="233">
        <v>3.6487247234706768</v>
      </c>
      <c r="T236" s="233">
        <v>28.656277966020916</v>
      </c>
      <c r="U236" s="221" t="s">
        <v>1086</v>
      </c>
      <c r="V236" s="221" t="s">
        <v>1</v>
      </c>
      <c r="W236" s="222" t="s">
        <v>1122</v>
      </c>
      <c r="X236" s="222">
        <v>2</v>
      </c>
      <c r="Y236" s="221" t="s">
        <v>1078</v>
      </c>
      <c r="Z236" s="226">
        <v>10</v>
      </c>
      <c r="AA236" s="226">
        <f>2.5*2</f>
        <v>5</v>
      </c>
      <c r="AB236" s="173">
        <v>12</v>
      </c>
      <c r="AC236" s="227">
        <f>AB236-AD236</f>
        <v>2.5754650829028343</v>
      </c>
      <c r="AD236" s="227">
        <f>(Z236*AB236)/R236</f>
        <v>9.4245349170971657</v>
      </c>
      <c r="AE236" s="159"/>
      <c r="AF236" s="159"/>
      <c r="AG236" s="26"/>
      <c r="AH236" s="26"/>
      <c r="AI236" s="159">
        <v>20.605971076852981</v>
      </c>
      <c r="AJ236" s="159">
        <v>3.7553474716444497</v>
      </c>
      <c r="AK236" s="159">
        <v>18.224559559160461</v>
      </c>
    </row>
    <row r="237" spans="1:37" x14ac:dyDescent="0.2">
      <c r="A237" s="369" t="s">
        <v>1390</v>
      </c>
      <c r="B237" s="368" t="s">
        <v>322</v>
      </c>
      <c r="C237" s="368">
        <v>6</v>
      </c>
      <c r="D237" s="368">
        <v>236</v>
      </c>
      <c r="E237" s="323" t="s">
        <v>1321</v>
      </c>
      <c r="F237" s="191" t="s">
        <v>322</v>
      </c>
      <c r="G237" s="191">
        <v>8</v>
      </c>
      <c r="H237" s="28">
        <v>238</v>
      </c>
      <c r="I237" s="191" t="s">
        <v>465</v>
      </c>
      <c r="J237" s="191"/>
      <c r="K237" s="191" t="s">
        <v>1126</v>
      </c>
      <c r="L237" s="191" t="s">
        <v>4</v>
      </c>
      <c r="M237" s="229">
        <v>3</v>
      </c>
      <c r="N237" s="191" t="s">
        <v>464</v>
      </c>
      <c r="O237" s="191" t="s">
        <v>97</v>
      </c>
      <c r="P237" s="191" t="s">
        <v>676</v>
      </c>
      <c r="Q237" s="191" t="s">
        <v>465</v>
      </c>
      <c r="R237" s="224">
        <v>7.164285300037311</v>
      </c>
      <c r="S237" s="224">
        <v>0.19699935292117038</v>
      </c>
      <c r="T237" s="224">
        <v>2.7497418747428224</v>
      </c>
      <c r="U237" s="221" t="s">
        <v>1085</v>
      </c>
      <c r="V237" s="221" t="s">
        <v>1</v>
      </c>
      <c r="W237" s="222" t="s">
        <v>1122</v>
      </c>
      <c r="X237" s="222">
        <v>2</v>
      </c>
      <c r="Y237" s="221" t="s">
        <v>1078</v>
      </c>
      <c r="Z237" s="226">
        <f>R237</f>
        <v>7.164285300037311</v>
      </c>
      <c r="AA237" s="226">
        <f>5*2</f>
        <v>10</v>
      </c>
      <c r="AB237" s="173">
        <v>12</v>
      </c>
      <c r="AC237" s="228" t="s">
        <v>1</v>
      </c>
      <c r="AD237" s="228" t="s">
        <v>1</v>
      </c>
      <c r="AE237" s="159"/>
      <c r="AF237" s="159"/>
      <c r="AG237" s="176"/>
      <c r="AH237" s="176"/>
      <c r="AI237" s="159">
        <v>15.591587985238464</v>
      </c>
      <c r="AJ237" s="159">
        <v>2.6494037178591912</v>
      </c>
      <c r="AK237" s="159">
        <v>16.992520071512587</v>
      </c>
    </row>
    <row r="238" spans="1:37" x14ac:dyDescent="0.2">
      <c r="A238" s="369" t="s">
        <v>1390</v>
      </c>
      <c r="B238" s="368" t="s">
        <v>323</v>
      </c>
      <c r="C238" s="368">
        <v>6</v>
      </c>
      <c r="D238" s="368">
        <v>237</v>
      </c>
      <c r="E238" s="323" t="s">
        <v>1321</v>
      </c>
      <c r="F238" s="191" t="s">
        <v>323</v>
      </c>
      <c r="G238" s="191">
        <v>8</v>
      </c>
      <c r="H238" s="28">
        <v>239</v>
      </c>
      <c r="I238" s="191" t="s">
        <v>477</v>
      </c>
      <c r="J238" s="191"/>
      <c r="K238" s="191" t="s">
        <v>1126</v>
      </c>
      <c r="L238" s="191" t="s">
        <v>5</v>
      </c>
      <c r="M238" s="229">
        <v>1</v>
      </c>
      <c r="N238" s="191" t="s">
        <v>476</v>
      </c>
      <c r="O238" s="191" t="s">
        <v>97</v>
      </c>
      <c r="P238" s="191" t="s">
        <v>682</v>
      </c>
      <c r="Q238" s="191" t="s">
        <v>477</v>
      </c>
      <c r="R238" s="233">
        <v>10.963571843878462</v>
      </c>
      <c r="S238" s="233">
        <v>0.86141196306017798</v>
      </c>
      <c r="T238" s="233">
        <v>7.8570376089718383</v>
      </c>
      <c r="U238" s="221" t="s">
        <v>1086</v>
      </c>
      <c r="V238" s="221" t="s">
        <v>1</v>
      </c>
      <c r="W238" s="222" t="s">
        <v>1122</v>
      </c>
      <c r="X238" s="222">
        <v>2</v>
      </c>
      <c r="Y238" s="221" t="s">
        <v>1078</v>
      </c>
      <c r="Z238" s="226">
        <v>10</v>
      </c>
      <c r="AA238" s="226">
        <f>2.5*2</f>
        <v>5</v>
      </c>
      <c r="AB238" s="173">
        <v>12</v>
      </c>
      <c r="AC238" s="227">
        <f>AB238-AD238</f>
        <v>1.0546619560848409</v>
      </c>
      <c r="AD238" s="227">
        <f>(Z238*AB238)/R238</f>
        <v>10.945338043915159</v>
      </c>
      <c r="AE238" s="159"/>
      <c r="AF238" s="159"/>
      <c r="AG238" s="176"/>
      <c r="AH238" s="176"/>
      <c r="AI238" s="159">
        <v>19.58977433206563</v>
      </c>
      <c r="AJ238" s="159">
        <v>2.5612928143982736</v>
      </c>
      <c r="AK238" s="159">
        <v>13.074641754324896</v>
      </c>
    </row>
    <row r="239" spans="1:37" ht="15" x14ac:dyDescent="0.2">
      <c r="A239" s="369" t="s">
        <v>1390</v>
      </c>
      <c r="B239" s="368" t="s">
        <v>324</v>
      </c>
      <c r="C239" s="368">
        <v>6</v>
      </c>
      <c r="D239" s="368">
        <v>238</v>
      </c>
      <c r="E239" s="323" t="s">
        <v>1321</v>
      </c>
      <c r="F239" s="191" t="s">
        <v>324</v>
      </c>
      <c r="G239" s="191">
        <v>8</v>
      </c>
      <c r="H239" s="28">
        <v>240</v>
      </c>
      <c r="I239" s="221" t="s">
        <v>1216</v>
      </c>
      <c r="J239" s="221"/>
      <c r="K239" s="191" t="s">
        <v>1126</v>
      </c>
      <c r="L239" s="191" t="s">
        <v>13</v>
      </c>
      <c r="M239" s="229">
        <v>8</v>
      </c>
      <c r="N239" s="191" t="s">
        <v>656</v>
      </c>
      <c r="O239" s="191" t="s">
        <v>97</v>
      </c>
      <c r="P239" s="191">
        <v>240</v>
      </c>
      <c r="Q239" s="221" t="str">
        <f>_xlfn.CONCAT(O239," ",P239)</f>
        <v>S 240</v>
      </c>
      <c r="R239" s="224">
        <v>103.57510121845176</v>
      </c>
      <c r="S239" s="224">
        <v>24.771836460333656</v>
      </c>
      <c r="T239" s="224">
        <v>23.916787112847722</v>
      </c>
      <c r="U239" s="221" t="s">
        <v>1086</v>
      </c>
      <c r="V239" s="221" t="s">
        <v>1093</v>
      </c>
      <c r="W239" s="230" t="s">
        <v>1121</v>
      </c>
      <c r="X239" s="222">
        <v>2</v>
      </c>
      <c r="Y239" s="221" t="s">
        <v>1193</v>
      </c>
      <c r="Z239" s="226">
        <v>10</v>
      </c>
      <c r="AA239" s="226">
        <f>2.5*2</f>
        <v>5</v>
      </c>
      <c r="AB239" s="173">
        <v>12</v>
      </c>
      <c r="AC239" s="227">
        <f>AB239-AD239</f>
        <v>10.841420393624272</v>
      </c>
      <c r="AD239" s="227">
        <f>(Z239*AB239)/R239</f>
        <v>1.1585796063757277</v>
      </c>
      <c r="AE239" s="159"/>
      <c r="AF239" s="159"/>
      <c r="AG239" s="176"/>
      <c r="AH239" s="176"/>
      <c r="AI239" s="159">
        <v>16.085721708919415</v>
      </c>
      <c r="AJ239" s="159">
        <v>3.2023755947517967</v>
      </c>
      <c r="AK239" s="159">
        <v>19.908187227782904</v>
      </c>
    </row>
    <row r="240" spans="1:37" x14ac:dyDescent="0.2">
      <c r="A240" s="369" t="s">
        <v>1390</v>
      </c>
      <c r="B240" s="368" t="s">
        <v>325</v>
      </c>
      <c r="C240" s="368">
        <v>6</v>
      </c>
      <c r="D240" s="368">
        <v>239</v>
      </c>
      <c r="E240" s="323" t="s">
        <v>1321</v>
      </c>
      <c r="F240" s="191" t="s">
        <v>325</v>
      </c>
      <c r="G240" s="191">
        <v>8</v>
      </c>
      <c r="H240" s="28">
        <v>241</v>
      </c>
      <c r="I240" s="191" t="s">
        <v>501</v>
      </c>
      <c r="J240" s="191"/>
      <c r="K240" s="191" t="s">
        <v>1126</v>
      </c>
      <c r="L240" s="191" t="s">
        <v>9</v>
      </c>
      <c r="M240" s="229">
        <v>5</v>
      </c>
      <c r="N240" s="191" t="s">
        <v>500</v>
      </c>
      <c r="O240" s="191" t="s">
        <v>97</v>
      </c>
      <c r="P240" s="191" t="s">
        <v>694</v>
      </c>
      <c r="Q240" s="191" t="s">
        <v>501</v>
      </c>
      <c r="R240" s="233">
        <v>6.1448005451500203</v>
      </c>
      <c r="S240" s="233">
        <v>0.54795728351559758</v>
      </c>
      <c r="T240" s="233">
        <v>8.9174136652505389</v>
      </c>
      <c r="U240" s="221" t="s">
        <v>1085</v>
      </c>
      <c r="V240" s="221" t="s">
        <v>1</v>
      </c>
      <c r="W240" s="222" t="s">
        <v>1122</v>
      </c>
      <c r="X240" s="222">
        <v>2</v>
      </c>
      <c r="Y240" s="221" t="s">
        <v>1078</v>
      </c>
      <c r="Z240" s="226">
        <f>R240</f>
        <v>6.1448005451500203</v>
      </c>
      <c r="AA240" s="226">
        <f>5*2</f>
        <v>10</v>
      </c>
      <c r="AB240" s="173">
        <v>12</v>
      </c>
      <c r="AC240" s="228" t="s">
        <v>1</v>
      </c>
      <c r="AD240" s="228" t="s">
        <v>1</v>
      </c>
      <c r="AE240" s="159"/>
      <c r="AF240" s="159"/>
      <c r="AG240" s="26"/>
      <c r="AH240" s="26"/>
      <c r="AI240" s="159">
        <v>13.034983067063109</v>
      </c>
      <c r="AJ240" s="159">
        <v>1.3733147711838927</v>
      </c>
      <c r="AK240" s="159">
        <v>10.535608401778401</v>
      </c>
    </row>
    <row r="241" spans="1:37" x14ac:dyDescent="0.2">
      <c r="A241" s="369" t="s">
        <v>1390</v>
      </c>
      <c r="B241" s="368" t="s">
        <v>326</v>
      </c>
      <c r="C241" s="368">
        <v>6</v>
      </c>
      <c r="D241" s="368">
        <v>240</v>
      </c>
      <c r="E241" s="323" t="s">
        <v>1321</v>
      </c>
      <c r="F241" s="191" t="s">
        <v>326</v>
      </c>
      <c r="G241" s="191">
        <v>8</v>
      </c>
      <c r="H241" s="28">
        <v>242</v>
      </c>
      <c r="I241" s="191" t="s">
        <v>513</v>
      </c>
      <c r="J241" s="191"/>
      <c r="K241" s="191" t="s">
        <v>1126</v>
      </c>
      <c r="L241" s="191" t="s">
        <v>10</v>
      </c>
      <c r="M241" s="229">
        <v>3</v>
      </c>
      <c r="N241" s="191" t="s">
        <v>512</v>
      </c>
      <c r="O241" s="191" t="s">
        <v>97</v>
      </c>
      <c r="P241" s="191" t="s">
        <v>700</v>
      </c>
      <c r="Q241" s="191" t="s">
        <v>513</v>
      </c>
      <c r="R241" s="224">
        <v>11.103431363349907</v>
      </c>
      <c r="S241" s="224">
        <v>1.0577422224772768</v>
      </c>
      <c r="T241" s="224">
        <v>9.5262643399468523</v>
      </c>
      <c r="U241" s="221" t="s">
        <v>1086</v>
      </c>
      <c r="V241" s="221" t="s">
        <v>1</v>
      </c>
      <c r="W241" s="222" t="s">
        <v>1122</v>
      </c>
      <c r="X241" s="222">
        <v>2</v>
      </c>
      <c r="Y241" s="221" t="s">
        <v>1078</v>
      </c>
      <c r="Z241" s="226">
        <v>10</v>
      </c>
      <c r="AA241" s="226">
        <f>2.5*2</f>
        <v>5</v>
      </c>
      <c r="AB241" s="173">
        <v>12</v>
      </c>
      <c r="AC241" s="227">
        <f>AB241-AD241</f>
        <v>1.1925301221661275</v>
      </c>
      <c r="AD241" s="227">
        <f>(Z241*AB241)/R241</f>
        <v>10.807469877833872</v>
      </c>
      <c r="AE241" s="159"/>
      <c r="AF241" s="159"/>
      <c r="AG241" s="176"/>
      <c r="AH241" s="176"/>
      <c r="AI241" s="159">
        <v>15.378895643306228</v>
      </c>
      <c r="AJ241" s="159">
        <v>0.43447790327278024</v>
      </c>
      <c r="AK241" s="159">
        <v>2.8251567170357239</v>
      </c>
    </row>
    <row r="242" spans="1:37" x14ac:dyDescent="0.2">
      <c r="A242" s="369" t="s">
        <v>1390</v>
      </c>
      <c r="B242" s="368" t="s">
        <v>317</v>
      </c>
      <c r="C242" s="368">
        <v>7</v>
      </c>
      <c r="D242" s="368">
        <v>241</v>
      </c>
      <c r="E242" s="323" t="s">
        <v>1321</v>
      </c>
      <c r="F242" s="26" t="s">
        <v>317</v>
      </c>
      <c r="G242" s="26">
        <v>9</v>
      </c>
      <c r="H242" s="28">
        <v>243</v>
      </c>
      <c r="I242" s="26" t="s">
        <v>431</v>
      </c>
      <c r="J242" s="26"/>
      <c r="K242" s="26" t="s">
        <v>1126</v>
      </c>
      <c r="L242" s="26" t="s">
        <v>17</v>
      </c>
      <c r="M242" s="186">
        <v>2</v>
      </c>
      <c r="N242" s="26" t="s">
        <v>430</v>
      </c>
      <c r="O242" s="26" t="s">
        <v>97</v>
      </c>
      <c r="P242" s="26" t="s">
        <v>659</v>
      </c>
      <c r="Q242" s="26" t="s">
        <v>431</v>
      </c>
      <c r="R242" s="187">
        <v>10.410758014753934</v>
      </c>
      <c r="S242" s="187">
        <v>1.4065116046120227</v>
      </c>
      <c r="T242" s="187">
        <v>13.510174788605598</v>
      </c>
      <c r="U242" s="176" t="s">
        <v>1086</v>
      </c>
      <c r="V242" s="176" t="s">
        <v>1</v>
      </c>
      <c r="W242" s="173" t="s">
        <v>1122</v>
      </c>
      <c r="X242" s="173">
        <v>2</v>
      </c>
      <c r="Y242" s="176" t="s">
        <v>1078</v>
      </c>
      <c r="Z242" s="178">
        <v>10</v>
      </c>
      <c r="AA242" s="178">
        <f>2.5*2</f>
        <v>5</v>
      </c>
      <c r="AB242" s="173">
        <v>12</v>
      </c>
      <c r="AC242" s="179">
        <f>AB242-AD242</f>
        <v>0.4734617950068376</v>
      </c>
      <c r="AD242" s="179">
        <f>(Z242*AB242)/R242</f>
        <v>11.526538204993162</v>
      </c>
      <c r="AE242" s="159"/>
      <c r="AF242" s="159"/>
      <c r="AG242" s="176"/>
      <c r="AH242" s="176"/>
      <c r="AI242" s="159">
        <v>26.329467412736335</v>
      </c>
      <c r="AJ242" s="159">
        <v>2.3974027910910691</v>
      </c>
      <c r="AK242" s="159">
        <v>9.1053979691642937</v>
      </c>
    </row>
    <row r="243" spans="1:37" x14ac:dyDescent="0.2">
      <c r="A243" s="369" t="s">
        <v>1390</v>
      </c>
      <c r="B243" s="368" t="s">
        <v>318</v>
      </c>
      <c r="C243" s="368">
        <v>7</v>
      </c>
      <c r="D243" s="368">
        <v>242</v>
      </c>
      <c r="E243" s="323" t="s">
        <v>1321</v>
      </c>
      <c r="F243" s="26" t="s">
        <v>318</v>
      </c>
      <c r="G243" s="26">
        <v>9</v>
      </c>
      <c r="H243" s="28">
        <v>244</v>
      </c>
      <c r="I243" s="26" t="s">
        <v>443</v>
      </c>
      <c r="J243" s="26"/>
      <c r="K243" s="26" t="s">
        <v>1126</v>
      </c>
      <c r="L243" s="26" t="s">
        <v>17</v>
      </c>
      <c r="M243" s="186">
        <v>8</v>
      </c>
      <c r="N243" s="26" t="s">
        <v>442</v>
      </c>
      <c r="O243" s="26" t="s">
        <v>97</v>
      </c>
      <c r="P243" s="26" t="s">
        <v>665</v>
      </c>
      <c r="Q243" s="26" t="s">
        <v>443</v>
      </c>
      <c r="R243" s="182">
        <v>16.090077551593179</v>
      </c>
      <c r="S243" s="182">
        <v>0.43274360225971348</v>
      </c>
      <c r="T243" s="182">
        <v>2.6895060068673491</v>
      </c>
      <c r="U243" s="176" t="s">
        <v>1086</v>
      </c>
      <c r="V243" s="176" t="s">
        <v>1</v>
      </c>
      <c r="W243" s="173" t="s">
        <v>1122</v>
      </c>
      <c r="X243" s="173">
        <v>2</v>
      </c>
      <c r="Y243" s="176" t="s">
        <v>1078</v>
      </c>
      <c r="Z243" s="178">
        <v>10</v>
      </c>
      <c r="AA243" s="178">
        <f>2.5*2</f>
        <v>5</v>
      </c>
      <c r="AB243" s="173">
        <v>12</v>
      </c>
      <c r="AC243" s="179">
        <f>AB243-AD243</f>
        <v>4.5419874692823932</v>
      </c>
      <c r="AD243" s="179">
        <f>(Z243*AB243)/R243</f>
        <v>7.4580125307176068</v>
      </c>
      <c r="AE243" s="159"/>
      <c r="AF243" s="159"/>
      <c r="AG243" s="176"/>
      <c r="AH243" s="176"/>
      <c r="AI243" s="159">
        <v>7.429636695825768</v>
      </c>
      <c r="AJ243" s="159">
        <v>1.1061545966247479</v>
      </c>
      <c r="AK243" s="159">
        <v>14.888407628952095</v>
      </c>
    </row>
    <row r="244" spans="1:37" x14ac:dyDescent="0.2">
      <c r="A244" s="369" t="s">
        <v>1390</v>
      </c>
      <c r="B244" s="368" t="s">
        <v>319</v>
      </c>
      <c r="C244" s="368">
        <v>7</v>
      </c>
      <c r="D244" s="368">
        <v>243</v>
      </c>
      <c r="E244" s="323" t="s">
        <v>1321</v>
      </c>
      <c r="F244" s="26" t="s">
        <v>319</v>
      </c>
      <c r="G244" s="26">
        <v>9</v>
      </c>
      <c r="H244" s="28">
        <v>245</v>
      </c>
      <c r="I244" s="26" t="s">
        <v>455</v>
      </c>
      <c r="J244" s="26"/>
      <c r="K244" s="26" t="s">
        <v>1126</v>
      </c>
      <c r="L244" s="26" t="s">
        <v>8</v>
      </c>
      <c r="M244" s="186">
        <v>6</v>
      </c>
      <c r="N244" s="26" t="s">
        <v>454</v>
      </c>
      <c r="O244" s="26" t="s">
        <v>97</v>
      </c>
      <c r="P244" s="26" t="s">
        <v>671</v>
      </c>
      <c r="Q244" s="26" t="s">
        <v>455</v>
      </c>
      <c r="R244" s="187">
        <v>7.0261870686530914</v>
      </c>
      <c r="S244" s="187">
        <v>1.3539805863526078</v>
      </c>
      <c r="T244" s="187">
        <v>19.270488717747213</v>
      </c>
      <c r="U244" s="176" t="s">
        <v>1085</v>
      </c>
      <c r="V244" s="176" t="s">
        <v>1</v>
      </c>
      <c r="W244" s="173" t="s">
        <v>1122</v>
      </c>
      <c r="X244" s="173">
        <v>2</v>
      </c>
      <c r="Y244" s="176" t="s">
        <v>1078</v>
      </c>
      <c r="Z244" s="178">
        <f>R244</f>
        <v>7.0261870686530914</v>
      </c>
      <c r="AA244" s="178">
        <f>5*2</f>
        <v>10</v>
      </c>
      <c r="AB244" s="173">
        <v>12</v>
      </c>
      <c r="AC244" s="183" t="s">
        <v>1</v>
      </c>
      <c r="AD244" s="183" t="s">
        <v>1</v>
      </c>
      <c r="AE244" s="159"/>
      <c r="AF244" s="159"/>
      <c r="AG244" s="176"/>
      <c r="AH244" s="176"/>
      <c r="AI244" s="159">
        <v>4.6948448413212809</v>
      </c>
      <c r="AJ244" s="159">
        <v>0.76458878799764562</v>
      </c>
      <c r="AK244" s="159">
        <v>16.285709407650319</v>
      </c>
    </row>
    <row r="245" spans="1:37" x14ac:dyDescent="0.2">
      <c r="A245" s="369" t="s">
        <v>1390</v>
      </c>
      <c r="B245" s="368" t="s">
        <v>322</v>
      </c>
      <c r="C245" s="368">
        <v>7</v>
      </c>
      <c r="D245" s="368">
        <v>244</v>
      </c>
      <c r="E245" s="323" t="s">
        <v>1321</v>
      </c>
      <c r="F245" s="26" t="s">
        <v>322</v>
      </c>
      <c r="G245" s="26">
        <v>9</v>
      </c>
      <c r="H245" s="28">
        <v>246</v>
      </c>
      <c r="I245" s="26" t="s">
        <v>467</v>
      </c>
      <c r="J245" s="26"/>
      <c r="K245" s="26" t="s">
        <v>1126</v>
      </c>
      <c r="L245" s="26" t="s">
        <v>4</v>
      </c>
      <c r="M245" s="186">
        <v>4</v>
      </c>
      <c r="N245" s="26" t="s">
        <v>466</v>
      </c>
      <c r="O245" s="26" t="s">
        <v>97</v>
      </c>
      <c r="P245" s="26" t="s">
        <v>677</v>
      </c>
      <c r="Q245" s="26" t="s">
        <v>467</v>
      </c>
      <c r="R245" s="187">
        <v>8.4496047387596551</v>
      </c>
      <c r="S245" s="187">
        <v>0.50209124550630502</v>
      </c>
      <c r="T245" s="187">
        <v>5.9421861853860944</v>
      </c>
      <c r="U245" s="176" t="s">
        <v>1085</v>
      </c>
      <c r="V245" s="176" t="s">
        <v>1</v>
      </c>
      <c r="W245" s="173" t="s">
        <v>1122</v>
      </c>
      <c r="X245" s="173">
        <v>2</v>
      </c>
      <c r="Y245" s="176" t="s">
        <v>1078</v>
      </c>
      <c r="Z245" s="178">
        <f>R245</f>
        <v>8.4496047387596551</v>
      </c>
      <c r="AA245" s="178">
        <f>5*2</f>
        <v>10</v>
      </c>
      <c r="AB245" s="173">
        <v>12</v>
      </c>
      <c r="AC245" s="183" t="s">
        <v>1</v>
      </c>
      <c r="AD245" s="183" t="s">
        <v>1</v>
      </c>
      <c r="AE245" s="159"/>
      <c r="AF245" s="159"/>
      <c r="AG245" s="176"/>
      <c r="AH245" s="176"/>
      <c r="AI245" s="159">
        <v>6.1950154933771504</v>
      </c>
      <c r="AJ245" s="159">
        <v>0.50972585866510145</v>
      </c>
      <c r="AK245" s="159">
        <v>8.2279997396298601</v>
      </c>
    </row>
    <row r="246" spans="1:37" x14ac:dyDescent="0.2">
      <c r="A246" s="369" t="s">
        <v>1390</v>
      </c>
      <c r="B246" s="368" t="s">
        <v>323</v>
      </c>
      <c r="C246" s="368">
        <v>7</v>
      </c>
      <c r="D246" s="368">
        <v>245</v>
      </c>
      <c r="E246" s="323" t="s">
        <v>1321</v>
      </c>
      <c r="F246" s="26" t="s">
        <v>323</v>
      </c>
      <c r="G246" s="26">
        <v>9</v>
      </c>
      <c r="H246" s="28">
        <v>247</v>
      </c>
      <c r="I246" s="26" t="s">
        <v>479</v>
      </c>
      <c r="J246" s="26"/>
      <c r="K246" s="26" t="s">
        <v>1126</v>
      </c>
      <c r="L246" s="26" t="s">
        <v>5</v>
      </c>
      <c r="M246" s="186">
        <v>2</v>
      </c>
      <c r="N246" s="26" t="s">
        <v>478</v>
      </c>
      <c r="O246" s="26" t="s">
        <v>97</v>
      </c>
      <c r="P246" s="26" t="s">
        <v>683</v>
      </c>
      <c r="Q246" s="26" t="s">
        <v>479</v>
      </c>
      <c r="R246" s="187">
        <v>24.095454649079919</v>
      </c>
      <c r="S246" s="187">
        <v>5.9734981129351992</v>
      </c>
      <c r="T246" s="187">
        <v>24.790974895189606</v>
      </c>
      <c r="U246" s="176" t="s">
        <v>1086</v>
      </c>
      <c r="V246" s="176" t="s">
        <v>1</v>
      </c>
      <c r="W246" s="173" t="s">
        <v>1122</v>
      </c>
      <c r="X246" s="173">
        <v>2</v>
      </c>
      <c r="Y246" s="176" t="s">
        <v>1078</v>
      </c>
      <c r="Z246" s="178">
        <v>10</v>
      </c>
      <c r="AA246" s="178">
        <f>2.5*2</f>
        <v>5</v>
      </c>
      <c r="AB246" s="173">
        <v>12</v>
      </c>
      <c r="AC246" s="179">
        <f>AB246-AD246</f>
        <v>7.0198076048927271</v>
      </c>
      <c r="AD246" s="179">
        <f>(Z246*AB246)/R246</f>
        <v>4.9801923951072729</v>
      </c>
      <c r="AE246" s="159"/>
      <c r="AF246" s="159"/>
      <c r="AG246" s="176"/>
      <c r="AH246" s="176"/>
      <c r="AI246" s="159">
        <v>9.439593960855829</v>
      </c>
      <c r="AJ246" s="159">
        <v>0.4539200137543738</v>
      </c>
      <c r="AK246" s="159">
        <v>4.8086815559725586</v>
      </c>
    </row>
    <row r="247" spans="1:37" ht="15" x14ac:dyDescent="0.2">
      <c r="A247" s="369" t="s">
        <v>1390</v>
      </c>
      <c r="B247" s="368" t="s">
        <v>324</v>
      </c>
      <c r="C247" s="368">
        <v>7</v>
      </c>
      <c r="D247" s="368">
        <v>246</v>
      </c>
      <c r="E247" s="323" t="s">
        <v>1321</v>
      </c>
      <c r="F247" s="26" t="s">
        <v>324</v>
      </c>
      <c r="G247" s="26">
        <v>9</v>
      </c>
      <c r="H247" s="28">
        <v>248</v>
      </c>
      <c r="I247" s="176" t="s">
        <v>1217</v>
      </c>
      <c r="J247" s="176"/>
      <c r="K247" s="26" t="s">
        <v>1126</v>
      </c>
      <c r="L247" s="26" t="s">
        <v>4</v>
      </c>
      <c r="M247" s="186">
        <v>1</v>
      </c>
      <c r="N247" s="26" t="s">
        <v>460</v>
      </c>
      <c r="O247" s="26" t="s">
        <v>97</v>
      </c>
      <c r="P247" s="26">
        <v>241</v>
      </c>
      <c r="Q247" s="176" t="str">
        <f>_xlfn.CONCAT(O247," ",P247)</f>
        <v>S 241</v>
      </c>
      <c r="R247" s="182">
        <v>25.841691316770405</v>
      </c>
      <c r="S247" s="182">
        <v>17.938684999517275</v>
      </c>
      <c r="T247" s="182">
        <v>69.4176119497088</v>
      </c>
      <c r="U247" s="176" t="s">
        <v>1086</v>
      </c>
      <c r="V247" s="176" t="s">
        <v>1093</v>
      </c>
      <c r="W247" s="184" t="s">
        <v>1121</v>
      </c>
      <c r="X247" s="173">
        <v>2</v>
      </c>
      <c r="Y247" s="176" t="s">
        <v>1193</v>
      </c>
      <c r="Z247" s="178">
        <v>10</v>
      </c>
      <c r="AA247" s="178">
        <f>2.5*2</f>
        <v>5</v>
      </c>
      <c r="AB247" s="173">
        <v>12</v>
      </c>
      <c r="AC247" s="179">
        <f>AB247-AD247</f>
        <v>7.3563410951308761</v>
      </c>
      <c r="AD247" s="179">
        <f>(Z247*AB247)/R247</f>
        <v>4.6436589048691239</v>
      </c>
      <c r="AE247" s="159"/>
      <c r="AF247" s="159"/>
      <c r="AG247" s="176"/>
      <c r="AH247" s="176"/>
      <c r="AI247" s="159">
        <v>6.1219552343484569</v>
      </c>
      <c r="AJ247" s="159">
        <v>0.80591791167319993</v>
      </c>
      <c r="AK247" s="159">
        <v>13.164387533437615</v>
      </c>
    </row>
    <row r="248" spans="1:37" x14ac:dyDescent="0.2">
      <c r="A248" s="369" t="s">
        <v>1390</v>
      </c>
      <c r="B248" s="368" t="s">
        <v>325</v>
      </c>
      <c r="C248" s="368">
        <v>7</v>
      </c>
      <c r="D248" s="368">
        <v>247</v>
      </c>
      <c r="E248" s="323" t="s">
        <v>1321</v>
      </c>
      <c r="F248" s="26" t="s">
        <v>325</v>
      </c>
      <c r="G248" s="26">
        <v>9</v>
      </c>
      <c r="H248" s="28">
        <v>249</v>
      </c>
      <c r="I248" s="26" t="s">
        <v>503</v>
      </c>
      <c r="J248" s="26"/>
      <c r="K248" s="26" t="s">
        <v>1126</v>
      </c>
      <c r="L248" s="26" t="s">
        <v>9</v>
      </c>
      <c r="M248" s="186">
        <v>6</v>
      </c>
      <c r="N248" s="26" t="s">
        <v>502</v>
      </c>
      <c r="O248" s="26" t="s">
        <v>97</v>
      </c>
      <c r="P248" s="26" t="s">
        <v>695</v>
      </c>
      <c r="Q248" s="26" t="s">
        <v>503</v>
      </c>
      <c r="R248" s="182">
        <v>12.175937860389226</v>
      </c>
      <c r="S248" s="182">
        <v>0.61076144305296398</v>
      </c>
      <c r="T248" s="182">
        <v>5.0161346916847673</v>
      </c>
      <c r="U248" s="176" t="s">
        <v>1086</v>
      </c>
      <c r="V248" s="176" t="s">
        <v>1</v>
      </c>
      <c r="W248" s="173" t="s">
        <v>1122</v>
      </c>
      <c r="X248" s="173">
        <v>2</v>
      </c>
      <c r="Y248" s="176" t="s">
        <v>1078</v>
      </c>
      <c r="Z248" s="178">
        <v>10</v>
      </c>
      <c r="AA248" s="178">
        <f>2.5*2</f>
        <v>5</v>
      </c>
      <c r="AB248" s="173">
        <v>12</v>
      </c>
      <c r="AC248" s="179">
        <f>AB248-AD248</f>
        <v>2.1444963520728759</v>
      </c>
      <c r="AD248" s="179">
        <f>(Z248*AB248)/R248</f>
        <v>9.8555036479271241</v>
      </c>
      <c r="AE248" s="159"/>
      <c r="AF248" s="159"/>
      <c r="AG248" s="176"/>
      <c r="AH248" s="176"/>
      <c r="AI248" s="159">
        <v>9.5728348024704815</v>
      </c>
      <c r="AJ248" s="159">
        <v>0.30652433392698619</v>
      </c>
      <c r="AK248" s="159">
        <v>3.2020226009528634</v>
      </c>
    </row>
    <row r="249" spans="1:37" ht="15" x14ac:dyDescent="0.2">
      <c r="A249" s="369" t="s">
        <v>1390</v>
      </c>
      <c r="B249" s="368" t="s">
        <v>326</v>
      </c>
      <c r="C249" s="368">
        <v>7</v>
      </c>
      <c r="D249" s="368">
        <v>248</v>
      </c>
      <c r="E249" s="323" t="s">
        <v>1321</v>
      </c>
      <c r="F249" s="26" t="s">
        <v>326</v>
      </c>
      <c r="G249" s="26">
        <v>9</v>
      </c>
      <c r="H249" s="28">
        <v>250</v>
      </c>
      <c r="I249" s="176" t="s">
        <v>1218</v>
      </c>
      <c r="J249" s="176"/>
      <c r="K249" s="26" t="s">
        <v>1126</v>
      </c>
      <c r="L249" s="26" t="s">
        <v>4</v>
      </c>
      <c r="M249" s="186">
        <v>7</v>
      </c>
      <c r="N249" s="26" t="s">
        <v>472</v>
      </c>
      <c r="O249" s="26" t="s">
        <v>97</v>
      </c>
      <c r="P249" s="26">
        <v>242</v>
      </c>
      <c r="Q249" s="176" t="str">
        <f>_xlfn.CONCAT(O249," ",P249)</f>
        <v>S 242</v>
      </c>
      <c r="R249" s="182">
        <v>19.400173363581185</v>
      </c>
      <c r="S249" s="182">
        <v>9.424705767509181</v>
      </c>
      <c r="T249" s="182">
        <v>48.580523435948422</v>
      </c>
      <c r="U249" s="176" t="s">
        <v>1086</v>
      </c>
      <c r="V249" s="176" t="s">
        <v>1093</v>
      </c>
      <c r="W249" s="184" t="s">
        <v>1121</v>
      </c>
      <c r="X249" s="173">
        <v>2</v>
      </c>
      <c r="Y249" s="176" t="s">
        <v>1193</v>
      </c>
      <c r="Z249" s="178">
        <v>10</v>
      </c>
      <c r="AA249" s="178">
        <f>2.5*2</f>
        <v>5</v>
      </c>
      <c r="AB249" s="173">
        <v>12</v>
      </c>
      <c r="AC249" s="179">
        <f>AB249-AD249</f>
        <v>5.8144882650755578</v>
      </c>
      <c r="AD249" s="179">
        <f>(Z249*AB249)/R249</f>
        <v>6.1855117349244422</v>
      </c>
      <c r="AE249" s="159"/>
      <c r="AF249" s="159"/>
      <c r="AG249" s="176"/>
      <c r="AH249" s="176"/>
      <c r="AI249" s="159">
        <v>9.614235615920073</v>
      </c>
      <c r="AJ249" s="159">
        <v>4.1329123675549646E-2</v>
      </c>
      <c r="AK249" s="159">
        <v>0.42987425445568811</v>
      </c>
    </row>
    <row r="250" spans="1:37" x14ac:dyDescent="0.2">
      <c r="A250" s="369" t="s">
        <v>1390</v>
      </c>
      <c r="B250" s="368" t="s">
        <v>317</v>
      </c>
      <c r="C250" s="368">
        <v>8</v>
      </c>
      <c r="D250" s="368">
        <v>249</v>
      </c>
      <c r="E250" s="323" t="s">
        <v>1321</v>
      </c>
      <c r="F250" s="191" t="s">
        <v>317</v>
      </c>
      <c r="G250" s="191">
        <v>10</v>
      </c>
      <c r="H250" s="28">
        <v>251</v>
      </c>
      <c r="I250" s="191" t="s">
        <v>433</v>
      </c>
      <c r="J250" s="191"/>
      <c r="K250" s="191" t="s">
        <v>1126</v>
      </c>
      <c r="L250" s="191" t="s">
        <v>17</v>
      </c>
      <c r="M250" s="229">
        <v>3</v>
      </c>
      <c r="N250" s="191" t="s">
        <v>432</v>
      </c>
      <c r="O250" s="191" t="s">
        <v>97</v>
      </c>
      <c r="P250" s="191" t="s">
        <v>660</v>
      </c>
      <c r="Q250" s="191" t="s">
        <v>433</v>
      </c>
      <c r="R250" s="224">
        <v>22.336906694921055</v>
      </c>
      <c r="S250" s="224">
        <v>1.2723347991962761</v>
      </c>
      <c r="T250" s="224">
        <v>5.6961101041156175</v>
      </c>
      <c r="U250" s="221" t="s">
        <v>1086</v>
      </c>
      <c r="V250" s="221" t="s">
        <v>1</v>
      </c>
      <c r="W250" s="222" t="s">
        <v>1122</v>
      </c>
      <c r="X250" s="222">
        <v>2</v>
      </c>
      <c r="Y250" s="221" t="s">
        <v>1078</v>
      </c>
      <c r="Z250" s="226">
        <v>10</v>
      </c>
      <c r="AA250" s="226">
        <f>2.5*2</f>
        <v>5</v>
      </c>
      <c r="AB250" s="173">
        <v>12</v>
      </c>
      <c r="AC250" s="227">
        <f>AB250-AD250</f>
        <v>6.6277252423995892</v>
      </c>
      <c r="AD250" s="227">
        <f>(Z250*AB250)/R250</f>
        <v>5.3722747576004108</v>
      </c>
      <c r="AE250" s="159"/>
      <c r="AF250" s="159"/>
      <c r="AG250" s="176"/>
      <c r="AH250" s="176"/>
      <c r="AI250" s="159">
        <v>6.9183120577612307</v>
      </c>
      <c r="AJ250" s="159">
        <v>0.14809602650405049</v>
      </c>
      <c r="AK250" s="159">
        <v>2.1406381392974403</v>
      </c>
    </row>
    <row r="251" spans="1:37" x14ac:dyDescent="0.2">
      <c r="A251" s="369" t="s">
        <v>1390</v>
      </c>
      <c r="B251" s="368" t="s">
        <v>318</v>
      </c>
      <c r="C251" s="368">
        <v>8</v>
      </c>
      <c r="D251" s="368">
        <v>250</v>
      </c>
      <c r="E251" s="323" t="s">
        <v>1321</v>
      </c>
      <c r="F251" s="191" t="s">
        <v>318</v>
      </c>
      <c r="G251" s="191">
        <v>10</v>
      </c>
      <c r="H251" s="28">
        <v>252</v>
      </c>
      <c r="I251" s="191" t="s">
        <v>457</v>
      </c>
      <c r="J251" s="191"/>
      <c r="K251" s="191" t="s">
        <v>1126</v>
      </c>
      <c r="L251" s="191" t="s">
        <v>8</v>
      </c>
      <c r="M251" s="229">
        <v>1</v>
      </c>
      <c r="N251" s="191" t="s">
        <v>444</v>
      </c>
      <c r="O251" s="191" t="s">
        <v>97</v>
      </c>
      <c r="P251" s="191" t="s">
        <v>666</v>
      </c>
      <c r="Q251" s="191" t="s">
        <v>445</v>
      </c>
      <c r="R251" s="233">
        <v>6.6078286113894125</v>
      </c>
      <c r="S251" s="233">
        <v>1.6317393062937942</v>
      </c>
      <c r="T251" s="233">
        <v>24.694031916646399</v>
      </c>
      <c r="U251" s="221" t="s">
        <v>1085</v>
      </c>
      <c r="V251" s="221" t="s">
        <v>1</v>
      </c>
      <c r="W251" s="222" t="s">
        <v>1122</v>
      </c>
      <c r="X251" s="222">
        <v>2</v>
      </c>
      <c r="Y251" s="221" t="s">
        <v>1078</v>
      </c>
      <c r="Z251" s="226">
        <f>R251</f>
        <v>6.6078286113894125</v>
      </c>
      <c r="AA251" s="226">
        <f>5*2</f>
        <v>10</v>
      </c>
      <c r="AB251" s="173">
        <v>12</v>
      </c>
      <c r="AC251" s="228" t="s">
        <v>1</v>
      </c>
      <c r="AD251" s="228" t="s">
        <v>1</v>
      </c>
      <c r="AE251" s="159" t="s">
        <v>1334</v>
      </c>
      <c r="AF251" s="159"/>
      <c r="AG251" s="176"/>
      <c r="AH251" s="176"/>
      <c r="AI251" s="159">
        <v>8.7229004557699952</v>
      </c>
      <c r="AJ251" s="159">
        <v>0.17220468198145458</v>
      </c>
      <c r="AK251" s="159">
        <v>1.9741676848730425</v>
      </c>
    </row>
    <row r="252" spans="1:37" x14ac:dyDescent="0.2">
      <c r="A252" s="369" t="s">
        <v>1390</v>
      </c>
      <c r="B252" s="368" t="s">
        <v>319</v>
      </c>
      <c r="C252" s="368">
        <v>8</v>
      </c>
      <c r="D252" s="368">
        <v>251</v>
      </c>
      <c r="E252" s="323" t="s">
        <v>1321</v>
      </c>
      <c r="F252" s="191" t="s">
        <v>319</v>
      </c>
      <c r="G252" s="191">
        <v>10</v>
      </c>
      <c r="H252" s="28">
        <v>253</v>
      </c>
      <c r="I252" s="191" t="s">
        <v>445</v>
      </c>
      <c r="J252" s="191"/>
      <c r="K252" s="191" t="s">
        <v>1126</v>
      </c>
      <c r="L252" s="191" t="s">
        <v>8</v>
      </c>
      <c r="M252" s="229">
        <v>7</v>
      </c>
      <c r="N252" s="191" t="s">
        <v>456</v>
      </c>
      <c r="O252" s="191" t="s">
        <v>97</v>
      </c>
      <c r="P252" s="191" t="s">
        <v>672</v>
      </c>
      <c r="Q252" s="191" t="s">
        <v>457</v>
      </c>
      <c r="R252" s="233">
        <v>14.348556719313311</v>
      </c>
      <c r="S252" s="233">
        <v>1.7914675470176866</v>
      </c>
      <c r="T252" s="233">
        <v>12.485350144006834</v>
      </c>
      <c r="U252" s="221" t="s">
        <v>1086</v>
      </c>
      <c r="V252" s="221" t="s">
        <v>1</v>
      </c>
      <c r="W252" s="222" t="s">
        <v>1122</v>
      </c>
      <c r="X252" s="222">
        <v>2</v>
      </c>
      <c r="Y252" s="221" t="s">
        <v>1078</v>
      </c>
      <c r="Z252" s="226">
        <v>10</v>
      </c>
      <c r="AA252" s="226">
        <f>2.5*2</f>
        <v>5</v>
      </c>
      <c r="AB252" s="173">
        <v>12</v>
      </c>
      <c r="AC252" s="227">
        <f>AB252-AD252</f>
        <v>3.6367895149706086</v>
      </c>
      <c r="AD252" s="227">
        <f>(Z252*AB252)/R252</f>
        <v>8.3632104850293914</v>
      </c>
      <c r="AE252" s="159" t="s">
        <v>1333</v>
      </c>
      <c r="AF252" s="159"/>
      <c r="AG252" s="176"/>
      <c r="AH252" s="176"/>
      <c r="AI252" s="159">
        <v>3.3895015466752652</v>
      </c>
      <c r="AJ252" s="159">
        <v>6.8881872792580762E-2</v>
      </c>
      <c r="AK252" s="159">
        <v>2.032212460860106</v>
      </c>
    </row>
    <row r="253" spans="1:37" x14ac:dyDescent="0.2">
      <c r="A253" s="369" t="s">
        <v>1390</v>
      </c>
      <c r="B253" s="368" t="s">
        <v>322</v>
      </c>
      <c r="C253" s="368">
        <v>8</v>
      </c>
      <c r="D253" s="368">
        <v>252</v>
      </c>
      <c r="E253" s="323" t="s">
        <v>1321</v>
      </c>
      <c r="F253" s="191" t="s">
        <v>322</v>
      </c>
      <c r="G253" s="191">
        <v>10</v>
      </c>
      <c r="H253" s="28">
        <v>254</v>
      </c>
      <c r="I253" s="191" t="s">
        <v>469</v>
      </c>
      <c r="J253" s="191"/>
      <c r="K253" s="191" t="s">
        <v>1126</v>
      </c>
      <c r="L253" s="191" t="s">
        <v>4</v>
      </c>
      <c r="M253" s="229">
        <v>5</v>
      </c>
      <c r="N253" s="191" t="s">
        <v>468</v>
      </c>
      <c r="O253" s="191" t="s">
        <v>97</v>
      </c>
      <c r="P253" s="191" t="s">
        <v>678</v>
      </c>
      <c r="Q253" s="191" t="s">
        <v>469</v>
      </c>
      <c r="R253" s="224">
        <v>6.2146361964013543</v>
      </c>
      <c r="S253" s="224">
        <v>0.39627223994296074</v>
      </c>
      <c r="T253" s="224">
        <v>6.3764350385051669</v>
      </c>
      <c r="U253" s="221" t="s">
        <v>1085</v>
      </c>
      <c r="V253" s="221" t="s">
        <v>1</v>
      </c>
      <c r="W253" s="222" t="s">
        <v>1122</v>
      </c>
      <c r="X253" s="222">
        <v>2</v>
      </c>
      <c r="Y253" s="221" t="s">
        <v>1078</v>
      </c>
      <c r="Z253" s="226">
        <f>R253</f>
        <v>6.2146361964013543</v>
      </c>
      <c r="AA253" s="226">
        <f>5*2</f>
        <v>10</v>
      </c>
      <c r="AB253" s="173">
        <v>12</v>
      </c>
      <c r="AC253" s="228" t="s">
        <v>1</v>
      </c>
      <c r="AD253" s="228" t="s">
        <v>1</v>
      </c>
      <c r="AE253" s="159"/>
      <c r="AF253" s="159"/>
      <c r="AG253" s="26"/>
      <c r="AH253" s="26"/>
      <c r="AI253" s="159">
        <v>11.504084950130892</v>
      </c>
      <c r="AJ253" s="159">
        <v>1.8178835502298873</v>
      </c>
      <c r="AK253" s="159">
        <v>15.802069943939381</v>
      </c>
    </row>
    <row r="254" spans="1:37" x14ac:dyDescent="0.2">
      <c r="A254" s="369" t="s">
        <v>1390</v>
      </c>
      <c r="B254" s="368" t="s">
        <v>323</v>
      </c>
      <c r="C254" s="368">
        <v>8</v>
      </c>
      <c r="D254" s="368">
        <v>253</v>
      </c>
      <c r="E254" s="323" t="s">
        <v>1321</v>
      </c>
      <c r="F254" s="191" t="s">
        <v>323</v>
      </c>
      <c r="G254" s="191">
        <v>10</v>
      </c>
      <c r="H254" s="28">
        <v>255</v>
      </c>
      <c r="I254" s="191" t="s">
        <v>481</v>
      </c>
      <c r="J254" s="191"/>
      <c r="K254" s="191" t="s">
        <v>1126</v>
      </c>
      <c r="L254" s="191" t="s">
        <v>5</v>
      </c>
      <c r="M254" s="229">
        <v>3</v>
      </c>
      <c r="N254" s="191" t="s">
        <v>480</v>
      </c>
      <c r="O254" s="191" t="s">
        <v>97</v>
      </c>
      <c r="P254" s="191" t="s">
        <v>684</v>
      </c>
      <c r="Q254" s="191" t="s">
        <v>481</v>
      </c>
      <c r="R254" s="233">
        <v>12.154519675833336</v>
      </c>
      <c r="S254" s="233">
        <v>2.7549261952593218</v>
      </c>
      <c r="T254" s="233">
        <v>22.665858205297109</v>
      </c>
      <c r="U254" s="221" t="s">
        <v>1086</v>
      </c>
      <c r="V254" s="221" t="s">
        <v>1</v>
      </c>
      <c r="W254" s="222" t="s">
        <v>1122</v>
      </c>
      <c r="X254" s="222">
        <v>2</v>
      </c>
      <c r="Y254" s="221" t="s">
        <v>1078</v>
      </c>
      <c r="Z254" s="226">
        <v>10</v>
      </c>
      <c r="AA254" s="226">
        <f>2.5*2</f>
        <v>5</v>
      </c>
      <c r="AB254" s="173">
        <v>12</v>
      </c>
      <c r="AC254" s="227">
        <f>AB254-AD254</f>
        <v>2.1271293970921494</v>
      </c>
      <c r="AD254" s="227">
        <f>(Z254*AB254)/R254</f>
        <v>9.8728706029078506</v>
      </c>
      <c r="AE254" s="159"/>
      <c r="AF254" s="159"/>
      <c r="AG254" s="176"/>
      <c r="AH254" s="176"/>
      <c r="AI254" s="159">
        <v>3.3089701027029328</v>
      </c>
      <c r="AJ254" s="159">
        <v>0.21853011063492764</v>
      </c>
      <c r="AK254" s="159">
        <v>6.6041730161424326</v>
      </c>
    </row>
    <row r="255" spans="1:37" x14ac:dyDescent="0.2">
      <c r="A255" s="369" t="s">
        <v>1390</v>
      </c>
      <c r="B255" s="368" t="s">
        <v>324</v>
      </c>
      <c r="C255" s="368">
        <v>8</v>
      </c>
      <c r="D255" s="368">
        <v>254</v>
      </c>
      <c r="E255" s="323" t="s">
        <v>1321</v>
      </c>
      <c r="F255" s="191" t="s">
        <v>324</v>
      </c>
      <c r="G255" s="191">
        <v>10</v>
      </c>
      <c r="H255" s="28">
        <v>256</v>
      </c>
      <c r="I255" s="191" t="s">
        <v>493</v>
      </c>
      <c r="J255" s="191"/>
      <c r="K255" s="191" t="s">
        <v>1126</v>
      </c>
      <c r="L255" s="191" t="s">
        <v>9</v>
      </c>
      <c r="M255" s="229">
        <v>1</v>
      </c>
      <c r="N255" s="191" t="s">
        <v>492</v>
      </c>
      <c r="O255" s="191" t="s">
        <v>97</v>
      </c>
      <c r="P255" s="191" t="s">
        <v>690</v>
      </c>
      <c r="Q255" s="191" t="s">
        <v>493</v>
      </c>
      <c r="R255" s="224">
        <v>5.3970917304215336</v>
      </c>
      <c r="S255" s="224">
        <v>0.33203145832633713</v>
      </c>
      <c r="T255" s="224">
        <v>6.1520440064931821</v>
      </c>
      <c r="U255" s="221" t="s">
        <v>1085</v>
      </c>
      <c r="V255" s="221" t="s">
        <v>1</v>
      </c>
      <c r="W255" s="222" t="s">
        <v>1122</v>
      </c>
      <c r="X255" s="222">
        <v>2</v>
      </c>
      <c r="Y255" s="221" t="s">
        <v>1078</v>
      </c>
      <c r="Z255" s="226">
        <f>R255</f>
        <v>5.3970917304215336</v>
      </c>
      <c r="AA255" s="226">
        <f>5*2</f>
        <v>10</v>
      </c>
      <c r="AB255" s="173">
        <v>12</v>
      </c>
      <c r="AC255" s="228" t="s">
        <v>1</v>
      </c>
      <c r="AD255" s="228" t="s">
        <v>1</v>
      </c>
      <c r="AE255" s="159"/>
      <c r="AF255" s="159"/>
      <c r="AG255" s="176"/>
      <c r="AH255" s="176"/>
      <c r="AI255" s="159">
        <v>3.0558596971108911</v>
      </c>
      <c r="AJ255" s="159">
        <v>2.4108655477403439E-2</v>
      </c>
      <c r="AK255" s="159">
        <v>0.78893201478446617</v>
      </c>
    </row>
    <row r="256" spans="1:37" x14ac:dyDescent="0.2">
      <c r="A256" s="369" t="s">
        <v>1390</v>
      </c>
      <c r="B256" s="368" t="s">
        <v>325</v>
      </c>
      <c r="C256" s="368">
        <v>8</v>
      </c>
      <c r="D256" s="368">
        <v>255</v>
      </c>
      <c r="E256" s="323" t="s">
        <v>1321</v>
      </c>
      <c r="F256" s="191" t="s">
        <v>325</v>
      </c>
      <c r="G256" s="191">
        <v>10</v>
      </c>
      <c r="H256" s="28">
        <v>257</v>
      </c>
      <c r="I256" s="191" t="s">
        <v>505</v>
      </c>
      <c r="J256" s="191"/>
      <c r="K256" s="191" t="s">
        <v>1126</v>
      </c>
      <c r="L256" s="191" t="s">
        <v>9</v>
      </c>
      <c r="M256" s="229">
        <v>7</v>
      </c>
      <c r="N256" s="191" t="s">
        <v>504</v>
      </c>
      <c r="O256" s="191" t="s">
        <v>97</v>
      </c>
      <c r="P256" s="191" t="s">
        <v>696</v>
      </c>
      <c r="Q256" s="191" t="s">
        <v>505</v>
      </c>
      <c r="R256" s="233">
        <v>31.017170199878969</v>
      </c>
      <c r="S256" s="233">
        <v>3.1234018495542117</v>
      </c>
      <c r="T256" s="233">
        <v>10.069912340250818</v>
      </c>
      <c r="U256" s="221" t="s">
        <v>1086</v>
      </c>
      <c r="V256" s="221" t="s">
        <v>1</v>
      </c>
      <c r="W256" s="222" t="s">
        <v>1122</v>
      </c>
      <c r="X256" s="222">
        <v>2</v>
      </c>
      <c r="Y256" s="221" t="s">
        <v>1078</v>
      </c>
      <c r="Z256" s="226">
        <v>10</v>
      </c>
      <c r="AA256" s="226">
        <f>2.5*2</f>
        <v>5</v>
      </c>
      <c r="AB256" s="173">
        <v>12</v>
      </c>
      <c r="AC256" s="227">
        <f>AB256-AD256</f>
        <v>8.1311751127938727</v>
      </c>
      <c r="AD256" s="227">
        <f>(Z256*AB256)/R256</f>
        <v>3.8688248872061273</v>
      </c>
      <c r="AE256" s="159"/>
      <c r="AF256" s="159"/>
      <c r="AG256" s="176"/>
      <c r="AH256" s="176"/>
      <c r="AI256" s="159">
        <v>3.4966565932506839</v>
      </c>
      <c r="AJ256" s="159">
        <v>0.15154012014367849</v>
      </c>
      <c r="AK256" s="159">
        <v>4.3338576752485283</v>
      </c>
    </row>
    <row r="257" spans="1:37" ht="15" x14ac:dyDescent="0.2">
      <c r="A257" s="369" t="s">
        <v>1390</v>
      </c>
      <c r="B257" s="368" t="s">
        <v>326</v>
      </c>
      <c r="C257" s="368">
        <v>8</v>
      </c>
      <c r="D257" s="368">
        <v>256</v>
      </c>
      <c r="E257" s="323" t="s">
        <v>1321</v>
      </c>
      <c r="F257" s="191" t="s">
        <v>326</v>
      </c>
      <c r="G257" s="191">
        <v>10</v>
      </c>
      <c r="H257" s="28">
        <v>258</v>
      </c>
      <c r="I257" s="221" t="s">
        <v>1210</v>
      </c>
      <c r="J257" s="221"/>
      <c r="K257" s="191" t="s">
        <v>1126</v>
      </c>
      <c r="L257" s="191" t="s">
        <v>3</v>
      </c>
      <c r="M257" s="229">
        <v>8</v>
      </c>
      <c r="N257" s="191" t="s">
        <v>624</v>
      </c>
      <c r="O257" s="191" t="s">
        <v>97</v>
      </c>
      <c r="P257" s="191">
        <v>234</v>
      </c>
      <c r="Q257" s="221" t="str">
        <f>_xlfn.CONCAT(O257," ",P257)</f>
        <v>S 234</v>
      </c>
      <c r="R257" s="224">
        <v>50.375874228351144</v>
      </c>
      <c r="S257" s="224">
        <v>5.046977001610907</v>
      </c>
      <c r="T257" s="224">
        <v>10.018639038864578</v>
      </c>
      <c r="U257" s="221" t="s">
        <v>1086</v>
      </c>
      <c r="V257" s="221" t="s">
        <v>1093</v>
      </c>
      <c r="W257" s="230" t="s">
        <v>1121</v>
      </c>
      <c r="X257" s="222">
        <v>2</v>
      </c>
      <c r="Y257" s="221" t="s">
        <v>1193</v>
      </c>
      <c r="Z257" s="226">
        <v>10</v>
      </c>
      <c r="AA257" s="226">
        <f>2.5*2</f>
        <v>5</v>
      </c>
      <c r="AB257" s="173">
        <v>12</v>
      </c>
      <c r="AC257" s="227">
        <f>AB257-AD257</f>
        <v>9.6179073447728882</v>
      </c>
      <c r="AD257" s="227">
        <f>(Z257*AB257)/R257</f>
        <v>2.3820926552271118</v>
      </c>
      <c r="AE257" s="159"/>
      <c r="AF257" s="159"/>
      <c r="AG257" s="176"/>
      <c r="AH257" s="176"/>
      <c r="AI257" s="159">
        <v>5.459617439507408</v>
      </c>
      <c r="AJ257" s="159">
        <v>0.19815707765011051</v>
      </c>
      <c r="AK257" s="159">
        <v>3.6295048113845345</v>
      </c>
    </row>
    <row r="258" spans="1:37" x14ac:dyDescent="0.2">
      <c r="A258" s="369" t="s">
        <v>1390</v>
      </c>
      <c r="B258" s="368" t="s">
        <v>317</v>
      </c>
      <c r="C258" s="368">
        <v>9</v>
      </c>
      <c r="D258" s="368">
        <v>257</v>
      </c>
      <c r="E258" s="323" t="s">
        <v>1321</v>
      </c>
      <c r="F258" s="26" t="s">
        <v>317</v>
      </c>
      <c r="G258" s="26">
        <v>11</v>
      </c>
      <c r="H258" s="28">
        <v>259</v>
      </c>
      <c r="I258" s="26" t="s">
        <v>435</v>
      </c>
      <c r="J258" s="26"/>
      <c r="K258" s="26" t="s">
        <v>1126</v>
      </c>
      <c r="L258" s="26" t="s">
        <v>17</v>
      </c>
      <c r="M258" s="186">
        <v>4</v>
      </c>
      <c r="N258" s="26" t="s">
        <v>434</v>
      </c>
      <c r="O258" s="26" t="s">
        <v>97</v>
      </c>
      <c r="P258" s="26" t="s">
        <v>661</v>
      </c>
      <c r="Q258" s="26" t="s">
        <v>435</v>
      </c>
      <c r="R258" s="182">
        <v>5.9913579569016022</v>
      </c>
      <c r="S258" s="182">
        <v>0.12914904328394905</v>
      </c>
      <c r="T258" s="182">
        <v>2.1555888366706397</v>
      </c>
      <c r="U258" s="176" t="s">
        <v>1085</v>
      </c>
      <c r="V258" s="176" t="s">
        <v>1</v>
      </c>
      <c r="W258" s="173" t="s">
        <v>1122</v>
      </c>
      <c r="X258" s="173">
        <v>2</v>
      </c>
      <c r="Y258" s="176" t="s">
        <v>1078</v>
      </c>
      <c r="Z258" s="178">
        <f>R258</f>
        <v>5.9913579569016022</v>
      </c>
      <c r="AA258" s="178">
        <f>5*2</f>
        <v>10</v>
      </c>
      <c r="AB258" s="173">
        <v>12</v>
      </c>
      <c r="AC258" s="183" t="s">
        <v>1</v>
      </c>
      <c r="AD258" s="183" t="s">
        <v>1</v>
      </c>
      <c r="AE258" s="159"/>
      <c r="AF258" s="159"/>
      <c r="AG258" s="176"/>
      <c r="AH258" s="176"/>
      <c r="AI258" s="159">
        <v>3.7499321578834928</v>
      </c>
      <c r="AJ258" s="159">
        <v>7.5770060071839562E-2</v>
      </c>
      <c r="AK258" s="159">
        <v>2.0205714898747691</v>
      </c>
    </row>
    <row r="259" spans="1:37" x14ac:dyDescent="0.2">
      <c r="A259" s="369" t="s">
        <v>1390</v>
      </c>
      <c r="B259" s="368" t="s">
        <v>318</v>
      </c>
      <c r="C259" s="368">
        <v>9</v>
      </c>
      <c r="D259" s="368">
        <v>258</v>
      </c>
      <c r="E259" s="323" t="s">
        <v>1321</v>
      </c>
      <c r="F259" s="26" t="s">
        <v>318</v>
      </c>
      <c r="G259" s="26">
        <v>11</v>
      </c>
      <c r="H259" s="28">
        <v>260</v>
      </c>
      <c r="I259" s="26" t="s">
        <v>447</v>
      </c>
      <c r="J259" s="26"/>
      <c r="K259" s="26" t="s">
        <v>1126</v>
      </c>
      <c r="L259" s="26" t="s">
        <v>8</v>
      </c>
      <c r="M259" s="186">
        <v>2</v>
      </c>
      <c r="N259" s="26" t="s">
        <v>446</v>
      </c>
      <c r="O259" s="26" t="s">
        <v>97</v>
      </c>
      <c r="P259" s="26" t="s">
        <v>667</v>
      </c>
      <c r="Q259" s="26" t="s">
        <v>447</v>
      </c>
      <c r="R259" s="182">
        <v>14.419790269917071</v>
      </c>
      <c r="S259" s="182">
        <v>4.17810237757585E-2</v>
      </c>
      <c r="T259" s="182">
        <v>0.28974779101276615</v>
      </c>
      <c r="U259" s="176" t="s">
        <v>1086</v>
      </c>
      <c r="V259" s="176" t="s">
        <v>1</v>
      </c>
      <c r="W259" s="173" t="s">
        <v>1122</v>
      </c>
      <c r="X259" s="173">
        <v>2</v>
      </c>
      <c r="Y259" s="176" t="s">
        <v>1078</v>
      </c>
      <c r="Z259" s="178">
        <v>10</v>
      </c>
      <c r="AA259" s="178">
        <f>2.5*2</f>
        <v>5</v>
      </c>
      <c r="AB259" s="173">
        <v>12</v>
      </c>
      <c r="AC259" s="179">
        <f>AB259-AD259</f>
        <v>3.6781036510394323</v>
      </c>
      <c r="AD259" s="179">
        <f>(Z259*AB259)/R259</f>
        <v>8.3218963489605677</v>
      </c>
      <c r="AE259" s="159"/>
      <c r="AF259" s="159"/>
      <c r="AG259" s="176"/>
      <c r="AH259" s="176"/>
      <c r="AI259" s="159">
        <v>7.5320182336022681</v>
      </c>
      <c r="AJ259" s="159">
        <v>0.54761088870101937</v>
      </c>
      <c r="AK259" s="159">
        <v>7.2704402952449927</v>
      </c>
    </row>
    <row r="260" spans="1:37" x14ac:dyDescent="0.2">
      <c r="A260" s="369" t="s">
        <v>1390</v>
      </c>
      <c r="B260" s="368" t="s">
        <v>319</v>
      </c>
      <c r="C260" s="368">
        <v>9</v>
      </c>
      <c r="D260" s="368">
        <v>259</v>
      </c>
      <c r="E260" s="323" t="s">
        <v>1321</v>
      </c>
      <c r="F260" s="26" t="s">
        <v>319</v>
      </c>
      <c r="G260" s="26">
        <v>11</v>
      </c>
      <c r="H260" s="28">
        <v>261</v>
      </c>
      <c r="I260" s="26" t="s">
        <v>459</v>
      </c>
      <c r="J260" s="26"/>
      <c r="K260" s="26" t="s">
        <v>1126</v>
      </c>
      <c r="L260" s="26" t="s">
        <v>8</v>
      </c>
      <c r="M260" s="186">
        <v>8</v>
      </c>
      <c r="N260" s="26" t="s">
        <v>458</v>
      </c>
      <c r="O260" s="26" t="s">
        <v>97</v>
      </c>
      <c r="P260" s="26" t="s">
        <v>673</v>
      </c>
      <c r="Q260" s="26" t="s">
        <v>459</v>
      </c>
      <c r="R260" s="182">
        <v>36.928185053786329</v>
      </c>
      <c r="S260" s="182">
        <v>0.53702648085009097</v>
      </c>
      <c r="T260" s="182">
        <v>1.4542455310703888</v>
      </c>
      <c r="U260" s="176" t="s">
        <v>1086</v>
      </c>
      <c r="V260" s="176" t="s">
        <v>1</v>
      </c>
      <c r="W260" s="173" t="s">
        <v>1122</v>
      </c>
      <c r="X260" s="173">
        <v>2</v>
      </c>
      <c r="Y260" s="176" t="s">
        <v>1078</v>
      </c>
      <c r="Z260" s="178">
        <v>10</v>
      </c>
      <c r="AA260" s="178">
        <f>2.5*2</f>
        <v>5</v>
      </c>
      <c r="AB260" s="173">
        <v>12</v>
      </c>
      <c r="AC260" s="179">
        <f>AB260-AD260</f>
        <v>8.7504495597273841</v>
      </c>
      <c r="AD260" s="179">
        <f>(Z260*AB260)/R260</f>
        <v>3.2495504402726159</v>
      </c>
      <c r="AE260" s="159"/>
      <c r="AF260" s="159"/>
      <c r="AG260" s="176"/>
      <c r="AH260" s="176"/>
      <c r="AI260" s="159">
        <v>14.274398141776972</v>
      </c>
      <c r="AJ260" s="159">
        <v>0.83512468549955421</v>
      </c>
      <c r="AK260" s="159">
        <v>5.8505071611768305</v>
      </c>
    </row>
    <row r="261" spans="1:37" x14ac:dyDescent="0.2">
      <c r="A261" s="369" t="s">
        <v>1390</v>
      </c>
      <c r="B261" s="368" t="s">
        <v>322</v>
      </c>
      <c r="C261" s="368">
        <v>9</v>
      </c>
      <c r="D261" s="368">
        <v>260</v>
      </c>
      <c r="E261" s="323" t="s">
        <v>1321</v>
      </c>
      <c r="F261" s="26" t="s">
        <v>322</v>
      </c>
      <c r="G261" s="26">
        <v>11</v>
      </c>
      <c r="H261" s="28">
        <v>262</v>
      </c>
      <c r="I261" s="26" t="s">
        <v>471</v>
      </c>
      <c r="J261" s="26"/>
      <c r="K261" s="26" t="s">
        <v>1126</v>
      </c>
      <c r="L261" s="26" t="s">
        <v>4</v>
      </c>
      <c r="M261" s="186">
        <v>6</v>
      </c>
      <c r="N261" s="26" t="s">
        <v>470</v>
      </c>
      <c r="O261" s="26" t="s">
        <v>97</v>
      </c>
      <c r="P261" s="26" t="s">
        <v>679</v>
      </c>
      <c r="Q261" s="26" t="s">
        <v>471</v>
      </c>
      <c r="R261" s="182">
        <v>8.807984778957584</v>
      </c>
      <c r="S261" s="182">
        <v>0.79797111266716692</v>
      </c>
      <c r="T261" s="182">
        <v>9.0596331929811296</v>
      </c>
      <c r="U261" s="176" t="s">
        <v>1085</v>
      </c>
      <c r="V261" s="176" t="s">
        <v>1</v>
      </c>
      <c r="W261" s="173" t="s">
        <v>1122</v>
      </c>
      <c r="X261" s="173">
        <v>2</v>
      </c>
      <c r="Y261" s="176" t="s">
        <v>1078</v>
      </c>
      <c r="Z261" s="178">
        <f>R261</f>
        <v>8.807984778957584</v>
      </c>
      <c r="AA261" s="178">
        <f>5*2</f>
        <v>10</v>
      </c>
      <c r="AB261" s="173">
        <v>12</v>
      </c>
      <c r="AC261" s="183" t="s">
        <v>1</v>
      </c>
      <c r="AD261" s="183" t="s">
        <v>1</v>
      </c>
      <c r="AE261" s="159"/>
      <c r="AF261" s="159"/>
      <c r="AG261" s="176"/>
      <c r="AH261" s="176"/>
      <c r="AI261" s="159">
        <v>14.596945281677069</v>
      </c>
      <c r="AJ261" s="159">
        <v>0.6061604805747165</v>
      </c>
      <c r="AK261" s="159">
        <v>4.1526529618193759</v>
      </c>
    </row>
    <row r="262" spans="1:37" x14ac:dyDescent="0.2">
      <c r="A262" s="369" t="s">
        <v>1390</v>
      </c>
      <c r="B262" s="368" t="s">
        <v>323</v>
      </c>
      <c r="C262" s="368">
        <v>9</v>
      </c>
      <c r="D262" s="368">
        <v>261</v>
      </c>
      <c r="E262" s="323" t="s">
        <v>1321</v>
      </c>
      <c r="F262" s="26" t="s">
        <v>323</v>
      </c>
      <c r="G262" s="26">
        <v>11</v>
      </c>
      <c r="H262" s="28">
        <v>263</v>
      </c>
      <c r="I262" s="26" t="s">
        <v>483</v>
      </c>
      <c r="J262" s="26"/>
      <c r="K262" s="26" t="s">
        <v>1126</v>
      </c>
      <c r="L262" s="26" t="s">
        <v>5</v>
      </c>
      <c r="M262" s="186">
        <v>4</v>
      </c>
      <c r="N262" s="26" t="s">
        <v>482</v>
      </c>
      <c r="O262" s="26" t="s">
        <v>97</v>
      </c>
      <c r="P262" s="26" t="s">
        <v>685</v>
      </c>
      <c r="Q262" s="26" t="s">
        <v>483</v>
      </c>
      <c r="R262" s="187">
        <v>14.420334147346704</v>
      </c>
      <c r="S262" s="187">
        <v>2.9963452553824328</v>
      </c>
      <c r="T262" s="187">
        <v>20.778611818324272</v>
      </c>
      <c r="U262" s="176" t="s">
        <v>1086</v>
      </c>
      <c r="V262" s="176" t="s">
        <v>1</v>
      </c>
      <c r="W262" s="173" t="s">
        <v>1122</v>
      </c>
      <c r="X262" s="173">
        <v>2</v>
      </c>
      <c r="Y262" s="176" t="s">
        <v>1078</v>
      </c>
      <c r="Z262" s="178">
        <v>10</v>
      </c>
      <c r="AA262" s="178">
        <f>2.5*2</f>
        <v>5</v>
      </c>
      <c r="AB262" s="173">
        <v>12</v>
      </c>
      <c r="AC262" s="179">
        <f>AB262-AD262</f>
        <v>3.6784175197438387</v>
      </c>
      <c r="AD262" s="179">
        <f>(Z262*AB262)/R262</f>
        <v>8.3215824802561613</v>
      </c>
      <c r="AE262" s="159"/>
      <c r="AF262" s="159"/>
      <c r="AG262" s="176"/>
      <c r="AH262" s="176"/>
      <c r="AI262" s="159">
        <v>5.0844995561409876</v>
      </c>
      <c r="AJ262" s="159">
        <v>0.33063298940438968</v>
      </c>
      <c r="AK262" s="159">
        <v>6.5027636595042235</v>
      </c>
    </row>
    <row r="263" spans="1:37" x14ac:dyDescent="0.2">
      <c r="A263" s="369" t="s">
        <v>1390</v>
      </c>
      <c r="B263" s="368" t="s">
        <v>324</v>
      </c>
      <c r="C263" s="368">
        <v>9</v>
      </c>
      <c r="D263" s="368">
        <v>262</v>
      </c>
      <c r="E263" s="323" t="s">
        <v>1321</v>
      </c>
      <c r="F263" s="26" t="s">
        <v>324</v>
      </c>
      <c r="G263" s="26">
        <v>11</v>
      </c>
      <c r="H263" s="28">
        <v>264</v>
      </c>
      <c r="I263" s="26" t="s">
        <v>495</v>
      </c>
      <c r="J263" s="26"/>
      <c r="K263" s="26" t="s">
        <v>1126</v>
      </c>
      <c r="L263" s="26" t="s">
        <v>9</v>
      </c>
      <c r="M263" s="186">
        <v>2</v>
      </c>
      <c r="N263" s="26" t="s">
        <v>494</v>
      </c>
      <c r="O263" s="26" t="s">
        <v>97</v>
      </c>
      <c r="P263" s="26" t="s">
        <v>691</v>
      </c>
      <c r="Q263" s="26" t="s">
        <v>495</v>
      </c>
      <c r="R263" s="182">
        <v>7.1219820302250509</v>
      </c>
      <c r="S263" s="182">
        <v>0.55387198228586842</v>
      </c>
      <c r="T263" s="182">
        <v>7.7769359700050567</v>
      </c>
      <c r="U263" s="176" t="s">
        <v>1085</v>
      </c>
      <c r="V263" s="176" t="s">
        <v>1</v>
      </c>
      <c r="W263" s="173" t="s">
        <v>1122</v>
      </c>
      <c r="X263" s="173">
        <v>2</v>
      </c>
      <c r="Y263" s="176" t="s">
        <v>1078</v>
      </c>
      <c r="Z263" s="178">
        <f>R263</f>
        <v>7.1219820302250509</v>
      </c>
      <c r="AA263" s="178">
        <f>5*2</f>
        <v>10</v>
      </c>
      <c r="AB263" s="173">
        <v>12</v>
      </c>
      <c r="AC263" s="183" t="s">
        <v>1</v>
      </c>
      <c r="AD263" s="183" t="s">
        <v>1</v>
      </c>
      <c r="AE263" s="159"/>
      <c r="AF263" s="159"/>
      <c r="AG263" s="176"/>
      <c r="AH263" s="176"/>
      <c r="AI263" s="159">
        <v>5.0966762659791032</v>
      </c>
      <c r="AJ263" s="159">
        <v>7.9214153711468796E-2</v>
      </c>
      <c r="AK263" s="159">
        <v>1.5542316124771809</v>
      </c>
    </row>
    <row r="264" spans="1:37" x14ac:dyDescent="0.2">
      <c r="A264" s="369" t="s">
        <v>1390</v>
      </c>
      <c r="B264" s="368" t="s">
        <v>325</v>
      </c>
      <c r="C264" s="368">
        <v>9</v>
      </c>
      <c r="D264" s="368">
        <v>263</v>
      </c>
      <c r="E264" s="323" t="s">
        <v>1321</v>
      </c>
      <c r="F264" s="26" t="s">
        <v>325</v>
      </c>
      <c r="G264" s="26">
        <v>11</v>
      </c>
      <c r="H264" s="28">
        <v>265</v>
      </c>
      <c r="I264" s="26" t="s">
        <v>507</v>
      </c>
      <c r="J264" s="26"/>
      <c r="K264" s="26" t="s">
        <v>1126</v>
      </c>
      <c r="L264" s="26" t="s">
        <v>9</v>
      </c>
      <c r="M264" s="186">
        <v>8</v>
      </c>
      <c r="N264" s="26" t="s">
        <v>506</v>
      </c>
      <c r="O264" s="26" t="s">
        <v>97</v>
      </c>
      <c r="P264" s="26" t="s">
        <v>697</v>
      </c>
      <c r="Q264" s="26" t="s">
        <v>507</v>
      </c>
      <c r="R264" s="187">
        <v>24.098972167788034</v>
      </c>
      <c r="S264" s="187">
        <v>0.86587876326946289</v>
      </c>
      <c r="T264" s="187">
        <v>3.593011175915803</v>
      </c>
      <c r="U264" s="176" t="s">
        <v>1086</v>
      </c>
      <c r="V264" s="176" t="s">
        <v>1</v>
      </c>
      <c r="W264" s="173" t="s">
        <v>1122</v>
      </c>
      <c r="X264" s="173">
        <v>2</v>
      </c>
      <c r="Y264" s="176" t="s">
        <v>1078</v>
      </c>
      <c r="Z264" s="178">
        <v>10</v>
      </c>
      <c r="AA264" s="178">
        <f>2.5*2</f>
        <v>5</v>
      </c>
      <c r="AB264" s="173">
        <v>12</v>
      </c>
      <c r="AC264" s="179">
        <f>AB264-AD264</f>
        <v>7.0205345205386651</v>
      </c>
      <c r="AD264" s="179">
        <f>(Z264*AB264)/R264</f>
        <v>4.9794654794613349</v>
      </c>
      <c r="AE264" s="159"/>
      <c r="AF264" s="159"/>
      <c r="AG264" s="176"/>
      <c r="AH264" s="176"/>
      <c r="AI264" s="159">
        <v>8.6060040413240841</v>
      </c>
      <c r="AJ264" s="159">
        <v>0.16531649470219484</v>
      </c>
      <c r="AK264" s="159">
        <v>1.9209437261286706</v>
      </c>
    </row>
    <row r="265" spans="1:37" ht="15" x14ac:dyDescent="0.2">
      <c r="A265" s="369" t="s">
        <v>1390</v>
      </c>
      <c r="B265" s="368" t="s">
        <v>326</v>
      </c>
      <c r="C265" s="368">
        <v>9</v>
      </c>
      <c r="D265" s="368">
        <v>264</v>
      </c>
      <c r="E265" s="323" t="s">
        <v>1321</v>
      </c>
      <c r="F265" s="26" t="s">
        <v>326</v>
      </c>
      <c r="G265" s="26">
        <v>11</v>
      </c>
      <c r="H265" s="28">
        <v>266</v>
      </c>
      <c r="I265" s="176" t="s">
        <v>1211</v>
      </c>
      <c r="J265" s="176"/>
      <c r="K265" s="26" t="s">
        <v>1126</v>
      </c>
      <c r="L265" s="26" t="s">
        <v>11</v>
      </c>
      <c r="M265" s="186">
        <v>2</v>
      </c>
      <c r="N265" s="26" t="s">
        <v>628</v>
      </c>
      <c r="O265" s="26" t="s">
        <v>97</v>
      </c>
      <c r="P265" s="26">
        <v>235</v>
      </c>
      <c r="Q265" s="176" t="str">
        <f>_xlfn.CONCAT(O265," ",P265)</f>
        <v>S 235</v>
      </c>
      <c r="R265" s="182">
        <v>45.657685763830671</v>
      </c>
      <c r="S265" s="182">
        <v>22.049006364655074</v>
      </c>
      <c r="T265" s="182">
        <v>48.291992894046253</v>
      </c>
      <c r="U265" s="176" t="s">
        <v>1086</v>
      </c>
      <c r="V265" s="176" t="s">
        <v>1093</v>
      </c>
      <c r="W265" s="184" t="s">
        <v>1121</v>
      </c>
      <c r="X265" s="173">
        <v>2</v>
      </c>
      <c r="Y265" s="176" t="s">
        <v>1193</v>
      </c>
      <c r="Z265" s="178">
        <v>10</v>
      </c>
      <c r="AA265" s="178">
        <f>2.5*2</f>
        <v>5</v>
      </c>
      <c r="AB265" s="173">
        <v>12</v>
      </c>
      <c r="AC265" s="179">
        <f>AB265-AD265</f>
        <v>9.3717458957356499</v>
      </c>
      <c r="AD265" s="179">
        <f>(Z265*AB265)/R265</f>
        <v>2.628254104264351</v>
      </c>
      <c r="AE265" s="159"/>
      <c r="AF265" s="159"/>
      <c r="AG265" s="176"/>
      <c r="AH265" s="176"/>
      <c r="AI265" s="159">
        <v>5.1345459583146997</v>
      </c>
      <c r="AJ265" s="159">
        <v>0.13882019838119286</v>
      </c>
      <c r="AK265" s="159">
        <v>2.7036509071730559</v>
      </c>
    </row>
    <row r="266" spans="1:37" x14ac:dyDescent="0.2">
      <c r="A266" s="369" t="s">
        <v>1390</v>
      </c>
      <c r="B266" s="368" t="s">
        <v>317</v>
      </c>
      <c r="C266" s="368">
        <v>10</v>
      </c>
      <c r="D266" s="368">
        <v>265</v>
      </c>
      <c r="E266" s="324" t="s">
        <v>1322</v>
      </c>
      <c r="F266" s="26" t="s">
        <v>317</v>
      </c>
      <c r="G266" s="26">
        <v>1</v>
      </c>
      <c r="H266" s="28">
        <v>268</v>
      </c>
      <c r="I266" s="26" t="s">
        <v>437</v>
      </c>
      <c r="J266" s="26"/>
      <c r="K266" s="26" t="s">
        <v>1126</v>
      </c>
      <c r="L266" s="26" t="s">
        <v>17</v>
      </c>
      <c r="M266" s="186">
        <v>5</v>
      </c>
      <c r="N266" s="26" t="s">
        <v>436</v>
      </c>
      <c r="O266" s="26" t="s">
        <v>97</v>
      </c>
      <c r="P266" s="26" t="s">
        <v>662</v>
      </c>
      <c r="Q266" s="26" t="s">
        <v>437</v>
      </c>
      <c r="R266" s="182">
        <v>14.17713950498927</v>
      </c>
      <c r="S266" s="182">
        <v>0.645342859045692</v>
      </c>
      <c r="T266" s="182">
        <v>4.5519962529717688</v>
      </c>
      <c r="U266" s="176" t="s">
        <v>1086</v>
      </c>
      <c r="V266" s="176" t="s">
        <v>1</v>
      </c>
      <c r="W266" s="173" t="s">
        <v>1122</v>
      </c>
      <c r="X266" s="173">
        <v>2</v>
      </c>
      <c r="Y266" s="176" t="s">
        <v>1078</v>
      </c>
      <c r="Z266" s="178">
        <v>10</v>
      </c>
      <c r="AA266" s="178">
        <f>2.5*2</f>
        <v>5</v>
      </c>
      <c r="AB266" s="173">
        <v>12</v>
      </c>
      <c r="AC266" s="179">
        <f>AB266-AD266</f>
        <v>3.5356690989907271</v>
      </c>
      <c r="AD266" s="179">
        <f>(Z266*AB266)/R266</f>
        <v>8.4643309010092729</v>
      </c>
      <c r="AE266" s="159"/>
      <c r="AF266" s="159"/>
      <c r="AG266" s="26"/>
      <c r="AH266" s="26"/>
      <c r="AI266" s="159">
        <v>7.1647586066357603</v>
      </c>
      <c r="AJ266" s="159">
        <v>0.47154797545357408</v>
      </c>
      <c r="AK266" s="159">
        <v>6.581491454811081</v>
      </c>
    </row>
    <row r="267" spans="1:37" x14ac:dyDescent="0.2">
      <c r="A267" s="369" t="s">
        <v>1390</v>
      </c>
      <c r="B267" s="368" t="s">
        <v>318</v>
      </c>
      <c r="C267" s="368">
        <v>10</v>
      </c>
      <c r="D267" s="368">
        <v>266</v>
      </c>
      <c r="E267" s="324" t="s">
        <v>1322</v>
      </c>
      <c r="F267" s="26" t="s">
        <v>318</v>
      </c>
      <c r="G267" s="26">
        <v>1</v>
      </c>
      <c r="H267" s="28">
        <v>269</v>
      </c>
      <c r="I267" s="26" t="s">
        <v>449</v>
      </c>
      <c r="J267" s="26"/>
      <c r="K267" s="26" t="s">
        <v>1126</v>
      </c>
      <c r="L267" s="26" t="s">
        <v>8</v>
      </c>
      <c r="M267" s="186">
        <v>3</v>
      </c>
      <c r="N267" s="26" t="s">
        <v>448</v>
      </c>
      <c r="O267" s="26" t="s">
        <v>97</v>
      </c>
      <c r="P267" s="26" t="s">
        <v>668</v>
      </c>
      <c r="Q267" s="26" t="s">
        <v>449</v>
      </c>
      <c r="R267" s="187">
        <v>8.5078016336090343</v>
      </c>
      <c r="S267" s="187">
        <v>0.77938603583027366</v>
      </c>
      <c r="T267" s="187">
        <v>9.1608393024985908</v>
      </c>
      <c r="U267" s="176" t="s">
        <v>1085</v>
      </c>
      <c r="V267" s="176" t="s">
        <v>1</v>
      </c>
      <c r="W267" s="173" t="s">
        <v>1122</v>
      </c>
      <c r="X267" s="173">
        <v>2</v>
      </c>
      <c r="Y267" s="176" t="s">
        <v>1078</v>
      </c>
      <c r="Z267" s="178">
        <f>R267</f>
        <v>8.5078016336090343</v>
      </c>
      <c r="AA267" s="178">
        <f>5*2</f>
        <v>10</v>
      </c>
      <c r="AB267" s="173">
        <v>12</v>
      </c>
      <c r="AC267" s="183" t="s">
        <v>1</v>
      </c>
      <c r="AD267" s="183" t="s">
        <v>1</v>
      </c>
      <c r="AE267" s="159"/>
      <c r="AF267" s="159"/>
      <c r="AG267" s="176"/>
      <c r="AH267" s="176"/>
      <c r="AI267" s="159">
        <v>16.803330362131778</v>
      </c>
      <c r="AJ267" s="159">
        <v>0.27322880284435896</v>
      </c>
      <c r="AK267" s="159">
        <v>1.6260395823682148</v>
      </c>
    </row>
    <row r="268" spans="1:37" ht="15" x14ac:dyDescent="0.2">
      <c r="A268" s="369" t="s">
        <v>1390</v>
      </c>
      <c r="B268" s="368" t="s">
        <v>319</v>
      </c>
      <c r="C268" s="368">
        <v>10</v>
      </c>
      <c r="D268" s="368">
        <v>267</v>
      </c>
      <c r="E268" s="324" t="s">
        <v>1322</v>
      </c>
      <c r="F268" s="26" t="s">
        <v>319</v>
      </c>
      <c r="G268" s="26">
        <v>1</v>
      </c>
      <c r="H268" s="28">
        <v>270</v>
      </c>
      <c r="I268" s="176" t="s">
        <v>1212</v>
      </c>
      <c r="J268" s="176"/>
      <c r="K268" s="26" t="s">
        <v>1126</v>
      </c>
      <c r="L268" s="26" t="s">
        <v>11</v>
      </c>
      <c r="M268" s="186">
        <v>4</v>
      </c>
      <c r="N268" s="26" t="s">
        <v>632</v>
      </c>
      <c r="O268" s="26" t="s">
        <v>97</v>
      </c>
      <c r="P268" s="26">
        <v>236</v>
      </c>
      <c r="Q268" s="176" t="str">
        <f>_xlfn.CONCAT(O268," ",P268)</f>
        <v>S 236</v>
      </c>
      <c r="R268" s="182">
        <v>68.450923617441717</v>
      </c>
      <c r="S268" s="182">
        <v>10.641514616801839</v>
      </c>
      <c r="T268" s="182">
        <v>15.546195806319721</v>
      </c>
      <c r="U268" s="176" t="s">
        <v>1086</v>
      </c>
      <c r="V268" s="176" t="s">
        <v>1093</v>
      </c>
      <c r="W268" s="184" t="s">
        <v>1121</v>
      </c>
      <c r="X268" s="173">
        <v>2</v>
      </c>
      <c r="Y268" s="176" t="s">
        <v>1193</v>
      </c>
      <c r="Z268" s="178">
        <v>10</v>
      </c>
      <c r="AA268" s="178">
        <f>2.5*2</f>
        <v>5</v>
      </c>
      <c r="AB268" s="173">
        <v>12</v>
      </c>
      <c r="AC268" s="179">
        <f>AB268-AD268</f>
        <v>10.246919199065076</v>
      </c>
      <c r="AD268" s="179">
        <f>(Z268*AB268)/R268</f>
        <v>1.7530808009349235</v>
      </c>
      <c r="AE268" s="159"/>
      <c r="AF268" s="159"/>
      <c r="AG268" s="26"/>
      <c r="AH268" s="26"/>
      <c r="AI268" s="159">
        <v>24.23848861454227</v>
      </c>
      <c r="AJ268" s="159">
        <v>1.4454928593343199</v>
      </c>
      <c r="AK268" s="159">
        <v>5.9636262075642508</v>
      </c>
    </row>
    <row r="269" spans="1:37" ht="15" x14ac:dyDescent="0.2">
      <c r="A269" s="369" t="s">
        <v>1390</v>
      </c>
      <c r="B269" s="368" t="s">
        <v>322</v>
      </c>
      <c r="C269" s="368">
        <v>10</v>
      </c>
      <c r="D269" s="368">
        <v>268</v>
      </c>
      <c r="E269" s="324" t="s">
        <v>1322</v>
      </c>
      <c r="F269" s="26" t="s">
        <v>322</v>
      </c>
      <c r="G269" s="26">
        <v>1</v>
      </c>
      <c r="H269" s="28">
        <v>271</v>
      </c>
      <c r="I269" s="176" t="s">
        <v>1213</v>
      </c>
      <c r="J269" s="176"/>
      <c r="K269" s="26" t="s">
        <v>1126</v>
      </c>
      <c r="L269" s="26" t="s">
        <v>11</v>
      </c>
      <c r="M269" s="186">
        <v>6</v>
      </c>
      <c r="N269" s="26" t="s">
        <v>636</v>
      </c>
      <c r="O269" s="26" t="s">
        <v>97</v>
      </c>
      <c r="P269" s="26">
        <v>237</v>
      </c>
      <c r="Q269" s="176" t="str">
        <f>_xlfn.CONCAT(O269," ",P269)</f>
        <v>S 237</v>
      </c>
      <c r="R269" s="182">
        <v>40.656044856763863</v>
      </c>
      <c r="S269" s="182">
        <v>17.652541001658175</v>
      </c>
      <c r="T269" s="182">
        <v>43.419228466148638</v>
      </c>
      <c r="U269" s="176" t="s">
        <v>1086</v>
      </c>
      <c r="V269" s="176" t="s">
        <v>1093</v>
      </c>
      <c r="W269" s="184" t="s">
        <v>1121</v>
      </c>
      <c r="X269" s="173">
        <v>2</v>
      </c>
      <c r="Y269" s="176" t="s">
        <v>1193</v>
      </c>
      <c r="Z269" s="178">
        <v>10</v>
      </c>
      <c r="AA269" s="178">
        <f>2.5*2</f>
        <v>5</v>
      </c>
      <c r="AB269" s="173">
        <v>12</v>
      </c>
      <c r="AC269" s="179">
        <f>AB269-AD269</f>
        <v>9.048409395877675</v>
      </c>
      <c r="AD269" s="179">
        <f>(Z269*AB269)/R269</f>
        <v>2.951590604122325</v>
      </c>
      <c r="AE269" s="159"/>
      <c r="AF269" s="159"/>
      <c r="AG269" s="176"/>
      <c r="AH269" s="176"/>
      <c r="AI269" s="159">
        <v>7.5393242595051371</v>
      </c>
      <c r="AJ269" s="159">
        <v>0.14465193286442063</v>
      </c>
      <c r="AK269" s="159">
        <v>1.9186325973717338</v>
      </c>
    </row>
    <row r="270" spans="1:37" x14ac:dyDescent="0.2">
      <c r="A270" s="369" t="s">
        <v>1390</v>
      </c>
      <c r="B270" s="368" t="s">
        <v>323</v>
      </c>
      <c r="C270" s="368">
        <v>10</v>
      </c>
      <c r="D270" s="368">
        <v>269</v>
      </c>
      <c r="E270" s="324" t="s">
        <v>1322</v>
      </c>
      <c r="F270" s="26" t="s">
        <v>323</v>
      </c>
      <c r="G270" s="26">
        <v>1</v>
      </c>
      <c r="H270" s="28">
        <v>272</v>
      </c>
      <c r="I270" s="26" t="s">
        <v>655</v>
      </c>
      <c r="J270" s="26"/>
      <c r="K270" s="26" t="s">
        <v>1126</v>
      </c>
      <c r="L270" s="26" t="s">
        <v>13</v>
      </c>
      <c r="M270" s="186">
        <v>7</v>
      </c>
      <c r="N270" s="26" t="s">
        <v>654</v>
      </c>
      <c r="O270" s="26" t="s">
        <v>97</v>
      </c>
      <c r="P270" s="26" t="s">
        <v>771</v>
      </c>
      <c r="Q270" s="26" t="s">
        <v>655</v>
      </c>
      <c r="R270" s="182">
        <v>5.8030522627362755</v>
      </c>
      <c r="S270" s="182">
        <v>0.11628777247785146</v>
      </c>
      <c r="T270" s="182">
        <v>2.0039070339686904</v>
      </c>
      <c r="U270" s="176" t="s">
        <v>1085</v>
      </c>
      <c r="V270" s="176" t="s">
        <v>1</v>
      </c>
      <c r="W270" s="173" t="s">
        <v>1122</v>
      </c>
      <c r="X270" s="173">
        <v>2</v>
      </c>
      <c r="Y270" s="176" t="s">
        <v>1078</v>
      </c>
      <c r="Z270" s="178">
        <f>R270</f>
        <v>5.8030522627362755</v>
      </c>
      <c r="AA270" s="178">
        <f>5*2</f>
        <v>10</v>
      </c>
      <c r="AB270" s="173">
        <v>12</v>
      </c>
      <c r="AC270" s="183" t="s">
        <v>1</v>
      </c>
      <c r="AD270" s="183" t="s">
        <v>1</v>
      </c>
      <c r="AE270" s="159"/>
      <c r="AF270" s="159"/>
      <c r="AG270" s="176"/>
      <c r="AH270" s="176"/>
      <c r="AI270" s="159">
        <v>15.342159923769756</v>
      </c>
      <c r="AJ270" s="159">
        <v>0.47528492226881153</v>
      </c>
      <c r="AK270" s="159">
        <v>3.0979009776351507</v>
      </c>
    </row>
    <row r="271" spans="1:37" x14ac:dyDescent="0.2">
      <c r="A271" s="369" t="s">
        <v>1390</v>
      </c>
      <c r="B271" s="368" t="s">
        <v>324</v>
      </c>
      <c r="C271" s="368">
        <v>10</v>
      </c>
      <c r="D271" s="368">
        <v>270</v>
      </c>
      <c r="E271" s="324" t="s">
        <v>1322</v>
      </c>
      <c r="F271" s="26" t="s">
        <v>324</v>
      </c>
      <c r="G271" s="26">
        <v>1</v>
      </c>
      <c r="H271" s="28">
        <v>273</v>
      </c>
      <c r="I271" s="26" t="s">
        <v>497</v>
      </c>
      <c r="J271" s="26"/>
      <c r="K271" s="26" t="s">
        <v>1126</v>
      </c>
      <c r="L271" s="26" t="s">
        <v>9</v>
      </c>
      <c r="M271" s="186">
        <v>3</v>
      </c>
      <c r="N271" s="26" t="s">
        <v>496</v>
      </c>
      <c r="O271" s="26" t="s">
        <v>97</v>
      </c>
      <c r="P271" s="26" t="s">
        <v>692</v>
      </c>
      <c r="Q271" s="26" t="s">
        <v>497</v>
      </c>
      <c r="R271" s="187">
        <v>6.4958061494016732</v>
      </c>
      <c r="S271" s="187">
        <v>0.49131390608149555</v>
      </c>
      <c r="T271" s="187">
        <v>7.56355554309068</v>
      </c>
      <c r="U271" s="176" t="s">
        <v>1085</v>
      </c>
      <c r="V271" s="176" t="s">
        <v>1</v>
      </c>
      <c r="W271" s="173" t="s">
        <v>1122</v>
      </c>
      <c r="X271" s="173">
        <v>2</v>
      </c>
      <c r="Y271" s="176" t="s">
        <v>1078</v>
      </c>
      <c r="Z271" s="178">
        <f>R271</f>
        <v>6.4958061494016732</v>
      </c>
      <c r="AA271" s="178">
        <f>5*2</f>
        <v>10</v>
      </c>
      <c r="AB271" s="173">
        <v>12</v>
      </c>
      <c r="AC271" s="183" t="s">
        <v>1</v>
      </c>
      <c r="AD271" s="183" t="s">
        <v>1</v>
      </c>
      <c r="AE271" s="159"/>
      <c r="AF271" s="159"/>
      <c r="AG271" s="176"/>
      <c r="AH271" s="176"/>
      <c r="AI271" s="159">
        <v>14.139100991763915</v>
      </c>
      <c r="AJ271" s="159">
        <v>0.4546203604310361</v>
      </c>
      <c r="AK271" s="159">
        <v>3.2153413480521453</v>
      </c>
    </row>
    <row r="272" spans="1:37" x14ac:dyDescent="0.2">
      <c r="A272" s="369" t="s">
        <v>1390</v>
      </c>
      <c r="B272" s="368" t="s">
        <v>325</v>
      </c>
      <c r="C272" s="368">
        <v>10</v>
      </c>
      <c r="D272" s="368">
        <v>271</v>
      </c>
      <c r="E272" s="324" t="s">
        <v>1322</v>
      </c>
      <c r="F272" s="26" t="s">
        <v>325</v>
      </c>
      <c r="G272" s="26">
        <v>1</v>
      </c>
      <c r="H272" s="28">
        <v>274</v>
      </c>
      <c r="I272" s="26" t="s">
        <v>509</v>
      </c>
      <c r="J272" s="26"/>
      <c r="K272" s="26" t="s">
        <v>1126</v>
      </c>
      <c r="L272" s="26" t="s">
        <v>10</v>
      </c>
      <c r="M272" s="186">
        <v>1</v>
      </c>
      <c r="N272" s="26" t="s">
        <v>508</v>
      </c>
      <c r="O272" s="26" t="s">
        <v>97</v>
      </c>
      <c r="P272" s="26" t="s">
        <v>698</v>
      </c>
      <c r="Q272" s="26" t="s">
        <v>509</v>
      </c>
      <c r="R272" s="187">
        <v>31.994295458966789</v>
      </c>
      <c r="S272" s="187">
        <v>4.6236142296252662</v>
      </c>
      <c r="T272" s="187">
        <v>14.451370668734143</v>
      </c>
      <c r="U272" s="176" t="s">
        <v>1086</v>
      </c>
      <c r="V272" s="176" t="s">
        <v>1</v>
      </c>
      <c r="W272" s="173" t="s">
        <v>1122</v>
      </c>
      <c r="X272" s="173">
        <v>2</v>
      </c>
      <c r="Y272" s="176" t="s">
        <v>1078</v>
      </c>
      <c r="Z272" s="178">
        <v>10</v>
      </c>
      <c r="AA272" s="178">
        <f>2.5*2</f>
        <v>5</v>
      </c>
      <c r="AB272" s="173">
        <v>12</v>
      </c>
      <c r="AC272" s="179">
        <f>AB272-AD272</f>
        <v>8.2493313799048344</v>
      </c>
      <c r="AD272" s="179">
        <f>(Z272*AB272)/R272</f>
        <v>3.750668620095166</v>
      </c>
      <c r="AE272" s="159"/>
      <c r="AF272" s="159"/>
      <c r="AG272" s="176"/>
      <c r="AH272" s="176"/>
      <c r="AI272" s="159">
        <v>10.51468738168586</v>
      </c>
      <c r="AJ272" s="159">
        <v>0.45392001375437629</v>
      </c>
      <c r="AK272" s="159">
        <v>4.3170091252070826</v>
      </c>
    </row>
    <row r="273" spans="1:37" x14ac:dyDescent="0.2">
      <c r="A273" s="369" t="s">
        <v>1390</v>
      </c>
      <c r="B273" s="368" t="s">
        <v>326</v>
      </c>
      <c r="C273" s="368">
        <v>10</v>
      </c>
      <c r="D273" s="368">
        <v>272</v>
      </c>
      <c r="E273" s="324" t="s">
        <v>1322</v>
      </c>
      <c r="F273" s="26" t="s">
        <v>326</v>
      </c>
      <c r="G273" s="26">
        <v>1</v>
      </c>
      <c r="H273" s="28">
        <v>275</v>
      </c>
      <c r="I273" s="26" t="s">
        <v>521</v>
      </c>
      <c r="J273" s="26"/>
      <c r="K273" s="26" t="s">
        <v>1126</v>
      </c>
      <c r="L273" s="26" t="s">
        <v>10</v>
      </c>
      <c r="M273" s="186">
        <v>7</v>
      </c>
      <c r="N273" s="26" t="s">
        <v>520</v>
      </c>
      <c r="O273" s="26" t="s">
        <v>97</v>
      </c>
      <c r="P273" s="26" t="s">
        <v>704</v>
      </c>
      <c r="Q273" s="26" t="s">
        <v>521</v>
      </c>
      <c r="R273" s="187">
        <v>8.442490715670262</v>
      </c>
      <c r="S273" s="187">
        <v>0.74884916650582822</v>
      </c>
      <c r="T273" s="187">
        <v>8.870002843069468</v>
      </c>
      <c r="U273" s="176" t="s">
        <v>1085</v>
      </c>
      <c r="V273" s="176" t="s">
        <v>1</v>
      </c>
      <c r="W273" s="173" t="s">
        <v>1122</v>
      </c>
      <c r="X273" s="173">
        <v>2</v>
      </c>
      <c r="Y273" s="176" t="s">
        <v>1078</v>
      </c>
      <c r="Z273" s="178">
        <f>R273</f>
        <v>8.442490715670262</v>
      </c>
      <c r="AA273" s="178">
        <f>5*2</f>
        <v>10</v>
      </c>
      <c r="AB273" s="173">
        <v>12</v>
      </c>
      <c r="AC273" s="183" t="s">
        <v>1</v>
      </c>
      <c r="AD273" s="183" t="s">
        <v>1</v>
      </c>
      <c r="AE273" s="26"/>
      <c r="AF273" s="26"/>
      <c r="AG273" s="176"/>
      <c r="AH273" s="176"/>
      <c r="AI273" s="159">
        <v>16.528978112706039</v>
      </c>
      <c r="AJ273" s="159">
        <v>2.5031705612862805</v>
      </c>
      <c r="AK273" s="159">
        <v>15.144133800758445</v>
      </c>
    </row>
    <row r="274" spans="1:37" x14ac:dyDescent="0.2">
      <c r="A274" s="369" t="s">
        <v>1390</v>
      </c>
      <c r="B274" s="368" t="s">
        <v>317</v>
      </c>
      <c r="C274" s="368">
        <v>11</v>
      </c>
      <c r="D274" s="368">
        <v>273</v>
      </c>
      <c r="E274" s="324" t="s">
        <v>1322</v>
      </c>
      <c r="F274" s="192" t="s">
        <v>317</v>
      </c>
      <c r="G274" s="192">
        <v>2</v>
      </c>
      <c r="H274" s="28">
        <v>276</v>
      </c>
      <c r="I274" s="192" t="s">
        <v>439</v>
      </c>
      <c r="J274" s="192"/>
      <c r="K274" s="192" t="s">
        <v>1126</v>
      </c>
      <c r="L274" s="192" t="s">
        <v>17</v>
      </c>
      <c r="M274" s="234">
        <v>6</v>
      </c>
      <c r="N274" s="192" t="s">
        <v>438</v>
      </c>
      <c r="O274" s="192" t="s">
        <v>97</v>
      </c>
      <c r="P274" s="192" t="s">
        <v>663</v>
      </c>
      <c r="Q274" s="192" t="s">
        <v>439</v>
      </c>
      <c r="R274" s="235">
        <v>18.62707078303276</v>
      </c>
      <c r="S274" s="235">
        <v>1.2607639614983255</v>
      </c>
      <c r="T274" s="235">
        <v>6.768449941397896</v>
      </c>
      <c r="U274" s="193" t="s">
        <v>1086</v>
      </c>
      <c r="V274" s="193" t="s">
        <v>1</v>
      </c>
      <c r="W274" s="194" t="s">
        <v>1122</v>
      </c>
      <c r="X274" s="194">
        <v>2</v>
      </c>
      <c r="Y274" s="193" t="s">
        <v>1078</v>
      </c>
      <c r="Z274" s="195">
        <v>10</v>
      </c>
      <c r="AA274" s="195">
        <f>2.5*2</f>
        <v>5</v>
      </c>
      <c r="AB274" s="173">
        <v>12</v>
      </c>
      <c r="AC274" s="196">
        <f>AB274-AD274</f>
        <v>5.5577632469563074</v>
      </c>
      <c r="AD274" s="196">
        <f>(Z274*AB274)/R274</f>
        <v>6.4422367530436926</v>
      </c>
      <c r="AE274" s="26"/>
      <c r="AF274" s="26"/>
      <c r="AG274" s="176"/>
      <c r="AH274" s="176"/>
      <c r="AI274" s="240">
        <v>18.001553352414255</v>
      </c>
      <c r="AJ274" s="240">
        <v>3.4440936396287397E-2</v>
      </c>
      <c r="AK274" s="240">
        <v>0.19132202494996575</v>
      </c>
    </row>
    <row r="275" spans="1:37" x14ac:dyDescent="0.2">
      <c r="A275" s="369" t="s">
        <v>1390</v>
      </c>
      <c r="B275" s="368" t="s">
        <v>318</v>
      </c>
      <c r="C275" s="368">
        <v>11</v>
      </c>
      <c r="D275" s="368">
        <v>274</v>
      </c>
      <c r="E275" s="324" t="s">
        <v>1322</v>
      </c>
      <c r="F275" s="192" t="s">
        <v>318</v>
      </c>
      <c r="G275" s="192">
        <v>2</v>
      </c>
      <c r="H275" s="28">
        <v>277</v>
      </c>
      <c r="I275" s="192" t="s">
        <v>451</v>
      </c>
      <c r="J275" s="192"/>
      <c r="K275" s="192" t="s">
        <v>1126</v>
      </c>
      <c r="L275" s="192" t="s">
        <v>8</v>
      </c>
      <c r="M275" s="234">
        <v>4</v>
      </c>
      <c r="N275" s="192" t="s">
        <v>450</v>
      </c>
      <c r="O275" s="192" t="s">
        <v>97</v>
      </c>
      <c r="P275" s="192" t="s">
        <v>669</v>
      </c>
      <c r="Q275" s="192" t="s">
        <v>451</v>
      </c>
      <c r="R275" s="235">
        <v>13.182394614959374</v>
      </c>
      <c r="S275" s="235">
        <v>2.8682202249633835</v>
      </c>
      <c r="T275" s="235">
        <v>21.757960588651539</v>
      </c>
      <c r="U275" s="193" t="s">
        <v>1086</v>
      </c>
      <c r="V275" s="193" t="s">
        <v>1</v>
      </c>
      <c r="W275" s="194" t="s">
        <v>1122</v>
      </c>
      <c r="X275" s="194">
        <v>2</v>
      </c>
      <c r="Y275" s="193" t="s">
        <v>1078</v>
      </c>
      <c r="Z275" s="195">
        <v>10</v>
      </c>
      <c r="AA275" s="195">
        <f>2.5*2</f>
        <v>5</v>
      </c>
      <c r="AB275" s="173">
        <v>12</v>
      </c>
      <c r="AC275" s="196">
        <f>AB275-AD275</f>
        <v>2.8969497951590633</v>
      </c>
      <c r="AD275" s="196">
        <f>(Z275*AB275)/R275</f>
        <v>9.1030502048409367</v>
      </c>
      <c r="AE275" s="26"/>
      <c r="AF275" s="26"/>
      <c r="AG275" s="176"/>
      <c r="AH275" s="176"/>
      <c r="AI275" s="159">
        <v>11.271927095487882</v>
      </c>
      <c r="AJ275" s="159">
        <v>0.88139808495995153</v>
      </c>
      <c r="AK275" s="159">
        <v>7.8194090282288329</v>
      </c>
    </row>
    <row r="276" spans="1:37" s="29" customFormat="1" x14ac:dyDescent="0.2">
      <c r="A276" s="369" t="s">
        <v>1390</v>
      </c>
      <c r="B276" s="368" t="s">
        <v>319</v>
      </c>
      <c r="C276" s="368">
        <v>11</v>
      </c>
      <c r="D276" s="368">
        <v>275</v>
      </c>
      <c r="E276" s="324" t="s">
        <v>1322</v>
      </c>
      <c r="F276" s="192" t="s">
        <v>319</v>
      </c>
      <c r="G276" s="192">
        <v>2</v>
      </c>
      <c r="H276" s="28">
        <v>278</v>
      </c>
      <c r="I276" s="192" t="s">
        <v>463</v>
      </c>
      <c r="J276" s="192"/>
      <c r="K276" s="192" t="s">
        <v>1126</v>
      </c>
      <c r="L276" s="192" t="s">
        <v>4</v>
      </c>
      <c r="M276" s="234">
        <v>2</v>
      </c>
      <c r="N276" s="192" t="s">
        <v>462</v>
      </c>
      <c r="O276" s="192" t="s">
        <v>97</v>
      </c>
      <c r="P276" s="192" t="s">
        <v>675</v>
      </c>
      <c r="Q276" s="192" t="s">
        <v>463</v>
      </c>
      <c r="R276" s="236">
        <v>7.6424703919805639</v>
      </c>
      <c r="S276" s="236">
        <v>0.38759018230887848</v>
      </c>
      <c r="T276" s="236">
        <v>5.0715300476085146</v>
      </c>
      <c r="U276" s="193" t="s">
        <v>1085</v>
      </c>
      <c r="V276" s="193" t="s">
        <v>1</v>
      </c>
      <c r="W276" s="194" t="s">
        <v>1122</v>
      </c>
      <c r="X276" s="194">
        <v>2</v>
      </c>
      <c r="Y276" s="193" t="s">
        <v>1078</v>
      </c>
      <c r="Z276" s="195">
        <f>R276</f>
        <v>7.6424703919805639</v>
      </c>
      <c r="AA276" s="195">
        <f>5*2</f>
        <v>10</v>
      </c>
      <c r="AB276" s="173">
        <v>12</v>
      </c>
      <c r="AC276" s="237" t="s">
        <v>1</v>
      </c>
      <c r="AD276" s="237" t="s">
        <v>1</v>
      </c>
      <c r="AE276" s="26"/>
      <c r="AF276" s="26"/>
      <c r="AG276" s="176"/>
      <c r="AH276" s="176"/>
      <c r="AI276" s="159">
        <v>9.1529023819678201</v>
      </c>
      <c r="AJ276" s="159">
        <v>0.61697865947196562</v>
      </c>
      <c r="AK276" s="159">
        <v>6.7407979865215042</v>
      </c>
    </row>
    <row r="277" spans="1:37" s="29" customFormat="1" x14ac:dyDescent="0.2">
      <c r="A277" s="369" t="s">
        <v>1390</v>
      </c>
      <c r="B277" s="368" t="s">
        <v>322</v>
      </c>
      <c r="C277" s="368">
        <v>11</v>
      </c>
      <c r="D277" s="368">
        <v>276</v>
      </c>
      <c r="E277" s="324" t="s">
        <v>1322</v>
      </c>
      <c r="F277" s="192" t="s">
        <v>322</v>
      </c>
      <c r="G277" s="192">
        <v>2</v>
      </c>
      <c r="H277" s="28">
        <v>279</v>
      </c>
      <c r="I277" s="192" t="s">
        <v>475</v>
      </c>
      <c r="J277" s="192"/>
      <c r="K277" s="192" t="s">
        <v>1126</v>
      </c>
      <c r="L277" s="192" t="s">
        <v>4</v>
      </c>
      <c r="M277" s="234">
        <v>8</v>
      </c>
      <c r="N277" s="192" t="s">
        <v>474</v>
      </c>
      <c r="O277" s="192" t="s">
        <v>97</v>
      </c>
      <c r="P277" s="192" t="s">
        <v>681</v>
      </c>
      <c r="Q277" s="192" t="s">
        <v>475</v>
      </c>
      <c r="R277" s="235">
        <v>14.561852018957225</v>
      </c>
      <c r="S277" s="235">
        <v>0.65683046703593595</v>
      </c>
      <c r="T277" s="235">
        <v>4.5106245152117097</v>
      </c>
      <c r="U277" s="193" t="s">
        <v>1086</v>
      </c>
      <c r="V277" s="193" t="s">
        <v>1</v>
      </c>
      <c r="W277" s="194" t="s">
        <v>1122</v>
      </c>
      <c r="X277" s="194">
        <v>2</v>
      </c>
      <c r="Y277" s="193" t="s">
        <v>1078</v>
      </c>
      <c r="Z277" s="195">
        <v>10</v>
      </c>
      <c r="AA277" s="195">
        <f>2.5*2</f>
        <v>5</v>
      </c>
      <c r="AB277" s="173">
        <v>12</v>
      </c>
      <c r="AC277" s="196">
        <f>AB277-AD277</f>
        <v>3.7592899691756916</v>
      </c>
      <c r="AD277" s="196">
        <f>(Z277*AB277)/R277</f>
        <v>8.2407100308243084</v>
      </c>
      <c r="AE277" s="26"/>
      <c r="AF277" s="26"/>
      <c r="AG277" s="176"/>
      <c r="AH277" s="176"/>
      <c r="AI277" s="159">
        <v>8.0604874405764946</v>
      </c>
      <c r="AJ277" s="159">
        <v>2.755274911703268E-2</v>
      </c>
      <c r="AK277" s="159">
        <v>0.341824850173851</v>
      </c>
    </row>
    <row r="278" spans="1:37" s="29" customFormat="1" x14ac:dyDescent="0.2">
      <c r="A278" s="369" t="s">
        <v>1390</v>
      </c>
      <c r="B278" s="368" t="s">
        <v>324</v>
      </c>
      <c r="C278" s="368">
        <v>11</v>
      </c>
      <c r="D278" s="368">
        <v>277</v>
      </c>
      <c r="E278" s="324" t="s">
        <v>1322</v>
      </c>
      <c r="F278" s="192" t="s">
        <v>324</v>
      </c>
      <c r="G278" s="192">
        <v>2</v>
      </c>
      <c r="H278" s="28">
        <v>281</v>
      </c>
      <c r="I278" s="192" t="s">
        <v>499</v>
      </c>
      <c r="J278" s="192"/>
      <c r="K278" s="192" t="s">
        <v>1126</v>
      </c>
      <c r="L278" s="192" t="s">
        <v>9</v>
      </c>
      <c r="M278" s="234">
        <v>4</v>
      </c>
      <c r="N278" s="192" t="s">
        <v>498</v>
      </c>
      <c r="O278" s="192" t="s">
        <v>97</v>
      </c>
      <c r="P278" s="192" t="s">
        <v>693</v>
      </c>
      <c r="Q278" s="192" t="s">
        <v>499</v>
      </c>
      <c r="R278" s="236">
        <v>10.125415347480029</v>
      </c>
      <c r="S278" s="236">
        <v>0.76261872057043412</v>
      </c>
      <c r="T278" s="236">
        <v>7.5317277800384899</v>
      </c>
      <c r="U278" s="193" t="s">
        <v>1086</v>
      </c>
      <c r="V278" s="193" t="s">
        <v>1</v>
      </c>
      <c r="W278" s="194" t="s">
        <v>1122</v>
      </c>
      <c r="X278" s="194">
        <v>2</v>
      </c>
      <c r="Y278" s="193" t="s">
        <v>1078</v>
      </c>
      <c r="Z278" s="195">
        <v>10</v>
      </c>
      <c r="AA278" s="195">
        <f>2.5*2</f>
        <v>5</v>
      </c>
      <c r="AB278" s="173">
        <v>12</v>
      </c>
      <c r="AC278" s="196">
        <f>AB278-AD278</f>
        <v>0.1486343145552933</v>
      </c>
      <c r="AD278" s="196">
        <f>(Z278*AB278)/R278</f>
        <v>11.851365685444707</v>
      </c>
      <c r="AE278" s="26"/>
      <c r="AF278" s="26"/>
      <c r="AG278" s="176"/>
      <c r="AH278" s="176"/>
      <c r="AI278" s="159">
        <v>8.920163155147474</v>
      </c>
      <c r="AJ278" s="159">
        <v>0.31341252120624347</v>
      </c>
      <c r="AK278" s="159">
        <v>3.5135290213316948</v>
      </c>
    </row>
    <row r="279" spans="1:37" s="29" customFormat="1" x14ac:dyDescent="0.2">
      <c r="A279" s="369" t="s">
        <v>1390</v>
      </c>
      <c r="B279" s="368" t="s">
        <v>325</v>
      </c>
      <c r="C279" s="368">
        <v>11</v>
      </c>
      <c r="D279" s="368">
        <v>278</v>
      </c>
      <c r="E279" s="324" t="s">
        <v>1322</v>
      </c>
      <c r="F279" s="192" t="s">
        <v>325</v>
      </c>
      <c r="G279" s="192">
        <v>2</v>
      </c>
      <c r="H279" s="28">
        <v>282</v>
      </c>
      <c r="I279" s="192" t="s">
        <v>511</v>
      </c>
      <c r="J279" s="192"/>
      <c r="K279" s="192" t="s">
        <v>1126</v>
      </c>
      <c r="L279" s="192" t="s">
        <v>10</v>
      </c>
      <c r="M279" s="234">
        <v>2</v>
      </c>
      <c r="N279" s="192" t="s">
        <v>510</v>
      </c>
      <c r="O279" s="192" t="s">
        <v>97</v>
      </c>
      <c r="P279" s="192" t="s">
        <v>699</v>
      </c>
      <c r="Q279" s="192" t="s">
        <v>511</v>
      </c>
      <c r="R279" s="235">
        <v>18.657533252468799</v>
      </c>
      <c r="S279" s="235">
        <v>1.7168840772711027</v>
      </c>
      <c r="T279" s="235">
        <v>9.2020957649582176</v>
      </c>
      <c r="U279" s="193" t="s">
        <v>1086</v>
      </c>
      <c r="V279" s="193" t="s">
        <v>1</v>
      </c>
      <c r="W279" s="194" t="s">
        <v>1122</v>
      </c>
      <c r="X279" s="194">
        <v>2</v>
      </c>
      <c r="Y279" s="193" t="s">
        <v>1078</v>
      </c>
      <c r="Z279" s="195">
        <v>10</v>
      </c>
      <c r="AA279" s="195">
        <f>2.5*2</f>
        <v>5</v>
      </c>
      <c r="AB279" s="173">
        <v>12</v>
      </c>
      <c r="AC279" s="196">
        <f>AB279-AD279</f>
        <v>5.5682815956326177</v>
      </c>
      <c r="AD279" s="196">
        <f>(Z279*AB279)/R279</f>
        <v>6.4317184043673823</v>
      </c>
      <c r="AE279" s="26"/>
      <c r="AF279" s="26"/>
      <c r="AG279" s="176"/>
      <c r="AH279" s="176"/>
      <c r="AI279" s="240">
        <v>3.2990966108686446</v>
      </c>
      <c r="AJ279" s="159">
        <v>0.49137943236517073</v>
      </c>
      <c r="AK279" s="159">
        <v>14.894363224961504</v>
      </c>
    </row>
    <row r="280" spans="1:37" s="29" customFormat="1" x14ac:dyDescent="0.2">
      <c r="A280" s="369" t="s">
        <v>1390</v>
      </c>
      <c r="B280" s="368" t="s">
        <v>326</v>
      </c>
      <c r="C280" s="368">
        <v>11</v>
      </c>
      <c r="D280" s="368">
        <v>279</v>
      </c>
      <c r="E280" s="324" t="s">
        <v>1322</v>
      </c>
      <c r="F280" s="192" t="s">
        <v>326</v>
      </c>
      <c r="G280" s="192">
        <v>2</v>
      </c>
      <c r="H280" s="28">
        <v>283</v>
      </c>
      <c r="I280" s="192" t="s">
        <v>523</v>
      </c>
      <c r="J280" s="192"/>
      <c r="K280" s="192" t="s">
        <v>1126</v>
      </c>
      <c r="L280" s="192" t="s">
        <v>10</v>
      </c>
      <c r="M280" s="234">
        <v>8</v>
      </c>
      <c r="N280" s="192" t="s">
        <v>522</v>
      </c>
      <c r="O280" s="192" t="s">
        <v>97</v>
      </c>
      <c r="P280" s="192" t="s">
        <v>705</v>
      </c>
      <c r="Q280" s="192" t="s">
        <v>523</v>
      </c>
      <c r="R280" s="235">
        <v>9.6238770493639176</v>
      </c>
      <c r="S280" s="235">
        <v>1.7275641711643051</v>
      </c>
      <c r="T280" s="235">
        <v>17.95081298631602</v>
      </c>
      <c r="U280" s="193" t="s">
        <v>1085</v>
      </c>
      <c r="V280" s="193" t="s">
        <v>1</v>
      </c>
      <c r="W280" s="194" t="s">
        <v>1122</v>
      </c>
      <c r="X280" s="194">
        <v>2</v>
      </c>
      <c r="Y280" s="193" t="s">
        <v>1078</v>
      </c>
      <c r="Z280" s="195">
        <f>R280</f>
        <v>9.6238770493639176</v>
      </c>
      <c r="AA280" s="195">
        <f>5*2</f>
        <v>10</v>
      </c>
      <c r="AB280" s="173">
        <v>12</v>
      </c>
      <c r="AC280" s="237" t="s">
        <v>1</v>
      </c>
      <c r="AD280" s="237" t="s">
        <v>1</v>
      </c>
      <c r="AE280" s="26"/>
      <c r="AF280" s="26"/>
      <c r="AG280" s="176"/>
      <c r="AH280" s="176"/>
      <c r="AI280" s="159">
        <v>10.688221423641888</v>
      </c>
      <c r="AJ280" s="159">
        <v>0.38229439399882453</v>
      </c>
      <c r="AK280" s="159">
        <v>3.5767821309652668</v>
      </c>
    </row>
    <row r="281" spans="1:37" s="29" customFormat="1" x14ac:dyDescent="0.2">
      <c r="A281" s="369" t="s">
        <v>1390</v>
      </c>
      <c r="B281" s="368" t="s">
        <v>317</v>
      </c>
      <c r="C281" s="368">
        <v>12</v>
      </c>
      <c r="D281" s="368">
        <v>280</v>
      </c>
      <c r="E281" s="324" t="s">
        <v>1322</v>
      </c>
      <c r="F281" s="26" t="s">
        <v>317</v>
      </c>
      <c r="G281" s="26">
        <v>3</v>
      </c>
      <c r="H281" s="28">
        <v>284</v>
      </c>
      <c r="I281" s="26" t="s">
        <v>525</v>
      </c>
      <c r="J281" s="26"/>
      <c r="K281" s="26" t="s">
        <v>1126</v>
      </c>
      <c r="L281" s="26" t="s">
        <v>12</v>
      </c>
      <c r="M281" s="186">
        <v>1</v>
      </c>
      <c r="N281" s="26" t="s">
        <v>524</v>
      </c>
      <c r="O281" s="26" t="s">
        <v>97</v>
      </c>
      <c r="P281" s="26" t="s">
        <v>706</v>
      </c>
      <c r="Q281" s="26" t="s">
        <v>525</v>
      </c>
      <c r="R281" s="182">
        <v>22.846317647992436</v>
      </c>
      <c r="S281" s="182">
        <v>0.7588159967657605</v>
      </c>
      <c r="T281" s="182">
        <v>3.3213930072115567</v>
      </c>
      <c r="U281" s="176" t="s">
        <v>1086</v>
      </c>
      <c r="V281" s="176" t="s">
        <v>1</v>
      </c>
      <c r="W281" s="173" t="s">
        <v>1122</v>
      </c>
      <c r="X281" s="173">
        <v>2</v>
      </c>
      <c r="Y281" s="176" t="s">
        <v>1078</v>
      </c>
      <c r="Z281" s="178">
        <v>10</v>
      </c>
      <c r="AA281" s="178">
        <f>2.5*2</f>
        <v>5</v>
      </c>
      <c r="AB281" s="173">
        <v>12</v>
      </c>
      <c r="AC281" s="179">
        <f>AB281-AD281</f>
        <v>6.7475124066418335</v>
      </c>
      <c r="AD281" s="179">
        <f>(Z281*AB281)/R281</f>
        <v>5.2524875933581665</v>
      </c>
      <c r="AE281" s="26"/>
      <c r="AF281" s="26"/>
      <c r="AG281" s="176"/>
      <c r="AH281" s="176"/>
      <c r="AI281" s="159">
        <v>17.843675482813687</v>
      </c>
      <c r="AJ281" s="159">
        <v>0.84194371203273366</v>
      </c>
      <c r="AK281" s="159">
        <v>4.7184433097522991</v>
      </c>
    </row>
    <row r="282" spans="1:37" s="29" customFormat="1" x14ac:dyDescent="0.2">
      <c r="A282" s="369" t="s">
        <v>1390</v>
      </c>
      <c r="B282" s="368" t="s">
        <v>318</v>
      </c>
      <c r="C282" s="368">
        <v>12</v>
      </c>
      <c r="D282" s="368">
        <v>281</v>
      </c>
      <c r="E282" s="324" t="s">
        <v>1322</v>
      </c>
      <c r="F282" s="26" t="s">
        <v>318</v>
      </c>
      <c r="G282" s="26">
        <v>3</v>
      </c>
      <c r="H282" s="28">
        <v>285</v>
      </c>
      <c r="I282" s="26" t="s">
        <v>537</v>
      </c>
      <c r="J282" s="26"/>
      <c r="K282" s="26" t="s">
        <v>1126</v>
      </c>
      <c r="L282" s="26" t="s">
        <v>12</v>
      </c>
      <c r="M282" s="186">
        <v>7</v>
      </c>
      <c r="N282" s="26" t="s">
        <v>536</v>
      </c>
      <c r="O282" s="26" t="s">
        <v>97</v>
      </c>
      <c r="P282" s="26" t="s">
        <v>712</v>
      </c>
      <c r="Q282" s="26" t="s">
        <v>537</v>
      </c>
      <c r="R282" s="182">
        <v>10.201126339714122</v>
      </c>
      <c r="S282" s="182">
        <v>0.84664771333580469</v>
      </c>
      <c r="T282" s="182">
        <v>8.29955129601435</v>
      </c>
      <c r="U282" s="176" t="s">
        <v>1086</v>
      </c>
      <c r="V282" s="176" t="s">
        <v>1</v>
      </c>
      <c r="W282" s="173" t="s">
        <v>1122</v>
      </c>
      <c r="X282" s="173">
        <v>2</v>
      </c>
      <c r="Y282" s="176" t="s">
        <v>1078</v>
      </c>
      <c r="Z282" s="178">
        <v>10</v>
      </c>
      <c r="AA282" s="178">
        <f>2.5*2</f>
        <v>5</v>
      </c>
      <c r="AB282" s="173">
        <v>12</v>
      </c>
      <c r="AC282" s="179">
        <f>AB282-AD282</f>
        <v>0.23659309729097089</v>
      </c>
      <c r="AD282" s="179">
        <f>(Z282*AB282)/R282</f>
        <v>11.763406902709029</v>
      </c>
      <c r="AE282" s="26"/>
      <c r="AF282" s="26"/>
      <c r="AG282" s="176"/>
      <c r="AH282" s="176"/>
      <c r="AI282" s="159">
        <v>6.6363126603077891</v>
      </c>
      <c r="AJ282" s="159">
        <v>7.6355205041687496E-2</v>
      </c>
      <c r="AK282" s="159">
        <v>1.1505667220649936</v>
      </c>
    </row>
    <row r="283" spans="1:37" s="29" customFormat="1" x14ac:dyDescent="0.2">
      <c r="A283" s="369" t="s">
        <v>1390</v>
      </c>
      <c r="B283" s="368" t="s">
        <v>319</v>
      </c>
      <c r="C283" s="368">
        <v>12</v>
      </c>
      <c r="D283" s="368">
        <v>282</v>
      </c>
      <c r="E283" s="324" t="s">
        <v>1322</v>
      </c>
      <c r="F283" s="26" t="s">
        <v>319</v>
      </c>
      <c r="G283" s="26">
        <v>3</v>
      </c>
      <c r="H283" s="28">
        <v>286</v>
      </c>
      <c r="I283" s="26" t="s">
        <v>549</v>
      </c>
      <c r="J283" s="26"/>
      <c r="K283" s="26" t="s">
        <v>1126</v>
      </c>
      <c r="L283" s="26" t="s">
        <v>18</v>
      </c>
      <c r="M283" s="186">
        <v>5</v>
      </c>
      <c r="N283" s="26" t="s">
        <v>548</v>
      </c>
      <c r="O283" s="26" t="s">
        <v>97</v>
      </c>
      <c r="P283" s="26" t="s">
        <v>718</v>
      </c>
      <c r="Q283" s="26" t="s">
        <v>549</v>
      </c>
      <c r="R283" s="187">
        <v>41.066499945886406</v>
      </c>
      <c r="S283" s="187">
        <v>10.513032515542116</v>
      </c>
      <c r="T283" s="187">
        <v>25.600020769715481</v>
      </c>
      <c r="U283" s="176" t="s">
        <v>1086</v>
      </c>
      <c r="V283" s="176" t="s">
        <v>1</v>
      </c>
      <c r="W283" s="173" t="s">
        <v>1122</v>
      </c>
      <c r="X283" s="173">
        <v>2</v>
      </c>
      <c r="Y283" s="176" t="s">
        <v>1078</v>
      </c>
      <c r="Z283" s="178">
        <v>10</v>
      </c>
      <c r="AA283" s="178">
        <f>2.5*2</f>
        <v>5</v>
      </c>
      <c r="AB283" s="173">
        <v>12</v>
      </c>
      <c r="AC283" s="179">
        <f>AB283-AD283</f>
        <v>9.0779102149410154</v>
      </c>
      <c r="AD283" s="179">
        <f>(Z283*AB283)/R283</f>
        <v>2.9220897850589842</v>
      </c>
      <c r="AE283" s="26"/>
      <c r="AF283" s="26"/>
      <c r="AG283" s="26"/>
      <c r="AH283" s="26"/>
      <c r="AI283" s="159">
        <v>8.756057390189163</v>
      </c>
      <c r="AJ283" s="159">
        <v>5.9756247423929175E-2</v>
      </c>
      <c r="AK283" s="159">
        <v>0.68245609594660528</v>
      </c>
    </row>
    <row r="284" spans="1:37" s="29" customFormat="1" x14ac:dyDescent="0.2">
      <c r="A284" s="369" t="s">
        <v>1390</v>
      </c>
      <c r="B284" s="368" t="s">
        <v>322</v>
      </c>
      <c r="C284" s="368">
        <v>12</v>
      </c>
      <c r="D284" s="368">
        <v>283</v>
      </c>
      <c r="E284" s="324" t="s">
        <v>1322</v>
      </c>
      <c r="F284" s="26" t="s">
        <v>322</v>
      </c>
      <c r="G284" s="26">
        <v>3</v>
      </c>
      <c r="H284" s="28">
        <v>287</v>
      </c>
      <c r="I284" s="26" t="s">
        <v>631</v>
      </c>
      <c r="J284" s="26"/>
      <c r="K284" s="26" t="s">
        <v>1126</v>
      </c>
      <c r="L284" s="26" t="s">
        <v>11</v>
      </c>
      <c r="M284" s="186">
        <v>3</v>
      </c>
      <c r="N284" s="26" t="s">
        <v>630</v>
      </c>
      <c r="O284" s="26" t="s">
        <v>97</v>
      </c>
      <c r="P284" s="26" t="s">
        <v>759</v>
      </c>
      <c r="Q284" s="26" t="s">
        <v>631</v>
      </c>
      <c r="R284" s="182">
        <v>5.1015738019582022</v>
      </c>
      <c r="S284" s="182">
        <v>0.30239476439183643</v>
      </c>
      <c r="T284" s="182">
        <v>5.927479952867964</v>
      </c>
      <c r="U284" s="176" t="s">
        <v>1085</v>
      </c>
      <c r="V284" s="176" t="s">
        <v>1</v>
      </c>
      <c r="W284" s="173" t="s">
        <v>1122</v>
      </c>
      <c r="X284" s="173">
        <v>2</v>
      </c>
      <c r="Y284" s="176" t="s">
        <v>1078</v>
      </c>
      <c r="Z284" s="178">
        <f>R284</f>
        <v>5.1015738019582022</v>
      </c>
      <c r="AA284" s="178">
        <f>5*2</f>
        <v>10</v>
      </c>
      <c r="AB284" s="173">
        <v>12</v>
      </c>
      <c r="AC284" s="183" t="s">
        <v>1</v>
      </c>
      <c r="AD284" s="183" t="s">
        <v>1</v>
      </c>
      <c r="AE284" s="26"/>
      <c r="AF284" s="26"/>
      <c r="AG284" s="176"/>
      <c r="AH284" s="176"/>
      <c r="AI284" s="159">
        <v>22.507402492786149</v>
      </c>
      <c r="AJ284" s="159">
        <v>0.98265829097128821</v>
      </c>
      <c r="AK284" s="159">
        <v>4.3659337912770706</v>
      </c>
    </row>
    <row r="285" spans="1:37" s="29" customFormat="1" x14ac:dyDescent="0.2">
      <c r="A285" s="369" t="s">
        <v>1390</v>
      </c>
      <c r="B285" s="368" t="s">
        <v>323</v>
      </c>
      <c r="C285" s="368">
        <v>12</v>
      </c>
      <c r="D285" s="368">
        <v>284</v>
      </c>
      <c r="E285" s="324" t="s">
        <v>1322</v>
      </c>
      <c r="F285" s="26" t="s">
        <v>323</v>
      </c>
      <c r="G285" s="26">
        <v>3</v>
      </c>
      <c r="H285" s="28">
        <v>288</v>
      </c>
      <c r="I285" s="26" t="s">
        <v>573</v>
      </c>
      <c r="J285" s="26"/>
      <c r="K285" s="26" t="s">
        <v>1126</v>
      </c>
      <c r="L285" s="26" t="s">
        <v>0</v>
      </c>
      <c r="M285" s="186">
        <v>6</v>
      </c>
      <c r="N285" s="26" t="s">
        <v>572</v>
      </c>
      <c r="O285" s="26" t="s">
        <v>97</v>
      </c>
      <c r="P285" s="26" t="s">
        <v>730</v>
      </c>
      <c r="Q285" s="26" t="s">
        <v>573</v>
      </c>
      <c r="R285" s="187">
        <v>37.873365263470667</v>
      </c>
      <c r="S285" s="187">
        <v>2.1925371199180499</v>
      </c>
      <c r="T285" s="187">
        <v>5.7891267508588129</v>
      </c>
      <c r="U285" s="176" t="s">
        <v>1086</v>
      </c>
      <c r="V285" s="176" t="s">
        <v>1</v>
      </c>
      <c r="W285" s="173" t="s">
        <v>1122</v>
      </c>
      <c r="X285" s="173">
        <v>2</v>
      </c>
      <c r="Y285" s="176" t="s">
        <v>1078</v>
      </c>
      <c r="Z285" s="178">
        <v>10</v>
      </c>
      <c r="AA285" s="178">
        <f>2.5*2</f>
        <v>5</v>
      </c>
      <c r="AB285" s="173">
        <v>12</v>
      </c>
      <c r="AC285" s="179">
        <f>AB285-AD285</f>
        <v>8.8315464135493258</v>
      </c>
      <c r="AD285" s="179">
        <f>(Z285*AB285)/R285</f>
        <v>3.1684535864506738</v>
      </c>
      <c r="AE285" s="26"/>
      <c r="AF285" s="26"/>
      <c r="AG285" s="176"/>
      <c r="AH285" s="176"/>
      <c r="AI285" s="159">
        <v>24.153074055610865</v>
      </c>
      <c r="AJ285" s="159">
        <v>4.4952728960628807</v>
      </c>
      <c r="AK285" s="159">
        <v>18.61159737146837</v>
      </c>
    </row>
    <row r="286" spans="1:37" s="29" customFormat="1" x14ac:dyDescent="0.2">
      <c r="A286" s="369" t="s">
        <v>1390</v>
      </c>
      <c r="B286" s="368" t="s">
        <v>324</v>
      </c>
      <c r="C286" s="368">
        <v>12</v>
      </c>
      <c r="D286" s="368">
        <v>285</v>
      </c>
      <c r="E286" s="324" t="s">
        <v>1322</v>
      </c>
      <c r="F286" s="26" t="s">
        <v>324</v>
      </c>
      <c r="G286" s="26">
        <v>3</v>
      </c>
      <c r="H286" s="28">
        <v>289</v>
      </c>
      <c r="I286" s="26" t="s">
        <v>585</v>
      </c>
      <c r="J286" s="26"/>
      <c r="K286" s="26" t="s">
        <v>1126</v>
      </c>
      <c r="L286" s="26" t="s">
        <v>6</v>
      </c>
      <c r="M286" s="186">
        <v>4</v>
      </c>
      <c r="N286" s="26" t="s">
        <v>584</v>
      </c>
      <c r="O286" s="26" t="s">
        <v>97</v>
      </c>
      <c r="P286" s="26" t="s">
        <v>736</v>
      </c>
      <c r="Q286" s="26" t="s">
        <v>585</v>
      </c>
      <c r="R286" s="187">
        <v>32.566070846680532</v>
      </c>
      <c r="S286" s="187">
        <v>1.2991299463760206</v>
      </c>
      <c r="T286" s="187">
        <v>3.9892130447429808</v>
      </c>
      <c r="U286" s="176" t="s">
        <v>1086</v>
      </c>
      <c r="V286" s="176" t="s">
        <v>1</v>
      </c>
      <c r="W286" s="173" t="s">
        <v>1122</v>
      </c>
      <c r="X286" s="173">
        <v>2</v>
      </c>
      <c r="Y286" s="176" t="s">
        <v>1078</v>
      </c>
      <c r="Z286" s="178">
        <v>10</v>
      </c>
      <c r="AA286" s="178">
        <f>2.5*2</f>
        <v>5</v>
      </c>
      <c r="AB286" s="173">
        <v>12</v>
      </c>
      <c r="AC286" s="179">
        <f>AB286-AD286</f>
        <v>8.3151833524850414</v>
      </c>
      <c r="AD286" s="179">
        <f>(Z286*AB286)/R286</f>
        <v>3.6848166475149591</v>
      </c>
      <c r="AE286" s="26"/>
      <c r="AF286" s="26"/>
      <c r="AG286" s="26"/>
      <c r="AH286" s="26"/>
      <c r="AI286" s="159">
        <v>9.2172748751974982</v>
      </c>
      <c r="AJ286" s="159">
        <v>0.87824387810541027</v>
      </c>
      <c r="AK286" s="159">
        <v>9.5282379010812797</v>
      </c>
    </row>
    <row r="287" spans="1:37" s="29" customFormat="1" x14ac:dyDescent="0.2">
      <c r="A287" s="369" t="s">
        <v>1390</v>
      </c>
      <c r="B287" s="368" t="s">
        <v>325</v>
      </c>
      <c r="C287" s="368">
        <v>12</v>
      </c>
      <c r="D287" s="368">
        <v>286</v>
      </c>
      <c r="E287" s="324" t="s">
        <v>1322</v>
      </c>
      <c r="F287" s="26" t="s">
        <v>325</v>
      </c>
      <c r="G287" s="26">
        <v>3</v>
      </c>
      <c r="H287" s="28">
        <v>290</v>
      </c>
      <c r="I287" s="26" t="s">
        <v>597</v>
      </c>
      <c r="J287" s="26"/>
      <c r="K287" s="26" t="s">
        <v>1126</v>
      </c>
      <c r="L287" s="26" t="s">
        <v>7</v>
      </c>
      <c r="M287" s="186">
        <v>2</v>
      </c>
      <c r="N287" s="26" t="s">
        <v>596</v>
      </c>
      <c r="O287" s="26" t="s">
        <v>97</v>
      </c>
      <c r="P287" s="26" t="s">
        <v>742</v>
      </c>
      <c r="Q287" s="26" t="s">
        <v>597</v>
      </c>
      <c r="R287" s="187">
        <v>12.972635713795146</v>
      </c>
      <c r="S287" s="187">
        <v>0.58240971463276403</v>
      </c>
      <c r="T287" s="187">
        <v>4.4895249314171943</v>
      </c>
      <c r="U287" s="176" t="s">
        <v>1086</v>
      </c>
      <c r="V287" s="176" t="s">
        <v>1</v>
      </c>
      <c r="W287" s="173" t="s">
        <v>1122</v>
      </c>
      <c r="X287" s="173">
        <v>2</v>
      </c>
      <c r="Y287" s="176" t="s">
        <v>1078</v>
      </c>
      <c r="Z287" s="178">
        <v>10</v>
      </c>
      <c r="AA287" s="178">
        <f>2.5*2</f>
        <v>5</v>
      </c>
      <c r="AB287" s="173">
        <v>12</v>
      </c>
      <c r="AC287" s="179">
        <f>AB287-AD287</f>
        <v>2.7497595209282277</v>
      </c>
      <c r="AD287" s="179">
        <f>(Z287*AB287)/R287</f>
        <v>9.2502404790717723</v>
      </c>
      <c r="AE287" s="26"/>
      <c r="AF287" s="26"/>
      <c r="AG287" s="176"/>
      <c r="AH287" s="176"/>
      <c r="AI287" s="159">
        <v>13.709572689816262</v>
      </c>
      <c r="AJ287" s="159">
        <v>0.60054726312824558</v>
      </c>
      <c r="AK287" s="159">
        <v>4.3804958529038895</v>
      </c>
    </row>
    <row r="288" spans="1:37" s="29" customFormat="1" x14ac:dyDescent="0.2">
      <c r="A288" s="369" t="s">
        <v>1390</v>
      </c>
      <c r="B288" s="368" t="s">
        <v>326</v>
      </c>
      <c r="C288" s="368">
        <v>12</v>
      </c>
      <c r="D288" s="368">
        <v>287</v>
      </c>
      <c r="E288" s="324" t="s">
        <v>1322</v>
      </c>
      <c r="F288" s="26" t="s">
        <v>326</v>
      </c>
      <c r="G288" s="26">
        <v>3</v>
      </c>
      <c r="H288" s="28">
        <v>291</v>
      </c>
      <c r="I288" s="26" t="s">
        <v>609</v>
      </c>
      <c r="J288" s="26"/>
      <c r="K288" s="26" t="s">
        <v>1126</v>
      </c>
      <c r="L288" s="26" t="s">
        <v>7</v>
      </c>
      <c r="M288" s="186">
        <v>8</v>
      </c>
      <c r="N288" s="26" t="s">
        <v>608</v>
      </c>
      <c r="O288" s="26" t="s">
        <v>97</v>
      </c>
      <c r="P288" s="26" t="s">
        <v>748</v>
      </c>
      <c r="Q288" s="26" t="s">
        <v>609</v>
      </c>
      <c r="R288" s="187">
        <v>6.7351046916702018</v>
      </c>
      <c r="S288" s="187">
        <v>1.1426101644170077</v>
      </c>
      <c r="T288" s="187">
        <v>16.964994854944983</v>
      </c>
      <c r="U288" s="176" t="s">
        <v>1085</v>
      </c>
      <c r="V288" s="176" t="s">
        <v>1</v>
      </c>
      <c r="W288" s="173" t="s">
        <v>1122</v>
      </c>
      <c r="X288" s="173">
        <v>2</v>
      </c>
      <c r="Y288" s="176" t="s">
        <v>1078</v>
      </c>
      <c r="Z288" s="178">
        <f>R288</f>
        <v>6.7351046916702018</v>
      </c>
      <c r="AA288" s="178">
        <f>5*2</f>
        <v>10</v>
      </c>
      <c r="AB288" s="173">
        <v>12</v>
      </c>
      <c r="AC288" s="183" t="s">
        <v>1</v>
      </c>
      <c r="AD288" s="183" t="s">
        <v>1</v>
      </c>
      <c r="AE288" s="26"/>
      <c r="AF288" s="26"/>
      <c r="AG288" s="176"/>
      <c r="AH288" s="176"/>
      <c r="AI288" s="159">
        <v>16.74249704500118</v>
      </c>
      <c r="AJ288" s="159">
        <v>1.5514137630812999</v>
      </c>
      <c r="AK288" s="159">
        <v>9.2663224542393259</v>
      </c>
    </row>
    <row r="289" spans="1:37" s="29" customFormat="1" x14ac:dyDescent="0.2">
      <c r="A289" s="368" t="s">
        <v>1445</v>
      </c>
      <c r="B289" s="368" t="s">
        <v>317</v>
      </c>
      <c r="C289" s="368">
        <v>1</v>
      </c>
      <c r="D289" s="368">
        <v>288</v>
      </c>
      <c r="E289" s="324" t="s">
        <v>1322</v>
      </c>
      <c r="F289" s="192" t="s">
        <v>317</v>
      </c>
      <c r="G289" s="192">
        <v>4</v>
      </c>
      <c r="H289" s="28">
        <v>292</v>
      </c>
      <c r="I289" s="192" t="s">
        <v>527</v>
      </c>
      <c r="J289" s="192"/>
      <c r="K289" s="192" t="s">
        <v>1126</v>
      </c>
      <c r="L289" s="192" t="s">
        <v>12</v>
      </c>
      <c r="M289" s="234">
        <v>2</v>
      </c>
      <c r="N289" s="192" t="s">
        <v>526</v>
      </c>
      <c r="O289" s="192" t="s">
        <v>97</v>
      </c>
      <c r="P289" s="192" t="s">
        <v>707</v>
      </c>
      <c r="Q289" s="192" t="s">
        <v>527</v>
      </c>
      <c r="R289" s="236">
        <v>14.159143451674469</v>
      </c>
      <c r="S289" s="236">
        <v>1.4209968714343291</v>
      </c>
      <c r="T289" s="236">
        <v>10.03589571843967</v>
      </c>
      <c r="U289" s="193" t="s">
        <v>1086</v>
      </c>
      <c r="V289" s="193" t="s">
        <v>1</v>
      </c>
      <c r="W289" s="194" t="s">
        <v>1122</v>
      </c>
      <c r="X289" s="194">
        <v>2</v>
      </c>
      <c r="Y289" s="193" t="s">
        <v>1078</v>
      </c>
      <c r="Z289" s="195">
        <v>10</v>
      </c>
      <c r="AA289" s="195">
        <f t="shared" ref="AA289:AA295" si="55">2.5*2</f>
        <v>5</v>
      </c>
      <c r="AB289" s="173">
        <v>12</v>
      </c>
      <c r="AC289" s="196">
        <f t="shared" ref="AC289:AC295" si="56">AB289-AD289</f>
        <v>3.524911064743204</v>
      </c>
      <c r="AD289" s="196">
        <f t="shared" ref="AD289:AD295" si="57">(Z289*AB289)/R289</f>
        <v>8.475088935256796</v>
      </c>
      <c r="AE289" s="26"/>
      <c r="AF289" s="26"/>
      <c r="AG289" s="176"/>
      <c r="AH289" s="176"/>
      <c r="AI289" s="159">
        <v>15.254136774611876</v>
      </c>
      <c r="AJ289" s="159">
        <v>1.6838874240654738</v>
      </c>
      <c r="AK289" s="159">
        <v>11.038890295438028</v>
      </c>
    </row>
    <row r="290" spans="1:37" s="29" customFormat="1" x14ac:dyDescent="0.2">
      <c r="A290" s="368" t="s">
        <v>1445</v>
      </c>
      <c r="B290" s="368" t="s">
        <v>318</v>
      </c>
      <c r="C290" s="368">
        <v>1</v>
      </c>
      <c r="D290" s="368">
        <v>289</v>
      </c>
      <c r="E290" s="324" t="s">
        <v>1322</v>
      </c>
      <c r="F290" s="192" t="s">
        <v>318</v>
      </c>
      <c r="G290" s="192">
        <v>4</v>
      </c>
      <c r="H290" s="28">
        <v>293</v>
      </c>
      <c r="I290" s="192" t="s">
        <v>539</v>
      </c>
      <c r="J290" s="192"/>
      <c r="K290" s="192" t="s">
        <v>1126</v>
      </c>
      <c r="L290" s="192" t="s">
        <v>12</v>
      </c>
      <c r="M290" s="234">
        <v>8</v>
      </c>
      <c r="N290" s="192" t="s">
        <v>538</v>
      </c>
      <c r="O290" s="192" t="s">
        <v>97</v>
      </c>
      <c r="P290" s="192" t="s">
        <v>713</v>
      </c>
      <c r="Q290" s="192" t="s">
        <v>539</v>
      </c>
      <c r="R290" s="235">
        <v>23.120383567540557</v>
      </c>
      <c r="S290" s="235">
        <v>3.7337212340825614</v>
      </c>
      <c r="T290" s="235">
        <v>16.149045378833815</v>
      </c>
      <c r="U290" s="193" t="s">
        <v>1086</v>
      </c>
      <c r="V290" s="193" t="s">
        <v>1</v>
      </c>
      <c r="W290" s="194" t="s">
        <v>1122</v>
      </c>
      <c r="X290" s="194">
        <v>2</v>
      </c>
      <c r="Y290" s="193" t="s">
        <v>1078</v>
      </c>
      <c r="Z290" s="195">
        <v>10</v>
      </c>
      <c r="AA290" s="195">
        <f t="shared" si="55"/>
        <v>5</v>
      </c>
      <c r="AB290" s="173">
        <v>12</v>
      </c>
      <c r="AC290" s="196">
        <f t="shared" si="56"/>
        <v>6.8097746886659865</v>
      </c>
      <c r="AD290" s="196">
        <f t="shared" si="57"/>
        <v>5.1902253113340135</v>
      </c>
      <c r="AE290" s="26"/>
      <c r="AF290" s="26"/>
      <c r="AG290" s="176"/>
      <c r="AH290" s="176"/>
      <c r="AI290" s="159">
        <v>9.3429191647964096</v>
      </c>
      <c r="AJ290" s="159">
        <v>0.23238540664861512</v>
      </c>
      <c r="AK290" s="159">
        <v>2.4872890640457443</v>
      </c>
    </row>
    <row r="291" spans="1:37" s="29" customFormat="1" x14ac:dyDescent="0.2">
      <c r="A291" s="368" t="s">
        <v>1445</v>
      </c>
      <c r="B291" s="368" t="s">
        <v>319</v>
      </c>
      <c r="C291" s="368">
        <v>1</v>
      </c>
      <c r="D291" s="368">
        <v>290</v>
      </c>
      <c r="E291" s="324" t="s">
        <v>1322</v>
      </c>
      <c r="F291" s="192" t="s">
        <v>319</v>
      </c>
      <c r="G291" s="192">
        <v>4</v>
      </c>
      <c r="H291" s="28">
        <v>294</v>
      </c>
      <c r="I291" s="192" t="s">
        <v>551</v>
      </c>
      <c r="J291" s="192"/>
      <c r="K291" s="192" t="s">
        <v>1126</v>
      </c>
      <c r="L291" s="192" t="s">
        <v>18</v>
      </c>
      <c r="M291" s="234">
        <v>6</v>
      </c>
      <c r="N291" s="192" t="s">
        <v>550</v>
      </c>
      <c r="O291" s="192" t="s">
        <v>97</v>
      </c>
      <c r="P291" s="192" t="s">
        <v>719</v>
      </c>
      <c r="Q291" s="192" t="s">
        <v>551</v>
      </c>
      <c r="R291" s="236">
        <v>23.728850706357985</v>
      </c>
      <c r="S291" s="236">
        <v>0.71330257090593252</v>
      </c>
      <c r="T291" s="236">
        <v>3.0060561286046941</v>
      </c>
      <c r="U291" s="193" t="s">
        <v>1086</v>
      </c>
      <c r="V291" s="193" t="s">
        <v>1</v>
      </c>
      <c r="W291" s="194" t="s">
        <v>1122</v>
      </c>
      <c r="X291" s="194">
        <v>2</v>
      </c>
      <c r="Y291" s="193" t="s">
        <v>1078</v>
      </c>
      <c r="Z291" s="195">
        <v>10</v>
      </c>
      <c r="AA291" s="195">
        <f t="shared" si="55"/>
        <v>5</v>
      </c>
      <c r="AB291" s="173">
        <v>12</v>
      </c>
      <c r="AC291" s="196">
        <f t="shared" si="56"/>
        <v>6.9428650597120232</v>
      </c>
      <c r="AD291" s="196">
        <f t="shared" si="57"/>
        <v>5.0571349402879768</v>
      </c>
      <c r="AE291" s="159"/>
      <c r="AF291" s="159"/>
      <c r="AG291" s="176"/>
      <c r="AH291" s="176"/>
      <c r="AI291" s="159">
        <v>24.429929882130832</v>
      </c>
      <c r="AJ291" s="159">
        <v>4.1685045323019434</v>
      </c>
      <c r="AK291" s="159">
        <v>17.063104775224829</v>
      </c>
    </row>
    <row r="292" spans="1:37" s="29" customFormat="1" x14ac:dyDescent="0.2">
      <c r="A292" s="368" t="s">
        <v>1445</v>
      </c>
      <c r="B292" s="368" t="s">
        <v>322</v>
      </c>
      <c r="C292" s="368">
        <v>1</v>
      </c>
      <c r="D292" s="368">
        <v>291</v>
      </c>
      <c r="E292" s="324" t="s">
        <v>1322</v>
      </c>
      <c r="F292" s="192" t="s">
        <v>322</v>
      </c>
      <c r="G292" s="192">
        <v>4</v>
      </c>
      <c r="H292" s="28">
        <v>295</v>
      </c>
      <c r="I292" s="192" t="s">
        <v>563</v>
      </c>
      <c r="J292" s="192"/>
      <c r="K292" s="192" t="s">
        <v>1126</v>
      </c>
      <c r="L292" s="192" t="s">
        <v>0</v>
      </c>
      <c r="M292" s="234">
        <v>1</v>
      </c>
      <c r="N292" s="192" t="s">
        <v>562</v>
      </c>
      <c r="O292" s="192" t="s">
        <v>97</v>
      </c>
      <c r="P292" s="192" t="s">
        <v>725</v>
      </c>
      <c r="Q292" s="192" t="s">
        <v>563</v>
      </c>
      <c r="R292" s="236">
        <v>13.683666013531132</v>
      </c>
      <c r="S292" s="236">
        <v>1.3791311886784585</v>
      </c>
      <c r="T292" s="236">
        <v>10.078667422273394</v>
      </c>
      <c r="U292" s="193" t="s">
        <v>1086</v>
      </c>
      <c r="V292" s="193" t="s">
        <v>1</v>
      </c>
      <c r="W292" s="194" t="s">
        <v>1122</v>
      </c>
      <c r="X292" s="194">
        <v>2</v>
      </c>
      <c r="Y292" s="193" t="s">
        <v>1078</v>
      </c>
      <c r="Z292" s="195">
        <v>10</v>
      </c>
      <c r="AA292" s="195">
        <f t="shared" si="55"/>
        <v>5</v>
      </c>
      <c r="AB292" s="173">
        <v>12</v>
      </c>
      <c r="AC292" s="196">
        <f t="shared" si="56"/>
        <v>3.2304202776260649</v>
      </c>
      <c r="AD292" s="196">
        <f t="shared" si="57"/>
        <v>8.7695797223739351</v>
      </c>
      <c r="AE292" s="159"/>
      <c r="AF292" s="159"/>
      <c r="AG292" s="176"/>
      <c r="AH292" s="176"/>
      <c r="AI292" s="159">
        <v>27.691832740452568</v>
      </c>
      <c r="AJ292" s="159">
        <v>5.484409564744694</v>
      </c>
      <c r="AK292" s="159">
        <v>19.805151996072119</v>
      </c>
    </row>
    <row r="293" spans="1:37" s="29" customFormat="1" x14ac:dyDescent="0.2">
      <c r="A293" s="368" t="s">
        <v>1445</v>
      </c>
      <c r="B293" s="368" t="s">
        <v>323</v>
      </c>
      <c r="C293" s="368">
        <v>1</v>
      </c>
      <c r="D293" s="368">
        <v>292</v>
      </c>
      <c r="E293" s="324" t="s">
        <v>1322</v>
      </c>
      <c r="F293" s="192" t="s">
        <v>323</v>
      </c>
      <c r="G293" s="192">
        <v>4</v>
      </c>
      <c r="H293" s="28">
        <v>296</v>
      </c>
      <c r="I293" s="192" t="s">
        <v>575</v>
      </c>
      <c r="J293" s="192"/>
      <c r="K293" s="192" t="s">
        <v>1126</v>
      </c>
      <c r="L293" s="192" t="s">
        <v>0</v>
      </c>
      <c r="M293" s="234">
        <v>7</v>
      </c>
      <c r="N293" s="192" t="s">
        <v>574</v>
      </c>
      <c r="O293" s="192" t="s">
        <v>97</v>
      </c>
      <c r="P293" s="192" t="s">
        <v>731</v>
      </c>
      <c r="Q293" s="192" t="s">
        <v>575</v>
      </c>
      <c r="R293" s="236">
        <v>19.790650379568358</v>
      </c>
      <c r="S293" s="236">
        <v>0.14374033595363347</v>
      </c>
      <c r="T293" s="236">
        <v>0.72630425578145397</v>
      </c>
      <c r="U293" s="193" t="s">
        <v>1086</v>
      </c>
      <c r="V293" s="193" t="s">
        <v>1</v>
      </c>
      <c r="W293" s="194" t="s">
        <v>1122</v>
      </c>
      <c r="X293" s="194">
        <v>2</v>
      </c>
      <c r="Y293" s="193" t="s">
        <v>1078</v>
      </c>
      <c r="Z293" s="195">
        <v>10</v>
      </c>
      <c r="AA293" s="195">
        <f t="shared" si="55"/>
        <v>5</v>
      </c>
      <c r="AB293" s="173">
        <v>12</v>
      </c>
      <c r="AC293" s="196">
        <f t="shared" si="56"/>
        <v>5.9365307507080907</v>
      </c>
      <c r="AD293" s="196">
        <f t="shared" si="57"/>
        <v>6.0634692492919093</v>
      </c>
      <c r="AE293" s="159"/>
      <c r="AF293" s="159"/>
      <c r="AG293" s="176"/>
      <c r="AH293" s="176"/>
      <c r="AI293" s="159">
        <v>28.172687597039882</v>
      </c>
      <c r="AJ293" s="159">
        <v>2.1784557584063822</v>
      </c>
      <c r="AK293" s="159">
        <v>7.7325095481315511</v>
      </c>
    </row>
    <row r="294" spans="1:37" s="29" customFormat="1" x14ac:dyDescent="0.2">
      <c r="A294" s="368" t="s">
        <v>1445</v>
      </c>
      <c r="B294" s="368" t="s">
        <v>324</v>
      </c>
      <c r="C294" s="368">
        <v>1</v>
      </c>
      <c r="D294" s="368">
        <v>293</v>
      </c>
      <c r="E294" s="324" t="s">
        <v>1322</v>
      </c>
      <c r="F294" s="192" t="s">
        <v>324</v>
      </c>
      <c r="G294" s="192">
        <v>4</v>
      </c>
      <c r="H294" s="28">
        <v>297</v>
      </c>
      <c r="I294" s="192" t="s">
        <v>587</v>
      </c>
      <c r="J294" s="192"/>
      <c r="K294" s="192" t="s">
        <v>1126</v>
      </c>
      <c r="L294" s="192" t="s">
        <v>6</v>
      </c>
      <c r="M294" s="234">
        <v>5</v>
      </c>
      <c r="N294" s="192" t="s">
        <v>586</v>
      </c>
      <c r="O294" s="192" t="s">
        <v>97</v>
      </c>
      <c r="P294" s="192" t="s">
        <v>737</v>
      </c>
      <c r="Q294" s="192" t="s">
        <v>587</v>
      </c>
      <c r="R294" s="236">
        <v>11.477743770489917</v>
      </c>
      <c r="S294" s="236">
        <v>1.1246900098579797</v>
      </c>
      <c r="T294" s="236">
        <v>9.7988771342817085</v>
      </c>
      <c r="U294" s="193" t="s">
        <v>1086</v>
      </c>
      <c r="V294" s="193" t="s">
        <v>1</v>
      </c>
      <c r="W294" s="194" t="s">
        <v>1122</v>
      </c>
      <c r="X294" s="194">
        <v>2</v>
      </c>
      <c r="Y294" s="193" t="s">
        <v>1078</v>
      </c>
      <c r="Z294" s="195">
        <v>10</v>
      </c>
      <c r="AA294" s="195">
        <f t="shared" si="55"/>
        <v>5</v>
      </c>
      <c r="AB294" s="173">
        <v>12</v>
      </c>
      <c r="AC294" s="196">
        <f t="shared" si="56"/>
        <v>1.5449835438452286</v>
      </c>
      <c r="AD294" s="196">
        <f t="shared" si="57"/>
        <v>10.455016456154771</v>
      </c>
      <c r="AE294" s="159"/>
      <c r="AF294" s="159"/>
      <c r="AG294" s="26"/>
      <c r="AH294" s="26"/>
      <c r="AI294" s="159">
        <v>23.241323288575181</v>
      </c>
      <c r="AJ294" s="159">
        <v>4.2656518836903352</v>
      </c>
      <c r="AK294" s="159">
        <v>18.35373928896388</v>
      </c>
    </row>
    <row r="295" spans="1:37" x14ac:dyDescent="0.2">
      <c r="A295" s="368" t="s">
        <v>1445</v>
      </c>
      <c r="B295" s="368" t="s">
        <v>325</v>
      </c>
      <c r="C295" s="368">
        <v>1</v>
      </c>
      <c r="D295" s="368">
        <v>294</v>
      </c>
      <c r="E295" s="324" t="s">
        <v>1322</v>
      </c>
      <c r="F295" s="192" t="s">
        <v>325</v>
      </c>
      <c r="G295" s="192">
        <v>4</v>
      </c>
      <c r="H295" s="28">
        <v>298</v>
      </c>
      <c r="I295" s="192" t="s">
        <v>599</v>
      </c>
      <c r="J295" s="192"/>
      <c r="K295" s="192" t="s">
        <v>1126</v>
      </c>
      <c r="L295" s="192" t="s">
        <v>7</v>
      </c>
      <c r="M295" s="234">
        <v>3</v>
      </c>
      <c r="N295" s="192" t="s">
        <v>598</v>
      </c>
      <c r="O295" s="192" t="s">
        <v>97</v>
      </c>
      <c r="P295" s="192" t="s">
        <v>743</v>
      </c>
      <c r="Q295" s="192" t="s">
        <v>599</v>
      </c>
      <c r="R295" s="235">
        <v>13.353790684634287</v>
      </c>
      <c r="S295" s="235">
        <v>0.55701252337728591</v>
      </c>
      <c r="T295" s="235">
        <v>4.1711940566675167</v>
      </c>
      <c r="U295" s="193" t="s">
        <v>1086</v>
      </c>
      <c r="V295" s="193" t="s">
        <v>1</v>
      </c>
      <c r="W295" s="194" t="s">
        <v>1122</v>
      </c>
      <c r="X295" s="194">
        <v>2</v>
      </c>
      <c r="Y295" s="193" t="s">
        <v>1078</v>
      </c>
      <c r="Z295" s="195">
        <v>10</v>
      </c>
      <c r="AA295" s="195">
        <f t="shared" si="55"/>
        <v>5</v>
      </c>
      <c r="AB295" s="173">
        <v>12</v>
      </c>
      <c r="AC295" s="196">
        <f t="shared" si="56"/>
        <v>3.0137875578595406</v>
      </c>
      <c r="AD295" s="196">
        <f t="shared" si="57"/>
        <v>8.9862124421404594</v>
      </c>
      <c r="AE295" s="159"/>
      <c r="AF295" s="159"/>
      <c r="AG295" s="176"/>
      <c r="AH295" s="176"/>
      <c r="AI295" s="159">
        <v>40.697811718623726</v>
      </c>
      <c r="AJ295" s="159">
        <v>8.0455670104386741</v>
      </c>
      <c r="AK295" s="159">
        <v>19.769040817388571</v>
      </c>
    </row>
    <row r="296" spans="1:37" x14ac:dyDescent="0.2">
      <c r="A296" s="368" t="s">
        <v>1445</v>
      </c>
      <c r="B296" s="368" t="s">
        <v>326</v>
      </c>
      <c r="C296" s="368">
        <v>1</v>
      </c>
      <c r="D296" s="368">
        <v>295</v>
      </c>
      <c r="E296" s="324" t="s">
        <v>1322</v>
      </c>
      <c r="F296" s="192" t="s">
        <v>326</v>
      </c>
      <c r="G296" s="192">
        <v>4</v>
      </c>
      <c r="H296" s="28">
        <v>299</v>
      </c>
      <c r="I296" s="192" t="s">
        <v>641</v>
      </c>
      <c r="J296" s="192"/>
      <c r="K296" s="192" t="s">
        <v>1126</v>
      </c>
      <c r="L296" s="192" t="s">
        <v>11</v>
      </c>
      <c r="M296" s="234">
        <v>8</v>
      </c>
      <c r="N296" s="192" t="s">
        <v>640</v>
      </c>
      <c r="O296" s="192" t="s">
        <v>97</v>
      </c>
      <c r="P296" s="192" t="s">
        <v>764</v>
      </c>
      <c r="Q296" s="192" t="s">
        <v>641</v>
      </c>
      <c r="R296" s="236">
        <v>6.348536304870291</v>
      </c>
      <c r="S296" s="236">
        <v>0.52286857816928545</v>
      </c>
      <c r="T296" s="236">
        <v>8.236049272777505</v>
      </c>
      <c r="U296" s="193" t="s">
        <v>1085</v>
      </c>
      <c r="V296" s="193" t="s">
        <v>1</v>
      </c>
      <c r="W296" s="194" t="s">
        <v>1122</v>
      </c>
      <c r="X296" s="194">
        <v>2</v>
      </c>
      <c r="Y296" s="193" t="s">
        <v>1078</v>
      </c>
      <c r="Z296" s="195">
        <f>R296</f>
        <v>6.348536304870291</v>
      </c>
      <c r="AA296" s="195">
        <f>5*2</f>
        <v>10</v>
      </c>
      <c r="AB296" s="173">
        <v>12</v>
      </c>
      <c r="AC296" s="237" t="s">
        <v>1</v>
      </c>
      <c r="AD296" s="237" t="s">
        <v>1</v>
      </c>
      <c r="AE296" s="159"/>
      <c r="AF296" s="159"/>
      <c r="AG296" s="176"/>
      <c r="AH296" s="176"/>
      <c r="AI296" s="159">
        <v>9.2361653876251886</v>
      </c>
      <c r="AJ296" s="159">
        <v>1.1628243575277313</v>
      </c>
      <c r="AK296" s="159">
        <v>12.589904021053025</v>
      </c>
    </row>
    <row r="297" spans="1:37" x14ac:dyDescent="0.2">
      <c r="A297" s="368" t="s">
        <v>1445</v>
      </c>
      <c r="B297" s="368" t="s">
        <v>317</v>
      </c>
      <c r="C297" s="368">
        <v>2</v>
      </c>
      <c r="D297" s="368">
        <v>296</v>
      </c>
      <c r="E297" s="324" t="s">
        <v>1322</v>
      </c>
      <c r="F297" s="26" t="s">
        <v>317</v>
      </c>
      <c r="G297" s="26">
        <v>5</v>
      </c>
      <c r="H297" s="28">
        <v>300</v>
      </c>
      <c r="I297" s="26" t="s">
        <v>529</v>
      </c>
      <c r="J297" s="26"/>
      <c r="K297" s="26" t="s">
        <v>1126</v>
      </c>
      <c r="L297" s="26" t="s">
        <v>12</v>
      </c>
      <c r="M297" s="186">
        <v>3</v>
      </c>
      <c r="N297" s="26" t="s">
        <v>528</v>
      </c>
      <c r="O297" s="26" t="s">
        <v>97</v>
      </c>
      <c r="P297" s="26" t="s">
        <v>708</v>
      </c>
      <c r="Q297" s="26" t="s">
        <v>529</v>
      </c>
      <c r="R297" s="182">
        <v>6.0678438814286109</v>
      </c>
      <c r="S297" s="182">
        <v>0.18270752167597737</v>
      </c>
      <c r="T297" s="182">
        <v>3.0110781563641811</v>
      </c>
      <c r="U297" s="176" t="s">
        <v>1085</v>
      </c>
      <c r="V297" s="176" t="s">
        <v>1</v>
      </c>
      <c r="W297" s="173" t="s">
        <v>1122</v>
      </c>
      <c r="X297" s="173">
        <v>2</v>
      </c>
      <c r="Y297" s="176" t="s">
        <v>1078</v>
      </c>
      <c r="Z297" s="178">
        <f>R297</f>
        <v>6.0678438814286109</v>
      </c>
      <c r="AA297" s="178">
        <f>5*2</f>
        <v>10</v>
      </c>
      <c r="AB297" s="173">
        <v>12</v>
      </c>
      <c r="AC297" s="183" t="s">
        <v>1</v>
      </c>
      <c r="AD297" s="183" t="s">
        <v>1</v>
      </c>
      <c r="AE297" s="159"/>
      <c r="AF297" s="159"/>
      <c r="AG297" s="176"/>
      <c r="AH297" s="176"/>
      <c r="AI297" s="159">
        <v>14.704588367083517</v>
      </c>
      <c r="AJ297" s="159">
        <v>1.3129611733097939</v>
      </c>
      <c r="AK297" s="159">
        <v>8.9289216435931031</v>
      </c>
    </row>
    <row r="298" spans="1:37" x14ac:dyDescent="0.2">
      <c r="A298" s="368" t="s">
        <v>1445</v>
      </c>
      <c r="B298" s="368" t="s">
        <v>318</v>
      </c>
      <c r="C298" s="368">
        <v>2</v>
      </c>
      <c r="D298" s="368">
        <v>297</v>
      </c>
      <c r="E298" s="324" t="s">
        <v>1322</v>
      </c>
      <c r="F298" s="26" t="s">
        <v>318</v>
      </c>
      <c r="G298" s="26">
        <v>5</v>
      </c>
      <c r="H298" s="28">
        <v>301</v>
      </c>
      <c r="I298" s="26" t="s">
        <v>541</v>
      </c>
      <c r="J298" s="26"/>
      <c r="K298" s="26" t="s">
        <v>1126</v>
      </c>
      <c r="L298" s="26" t="s">
        <v>18</v>
      </c>
      <c r="M298" s="186">
        <v>1</v>
      </c>
      <c r="N298" s="26" t="s">
        <v>540</v>
      </c>
      <c r="O298" s="26" t="s">
        <v>97</v>
      </c>
      <c r="P298" s="26" t="s">
        <v>714</v>
      </c>
      <c r="Q298" s="26" t="s">
        <v>541</v>
      </c>
      <c r="R298" s="182">
        <v>7.0292655414246612</v>
      </c>
      <c r="S298" s="182">
        <v>0.56370100110394628</v>
      </c>
      <c r="T298" s="182">
        <v>8.0193442370609009</v>
      </c>
      <c r="U298" s="176" t="s">
        <v>1085</v>
      </c>
      <c r="V298" s="176" t="s">
        <v>1</v>
      </c>
      <c r="W298" s="173" t="s">
        <v>1122</v>
      </c>
      <c r="X298" s="173">
        <v>2</v>
      </c>
      <c r="Y298" s="176" t="s">
        <v>1078</v>
      </c>
      <c r="Z298" s="178">
        <f>R298</f>
        <v>7.0292655414246612</v>
      </c>
      <c r="AA298" s="178">
        <f>5*2</f>
        <v>10</v>
      </c>
      <c r="AB298" s="173">
        <v>12</v>
      </c>
      <c r="AC298" s="183" t="s">
        <v>1</v>
      </c>
      <c r="AD298" s="183" t="s">
        <v>1</v>
      </c>
      <c r="AE298" s="159"/>
      <c r="AF298" s="159"/>
      <c r="AG298" s="176"/>
      <c r="AH298" s="176"/>
      <c r="AI298" s="159">
        <v>8.2044073220583513</v>
      </c>
      <c r="AJ298" s="159">
        <v>0.19586769988954711</v>
      </c>
      <c r="AK298" s="159">
        <v>2.3873473390690592</v>
      </c>
    </row>
    <row r="299" spans="1:37" x14ac:dyDescent="0.2">
      <c r="A299" s="368" t="s">
        <v>1445</v>
      </c>
      <c r="B299" s="368" t="s">
        <v>319</v>
      </c>
      <c r="C299" s="368">
        <v>2</v>
      </c>
      <c r="D299" s="368">
        <v>298</v>
      </c>
      <c r="E299" s="324" t="s">
        <v>1322</v>
      </c>
      <c r="F299" s="26" t="s">
        <v>319</v>
      </c>
      <c r="G299" s="26">
        <v>5</v>
      </c>
      <c r="H299" s="28">
        <v>302</v>
      </c>
      <c r="I299" s="26" t="s">
        <v>553</v>
      </c>
      <c r="J299" s="26"/>
      <c r="K299" s="26" t="s">
        <v>1126</v>
      </c>
      <c r="L299" s="26" t="s">
        <v>18</v>
      </c>
      <c r="M299" s="186">
        <v>7</v>
      </c>
      <c r="N299" s="26" t="s">
        <v>552</v>
      </c>
      <c r="O299" s="26" t="s">
        <v>97</v>
      </c>
      <c r="P299" s="26" t="s">
        <v>720</v>
      </c>
      <c r="Q299" s="26" t="s">
        <v>553</v>
      </c>
      <c r="R299" s="187">
        <v>22.282953890173388</v>
      </c>
      <c r="S299" s="187">
        <v>3.2480268293406507</v>
      </c>
      <c r="T299" s="187">
        <v>14.576284837949629</v>
      </c>
      <c r="U299" s="176" t="s">
        <v>1086</v>
      </c>
      <c r="V299" s="176" t="s">
        <v>1</v>
      </c>
      <c r="W299" s="173" t="s">
        <v>1122</v>
      </c>
      <c r="X299" s="173">
        <v>2</v>
      </c>
      <c r="Y299" s="176" t="s">
        <v>1078</v>
      </c>
      <c r="Z299" s="178">
        <v>10</v>
      </c>
      <c r="AA299" s="178">
        <f>2.5*2</f>
        <v>5</v>
      </c>
      <c r="AB299" s="173">
        <v>12</v>
      </c>
      <c r="AC299" s="179">
        <f>AB299-AD299</f>
        <v>6.6147175732873063</v>
      </c>
      <c r="AD299" s="179">
        <f>(Z299*AB299)/R299</f>
        <v>5.3852824267126937</v>
      </c>
      <c r="AE299" s="159"/>
      <c r="AF299" s="159"/>
      <c r="AG299" s="176"/>
      <c r="AH299" s="176"/>
      <c r="AI299" s="159">
        <v>17.350330889691637</v>
      </c>
      <c r="AJ299" s="159">
        <v>1.9635540416987243</v>
      </c>
      <c r="AK299" s="159">
        <v>11.317098527874945</v>
      </c>
    </row>
    <row r="300" spans="1:37" x14ac:dyDescent="0.2">
      <c r="A300" s="368" t="s">
        <v>1445</v>
      </c>
      <c r="B300" s="368" t="s">
        <v>322</v>
      </c>
      <c r="C300" s="368">
        <v>2</v>
      </c>
      <c r="D300" s="368">
        <v>299</v>
      </c>
      <c r="E300" s="324" t="s">
        <v>1322</v>
      </c>
      <c r="F300" s="26" t="s">
        <v>322</v>
      </c>
      <c r="G300" s="26">
        <v>5</v>
      </c>
      <c r="H300" s="28">
        <v>303</v>
      </c>
      <c r="I300" s="26" t="s">
        <v>565</v>
      </c>
      <c r="J300" s="26"/>
      <c r="K300" s="26" t="s">
        <v>1126</v>
      </c>
      <c r="L300" s="26" t="s">
        <v>0</v>
      </c>
      <c r="M300" s="186">
        <v>2</v>
      </c>
      <c r="N300" s="26" t="s">
        <v>564</v>
      </c>
      <c r="O300" s="26" t="s">
        <v>97</v>
      </c>
      <c r="P300" s="26" t="s">
        <v>726</v>
      </c>
      <c r="Q300" s="26" t="s">
        <v>565</v>
      </c>
      <c r="R300" s="182">
        <v>16.878683213861102</v>
      </c>
      <c r="S300" s="182">
        <v>1.3493555324799722</v>
      </c>
      <c r="T300" s="182">
        <v>7.994436031430789</v>
      </c>
      <c r="U300" s="176" t="s">
        <v>1086</v>
      </c>
      <c r="V300" s="176" t="s">
        <v>1</v>
      </c>
      <c r="W300" s="173" t="s">
        <v>1122</v>
      </c>
      <c r="X300" s="173">
        <v>2</v>
      </c>
      <c r="Y300" s="176" t="s">
        <v>1078</v>
      </c>
      <c r="Z300" s="178">
        <v>10</v>
      </c>
      <c r="AA300" s="178">
        <f>2.5*2</f>
        <v>5</v>
      </c>
      <c r="AB300" s="173">
        <v>12</v>
      </c>
      <c r="AC300" s="179">
        <f>AB300-AD300</f>
        <v>4.8904406534833429</v>
      </c>
      <c r="AD300" s="179">
        <f>(Z300*AB300)/R300</f>
        <v>7.1095593465166571</v>
      </c>
      <c r="AE300" s="159"/>
      <c r="AF300" s="159"/>
      <c r="AG300" s="176"/>
      <c r="AH300" s="176"/>
      <c r="AI300" s="159">
        <v>22.779203036789966</v>
      </c>
      <c r="AJ300" s="159">
        <v>2.0695329704860628</v>
      </c>
      <c r="AK300" s="159">
        <v>9.085186023161679</v>
      </c>
    </row>
    <row r="301" spans="1:37" x14ac:dyDescent="0.2">
      <c r="A301" s="368" t="s">
        <v>1445</v>
      </c>
      <c r="B301" s="368" t="s">
        <v>323</v>
      </c>
      <c r="C301" s="368">
        <v>2</v>
      </c>
      <c r="D301" s="368">
        <v>300</v>
      </c>
      <c r="E301" s="324" t="s">
        <v>1322</v>
      </c>
      <c r="F301" s="26" t="s">
        <v>323</v>
      </c>
      <c r="G301" s="26">
        <v>5</v>
      </c>
      <c r="H301" s="28">
        <v>304</v>
      </c>
      <c r="I301" s="26" t="s">
        <v>577</v>
      </c>
      <c r="J301" s="26"/>
      <c r="K301" s="26" t="s">
        <v>1126</v>
      </c>
      <c r="L301" s="26" t="s">
        <v>0</v>
      </c>
      <c r="M301" s="186">
        <v>8</v>
      </c>
      <c r="N301" s="26" t="s">
        <v>576</v>
      </c>
      <c r="O301" s="26" t="s">
        <v>97</v>
      </c>
      <c r="P301" s="26" t="s">
        <v>732</v>
      </c>
      <c r="Q301" s="26" t="s">
        <v>577</v>
      </c>
      <c r="R301" s="182">
        <v>16.723790918209858</v>
      </c>
      <c r="S301" s="182">
        <v>0.30035693491788457</v>
      </c>
      <c r="T301" s="182">
        <v>1.7959859483225067</v>
      </c>
      <c r="U301" s="176" t="s">
        <v>1086</v>
      </c>
      <c r="V301" s="176" t="s">
        <v>1</v>
      </c>
      <c r="W301" s="173" t="s">
        <v>1122</v>
      </c>
      <c r="X301" s="173">
        <v>2</v>
      </c>
      <c r="Y301" s="176" t="s">
        <v>1078</v>
      </c>
      <c r="Z301" s="178">
        <v>10</v>
      </c>
      <c r="AA301" s="178">
        <f>2.5*2</f>
        <v>5</v>
      </c>
      <c r="AB301" s="173">
        <v>12</v>
      </c>
      <c r="AC301" s="179">
        <f>AB301-AD301</f>
        <v>4.8245933839476036</v>
      </c>
      <c r="AD301" s="179">
        <f>(Z301*AB301)/R301</f>
        <v>7.1754066160523964</v>
      </c>
      <c r="AE301" s="159"/>
      <c r="AF301" s="159"/>
      <c r="AG301" s="176"/>
      <c r="AH301" s="176"/>
      <c r="AI301" s="159">
        <v>10.38313952606506</v>
      </c>
      <c r="AJ301" s="159">
        <v>0.92437176775622287</v>
      </c>
      <c r="AK301" s="159">
        <v>8.9026230017977586</v>
      </c>
    </row>
    <row r="302" spans="1:37" x14ac:dyDescent="0.2">
      <c r="A302" s="368" t="s">
        <v>1445</v>
      </c>
      <c r="B302" s="368" t="s">
        <v>324</v>
      </c>
      <c r="C302" s="368">
        <v>2</v>
      </c>
      <c r="D302" s="368">
        <v>301</v>
      </c>
      <c r="E302" s="324" t="s">
        <v>1322</v>
      </c>
      <c r="F302" s="26" t="s">
        <v>324</v>
      </c>
      <c r="G302" s="26">
        <v>5</v>
      </c>
      <c r="H302" s="28">
        <v>305</v>
      </c>
      <c r="I302" s="26" t="s">
        <v>589</v>
      </c>
      <c r="J302" s="26"/>
      <c r="K302" s="26" t="s">
        <v>1126</v>
      </c>
      <c r="L302" s="26" t="s">
        <v>6</v>
      </c>
      <c r="M302" s="186">
        <v>6</v>
      </c>
      <c r="N302" s="26" t="s">
        <v>588</v>
      </c>
      <c r="O302" s="26" t="s">
        <v>97</v>
      </c>
      <c r="P302" s="26" t="s">
        <v>738</v>
      </c>
      <c r="Q302" s="26" t="s">
        <v>589</v>
      </c>
      <c r="R302" s="182">
        <v>5.3453503477439304</v>
      </c>
      <c r="S302" s="182">
        <v>0.38836064462101183</v>
      </c>
      <c r="T302" s="182">
        <v>7.2653917770782632</v>
      </c>
      <c r="U302" s="176" t="s">
        <v>1085</v>
      </c>
      <c r="V302" s="176" t="s">
        <v>1</v>
      </c>
      <c r="W302" s="173" t="s">
        <v>1122</v>
      </c>
      <c r="X302" s="173">
        <v>2</v>
      </c>
      <c r="Y302" s="176" t="s">
        <v>1078</v>
      </c>
      <c r="Z302" s="178">
        <f>R302</f>
        <v>5.3453503477439304</v>
      </c>
      <c r="AA302" s="178">
        <f>5*2</f>
        <v>10</v>
      </c>
      <c r="AB302" s="173">
        <v>12</v>
      </c>
      <c r="AC302" s="183" t="s">
        <v>1</v>
      </c>
      <c r="AD302" s="183" t="s">
        <v>1</v>
      </c>
      <c r="AE302" s="159"/>
      <c r="AF302" s="159"/>
      <c r="AG302" s="176"/>
      <c r="AH302" s="176"/>
      <c r="AI302" s="159">
        <v>9.711643552120492</v>
      </c>
      <c r="AJ302" s="159">
        <v>0.77064149623198763</v>
      </c>
      <c r="AK302" s="159">
        <v>7.9352325082372044</v>
      </c>
    </row>
    <row r="303" spans="1:37" x14ac:dyDescent="0.2">
      <c r="A303" s="368" t="s">
        <v>1445</v>
      </c>
      <c r="B303" s="368" t="s">
        <v>325</v>
      </c>
      <c r="C303" s="368">
        <v>2</v>
      </c>
      <c r="D303" s="368">
        <v>302</v>
      </c>
      <c r="E303" s="324" t="s">
        <v>1322</v>
      </c>
      <c r="F303" s="26" t="s">
        <v>325</v>
      </c>
      <c r="G303" s="26">
        <v>5</v>
      </c>
      <c r="H303" s="28">
        <v>306</v>
      </c>
      <c r="I303" s="26" t="s">
        <v>601</v>
      </c>
      <c r="J303" s="26"/>
      <c r="K303" s="26" t="s">
        <v>1126</v>
      </c>
      <c r="L303" s="26" t="s">
        <v>7</v>
      </c>
      <c r="M303" s="186">
        <v>4</v>
      </c>
      <c r="N303" s="26" t="s">
        <v>600</v>
      </c>
      <c r="O303" s="26" t="s">
        <v>97</v>
      </c>
      <c r="P303" s="26" t="s">
        <v>744</v>
      </c>
      <c r="Q303" s="26" t="s">
        <v>601</v>
      </c>
      <c r="R303" s="187">
        <v>8.0914028804534404</v>
      </c>
      <c r="S303" s="187">
        <v>1.1179100206964165</v>
      </c>
      <c r="T303" s="187">
        <v>13.816022230174369</v>
      </c>
      <c r="U303" s="176" t="s">
        <v>1085</v>
      </c>
      <c r="V303" s="176" t="s">
        <v>1</v>
      </c>
      <c r="W303" s="173" t="s">
        <v>1122</v>
      </c>
      <c r="X303" s="173">
        <v>2</v>
      </c>
      <c r="Y303" s="176" t="s">
        <v>1078</v>
      </c>
      <c r="Z303" s="178">
        <f>R303</f>
        <v>8.0914028804534404</v>
      </c>
      <c r="AA303" s="178">
        <f>5*2</f>
        <v>10</v>
      </c>
      <c r="AB303" s="173">
        <v>12</v>
      </c>
      <c r="AC303" s="183" t="s">
        <v>1</v>
      </c>
      <c r="AD303" s="183" t="s">
        <v>1</v>
      </c>
      <c r="AE303" s="159"/>
      <c r="AF303" s="159"/>
      <c r="AG303" s="26"/>
      <c r="AH303" s="26"/>
      <c r="AI303" s="159">
        <v>20.287500598110249</v>
      </c>
      <c r="AJ303" s="159">
        <v>1.4660418482248336</v>
      </c>
      <c r="AK303" s="159">
        <v>7.2263305237383131</v>
      </c>
    </row>
    <row r="304" spans="1:37" x14ac:dyDescent="0.2">
      <c r="A304" s="368" t="s">
        <v>1445</v>
      </c>
      <c r="B304" s="368" t="s">
        <v>326</v>
      </c>
      <c r="C304" s="368">
        <v>2</v>
      </c>
      <c r="D304" s="368">
        <v>303</v>
      </c>
      <c r="E304" s="324" t="s">
        <v>1322</v>
      </c>
      <c r="F304" s="26" t="s">
        <v>326</v>
      </c>
      <c r="G304" s="26">
        <v>5</v>
      </c>
      <c r="H304" s="28">
        <v>307</v>
      </c>
      <c r="I304" s="26" t="s">
        <v>613</v>
      </c>
      <c r="J304" s="26"/>
      <c r="K304" s="26" t="s">
        <v>1126</v>
      </c>
      <c r="L304" s="26" t="s">
        <v>3</v>
      </c>
      <c r="M304" s="186">
        <v>2</v>
      </c>
      <c r="N304" s="26" t="s">
        <v>612</v>
      </c>
      <c r="O304" s="26" t="s">
        <v>97</v>
      </c>
      <c r="P304" s="26" t="s">
        <v>750</v>
      </c>
      <c r="Q304" s="26" t="s">
        <v>613</v>
      </c>
      <c r="R304" s="187">
        <v>15.064101666983028</v>
      </c>
      <c r="S304" s="187">
        <v>1.6762523139491503</v>
      </c>
      <c r="T304" s="187">
        <v>11.127462831873352</v>
      </c>
      <c r="U304" s="176" t="s">
        <v>1086</v>
      </c>
      <c r="V304" s="176" t="s">
        <v>1</v>
      </c>
      <c r="W304" s="173" t="s">
        <v>1122</v>
      </c>
      <c r="X304" s="173">
        <v>2</v>
      </c>
      <c r="Y304" s="176" t="s">
        <v>1078</v>
      </c>
      <c r="Z304" s="178">
        <v>10</v>
      </c>
      <c r="AA304" s="178">
        <f>2.5*2</f>
        <v>5</v>
      </c>
      <c r="AB304" s="173">
        <v>12</v>
      </c>
      <c r="AC304" s="179">
        <f>AB304-AD304</f>
        <v>4.0340420787910762</v>
      </c>
      <c r="AD304" s="179">
        <f>(Z304*AB304)/R304</f>
        <v>7.9659579212089238</v>
      </c>
      <c r="AE304" s="159"/>
      <c r="AF304" s="159"/>
      <c r="AG304" s="176"/>
      <c r="AH304" s="176"/>
      <c r="AI304" s="159">
        <v>11.305384939083039</v>
      </c>
      <c r="AJ304" s="159">
        <v>0.19918749141309725</v>
      </c>
      <c r="AK304" s="159">
        <v>1.7618815501319232</v>
      </c>
    </row>
    <row r="305" spans="1:37" x14ac:dyDescent="0.2">
      <c r="A305" s="368" t="s">
        <v>1445</v>
      </c>
      <c r="B305" s="368" t="s">
        <v>317</v>
      </c>
      <c r="C305" s="368">
        <v>3</v>
      </c>
      <c r="D305" s="368">
        <v>304</v>
      </c>
      <c r="E305" s="324" t="s">
        <v>1322</v>
      </c>
      <c r="F305" s="192" t="s">
        <v>317</v>
      </c>
      <c r="G305" s="192">
        <v>6</v>
      </c>
      <c r="H305" s="28">
        <v>308</v>
      </c>
      <c r="I305" s="192" t="s">
        <v>531</v>
      </c>
      <c r="J305" s="192"/>
      <c r="K305" s="192" t="s">
        <v>1126</v>
      </c>
      <c r="L305" s="192" t="s">
        <v>12</v>
      </c>
      <c r="M305" s="234">
        <v>4</v>
      </c>
      <c r="N305" s="192" t="s">
        <v>530</v>
      </c>
      <c r="O305" s="192" t="s">
        <v>97</v>
      </c>
      <c r="P305" s="192" t="s">
        <v>709</v>
      </c>
      <c r="Q305" s="192" t="s">
        <v>531</v>
      </c>
      <c r="R305" s="236">
        <v>32.608197290444856</v>
      </c>
      <c r="S305" s="236">
        <v>4.9450540819309134</v>
      </c>
      <c r="T305" s="236">
        <v>15.165064287009688</v>
      </c>
      <c r="U305" s="193" t="s">
        <v>1086</v>
      </c>
      <c r="V305" s="193" t="s">
        <v>1</v>
      </c>
      <c r="W305" s="194" t="s">
        <v>1122</v>
      </c>
      <c r="X305" s="194">
        <v>2</v>
      </c>
      <c r="Y305" s="193" t="s">
        <v>1078</v>
      </c>
      <c r="Z305" s="195">
        <v>10</v>
      </c>
      <c r="AA305" s="195">
        <f>2.5*2</f>
        <v>5</v>
      </c>
      <c r="AB305" s="173">
        <v>12</v>
      </c>
      <c r="AC305" s="196">
        <f>AB305-AD305</f>
        <v>8.319943757358109</v>
      </c>
      <c r="AD305" s="196">
        <f>(Z305*AB305)/R305</f>
        <v>3.6800562426418915</v>
      </c>
      <c r="AE305" s="159"/>
      <c r="AF305" s="159"/>
      <c r="AG305" s="176"/>
      <c r="AH305" s="176"/>
      <c r="AI305" s="159">
        <v>23.974054498612986</v>
      </c>
      <c r="AJ305" s="159">
        <v>2.787834598933578</v>
      </c>
      <c r="AK305" s="159">
        <v>11.628548684140464</v>
      </c>
    </row>
    <row r="306" spans="1:37" x14ac:dyDescent="0.2">
      <c r="A306" s="368" t="s">
        <v>1445</v>
      </c>
      <c r="B306" s="368" t="s">
        <v>318</v>
      </c>
      <c r="C306" s="368">
        <v>3</v>
      </c>
      <c r="D306" s="368">
        <v>305</v>
      </c>
      <c r="E306" s="324" t="s">
        <v>1322</v>
      </c>
      <c r="F306" s="192" t="s">
        <v>318</v>
      </c>
      <c r="G306" s="192">
        <v>6</v>
      </c>
      <c r="H306" s="28">
        <v>309</v>
      </c>
      <c r="I306" s="192" t="s">
        <v>543</v>
      </c>
      <c r="J306" s="192"/>
      <c r="K306" s="192" t="s">
        <v>1126</v>
      </c>
      <c r="L306" s="192" t="s">
        <v>18</v>
      </c>
      <c r="M306" s="234">
        <v>2</v>
      </c>
      <c r="N306" s="192" t="s">
        <v>542</v>
      </c>
      <c r="O306" s="192" t="s">
        <v>97</v>
      </c>
      <c r="P306" s="192" t="s">
        <v>715</v>
      </c>
      <c r="Q306" s="192" t="s">
        <v>543</v>
      </c>
      <c r="R306" s="236">
        <v>15.314010305135678</v>
      </c>
      <c r="S306" s="236">
        <v>0.79407436706573509</v>
      </c>
      <c r="T306" s="236">
        <v>5.1852803494551374</v>
      </c>
      <c r="U306" s="193" t="s">
        <v>1086</v>
      </c>
      <c r="V306" s="193" t="s">
        <v>1</v>
      </c>
      <c r="W306" s="194" t="s">
        <v>1122</v>
      </c>
      <c r="X306" s="194">
        <v>2</v>
      </c>
      <c r="Y306" s="193" t="s">
        <v>1078</v>
      </c>
      <c r="Z306" s="195">
        <v>10</v>
      </c>
      <c r="AA306" s="195">
        <f>2.5*2</f>
        <v>5</v>
      </c>
      <c r="AB306" s="173">
        <v>12</v>
      </c>
      <c r="AC306" s="196">
        <f>AB306-AD306</f>
        <v>4.1640381840570511</v>
      </c>
      <c r="AD306" s="196">
        <f>(Z306*AB306)/R306</f>
        <v>7.8359618159429489</v>
      </c>
      <c r="AE306" s="159"/>
      <c r="AF306" s="159"/>
      <c r="AG306" s="176"/>
      <c r="AH306" s="176"/>
      <c r="AI306" s="159">
        <v>8.3734235131452373</v>
      </c>
      <c r="AJ306" s="159">
        <v>1.3976322314152443</v>
      </c>
      <c r="AK306" s="159">
        <v>16.691287968668188</v>
      </c>
    </row>
    <row r="307" spans="1:37" x14ac:dyDescent="0.2">
      <c r="A307" s="368" t="s">
        <v>1445</v>
      </c>
      <c r="B307" s="368" t="s">
        <v>319</v>
      </c>
      <c r="C307" s="368">
        <v>3</v>
      </c>
      <c r="D307" s="368">
        <v>306</v>
      </c>
      <c r="E307" s="324" t="s">
        <v>1322</v>
      </c>
      <c r="F307" s="192" t="s">
        <v>319</v>
      </c>
      <c r="G307" s="192">
        <v>6</v>
      </c>
      <c r="H307" s="28">
        <v>310</v>
      </c>
      <c r="I307" s="192" t="s">
        <v>555</v>
      </c>
      <c r="J307" s="192"/>
      <c r="K307" s="192" t="s">
        <v>1126</v>
      </c>
      <c r="L307" s="192" t="s">
        <v>18</v>
      </c>
      <c r="M307" s="234">
        <v>8</v>
      </c>
      <c r="N307" s="192" t="s">
        <v>554</v>
      </c>
      <c r="O307" s="192" t="s">
        <v>97</v>
      </c>
      <c r="P307" s="192" t="s">
        <v>721</v>
      </c>
      <c r="Q307" s="192" t="s">
        <v>555</v>
      </c>
      <c r="R307" s="236">
        <v>8.2072544716256814</v>
      </c>
      <c r="S307" s="236">
        <v>1.0814452138523294</v>
      </c>
      <c r="T307" s="236">
        <v>13.176698950801732</v>
      </c>
      <c r="U307" s="193" t="s">
        <v>1085</v>
      </c>
      <c r="V307" s="193" t="s">
        <v>1</v>
      </c>
      <c r="W307" s="194" t="s">
        <v>1122</v>
      </c>
      <c r="X307" s="194">
        <v>2</v>
      </c>
      <c r="Y307" s="193" t="s">
        <v>1078</v>
      </c>
      <c r="Z307" s="195">
        <f>R307</f>
        <v>8.2072544716256814</v>
      </c>
      <c r="AA307" s="195">
        <f>5*2</f>
        <v>10</v>
      </c>
      <c r="AB307" s="173">
        <v>12</v>
      </c>
      <c r="AC307" s="237" t="s">
        <v>1</v>
      </c>
      <c r="AD307" s="237" t="s">
        <v>1</v>
      </c>
      <c r="AE307" s="159"/>
      <c r="AF307" s="159"/>
      <c r="AG307" s="176"/>
      <c r="AH307" s="176"/>
      <c r="AI307" s="159">
        <v>20.580148424975953</v>
      </c>
      <c r="AJ307" s="159">
        <v>1.4374697296978578</v>
      </c>
      <c r="AK307" s="159">
        <v>6.9847393712348191</v>
      </c>
    </row>
    <row r="308" spans="1:37" x14ac:dyDescent="0.2">
      <c r="A308" s="368" t="s">
        <v>1445</v>
      </c>
      <c r="B308" s="368" t="s">
        <v>322</v>
      </c>
      <c r="C308" s="368">
        <v>3</v>
      </c>
      <c r="D308" s="368">
        <v>307</v>
      </c>
      <c r="E308" s="324" t="s">
        <v>1322</v>
      </c>
      <c r="F308" s="192" t="s">
        <v>322</v>
      </c>
      <c r="G308" s="192">
        <v>6</v>
      </c>
      <c r="H308" s="28">
        <v>311</v>
      </c>
      <c r="I308" s="192" t="s">
        <v>567</v>
      </c>
      <c r="J308" s="192"/>
      <c r="K308" s="192" t="s">
        <v>1126</v>
      </c>
      <c r="L308" s="192" t="s">
        <v>0</v>
      </c>
      <c r="M308" s="234">
        <v>3</v>
      </c>
      <c r="N308" s="192" t="s">
        <v>566</v>
      </c>
      <c r="O308" s="192" t="s">
        <v>97</v>
      </c>
      <c r="P308" s="192" t="s">
        <v>727</v>
      </c>
      <c r="Q308" s="192" t="s">
        <v>567</v>
      </c>
      <c r="R308" s="236">
        <v>17.735844700907521</v>
      </c>
      <c r="S308" s="236">
        <v>2.3872505831563577</v>
      </c>
      <c r="T308" s="236">
        <v>13.460033189364843</v>
      </c>
      <c r="U308" s="193" t="s">
        <v>1086</v>
      </c>
      <c r="V308" s="193" t="s">
        <v>1</v>
      </c>
      <c r="W308" s="194" t="s">
        <v>1122</v>
      </c>
      <c r="X308" s="194">
        <v>2</v>
      </c>
      <c r="Y308" s="193" t="s">
        <v>1078</v>
      </c>
      <c r="Z308" s="195">
        <v>10</v>
      </c>
      <c r="AA308" s="195">
        <f>2.5*2</f>
        <v>5</v>
      </c>
      <c r="AB308" s="173">
        <v>12</v>
      </c>
      <c r="AC308" s="196">
        <f>AB308-AD308</f>
        <v>5.2340408915590162</v>
      </c>
      <c r="AD308" s="196">
        <f>(Z308*AB308)/R308</f>
        <v>6.7659591084409838</v>
      </c>
      <c r="AE308" s="159"/>
      <c r="AF308" s="159"/>
      <c r="AG308" s="176"/>
      <c r="AH308" s="176"/>
      <c r="AI308" s="159">
        <v>13.724144049106785</v>
      </c>
      <c r="AJ308" s="159">
        <v>1.574964636145153</v>
      </c>
      <c r="AK308" s="159">
        <v>11.47586786111923</v>
      </c>
    </row>
    <row r="309" spans="1:37" x14ac:dyDescent="0.2">
      <c r="A309" s="368" t="s">
        <v>1445</v>
      </c>
      <c r="B309" s="368" t="s">
        <v>323</v>
      </c>
      <c r="C309" s="368">
        <v>3</v>
      </c>
      <c r="D309" s="368">
        <v>308</v>
      </c>
      <c r="E309" s="324" t="s">
        <v>1322</v>
      </c>
      <c r="F309" s="192" t="s">
        <v>323</v>
      </c>
      <c r="G309" s="192">
        <v>6</v>
      </c>
      <c r="H309" s="28">
        <v>312</v>
      </c>
      <c r="I309" s="192" t="s">
        <v>579</v>
      </c>
      <c r="J309" s="192"/>
      <c r="K309" s="192" t="s">
        <v>1126</v>
      </c>
      <c r="L309" s="192" t="s">
        <v>6</v>
      </c>
      <c r="M309" s="234">
        <v>1</v>
      </c>
      <c r="N309" s="192" t="s">
        <v>578</v>
      </c>
      <c r="O309" s="192" t="s">
        <v>97</v>
      </c>
      <c r="P309" s="192" t="s">
        <v>733</v>
      </c>
      <c r="Q309" s="192" t="s">
        <v>579</v>
      </c>
      <c r="R309" s="236">
        <v>7.5601217806485304</v>
      </c>
      <c r="S309" s="236">
        <v>0.39016622122251932</v>
      </c>
      <c r="T309" s="236">
        <v>5.1608457184012408</v>
      </c>
      <c r="U309" s="193" t="s">
        <v>1085</v>
      </c>
      <c r="V309" s="193" t="s">
        <v>1</v>
      </c>
      <c r="W309" s="194" t="s">
        <v>1122</v>
      </c>
      <c r="X309" s="194">
        <v>2</v>
      </c>
      <c r="Y309" s="193" t="s">
        <v>1078</v>
      </c>
      <c r="Z309" s="195">
        <f>R309</f>
        <v>7.5601217806485304</v>
      </c>
      <c r="AA309" s="195">
        <f>5*2</f>
        <v>10</v>
      </c>
      <c r="AB309" s="173">
        <v>12</v>
      </c>
      <c r="AC309" s="237" t="s">
        <v>1</v>
      </c>
      <c r="AD309" s="237" t="s">
        <v>1</v>
      </c>
      <c r="AE309" s="159"/>
      <c r="AF309" s="159"/>
      <c r="AG309" s="176"/>
      <c r="AH309" s="176"/>
      <c r="AI309" s="159">
        <v>14.345328931548572</v>
      </c>
      <c r="AJ309" s="159">
        <v>1.2781197365673802</v>
      </c>
      <c r="AK309" s="159">
        <v>8.9096579288364062</v>
      </c>
    </row>
    <row r="310" spans="1:37" x14ac:dyDescent="0.2">
      <c r="A310" s="368" t="s">
        <v>1445</v>
      </c>
      <c r="B310" s="368" t="s">
        <v>324</v>
      </c>
      <c r="C310" s="368">
        <v>3</v>
      </c>
      <c r="D310" s="368">
        <v>309</v>
      </c>
      <c r="E310" s="324" t="s">
        <v>1322</v>
      </c>
      <c r="F310" s="192" t="s">
        <v>324</v>
      </c>
      <c r="G310" s="192">
        <v>6</v>
      </c>
      <c r="H310" s="28">
        <v>313</v>
      </c>
      <c r="I310" s="192" t="s">
        <v>591</v>
      </c>
      <c r="J310" s="192"/>
      <c r="K310" s="192" t="s">
        <v>1126</v>
      </c>
      <c r="L310" s="192" t="s">
        <v>6</v>
      </c>
      <c r="M310" s="234">
        <v>7</v>
      </c>
      <c r="N310" s="192" t="s">
        <v>590</v>
      </c>
      <c r="O310" s="192" t="s">
        <v>97</v>
      </c>
      <c r="P310" s="192" t="s">
        <v>739</v>
      </c>
      <c r="Q310" s="192" t="s">
        <v>591</v>
      </c>
      <c r="R310" s="236">
        <v>11.582601912742062</v>
      </c>
      <c r="S310" s="236">
        <v>0.75318235466726202</v>
      </c>
      <c r="T310" s="236">
        <v>6.5027043175737864</v>
      </c>
      <c r="U310" s="193" t="s">
        <v>1086</v>
      </c>
      <c r="V310" s="193" t="s">
        <v>1</v>
      </c>
      <c r="W310" s="194" t="s">
        <v>1122</v>
      </c>
      <c r="X310" s="194">
        <v>2</v>
      </c>
      <c r="Y310" s="193" t="s">
        <v>1078</v>
      </c>
      <c r="Z310" s="195">
        <v>10</v>
      </c>
      <c r="AA310" s="195">
        <f>2.5*2</f>
        <v>5</v>
      </c>
      <c r="AB310" s="173">
        <v>12</v>
      </c>
      <c r="AC310" s="196">
        <f>AB310-AD310</f>
        <v>1.6396335724887887</v>
      </c>
      <c r="AD310" s="196">
        <f>(Z310*AB310)/R310</f>
        <v>10.360366427511211</v>
      </c>
      <c r="AE310" s="159"/>
      <c r="AF310" s="159"/>
      <c r="AG310" s="176"/>
      <c r="AH310" s="176"/>
      <c r="AI310" s="159">
        <v>11.906887383302781</v>
      </c>
      <c r="AJ310" s="159">
        <v>1.2599717089161222</v>
      </c>
      <c r="AK310" s="159">
        <v>10.58187306518915</v>
      </c>
    </row>
    <row r="311" spans="1:37" x14ac:dyDescent="0.2">
      <c r="A311" s="368" t="s">
        <v>1445</v>
      </c>
      <c r="B311" s="368" t="s">
        <v>325</v>
      </c>
      <c r="C311" s="368">
        <v>3</v>
      </c>
      <c r="D311" s="368">
        <v>310</v>
      </c>
      <c r="E311" s="324" t="s">
        <v>1322</v>
      </c>
      <c r="F311" s="192" t="s">
        <v>325</v>
      </c>
      <c r="G311" s="192">
        <v>6</v>
      </c>
      <c r="H311" s="28">
        <v>314</v>
      </c>
      <c r="I311" s="192" t="s">
        <v>603</v>
      </c>
      <c r="J311" s="192"/>
      <c r="K311" s="192" t="s">
        <v>1126</v>
      </c>
      <c r="L311" s="192" t="s">
        <v>7</v>
      </c>
      <c r="M311" s="234">
        <v>5</v>
      </c>
      <c r="N311" s="192" t="s">
        <v>602</v>
      </c>
      <c r="O311" s="192" t="s">
        <v>97</v>
      </c>
      <c r="P311" s="192" t="s">
        <v>745</v>
      </c>
      <c r="Q311" s="192" t="s">
        <v>603</v>
      </c>
      <c r="R311" s="235">
        <v>6.0375327370181751</v>
      </c>
      <c r="S311" s="235">
        <v>9.0282964277491634E-2</v>
      </c>
      <c r="T311" s="235">
        <v>1.4953619004653333</v>
      </c>
      <c r="U311" s="193" t="s">
        <v>1085</v>
      </c>
      <c r="V311" s="193" t="s">
        <v>1</v>
      </c>
      <c r="W311" s="194" t="s">
        <v>1122</v>
      </c>
      <c r="X311" s="194">
        <v>2</v>
      </c>
      <c r="Y311" s="193" t="s">
        <v>1078</v>
      </c>
      <c r="Z311" s="195">
        <f>R311</f>
        <v>6.0375327370181751</v>
      </c>
      <c r="AA311" s="195">
        <f>5*2</f>
        <v>10</v>
      </c>
      <c r="AB311" s="173">
        <v>12</v>
      </c>
      <c r="AC311" s="237" t="s">
        <v>1</v>
      </c>
      <c r="AD311" s="237" t="s">
        <v>1</v>
      </c>
      <c r="AE311" s="159"/>
      <c r="AF311" s="159"/>
      <c r="AG311" s="26"/>
      <c r="AH311" s="26"/>
      <c r="AI311" s="159">
        <v>13.568022342422591</v>
      </c>
      <c r="AJ311" s="159">
        <v>0.65942444578787662</v>
      </c>
      <c r="AK311" s="159">
        <v>4.8601367918306018</v>
      </c>
    </row>
    <row r="312" spans="1:37" x14ac:dyDescent="0.2">
      <c r="A312" s="368" t="s">
        <v>1445</v>
      </c>
      <c r="B312" s="368" t="s">
        <v>326</v>
      </c>
      <c r="C312" s="368">
        <v>3</v>
      </c>
      <c r="D312" s="368">
        <v>311</v>
      </c>
      <c r="E312" s="324" t="s">
        <v>1322</v>
      </c>
      <c r="F312" s="192" t="s">
        <v>326</v>
      </c>
      <c r="G312" s="192">
        <v>6</v>
      </c>
      <c r="H312" s="28">
        <v>315</v>
      </c>
      <c r="I312" s="192" t="s">
        <v>615</v>
      </c>
      <c r="J312" s="192"/>
      <c r="K312" s="192" t="s">
        <v>1126</v>
      </c>
      <c r="L312" s="192" t="s">
        <v>3</v>
      </c>
      <c r="M312" s="234">
        <v>3</v>
      </c>
      <c r="N312" s="192" t="s">
        <v>614</v>
      </c>
      <c r="O312" s="192" t="s">
        <v>97</v>
      </c>
      <c r="P312" s="192" t="s">
        <v>751</v>
      </c>
      <c r="Q312" s="192" t="s">
        <v>615</v>
      </c>
      <c r="R312" s="235">
        <v>11.685135023415643</v>
      </c>
      <c r="S312" s="235">
        <v>2.9043751721364419</v>
      </c>
      <c r="T312" s="235">
        <v>24.855298345431301</v>
      </c>
      <c r="U312" s="193" t="s">
        <v>1086</v>
      </c>
      <c r="V312" s="193" t="s">
        <v>1</v>
      </c>
      <c r="W312" s="194" t="s">
        <v>1122</v>
      </c>
      <c r="X312" s="194">
        <v>2</v>
      </c>
      <c r="Y312" s="193" t="s">
        <v>1078</v>
      </c>
      <c r="Z312" s="195">
        <v>10</v>
      </c>
      <c r="AA312" s="195">
        <f>2.5*2</f>
        <v>5</v>
      </c>
      <c r="AB312" s="173">
        <v>12</v>
      </c>
      <c r="AC312" s="196">
        <f>AB312-AD312</f>
        <v>1.7305422864576201</v>
      </c>
      <c r="AD312" s="196">
        <f>(Z312*AB312)/R312</f>
        <v>10.26945771354238</v>
      </c>
      <c r="AE312" s="159"/>
      <c r="AF312" s="159"/>
      <c r="AG312" s="176"/>
      <c r="AH312" s="176"/>
      <c r="AI312" s="159">
        <v>3.903884237736452</v>
      </c>
      <c r="AJ312" s="159">
        <v>0.10955312027720411</v>
      </c>
      <c r="AK312" s="159">
        <v>2.8062594484288588</v>
      </c>
    </row>
    <row r="313" spans="1:37" x14ac:dyDescent="0.2">
      <c r="A313" s="368" t="s">
        <v>1445</v>
      </c>
      <c r="B313" s="368" t="s">
        <v>317</v>
      </c>
      <c r="C313" s="368">
        <v>4</v>
      </c>
      <c r="D313" s="368">
        <v>312</v>
      </c>
      <c r="E313" s="324" t="s">
        <v>1322</v>
      </c>
      <c r="F313" s="26" t="s">
        <v>317</v>
      </c>
      <c r="G313" s="26">
        <v>7</v>
      </c>
      <c r="H313" s="28">
        <v>316</v>
      </c>
      <c r="I313" s="26" t="s">
        <v>533</v>
      </c>
      <c r="J313" s="26"/>
      <c r="K313" s="26" t="s">
        <v>1126</v>
      </c>
      <c r="L313" s="26" t="s">
        <v>12</v>
      </c>
      <c r="M313" s="186">
        <v>5</v>
      </c>
      <c r="N313" s="26" t="s">
        <v>532</v>
      </c>
      <c r="O313" s="26" t="s">
        <v>97</v>
      </c>
      <c r="P313" s="26" t="s">
        <v>710</v>
      </c>
      <c r="Q313" s="26" t="s">
        <v>533</v>
      </c>
      <c r="R313" s="182">
        <v>16.23765639119879</v>
      </c>
      <c r="S313" s="182">
        <v>0.20503663137121461</v>
      </c>
      <c r="T313" s="182">
        <v>1.2627230582508786</v>
      </c>
      <c r="U313" s="176" t="s">
        <v>1086</v>
      </c>
      <c r="V313" s="176" t="s">
        <v>1</v>
      </c>
      <c r="W313" s="173" t="s">
        <v>1122</v>
      </c>
      <c r="X313" s="173">
        <v>2</v>
      </c>
      <c r="Y313" s="176" t="s">
        <v>1078</v>
      </c>
      <c r="Z313" s="178">
        <v>10</v>
      </c>
      <c r="AA313" s="178">
        <f>2.5*2</f>
        <v>5</v>
      </c>
      <c r="AB313" s="173">
        <v>12</v>
      </c>
      <c r="AC313" s="179">
        <f>AB313-AD313</f>
        <v>4.6097709479156759</v>
      </c>
      <c r="AD313" s="179">
        <f>(Z313*AB313)/R313</f>
        <v>7.3902290520843241</v>
      </c>
      <c r="AE313" s="159"/>
      <c r="AF313" s="159"/>
      <c r="AG313" s="26"/>
      <c r="AH313" s="26"/>
      <c r="AI313" s="159">
        <v>11.091767253126001</v>
      </c>
      <c r="AJ313" s="159">
        <v>0.30874061169030265</v>
      </c>
      <c r="AK313" s="159">
        <v>2.7835114517327257</v>
      </c>
    </row>
    <row r="314" spans="1:37" x14ac:dyDescent="0.2">
      <c r="A314" s="368" t="s">
        <v>1445</v>
      </c>
      <c r="B314" s="368" t="s">
        <v>318</v>
      </c>
      <c r="C314" s="368">
        <v>4</v>
      </c>
      <c r="D314" s="368">
        <v>313</v>
      </c>
      <c r="E314" s="324" t="s">
        <v>1322</v>
      </c>
      <c r="F314" s="26" t="s">
        <v>318</v>
      </c>
      <c r="G314" s="26">
        <v>7</v>
      </c>
      <c r="H314" s="28">
        <v>317</v>
      </c>
      <c r="I314" s="26" t="s">
        <v>545</v>
      </c>
      <c r="J314" s="26"/>
      <c r="K314" s="26" t="s">
        <v>1126</v>
      </c>
      <c r="L314" s="26" t="s">
        <v>18</v>
      </c>
      <c r="M314" s="186">
        <v>3</v>
      </c>
      <c r="N314" s="26" t="s">
        <v>544</v>
      </c>
      <c r="O314" s="26" t="s">
        <v>97</v>
      </c>
      <c r="P314" s="26" t="s">
        <v>716</v>
      </c>
      <c r="Q314" s="26" t="s">
        <v>545</v>
      </c>
      <c r="R314" s="182">
        <v>11.55405613898921</v>
      </c>
      <c r="S314" s="182">
        <v>0.87739708258502858</v>
      </c>
      <c r="T314" s="182">
        <v>7.5938447245746747</v>
      </c>
      <c r="U314" s="176" t="s">
        <v>1086</v>
      </c>
      <c r="V314" s="176" t="s">
        <v>1</v>
      </c>
      <c r="W314" s="173" t="s">
        <v>1122</v>
      </c>
      <c r="X314" s="173">
        <v>2</v>
      </c>
      <c r="Y314" s="176" t="s">
        <v>1078</v>
      </c>
      <c r="Z314" s="178">
        <v>10</v>
      </c>
      <c r="AA314" s="178">
        <f>2.5*2</f>
        <v>5</v>
      </c>
      <c r="AB314" s="173">
        <v>12</v>
      </c>
      <c r="AC314" s="179">
        <f>AB314-AD314</f>
        <v>1.6140369618718147</v>
      </c>
      <c r="AD314" s="179">
        <f>(Z314*AB314)/R314</f>
        <v>10.385963038128185</v>
      </c>
      <c r="AE314" s="159"/>
      <c r="AF314" s="159"/>
      <c r="AG314" s="176"/>
      <c r="AH314" s="176"/>
      <c r="AI314" s="159">
        <v>12.922775989900611</v>
      </c>
      <c r="AJ314" s="159">
        <v>0.92622183507090661</v>
      </c>
      <c r="AK314" s="159">
        <v>7.1673596740728627</v>
      </c>
    </row>
    <row r="315" spans="1:37" x14ac:dyDescent="0.2">
      <c r="A315" s="368" t="s">
        <v>1445</v>
      </c>
      <c r="B315" s="368" t="s">
        <v>319</v>
      </c>
      <c r="C315" s="368">
        <v>4</v>
      </c>
      <c r="D315" s="368">
        <v>314</v>
      </c>
      <c r="E315" s="324" t="s">
        <v>1322</v>
      </c>
      <c r="F315" s="26" t="s">
        <v>319</v>
      </c>
      <c r="G315" s="26">
        <v>7</v>
      </c>
      <c r="H315" s="28">
        <v>318</v>
      </c>
      <c r="I315" s="26" t="s">
        <v>651</v>
      </c>
      <c r="J315" s="26"/>
      <c r="K315" s="26" t="s">
        <v>1126</v>
      </c>
      <c r="L315" s="26" t="s">
        <v>13</v>
      </c>
      <c r="M315" s="186">
        <v>5</v>
      </c>
      <c r="N315" s="26" t="s">
        <v>650</v>
      </c>
      <c r="O315" s="26" t="s">
        <v>97</v>
      </c>
      <c r="P315" s="26" t="s">
        <v>769</v>
      </c>
      <c r="Q315" s="26" t="s">
        <v>651</v>
      </c>
      <c r="R315" s="187">
        <v>10.30657056131944</v>
      </c>
      <c r="S315" s="187">
        <v>2.8708166140210505</v>
      </c>
      <c r="T315" s="187">
        <v>27.854237226058736</v>
      </c>
      <c r="U315" s="176" t="s">
        <v>1086</v>
      </c>
      <c r="V315" s="176" t="s">
        <v>1</v>
      </c>
      <c r="W315" s="173" t="s">
        <v>1122</v>
      </c>
      <c r="X315" s="173">
        <v>2</v>
      </c>
      <c r="Y315" s="176" t="s">
        <v>1078</v>
      </c>
      <c r="Z315" s="178">
        <v>10</v>
      </c>
      <c r="AA315" s="178">
        <f>2.5*2</f>
        <v>5</v>
      </c>
      <c r="AB315" s="173">
        <v>12</v>
      </c>
      <c r="AC315" s="179">
        <f>AB315-AD315</f>
        <v>0.35694188614396971</v>
      </c>
      <c r="AD315" s="179">
        <f>(Z315*AB315)/R315</f>
        <v>11.64305811385603</v>
      </c>
      <c r="AE315" s="159"/>
      <c r="AF315" s="159"/>
      <c r="AG315" s="26"/>
      <c r="AH315" s="26"/>
      <c r="AI315" s="159">
        <v>16.775803009093806</v>
      </c>
      <c r="AJ315" s="159">
        <v>0.4209718560163706</v>
      </c>
      <c r="AK315" s="159">
        <v>2.5093991374849285</v>
      </c>
    </row>
    <row r="316" spans="1:37" x14ac:dyDescent="0.2">
      <c r="A316" s="368" t="s">
        <v>1445</v>
      </c>
      <c r="B316" s="368" t="s">
        <v>322</v>
      </c>
      <c r="C316" s="368">
        <v>4</v>
      </c>
      <c r="D316" s="368">
        <v>315</v>
      </c>
      <c r="E316" s="324" t="s">
        <v>1322</v>
      </c>
      <c r="F316" s="26" t="s">
        <v>322</v>
      </c>
      <c r="G316" s="26">
        <v>7</v>
      </c>
      <c r="H316" s="28">
        <v>319</v>
      </c>
      <c r="I316" s="26" t="s">
        <v>569</v>
      </c>
      <c r="J316" s="26"/>
      <c r="K316" s="26" t="s">
        <v>1126</v>
      </c>
      <c r="L316" s="26" t="s">
        <v>0</v>
      </c>
      <c r="M316" s="186">
        <v>4</v>
      </c>
      <c r="N316" s="26" t="s">
        <v>568</v>
      </c>
      <c r="O316" s="26" t="s">
        <v>97</v>
      </c>
      <c r="P316" s="26" t="s">
        <v>728</v>
      </c>
      <c r="Q316" s="26" t="s">
        <v>569</v>
      </c>
      <c r="R316" s="182">
        <v>13.004371750792437</v>
      </c>
      <c r="S316" s="182">
        <v>1.1234921014458232</v>
      </c>
      <c r="T316" s="182">
        <v>8.6393416227689883</v>
      </c>
      <c r="U316" s="176" t="s">
        <v>1086</v>
      </c>
      <c r="V316" s="176" t="s">
        <v>1</v>
      </c>
      <c r="W316" s="173" t="s">
        <v>1122</v>
      </c>
      <c r="X316" s="173">
        <v>2</v>
      </c>
      <c r="Y316" s="176" t="s">
        <v>1078</v>
      </c>
      <c r="Z316" s="178">
        <v>10</v>
      </c>
      <c r="AA316" s="178">
        <f>2.5*2</f>
        <v>5</v>
      </c>
      <c r="AB316" s="173">
        <v>12</v>
      </c>
      <c r="AC316" s="179">
        <f>AB316-AD316</f>
        <v>2.7723339274203962</v>
      </c>
      <c r="AD316" s="179">
        <f>(Z316*AB316)/R316</f>
        <v>9.2276660725796038</v>
      </c>
      <c r="AE316" s="159"/>
      <c r="AF316" s="159"/>
      <c r="AG316" s="176"/>
      <c r="AH316" s="176"/>
      <c r="AI316" s="159">
        <v>14.63797643889826</v>
      </c>
      <c r="AJ316" s="159">
        <v>0.12364208358522615</v>
      </c>
      <c r="AK316" s="159">
        <v>0.84466650224047068</v>
      </c>
    </row>
    <row r="317" spans="1:37" x14ac:dyDescent="0.2">
      <c r="A317" s="368" t="s">
        <v>1445</v>
      </c>
      <c r="B317" s="368" t="s">
        <v>323</v>
      </c>
      <c r="C317" s="368">
        <v>4</v>
      </c>
      <c r="D317" s="368">
        <v>316</v>
      </c>
      <c r="E317" s="324" t="s">
        <v>1322</v>
      </c>
      <c r="F317" s="26" t="s">
        <v>323</v>
      </c>
      <c r="G317" s="26">
        <v>7</v>
      </c>
      <c r="H317" s="28">
        <v>320</v>
      </c>
      <c r="I317" s="26" t="s">
        <v>581</v>
      </c>
      <c r="J317" s="26"/>
      <c r="K317" s="26" t="s">
        <v>1126</v>
      </c>
      <c r="L317" s="26" t="s">
        <v>6</v>
      </c>
      <c r="M317" s="186">
        <v>2</v>
      </c>
      <c r="N317" s="26" t="s">
        <v>580</v>
      </c>
      <c r="O317" s="26" t="s">
        <v>97</v>
      </c>
      <c r="P317" s="26" t="s">
        <v>734</v>
      </c>
      <c r="Q317" s="26" t="s">
        <v>581</v>
      </c>
      <c r="R317" s="182">
        <v>8.4739671510564936</v>
      </c>
      <c r="S317" s="182">
        <v>0.84349522003712984</v>
      </c>
      <c r="T317" s="182">
        <v>9.9539590489439984</v>
      </c>
      <c r="U317" s="176" t="s">
        <v>1085</v>
      </c>
      <c r="V317" s="176" t="s">
        <v>1</v>
      </c>
      <c r="W317" s="173" t="s">
        <v>1122</v>
      </c>
      <c r="X317" s="173">
        <v>2</v>
      </c>
      <c r="Y317" s="176" t="s">
        <v>1078</v>
      </c>
      <c r="Z317" s="178">
        <f>R317</f>
        <v>8.4739671510564936</v>
      </c>
      <c r="AA317" s="178">
        <f>5*2</f>
        <v>10</v>
      </c>
      <c r="AB317" s="173">
        <v>12</v>
      </c>
      <c r="AC317" s="183" t="s">
        <v>1</v>
      </c>
      <c r="AD317" s="183" t="s">
        <v>1</v>
      </c>
      <c r="AE317" s="159"/>
      <c r="AF317" s="159"/>
      <c r="AG317" s="176"/>
      <c r="AH317" s="176"/>
      <c r="AI317" s="159">
        <v>64.494923062806294</v>
      </c>
      <c r="AJ317" s="159">
        <v>11.955011939038251</v>
      </c>
      <c r="AK317" s="159">
        <v>18.536361268926935</v>
      </c>
    </row>
    <row r="318" spans="1:37" x14ac:dyDescent="0.2">
      <c r="A318" s="368" t="s">
        <v>1445</v>
      </c>
      <c r="B318" s="368" t="s">
        <v>324</v>
      </c>
      <c r="C318" s="368">
        <v>4</v>
      </c>
      <c r="D318" s="368">
        <v>317</v>
      </c>
      <c r="E318" s="324" t="s">
        <v>1322</v>
      </c>
      <c r="F318" s="26" t="s">
        <v>324</v>
      </c>
      <c r="G318" s="26">
        <v>7</v>
      </c>
      <c r="H318" s="28">
        <v>321</v>
      </c>
      <c r="I318" s="26" t="s">
        <v>593</v>
      </c>
      <c r="J318" s="26"/>
      <c r="K318" s="26" t="s">
        <v>1126</v>
      </c>
      <c r="L318" s="26" t="s">
        <v>6</v>
      </c>
      <c r="M318" s="186">
        <v>8</v>
      </c>
      <c r="N318" s="26" t="s">
        <v>592</v>
      </c>
      <c r="O318" s="26" t="s">
        <v>97</v>
      </c>
      <c r="P318" s="26" t="s">
        <v>740</v>
      </c>
      <c r="Q318" s="26" t="s">
        <v>593</v>
      </c>
      <c r="R318" s="182">
        <v>7.1639064409589466</v>
      </c>
      <c r="S318" s="182">
        <v>0.44702362697717574</v>
      </c>
      <c r="T318" s="182">
        <v>6.23994228095109</v>
      </c>
      <c r="U318" s="176" t="s">
        <v>1085</v>
      </c>
      <c r="V318" s="176" t="s">
        <v>1</v>
      </c>
      <c r="W318" s="173" t="s">
        <v>1122</v>
      </c>
      <c r="X318" s="173">
        <v>2</v>
      </c>
      <c r="Y318" s="176" t="s">
        <v>1078</v>
      </c>
      <c r="Z318" s="178">
        <f>R318</f>
        <v>7.1639064409589466</v>
      </c>
      <c r="AA318" s="178">
        <f>5*2</f>
        <v>10</v>
      </c>
      <c r="AB318" s="173">
        <v>12</v>
      </c>
      <c r="AC318" s="183" t="s">
        <v>1</v>
      </c>
      <c r="AD318" s="183" t="s">
        <v>1</v>
      </c>
      <c r="AE318" s="159"/>
      <c r="AF318" s="159"/>
      <c r="AG318" s="176"/>
      <c r="AH318" s="176"/>
      <c r="AI318" s="159">
        <v>14.481480863257454</v>
      </c>
      <c r="AJ318" s="159">
        <v>0.54776560138602182</v>
      </c>
      <c r="AK318" s="159">
        <v>3.7825247746300432</v>
      </c>
    </row>
    <row r="319" spans="1:37" x14ac:dyDescent="0.2">
      <c r="A319" s="368" t="s">
        <v>1445</v>
      </c>
      <c r="B319" s="368" t="s">
        <v>325</v>
      </c>
      <c r="C319" s="368">
        <v>4</v>
      </c>
      <c r="D319" s="368">
        <v>318</v>
      </c>
      <c r="E319" s="324" t="s">
        <v>1322</v>
      </c>
      <c r="F319" s="26" t="s">
        <v>325</v>
      </c>
      <c r="G319" s="26">
        <v>7</v>
      </c>
      <c r="H319" s="28">
        <v>322</v>
      </c>
      <c r="I319" s="26" t="s">
        <v>605</v>
      </c>
      <c r="J319" s="26"/>
      <c r="K319" s="26" t="s">
        <v>1126</v>
      </c>
      <c r="L319" s="26" t="s">
        <v>7</v>
      </c>
      <c r="M319" s="186">
        <v>6</v>
      </c>
      <c r="N319" s="26" t="s">
        <v>604</v>
      </c>
      <c r="O319" s="26" t="s">
        <v>97</v>
      </c>
      <c r="P319" s="26" t="s">
        <v>746</v>
      </c>
      <c r="Q319" s="26" t="s">
        <v>605</v>
      </c>
      <c r="R319" s="182">
        <v>6.0571867925608798</v>
      </c>
      <c r="S319" s="182">
        <v>0.13736213279013634</v>
      </c>
      <c r="T319" s="182">
        <v>2.267754611081787</v>
      </c>
      <c r="U319" s="176" t="s">
        <v>1085</v>
      </c>
      <c r="V319" s="176" t="s">
        <v>1</v>
      </c>
      <c r="W319" s="173" t="s">
        <v>1122</v>
      </c>
      <c r="X319" s="173">
        <v>2</v>
      </c>
      <c r="Y319" s="176" t="s">
        <v>1078</v>
      </c>
      <c r="Z319" s="178">
        <f>R319</f>
        <v>6.0571867925608798</v>
      </c>
      <c r="AA319" s="178">
        <f>5*2</f>
        <v>10</v>
      </c>
      <c r="AB319" s="173">
        <v>12</v>
      </c>
      <c r="AC319" s="183" t="s">
        <v>1</v>
      </c>
      <c r="AD319" s="183" t="s">
        <v>1</v>
      </c>
      <c r="AE319" s="159"/>
      <c r="AF319" s="159"/>
      <c r="AG319" s="176"/>
      <c r="AH319" s="176"/>
      <c r="AI319" s="159">
        <v>15.570696316928503</v>
      </c>
      <c r="AJ319" s="159">
        <v>0.40169477434974715</v>
      </c>
      <c r="AK319" s="159">
        <v>2.5798125284417979</v>
      </c>
    </row>
    <row r="320" spans="1:37" x14ac:dyDescent="0.2">
      <c r="A320" s="368" t="s">
        <v>1445</v>
      </c>
      <c r="B320" s="368" t="s">
        <v>326</v>
      </c>
      <c r="C320" s="368">
        <v>4</v>
      </c>
      <c r="D320" s="368">
        <v>319</v>
      </c>
      <c r="E320" s="324" t="s">
        <v>1322</v>
      </c>
      <c r="F320" s="26" t="s">
        <v>326</v>
      </c>
      <c r="G320" s="26">
        <v>7</v>
      </c>
      <c r="H320" s="28">
        <v>323</v>
      </c>
      <c r="I320" s="26" t="s">
        <v>617</v>
      </c>
      <c r="J320" s="26"/>
      <c r="K320" s="26" t="s">
        <v>1126</v>
      </c>
      <c r="L320" s="26" t="s">
        <v>3</v>
      </c>
      <c r="M320" s="186">
        <v>4</v>
      </c>
      <c r="N320" s="26" t="s">
        <v>616</v>
      </c>
      <c r="O320" s="26" t="s">
        <v>97</v>
      </c>
      <c r="P320" s="26" t="s">
        <v>752</v>
      </c>
      <c r="Q320" s="26" t="s">
        <v>617</v>
      </c>
      <c r="R320" s="187">
        <v>5.8030365900554779</v>
      </c>
      <c r="S320" s="187">
        <v>0.41186720285540623</v>
      </c>
      <c r="T320" s="187">
        <v>7.0974428036730455</v>
      </c>
      <c r="U320" s="176" t="s">
        <v>1085</v>
      </c>
      <c r="V320" s="176" t="s">
        <v>1</v>
      </c>
      <c r="W320" s="173" t="s">
        <v>1122</v>
      </c>
      <c r="X320" s="173">
        <v>2</v>
      </c>
      <c r="Y320" s="176" t="s">
        <v>1078</v>
      </c>
      <c r="Z320" s="178">
        <f>R320</f>
        <v>5.8030365900554779</v>
      </c>
      <c r="AA320" s="178">
        <f>5*2</f>
        <v>10</v>
      </c>
      <c r="AB320" s="173">
        <v>12</v>
      </c>
      <c r="AC320" s="183" t="s">
        <v>1</v>
      </c>
      <c r="AD320" s="183" t="s">
        <v>1</v>
      </c>
      <c r="AE320" s="159"/>
      <c r="AF320" s="159"/>
      <c r="AG320" s="26"/>
      <c r="AH320" s="26"/>
      <c r="AI320" s="159">
        <v>3.2841582037512</v>
      </c>
      <c r="AJ320" s="159">
        <v>0.31538019473740542</v>
      </c>
      <c r="AK320" s="159">
        <v>9.6030755880509915</v>
      </c>
    </row>
    <row r="321" spans="1:37" x14ac:dyDescent="0.2">
      <c r="A321" s="368" t="s">
        <v>1445</v>
      </c>
      <c r="B321" s="368" t="s">
        <v>317</v>
      </c>
      <c r="C321" s="368">
        <v>5</v>
      </c>
      <c r="D321" s="368">
        <v>320</v>
      </c>
      <c r="E321" s="324" t="s">
        <v>1322</v>
      </c>
      <c r="F321" s="192" t="s">
        <v>317</v>
      </c>
      <c r="G321" s="192">
        <v>8</v>
      </c>
      <c r="H321" s="28">
        <v>324</v>
      </c>
      <c r="I321" s="192" t="s">
        <v>535</v>
      </c>
      <c r="J321" s="192"/>
      <c r="K321" s="192" t="s">
        <v>1126</v>
      </c>
      <c r="L321" s="192" t="s">
        <v>12</v>
      </c>
      <c r="M321" s="234">
        <v>6</v>
      </c>
      <c r="N321" s="192" t="s">
        <v>534</v>
      </c>
      <c r="O321" s="192" t="s">
        <v>97</v>
      </c>
      <c r="P321" s="192" t="s">
        <v>711</v>
      </c>
      <c r="Q321" s="192" t="s">
        <v>535</v>
      </c>
      <c r="R321" s="236">
        <v>32.810019955426135</v>
      </c>
      <c r="S321" s="236">
        <v>2.8024046742777347</v>
      </c>
      <c r="T321" s="236">
        <v>8.5413074362189523</v>
      </c>
      <c r="U321" s="193" t="s">
        <v>1086</v>
      </c>
      <c r="V321" s="193" t="s">
        <v>1</v>
      </c>
      <c r="W321" s="194" t="s">
        <v>1122</v>
      </c>
      <c r="X321" s="194">
        <v>2</v>
      </c>
      <c r="Y321" s="193" t="s">
        <v>1078</v>
      </c>
      <c r="Z321" s="195">
        <v>10</v>
      </c>
      <c r="AA321" s="195">
        <f>2.5*2</f>
        <v>5</v>
      </c>
      <c r="AB321" s="173">
        <v>12</v>
      </c>
      <c r="AC321" s="196">
        <f>AB321-AD321</f>
        <v>8.3425807066553048</v>
      </c>
      <c r="AD321" s="196">
        <f>(Z321*AB321)/R321</f>
        <v>3.6574192933446952</v>
      </c>
      <c r="AE321" s="159"/>
      <c r="AF321" s="159"/>
      <c r="AG321" s="176"/>
      <c r="AH321" s="176"/>
      <c r="AI321" s="159">
        <v>12.745386858711722</v>
      </c>
      <c r="AJ321" s="159">
        <v>1.5462997132954193</v>
      </c>
      <c r="AK321" s="159">
        <v>12.132230511610505</v>
      </c>
    </row>
    <row r="322" spans="1:37" x14ac:dyDescent="0.2">
      <c r="A322" s="368" t="s">
        <v>1445</v>
      </c>
      <c r="B322" s="368" t="s">
        <v>318</v>
      </c>
      <c r="C322" s="368">
        <v>5</v>
      </c>
      <c r="D322" s="368">
        <v>321</v>
      </c>
      <c r="E322" s="324" t="s">
        <v>1322</v>
      </c>
      <c r="F322" s="192" t="s">
        <v>318</v>
      </c>
      <c r="G322" s="192">
        <v>8</v>
      </c>
      <c r="H322" s="28">
        <v>325</v>
      </c>
      <c r="I322" s="192" t="s">
        <v>547</v>
      </c>
      <c r="J322" s="192"/>
      <c r="K322" s="192" t="s">
        <v>1126</v>
      </c>
      <c r="L322" s="192" t="s">
        <v>18</v>
      </c>
      <c r="M322" s="234">
        <v>4</v>
      </c>
      <c r="N322" s="192" t="s">
        <v>546</v>
      </c>
      <c r="O322" s="192" t="s">
        <v>97</v>
      </c>
      <c r="P322" s="192" t="s">
        <v>717</v>
      </c>
      <c r="Q322" s="192" t="s">
        <v>547</v>
      </c>
      <c r="R322" s="235">
        <v>10.22507076962315</v>
      </c>
      <c r="S322" s="235">
        <v>3.0633301252048142</v>
      </c>
      <c r="T322" s="235">
        <v>29.959011475064003</v>
      </c>
      <c r="U322" s="193" t="s">
        <v>1086</v>
      </c>
      <c r="V322" s="193" t="s">
        <v>1</v>
      </c>
      <c r="W322" s="194" t="s">
        <v>1122</v>
      </c>
      <c r="X322" s="194">
        <v>2</v>
      </c>
      <c r="Y322" s="193" t="s">
        <v>1078</v>
      </c>
      <c r="Z322" s="195">
        <v>10</v>
      </c>
      <c r="AA322" s="195">
        <f>2.5*2</f>
        <v>5</v>
      </c>
      <c r="AB322" s="173">
        <v>12</v>
      </c>
      <c r="AC322" s="196">
        <f>AB322-AD322</f>
        <v>0.26413990634681284</v>
      </c>
      <c r="AD322" s="196">
        <f>(Z322*AB322)/R322</f>
        <v>11.735860093653187</v>
      </c>
      <c r="AE322" s="159"/>
      <c r="AF322" s="159"/>
      <c r="AG322" s="176"/>
      <c r="AH322" s="176"/>
      <c r="AI322" s="159">
        <v>11.139973202135437</v>
      </c>
      <c r="AJ322" s="159">
        <v>1.1165124818054566</v>
      </c>
      <c r="AK322" s="159">
        <v>10.022577806483689</v>
      </c>
    </row>
    <row r="323" spans="1:37" x14ac:dyDescent="0.2">
      <c r="A323" s="368" t="s">
        <v>1445</v>
      </c>
      <c r="B323" s="368" t="s">
        <v>319</v>
      </c>
      <c r="C323" s="368">
        <v>5</v>
      </c>
      <c r="D323" s="368">
        <v>322</v>
      </c>
      <c r="E323" s="324" t="s">
        <v>1322</v>
      </c>
      <c r="F323" s="192" t="s">
        <v>319</v>
      </c>
      <c r="G323" s="192">
        <v>8</v>
      </c>
      <c r="H323" s="28">
        <v>326</v>
      </c>
      <c r="I323" s="192" t="s">
        <v>639</v>
      </c>
      <c r="J323" s="192"/>
      <c r="K323" s="192" t="s">
        <v>1126</v>
      </c>
      <c r="L323" s="192" t="s">
        <v>11</v>
      </c>
      <c r="M323" s="234">
        <v>7</v>
      </c>
      <c r="N323" s="192" t="s">
        <v>638</v>
      </c>
      <c r="O323" s="192" t="s">
        <v>97</v>
      </c>
      <c r="P323" s="192" t="s">
        <v>763</v>
      </c>
      <c r="Q323" s="192" t="s">
        <v>639</v>
      </c>
      <c r="R323" s="235">
        <v>15.488781812786707</v>
      </c>
      <c r="S323" s="235">
        <v>4.5054362893882542</v>
      </c>
      <c r="T323" s="235">
        <v>29.088383733760185</v>
      </c>
      <c r="U323" s="193" t="s">
        <v>1086</v>
      </c>
      <c r="V323" s="193" t="s">
        <v>1</v>
      </c>
      <c r="W323" s="194" t="s">
        <v>1122</v>
      </c>
      <c r="X323" s="194">
        <v>2</v>
      </c>
      <c r="Y323" s="193" t="s">
        <v>1078</v>
      </c>
      <c r="Z323" s="195">
        <v>10</v>
      </c>
      <c r="AA323" s="195">
        <f>2.5*2</f>
        <v>5</v>
      </c>
      <c r="AB323" s="173">
        <v>12</v>
      </c>
      <c r="AC323" s="196">
        <f>AB323-AD323</f>
        <v>4.2524572009314223</v>
      </c>
      <c r="AD323" s="196">
        <f>(Z323*AB323)/R323</f>
        <v>7.7475427990685777</v>
      </c>
      <c r="AE323" s="159"/>
      <c r="AF323" s="159"/>
      <c r="AG323" s="176"/>
      <c r="AH323" s="176"/>
      <c r="AI323" s="159">
        <v>9.5377572739660117</v>
      </c>
      <c r="AJ323" s="159">
        <v>0.95278016725932035</v>
      </c>
      <c r="AK323" s="159">
        <v>9.9895619052919464</v>
      </c>
    </row>
    <row r="324" spans="1:37" x14ac:dyDescent="0.2">
      <c r="A324" s="368" t="s">
        <v>1445</v>
      </c>
      <c r="B324" s="368" t="s">
        <v>322</v>
      </c>
      <c r="C324" s="368">
        <v>5</v>
      </c>
      <c r="D324" s="368">
        <v>323</v>
      </c>
      <c r="E324" s="324" t="s">
        <v>1322</v>
      </c>
      <c r="F324" s="192" t="s">
        <v>322</v>
      </c>
      <c r="G324" s="192">
        <v>8</v>
      </c>
      <c r="H324" s="28">
        <v>327</v>
      </c>
      <c r="I324" s="192" t="s">
        <v>571</v>
      </c>
      <c r="J324" s="192"/>
      <c r="K324" s="192" t="s">
        <v>1126</v>
      </c>
      <c r="L324" s="192" t="s">
        <v>0</v>
      </c>
      <c r="M324" s="234">
        <v>5</v>
      </c>
      <c r="N324" s="192" t="s">
        <v>570</v>
      </c>
      <c r="O324" s="192" t="s">
        <v>97</v>
      </c>
      <c r="P324" s="192" t="s">
        <v>729</v>
      </c>
      <c r="Q324" s="192" t="s">
        <v>571</v>
      </c>
      <c r="R324" s="235">
        <v>8.3011593787393139</v>
      </c>
      <c r="S324" s="235">
        <v>1.3873870220423854</v>
      </c>
      <c r="T324" s="235">
        <v>16.7131717238886</v>
      </c>
      <c r="U324" s="193" t="s">
        <v>1085</v>
      </c>
      <c r="V324" s="193" t="s">
        <v>1</v>
      </c>
      <c r="W324" s="194" t="s">
        <v>1122</v>
      </c>
      <c r="X324" s="194">
        <v>2</v>
      </c>
      <c r="Y324" s="193" t="s">
        <v>1078</v>
      </c>
      <c r="Z324" s="195">
        <f t="shared" ref="Z324:Z329" si="58">R324</f>
        <v>8.3011593787393139</v>
      </c>
      <c r="AA324" s="195">
        <f t="shared" ref="AA324:AA329" si="59">5*2</f>
        <v>10</v>
      </c>
      <c r="AB324" s="173">
        <v>12</v>
      </c>
      <c r="AC324" s="237" t="s">
        <v>1</v>
      </c>
      <c r="AD324" s="237" t="s">
        <v>1</v>
      </c>
      <c r="AE324" s="159"/>
      <c r="AF324" s="159"/>
      <c r="AG324" s="26"/>
      <c r="AH324" s="26"/>
      <c r="AI324" s="159">
        <v>17.782950287269003</v>
      </c>
      <c r="AJ324" s="159">
        <v>0.92030526742959939</v>
      </c>
      <c r="AK324" s="159">
        <v>5.1752113826042434</v>
      </c>
    </row>
    <row r="325" spans="1:37" x14ac:dyDescent="0.2">
      <c r="A325" s="368" t="s">
        <v>1445</v>
      </c>
      <c r="B325" s="368" t="s">
        <v>323</v>
      </c>
      <c r="C325" s="368">
        <v>5</v>
      </c>
      <c r="D325" s="368">
        <v>324</v>
      </c>
      <c r="E325" s="324" t="s">
        <v>1322</v>
      </c>
      <c r="F325" s="192" t="s">
        <v>323</v>
      </c>
      <c r="G325" s="192">
        <v>8</v>
      </c>
      <c r="H325" s="28">
        <v>328</v>
      </c>
      <c r="I325" s="192" t="s">
        <v>583</v>
      </c>
      <c r="J325" s="192"/>
      <c r="K325" s="192" t="s">
        <v>1126</v>
      </c>
      <c r="L325" s="192" t="s">
        <v>6</v>
      </c>
      <c r="M325" s="234">
        <v>3</v>
      </c>
      <c r="N325" s="192" t="s">
        <v>582</v>
      </c>
      <c r="O325" s="192" t="s">
        <v>97</v>
      </c>
      <c r="P325" s="192" t="s">
        <v>735</v>
      </c>
      <c r="Q325" s="192" t="s">
        <v>583</v>
      </c>
      <c r="R325" s="236">
        <v>7.0912574467579379</v>
      </c>
      <c r="S325" s="236">
        <v>2.1194155704601526E-2</v>
      </c>
      <c r="T325" s="236">
        <v>0.29887725644894347</v>
      </c>
      <c r="U325" s="193" t="s">
        <v>1085</v>
      </c>
      <c r="V325" s="193" t="s">
        <v>1</v>
      </c>
      <c r="W325" s="194" t="s">
        <v>1122</v>
      </c>
      <c r="X325" s="194">
        <v>2</v>
      </c>
      <c r="Y325" s="193" t="s">
        <v>1078</v>
      </c>
      <c r="Z325" s="195">
        <f t="shared" si="58"/>
        <v>7.0912574467579379</v>
      </c>
      <c r="AA325" s="195">
        <f t="shared" si="59"/>
        <v>10</v>
      </c>
      <c r="AB325" s="173">
        <v>12</v>
      </c>
      <c r="AC325" s="237" t="s">
        <v>1</v>
      </c>
      <c r="AD325" s="237" t="s">
        <v>1</v>
      </c>
      <c r="AE325" s="159"/>
      <c r="AF325" s="159"/>
      <c r="AG325" s="176"/>
      <c r="AH325" s="176"/>
      <c r="AI325" s="159">
        <v>22.325015673673107</v>
      </c>
      <c r="AJ325" s="159">
        <v>0.27095281985236885</v>
      </c>
      <c r="AK325" s="159">
        <v>1.2136735929457438</v>
      </c>
    </row>
    <row r="326" spans="1:37" x14ac:dyDescent="0.2">
      <c r="A326" s="368" t="s">
        <v>1445</v>
      </c>
      <c r="B326" s="368" t="s">
        <v>324</v>
      </c>
      <c r="C326" s="368">
        <v>5</v>
      </c>
      <c r="D326" s="368">
        <v>325</v>
      </c>
      <c r="E326" s="324" t="s">
        <v>1322</v>
      </c>
      <c r="F326" s="192" t="s">
        <v>324</v>
      </c>
      <c r="G326" s="192">
        <v>8</v>
      </c>
      <c r="H326" s="28">
        <v>329</v>
      </c>
      <c r="I326" s="192" t="s">
        <v>595</v>
      </c>
      <c r="J326" s="192"/>
      <c r="K326" s="192" t="s">
        <v>1126</v>
      </c>
      <c r="L326" s="192" t="s">
        <v>7</v>
      </c>
      <c r="M326" s="234">
        <v>1</v>
      </c>
      <c r="N326" s="192" t="s">
        <v>594</v>
      </c>
      <c r="O326" s="192" t="s">
        <v>97</v>
      </c>
      <c r="P326" s="192" t="s">
        <v>741</v>
      </c>
      <c r="Q326" s="192" t="s">
        <v>595</v>
      </c>
      <c r="R326" s="235">
        <v>6.8949778373722479</v>
      </c>
      <c r="S326" s="235">
        <v>1.6896453531554396</v>
      </c>
      <c r="T326" s="235">
        <v>24.50545009727518</v>
      </c>
      <c r="U326" s="193" t="s">
        <v>1085</v>
      </c>
      <c r="V326" s="193" t="s">
        <v>1</v>
      </c>
      <c r="W326" s="194" t="s">
        <v>1122</v>
      </c>
      <c r="X326" s="194">
        <v>2</v>
      </c>
      <c r="Y326" s="193" t="s">
        <v>1078</v>
      </c>
      <c r="Z326" s="195">
        <f t="shared" si="58"/>
        <v>6.8949778373722479</v>
      </c>
      <c r="AA326" s="195">
        <f t="shared" si="59"/>
        <v>10</v>
      </c>
      <c r="AB326" s="173">
        <v>12</v>
      </c>
      <c r="AC326" s="237" t="s">
        <v>1</v>
      </c>
      <c r="AD326" s="237" t="s">
        <v>1</v>
      </c>
      <c r="AE326" s="159"/>
      <c r="AF326" s="159"/>
      <c r="AG326" s="176"/>
      <c r="AH326" s="176"/>
      <c r="AI326" s="159">
        <v>21.789083680666881</v>
      </c>
      <c r="AJ326" s="159">
        <v>0.30542082016674998</v>
      </c>
      <c r="AK326" s="159">
        <v>1.4017148432806525</v>
      </c>
    </row>
    <row r="327" spans="1:37" x14ac:dyDescent="0.2">
      <c r="A327" s="368" t="s">
        <v>1445</v>
      </c>
      <c r="B327" s="368" t="s">
        <v>325</v>
      </c>
      <c r="C327" s="368">
        <v>5</v>
      </c>
      <c r="D327" s="368">
        <v>326</v>
      </c>
      <c r="E327" s="324" t="s">
        <v>1322</v>
      </c>
      <c r="F327" s="192" t="s">
        <v>325</v>
      </c>
      <c r="G327" s="192">
        <v>8</v>
      </c>
      <c r="H327" s="28">
        <v>330</v>
      </c>
      <c r="I327" s="192" t="s">
        <v>607</v>
      </c>
      <c r="J327" s="192"/>
      <c r="K327" s="192" t="s">
        <v>1126</v>
      </c>
      <c r="L327" s="192" t="s">
        <v>7</v>
      </c>
      <c r="M327" s="234">
        <v>7</v>
      </c>
      <c r="N327" s="192" t="s">
        <v>606</v>
      </c>
      <c r="O327" s="192" t="s">
        <v>97</v>
      </c>
      <c r="P327" s="192" t="s">
        <v>747</v>
      </c>
      <c r="Q327" s="192" t="s">
        <v>607</v>
      </c>
      <c r="R327" s="236">
        <v>5.8757600786704911</v>
      </c>
      <c r="S327" s="236">
        <v>0.44633029067027619</v>
      </c>
      <c r="T327" s="236">
        <v>7.5961285807174654</v>
      </c>
      <c r="U327" s="193" t="s">
        <v>1085</v>
      </c>
      <c r="V327" s="193" t="s">
        <v>1</v>
      </c>
      <c r="W327" s="194" t="s">
        <v>1122</v>
      </c>
      <c r="X327" s="194">
        <v>2</v>
      </c>
      <c r="Y327" s="193" t="s">
        <v>1078</v>
      </c>
      <c r="Z327" s="195">
        <f t="shared" si="58"/>
        <v>5.8757600786704911</v>
      </c>
      <c r="AA327" s="195">
        <f t="shared" si="59"/>
        <v>10</v>
      </c>
      <c r="AB327" s="173">
        <v>12</v>
      </c>
      <c r="AC327" s="237" t="s">
        <v>1</v>
      </c>
      <c r="AD327" s="237" t="s">
        <v>1</v>
      </c>
      <c r="AE327" s="159"/>
      <c r="AF327" s="159"/>
      <c r="AG327" s="176"/>
      <c r="AH327" s="176"/>
      <c r="AI327" s="159">
        <v>29.551028788406914</v>
      </c>
      <c r="AJ327" s="159">
        <v>0.25927381899666413</v>
      </c>
      <c r="AK327" s="159">
        <v>0.87737662486518631</v>
      </c>
    </row>
    <row r="328" spans="1:37" x14ac:dyDescent="0.2">
      <c r="A328" s="368" t="s">
        <v>1445</v>
      </c>
      <c r="B328" s="368" t="s">
        <v>326</v>
      </c>
      <c r="C328" s="368">
        <v>5</v>
      </c>
      <c r="D328" s="368">
        <v>327</v>
      </c>
      <c r="E328" s="324" t="s">
        <v>1322</v>
      </c>
      <c r="F328" s="192" t="s">
        <v>326</v>
      </c>
      <c r="G328" s="192">
        <v>8</v>
      </c>
      <c r="H328" s="28">
        <v>331</v>
      </c>
      <c r="I328" s="192" t="s">
        <v>627</v>
      </c>
      <c r="J328" s="192"/>
      <c r="K328" s="192" t="s">
        <v>1126</v>
      </c>
      <c r="L328" s="192" t="s">
        <v>11</v>
      </c>
      <c r="M328" s="234">
        <v>1</v>
      </c>
      <c r="N328" s="192" t="s">
        <v>626</v>
      </c>
      <c r="O328" s="192" t="s">
        <v>97</v>
      </c>
      <c r="P328" s="192" t="s">
        <v>757</v>
      </c>
      <c r="Q328" s="192" t="s">
        <v>627</v>
      </c>
      <c r="R328" s="236">
        <v>7.064862362539472</v>
      </c>
      <c r="S328" s="236">
        <v>0.48935880047563607</v>
      </c>
      <c r="T328" s="236">
        <v>6.926657242049024</v>
      </c>
      <c r="U328" s="193" t="s">
        <v>1085</v>
      </c>
      <c r="V328" s="193" t="s">
        <v>1</v>
      </c>
      <c r="W328" s="194" t="s">
        <v>1122</v>
      </c>
      <c r="X328" s="194">
        <v>2</v>
      </c>
      <c r="Y328" s="193" t="s">
        <v>1078</v>
      </c>
      <c r="Z328" s="195">
        <f t="shared" si="58"/>
        <v>7.064862362539472</v>
      </c>
      <c r="AA328" s="195">
        <f t="shared" si="59"/>
        <v>10</v>
      </c>
      <c r="AB328" s="173">
        <v>12</v>
      </c>
      <c r="AC328" s="237" t="s">
        <v>1</v>
      </c>
      <c r="AD328" s="237" t="s">
        <v>1</v>
      </c>
      <c r="AE328" s="159"/>
      <c r="AF328" s="159"/>
      <c r="AG328" s="176"/>
      <c r="AH328" s="176"/>
      <c r="AI328" s="159">
        <v>27.867987105226629</v>
      </c>
      <c r="AJ328" s="159">
        <v>0.4438020325168141</v>
      </c>
      <c r="AK328" s="159">
        <v>1.5925155657675012</v>
      </c>
    </row>
    <row r="329" spans="1:37" x14ac:dyDescent="0.2">
      <c r="A329" s="368" t="s">
        <v>1445</v>
      </c>
      <c r="B329" s="368" t="s">
        <v>317</v>
      </c>
      <c r="C329" s="368">
        <v>6</v>
      </c>
      <c r="D329" s="368">
        <v>328</v>
      </c>
      <c r="E329" s="324" t="s">
        <v>1322</v>
      </c>
      <c r="F329" s="26" t="s">
        <v>317</v>
      </c>
      <c r="G329" s="26">
        <v>9</v>
      </c>
      <c r="H329" s="28">
        <v>332</v>
      </c>
      <c r="I329" s="26" t="s">
        <v>621</v>
      </c>
      <c r="J329" s="26"/>
      <c r="K329" s="26" t="s">
        <v>1126</v>
      </c>
      <c r="L329" s="26" t="s">
        <v>3</v>
      </c>
      <c r="M329" s="186">
        <v>6</v>
      </c>
      <c r="N329" s="26" t="s">
        <v>620</v>
      </c>
      <c r="O329" s="26" t="s">
        <v>97</v>
      </c>
      <c r="P329" s="26" t="s">
        <v>754</v>
      </c>
      <c r="Q329" s="26" t="s">
        <v>621</v>
      </c>
      <c r="R329" s="187">
        <v>6.2455877752480768</v>
      </c>
      <c r="S329" s="187">
        <v>1.8681643678035342</v>
      </c>
      <c r="T329" s="187">
        <v>29.911746260412297</v>
      </c>
      <c r="U329" s="176" t="s">
        <v>1085</v>
      </c>
      <c r="V329" s="176" t="s">
        <v>1</v>
      </c>
      <c r="W329" s="173" t="s">
        <v>1122</v>
      </c>
      <c r="X329" s="173">
        <v>2</v>
      </c>
      <c r="Y329" s="176" t="s">
        <v>1078</v>
      </c>
      <c r="Z329" s="178">
        <f t="shared" si="58"/>
        <v>6.2455877752480768</v>
      </c>
      <c r="AA329" s="178">
        <f t="shared" si="59"/>
        <v>10</v>
      </c>
      <c r="AB329" s="173">
        <v>12</v>
      </c>
      <c r="AC329" s="183" t="s">
        <v>1</v>
      </c>
      <c r="AD329" s="183" t="s">
        <v>1</v>
      </c>
      <c r="AE329" s="159"/>
      <c r="AF329" s="159"/>
      <c r="AG329" s="176"/>
      <c r="AH329" s="176"/>
      <c r="AI329" s="159">
        <v>8.7467176585355997</v>
      </c>
      <c r="AJ329" s="159">
        <v>1.1679000855704707E-2</v>
      </c>
      <c r="AK329" s="159">
        <v>0.13352438379336048</v>
      </c>
    </row>
    <row r="330" spans="1:37" ht="15" x14ac:dyDescent="0.2">
      <c r="A330" s="368" t="s">
        <v>1445</v>
      </c>
      <c r="B330" s="368" t="s">
        <v>318</v>
      </c>
      <c r="C330" s="368">
        <v>6</v>
      </c>
      <c r="D330" s="368">
        <v>329</v>
      </c>
      <c r="E330" s="324" t="s">
        <v>1322</v>
      </c>
      <c r="F330" s="26" t="s">
        <v>318</v>
      </c>
      <c r="G330" s="26">
        <v>9</v>
      </c>
      <c r="H330" s="28">
        <v>333</v>
      </c>
      <c r="I330" s="176" t="s">
        <v>1209</v>
      </c>
      <c r="J330" s="176"/>
      <c r="K330" s="26" t="s">
        <v>1126</v>
      </c>
      <c r="L330" s="26" t="s">
        <v>3</v>
      </c>
      <c r="M330" s="186">
        <v>7</v>
      </c>
      <c r="N330" s="26" t="s">
        <v>622</v>
      </c>
      <c r="O330" s="26" t="s">
        <v>97</v>
      </c>
      <c r="P330" s="26">
        <v>233</v>
      </c>
      <c r="Q330" s="176" t="str">
        <f>_xlfn.CONCAT(O330," ",P330)</f>
        <v>S 233</v>
      </c>
      <c r="R330" s="182">
        <v>16.669058376447261</v>
      </c>
      <c r="S330" s="182">
        <v>1.4299624509735724</v>
      </c>
      <c r="T330" s="182">
        <v>8.5785436626345639</v>
      </c>
      <c r="U330" s="176" t="s">
        <v>1086</v>
      </c>
      <c r="V330" s="176" t="s">
        <v>1093</v>
      </c>
      <c r="W330" s="184" t="s">
        <v>1121</v>
      </c>
      <c r="X330" s="173">
        <v>2</v>
      </c>
      <c r="Y330" s="176" t="s">
        <v>1193</v>
      </c>
      <c r="Z330" s="178">
        <v>10</v>
      </c>
      <c r="AA330" s="178">
        <f>2.5*2</f>
        <v>5</v>
      </c>
      <c r="AB330" s="173">
        <v>12</v>
      </c>
      <c r="AC330" s="179">
        <f>AB330-AD330</f>
        <v>4.8010330703769455</v>
      </c>
      <c r="AD330" s="179">
        <f>(Z330*AB330)/R330</f>
        <v>7.1989669296230545</v>
      </c>
      <c r="AE330" s="159"/>
      <c r="AF330" s="159"/>
      <c r="AG330" s="176"/>
      <c r="AH330" s="176"/>
      <c r="AI330" s="159">
        <v>10.163842059093682</v>
      </c>
      <c r="AJ330" s="159">
        <v>0.1237974090704797</v>
      </c>
      <c r="AK330" s="159">
        <v>1.2180178356836728</v>
      </c>
    </row>
    <row r="331" spans="1:37" x14ac:dyDescent="0.2">
      <c r="A331" s="368" t="s">
        <v>1445</v>
      </c>
      <c r="B331" s="368" t="s">
        <v>319</v>
      </c>
      <c r="C331" s="368">
        <v>6</v>
      </c>
      <c r="D331" s="368">
        <v>330</v>
      </c>
      <c r="E331" s="324" t="s">
        <v>1322</v>
      </c>
      <c r="F331" s="26" t="s">
        <v>319</v>
      </c>
      <c r="G331" s="26">
        <v>9</v>
      </c>
      <c r="H331" s="28">
        <v>334</v>
      </c>
      <c r="I331" s="26" t="s">
        <v>645</v>
      </c>
      <c r="J331" s="26"/>
      <c r="K331" s="26" t="s">
        <v>1126</v>
      </c>
      <c r="L331" s="26" t="s">
        <v>13</v>
      </c>
      <c r="M331" s="186">
        <v>2</v>
      </c>
      <c r="N331" s="26" t="s">
        <v>644</v>
      </c>
      <c r="O331" s="26" t="s">
        <v>97</v>
      </c>
      <c r="P331" s="26" t="s">
        <v>766</v>
      </c>
      <c r="Q331" s="26" t="s">
        <v>645</v>
      </c>
      <c r="R331" s="182">
        <v>5.3085660272665844</v>
      </c>
      <c r="S331" s="182">
        <v>4.0492335098584867E-2</v>
      </c>
      <c r="T331" s="182">
        <v>0.76277350400470834</v>
      </c>
      <c r="U331" s="176" t="s">
        <v>1085</v>
      </c>
      <c r="V331" s="176" t="s">
        <v>1</v>
      </c>
      <c r="W331" s="173" t="s">
        <v>1122</v>
      </c>
      <c r="X331" s="173">
        <v>2</v>
      </c>
      <c r="Y331" s="176" t="s">
        <v>1078</v>
      </c>
      <c r="Z331" s="178">
        <f>R331</f>
        <v>5.3085660272665844</v>
      </c>
      <c r="AA331" s="178">
        <f>5*2</f>
        <v>10</v>
      </c>
      <c r="AB331" s="173">
        <v>12</v>
      </c>
      <c r="AC331" s="183" t="s">
        <v>1</v>
      </c>
      <c r="AD331" s="183" t="s">
        <v>1</v>
      </c>
      <c r="AE331" s="159"/>
      <c r="AF331" s="159"/>
      <c r="AG331" s="176"/>
      <c r="AH331" s="176"/>
      <c r="AI331" s="159">
        <v>10.074652411506111</v>
      </c>
      <c r="AJ331" s="159">
        <v>0.70307585151347696</v>
      </c>
      <c r="AK331" s="159">
        <v>6.9786611269139609</v>
      </c>
    </row>
    <row r="332" spans="1:37" x14ac:dyDescent="0.2">
      <c r="A332" s="368" t="s">
        <v>1445</v>
      </c>
      <c r="B332" s="368" t="s">
        <v>322</v>
      </c>
      <c r="C332" s="368">
        <v>6</v>
      </c>
      <c r="D332" s="368">
        <v>331</v>
      </c>
      <c r="E332" s="324" t="s">
        <v>1322</v>
      </c>
      <c r="F332" s="26" t="s">
        <v>322</v>
      </c>
      <c r="G332" s="26">
        <v>9</v>
      </c>
      <c r="H332" s="28">
        <v>335</v>
      </c>
      <c r="I332" s="26" t="s">
        <v>635</v>
      </c>
      <c r="J332" s="26"/>
      <c r="K332" s="26" t="s">
        <v>1126</v>
      </c>
      <c r="L332" s="26" t="s">
        <v>11</v>
      </c>
      <c r="M332" s="186">
        <v>5</v>
      </c>
      <c r="N332" s="26" t="s">
        <v>634</v>
      </c>
      <c r="O332" s="26" t="s">
        <v>97</v>
      </c>
      <c r="P332" s="26" t="s">
        <v>761</v>
      </c>
      <c r="Q332" s="26" t="s">
        <v>635</v>
      </c>
      <c r="R332" s="187">
        <v>16.504264981594929</v>
      </c>
      <c r="S332" s="187">
        <v>3.4970118037500058</v>
      </c>
      <c r="T332" s="187">
        <v>21.188534040442093</v>
      </c>
      <c r="U332" s="176" t="s">
        <v>1086</v>
      </c>
      <c r="V332" s="176" t="s">
        <v>1</v>
      </c>
      <c r="W332" s="173" t="s">
        <v>1122</v>
      </c>
      <c r="X332" s="173">
        <v>2</v>
      </c>
      <c r="Y332" s="176" t="s">
        <v>1078</v>
      </c>
      <c r="Z332" s="178">
        <v>10</v>
      </c>
      <c r="AA332" s="178">
        <f>2.5*2</f>
        <v>5</v>
      </c>
      <c r="AB332" s="173">
        <v>12</v>
      </c>
      <c r="AC332" s="179">
        <f>AB332-AD332</f>
        <v>4.7291521231741935</v>
      </c>
      <c r="AD332" s="179">
        <f>(Z332*AB332)/R332</f>
        <v>7.2708478768258065</v>
      </c>
      <c r="AE332" s="159"/>
      <c r="AF332" s="159"/>
      <c r="AG332" s="26"/>
      <c r="AH332" s="26"/>
      <c r="AI332" s="159">
        <v>8.1818498904809811</v>
      </c>
      <c r="AJ332" s="159">
        <v>0.15182701112417124</v>
      </c>
      <c r="AK332" s="159">
        <v>1.8556562776935266</v>
      </c>
    </row>
    <row r="333" spans="1:37" x14ac:dyDescent="0.2">
      <c r="A333" s="368" t="s">
        <v>1445</v>
      </c>
      <c r="B333" s="368" t="s">
        <v>323</v>
      </c>
      <c r="C333" s="368">
        <v>6</v>
      </c>
      <c r="D333" s="368">
        <v>332</v>
      </c>
      <c r="E333" s="324" t="s">
        <v>1322</v>
      </c>
      <c r="F333" s="26" t="s">
        <v>323</v>
      </c>
      <c r="G333" s="26">
        <v>9</v>
      </c>
      <c r="H333" s="28">
        <v>336</v>
      </c>
      <c r="I333" s="26" t="s">
        <v>647</v>
      </c>
      <c r="J333" s="26"/>
      <c r="K333" s="26" t="s">
        <v>1126</v>
      </c>
      <c r="L333" s="26" t="s">
        <v>13</v>
      </c>
      <c r="M333" s="186">
        <v>3</v>
      </c>
      <c r="N333" s="26" t="s">
        <v>646</v>
      </c>
      <c r="O333" s="26" t="s">
        <v>97</v>
      </c>
      <c r="P333" s="26" t="s">
        <v>767</v>
      </c>
      <c r="Q333" s="26" t="s">
        <v>647</v>
      </c>
      <c r="R333" s="182">
        <v>9.9432063127141177</v>
      </c>
      <c r="S333" s="182">
        <v>0.55878155785681771</v>
      </c>
      <c r="T333" s="182">
        <v>5.6197321093731949</v>
      </c>
      <c r="U333" s="176" t="s">
        <v>1085</v>
      </c>
      <c r="V333" s="176" t="s">
        <v>1</v>
      </c>
      <c r="W333" s="173" t="s">
        <v>1122</v>
      </c>
      <c r="X333" s="173">
        <v>2</v>
      </c>
      <c r="Y333" s="176" t="s">
        <v>1078</v>
      </c>
      <c r="Z333" s="178">
        <f>R333</f>
        <v>9.9432063127141177</v>
      </c>
      <c r="AA333" s="178">
        <f>5*2</f>
        <v>10</v>
      </c>
      <c r="AB333" s="173">
        <v>12</v>
      </c>
      <c r="AC333" s="183" t="s">
        <v>1</v>
      </c>
      <c r="AD333" s="183" t="s">
        <v>1</v>
      </c>
      <c r="AE333" s="159"/>
      <c r="AF333" s="159"/>
      <c r="AG333" s="176"/>
      <c r="AH333" s="176"/>
      <c r="AI333" s="159">
        <v>11.673934133536388</v>
      </c>
      <c r="AJ333" s="159">
        <v>0.10955312027720286</v>
      </c>
      <c r="AK333" s="159">
        <v>0.93844216546059867</v>
      </c>
    </row>
    <row r="334" spans="1:37" ht="15" x14ac:dyDescent="0.2">
      <c r="A334" s="368" t="s">
        <v>1445</v>
      </c>
      <c r="B334" s="368" t="s">
        <v>324</v>
      </c>
      <c r="C334" s="368">
        <v>6</v>
      </c>
      <c r="D334" s="368">
        <v>333</v>
      </c>
      <c r="E334" s="324" t="s">
        <v>1322</v>
      </c>
      <c r="F334" s="26" t="s">
        <v>324</v>
      </c>
      <c r="G334" s="26">
        <v>9</v>
      </c>
      <c r="H334" s="28">
        <v>337</v>
      </c>
      <c r="I334" s="176" t="s">
        <v>1207</v>
      </c>
      <c r="J334" s="176"/>
      <c r="K334" s="26" t="s">
        <v>1126</v>
      </c>
      <c r="L334" s="26" t="s">
        <v>3</v>
      </c>
      <c r="M334" s="186">
        <v>1</v>
      </c>
      <c r="N334" s="26" t="s">
        <v>610</v>
      </c>
      <c r="O334" s="26" t="s">
        <v>97</v>
      </c>
      <c r="P334" s="26">
        <v>231</v>
      </c>
      <c r="Q334" s="176" t="str">
        <f>_xlfn.CONCAT(O334," ",P334)</f>
        <v>S 231</v>
      </c>
      <c r="R334" s="182">
        <v>14.929242730379565</v>
      </c>
      <c r="S334" s="182">
        <v>1.0886685734498949</v>
      </c>
      <c r="T334" s="182">
        <v>7.2921888478278918</v>
      </c>
      <c r="U334" s="176" t="s">
        <v>1086</v>
      </c>
      <c r="V334" s="176" t="s">
        <v>1093</v>
      </c>
      <c r="W334" s="184" t="s">
        <v>1121</v>
      </c>
      <c r="X334" s="173">
        <v>2</v>
      </c>
      <c r="Y334" s="176" t="s">
        <v>1193</v>
      </c>
      <c r="Z334" s="178">
        <v>10</v>
      </c>
      <c r="AA334" s="178">
        <f>2.5*2</f>
        <v>5</v>
      </c>
      <c r="AB334" s="173">
        <v>12</v>
      </c>
      <c r="AC334" s="179">
        <f>AB334-AD334</f>
        <v>3.9620839337140925</v>
      </c>
      <c r="AD334" s="179">
        <f>(Z334*AB334)/R334</f>
        <v>8.0379160662859075</v>
      </c>
      <c r="AE334" s="159"/>
      <c r="AF334" s="159"/>
      <c r="AG334" s="176"/>
      <c r="AH334" s="176"/>
      <c r="AI334" s="159">
        <v>23.68763528959434</v>
      </c>
      <c r="AJ334" s="159">
        <v>4.8327705540909935</v>
      </c>
      <c r="AK334" s="159">
        <v>20.402081064689327</v>
      </c>
    </row>
    <row r="335" spans="1:37" ht="15" x14ac:dyDescent="0.2">
      <c r="A335" s="368" t="s">
        <v>1445</v>
      </c>
      <c r="B335" s="368" t="s">
        <v>325</v>
      </c>
      <c r="C335" s="368">
        <v>6</v>
      </c>
      <c r="D335" s="368">
        <v>334</v>
      </c>
      <c r="E335" s="324" t="s">
        <v>1322</v>
      </c>
      <c r="F335" s="26" t="s">
        <v>325</v>
      </c>
      <c r="G335" s="26">
        <v>9</v>
      </c>
      <c r="H335" s="28">
        <v>338</v>
      </c>
      <c r="I335" s="176" t="s">
        <v>1208</v>
      </c>
      <c r="J335" s="176"/>
      <c r="K335" s="26" t="s">
        <v>1126</v>
      </c>
      <c r="L335" s="26" t="s">
        <v>3</v>
      </c>
      <c r="M335" s="186">
        <v>5</v>
      </c>
      <c r="N335" s="26" t="s">
        <v>618</v>
      </c>
      <c r="O335" s="26" t="s">
        <v>97</v>
      </c>
      <c r="P335" s="26">
        <v>232</v>
      </c>
      <c r="Q335" s="176" t="str">
        <f>_xlfn.CONCAT(O335," ",P335)</f>
        <v>S 232</v>
      </c>
      <c r="R335" s="182">
        <v>19.934965066250886</v>
      </c>
      <c r="S335" s="182">
        <v>4.2114849585868832</v>
      </c>
      <c r="T335" s="182">
        <v>21.12612158882968</v>
      </c>
      <c r="U335" s="176" t="s">
        <v>1086</v>
      </c>
      <c r="V335" s="176" t="s">
        <v>1093</v>
      </c>
      <c r="W335" s="184" t="s">
        <v>1121</v>
      </c>
      <c r="X335" s="173">
        <v>2</v>
      </c>
      <c r="Y335" s="176" t="s">
        <v>1193</v>
      </c>
      <c r="Z335" s="178">
        <v>10</v>
      </c>
      <c r="AA335" s="178">
        <f>2.5*2</f>
        <v>5</v>
      </c>
      <c r="AB335" s="173">
        <v>12</v>
      </c>
      <c r="AC335" s="179">
        <f>AB335-AD335</f>
        <v>5.9804258697621044</v>
      </c>
      <c r="AD335" s="179">
        <f>(Z335*AB335)/R335</f>
        <v>6.0195741302378956</v>
      </c>
      <c r="AE335" s="159"/>
      <c r="AF335" s="159"/>
      <c r="AG335" s="26"/>
      <c r="AH335" s="26"/>
      <c r="AI335" s="159">
        <v>6.9766924895799924</v>
      </c>
      <c r="AJ335" s="159">
        <v>0.18590832531889226</v>
      </c>
      <c r="AK335" s="159">
        <v>2.6647057412456521</v>
      </c>
    </row>
    <row r="336" spans="1:37" x14ac:dyDescent="0.2">
      <c r="A336" s="369" t="s">
        <v>1445</v>
      </c>
      <c r="B336" s="368" t="s">
        <v>326</v>
      </c>
      <c r="C336" s="368">
        <v>6</v>
      </c>
      <c r="D336" s="368">
        <v>335</v>
      </c>
      <c r="E336" s="324" t="s">
        <v>1322</v>
      </c>
      <c r="F336" s="192" t="s">
        <v>323</v>
      </c>
      <c r="G336" s="192">
        <v>2</v>
      </c>
      <c r="H336" s="28">
        <v>280</v>
      </c>
      <c r="I336" s="192" t="s">
        <v>643</v>
      </c>
      <c r="J336" s="192"/>
      <c r="K336" s="192" t="s">
        <v>1126</v>
      </c>
      <c r="L336" s="192" t="s">
        <v>13</v>
      </c>
      <c r="M336" s="234">
        <v>1</v>
      </c>
      <c r="N336" s="192" t="s">
        <v>642</v>
      </c>
      <c r="O336" s="192" t="s">
        <v>97</v>
      </c>
      <c r="P336" s="192" t="s">
        <v>765</v>
      </c>
      <c r="Q336" s="192" t="s">
        <v>643</v>
      </c>
      <c r="R336" s="235">
        <v>13.379603179495376</v>
      </c>
      <c r="S336" s="235">
        <v>1.6413135395110297</v>
      </c>
      <c r="T336" s="235">
        <v>12.267281155441063</v>
      </c>
      <c r="U336" s="193" t="s">
        <v>1086</v>
      </c>
      <c r="V336" s="193" t="s">
        <v>1</v>
      </c>
      <c r="W336" s="194" t="s">
        <v>1122</v>
      </c>
      <c r="X336" s="194">
        <v>2</v>
      </c>
      <c r="Y336" s="193" t="s">
        <v>1078</v>
      </c>
      <c r="Z336" s="195">
        <v>10</v>
      </c>
      <c r="AA336" s="195">
        <f>2.5*2</f>
        <v>5</v>
      </c>
      <c r="AB336" s="173">
        <v>12</v>
      </c>
      <c r="AC336" s="196">
        <f>AB336-AD336</f>
        <v>3.0311241379786633</v>
      </c>
      <c r="AD336" s="196">
        <f>(Z336*AB336)/R336</f>
        <v>8.9688758620213367</v>
      </c>
      <c r="AE336" s="26"/>
      <c r="AF336" s="26"/>
      <c r="AG336" s="176"/>
      <c r="AH336" s="176"/>
      <c r="AI336" s="159">
        <v>8.7698409005027465</v>
      </c>
      <c r="AJ336" s="159">
        <v>1.0627890778692102</v>
      </c>
      <c r="AK336" s="159">
        <v>12.118681398294056</v>
      </c>
    </row>
    <row r="337" spans="1:37" x14ac:dyDescent="0.2">
      <c r="A337" s="369" t="s">
        <v>1445</v>
      </c>
      <c r="B337" s="368" t="s">
        <v>317</v>
      </c>
      <c r="C337" s="368">
        <v>7</v>
      </c>
      <c r="D337" s="368">
        <v>336</v>
      </c>
      <c r="E337" s="328" t="s">
        <v>1</v>
      </c>
      <c r="F337" s="176" t="s">
        <v>1</v>
      </c>
      <c r="G337" s="176" t="s">
        <v>1</v>
      </c>
      <c r="H337" s="176"/>
      <c r="I337" s="176" t="s">
        <v>1266</v>
      </c>
      <c r="J337" s="176"/>
      <c r="K337" s="173"/>
      <c r="L337" s="176"/>
      <c r="M337" s="180"/>
      <c r="N337" s="176"/>
      <c r="O337" s="176"/>
      <c r="P337" s="176"/>
      <c r="Q337" s="176"/>
      <c r="R337" s="187" t="s">
        <v>1</v>
      </c>
      <c r="S337" s="187" t="s">
        <v>1</v>
      </c>
      <c r="T337" s="187" t="s">
        <v>1</v>
      </c>
      <c r="U337" s="187" t="s">
        <v>1</v>
      </c>
      <c r="V337" s="187" t="s">
        <v>1</v>
      </c>
      <c r="W337" s="187" t="s">
        <v>1</v>
      </c>
      <c r="X337" s="187" t="s">
        <v>1</v>
      </c>
      <c r="Y337" s="187" t="s">
        <v>1</v>
      </c>
      <c r="Z337" s="187" t="s">
        <v>1</v>
      </c>
      <c r="AA337" s="187" t="s">
        <v>1</v>
      </c>
      <c r="AB337" s="187" t="s">
        <v>1</v>
      </c>
      <c r="AC337" s="187" t="s">
        <v>1</v>
      </c>
      <c r="AD337" s="187" t="s">
        <v>1</v>
      </c>
      <c r="AE337" s="187" t="s">
        <v>1</v>
      </c>
      <c r="AF337" s="187" t="s">
        <v>1</v>
      </c>
      <c r="AG337" s="176"/>
      <c r="AH337" s="176"/>
      <c r="AI337" s="330">
        <v>0.80290662071176411</v>
      </c>
      <c r="AJ337" s="159">
        <v>7.3035413518136E-2</v>
      </c>
      <c r="AK337" s="159">
        <v>9.0963770423752717</v>
      </c>
    </row>
    <row r="338" spans="1:37" x14ac:dyDescent="0.2">
      <c r="A338" s="369" t="s">
        <v>1445</v>
      </c>
      <c r="B338" s="369" t="s">
        <v>318</v>
      </c>
      <c r="C338" s="369">
        <v>7</v>
      </c>
      <c r="D338" s="368">
        <v>337</v>
      </c>
      <c r="E338" s="283" t="s">
        <v>1319</v>
      </c>
      <c r="F338" s="26" t="s">
        <v>318</v>
      </c>
      <c r="G338" s="26">
        <v>12</v>
      </c>
      <c r="H338" s="26">
        <v>89</v>
      </c>
      <c r="I338" s="176" t="s">
        <v>1130</v>
      </c>
      <c r="J338" s="176"/>
      <c r="K338" s="173" t="s">
        <v>1128</v>
      </c>
      <c r="L338" s="176" t="s">
        <v>1</v>
      </c>
      <c r="M338" s="176" t="s">
        <v>1</v>
      </c>
      <c r="N338" s="176" t="s">
        <v>1</v>
      </c>
      <c r="O338" s="176" t="s">
        <v>1</v>
      </c>
      <c r="P338" s="176" t="s">
        <v>1</v>
      </c>
      <c r="Q338" s="176" t="s">
        <v>1130</v>
      </c>
      <c r="R338" s="175" t="s">
        <v>1</v>
      </c>
      <c r="S338" s="175" t="s">
        <v>1</v>
      </c>
      <c r="T338" s="175" t="s">
        <v>1</v>
      </c>
      <c r="U338" s="176" t="s">
        <v>1</v>
      </c>
      <c r="V338" s="176" t="s">
        <v>1133</v>
      </c>
      <c r="W338" s="176" t="s">
        <v>1</v>
      </c>
      <c r="X338" s="176">
        <v>2</v>
      </c>
      <c r="Y338" s="176" t="s">
        <v>1193</v>
      </c>
      <c r="Z338" s="178" t="s">
        <v>1</v>
      </c>
      <c r="AA338" s="178">
        <f>2.5*2</f>
        <v>5</v>
      </c>
      <c r="AB338" s="173">
        <v>12</v>
      </c>
      <c r="AC338" s="183">
        <v>0</v>
      </c>
      <c r="AD338" s="183">
        <v>0</v>
      </c>
      <c r="AE338" s="240" t="s">
        <v>1323</v>
      </c>
      <c r="AF338" s="240"/>
      <c r="AG338" s="176"/>
      <c r="AH338" s="176"/>
      <c r="AI338" s="159">
        <v>20.848431508056649</v>
      </c>
      <c r="AJ338" s="159">
        <v>0.25226641848324027</v>
      </c>
      <c r="AK338" s="159">
        <v>1.2100019053507918</v>
      </c>
    </row>
    <row r="339" spans="1:37" x14ac:dyDescent="0.2">
      <c r="A339" s="369" t="s">
        <v>1445</v>
      </c>
      <c r="B339" s="369" t="s">
        <v>319</v>
      </c>
      <c r="C339" s="369">
        <v>7</v>
      </c>
      <c r="D339" s="368">
        <v>338</v>
      </c>
      <c r="E339" s="283" t="s">
        <v>1320</v>
      </c>
      <c r="F339" s="26" t="s">
        <v>318</v>
      </c>
      <c r="G339" s="26">
        <v>12</v>
      </c>
      <c r="H339" s="26">
        <v>178</v>
      </c>
      <c r="I339" s="176" t="s">
        <v>1131</v>
      </c>
      <c r="J339" s="176"/>
      <c r="K339" s="173" t="s">
        <v>1128</v>
      </c>
      <c r="L339" s="176" t="s">
        <v>1</v>
      </c>
      <c r="M339" s="176" t="s">
        <v>1</v>
      </c>
      <c r="N339" s="176" t="s">
        <v>1</v>
      </c>
      <c r="O339" s="176" t="s">
        <v>1</v>
      </c>
      <c r="P339" s="176" t="s">
        <v>1</v>
      </c>
      <c r="Q339" s="176" t="s">
        <v>1131</v>
      </c>
      <c r="R339" s="175" t="s">
        <v>1</v>
      </c>
      <c r="S339" s="175" t="s">
        <v>1</v>
      </c>
      <c r="T339" s="175" t="s">
        <v>1</v>
      </c>
      <c r="U339" s="176" t="s">
        <v>1</v>
      </c>
      <c r="V339" s="176" t="s">
        <v>1133</v>
      </c>
      <c r="W339" s="176" t="s">
        <v>1</v>
      </c>
      <c r="X339" s="176">
        <v>2</v>
      </c>
      <c r="Y339" s="176" t="s">
        <v>1193</v>
      </c>
      <c r="Z339" s="178" t="s">
        <v>1</v>
      </c>
      <c r="AA339" s="178">
        <f>2.5*2</f>
        <v>5</v>
      </c>
      <c r="AB339" s="173">
        <v>12</v>
      </c>
      <c r="AC339" s="183" t="s">
        <v>1</v>
      </c>
      <c r="AD339" s="183" t="s">
        <v>1</v>
      </c>
      <c r="AE339" s="240"/>
      <c r="AF339" s="240"/>
      <c r="AG339" s="176"/>
      <c r="AH339" s="176"/>
      <c r="AI339" s="159">
        <v>9.5401047210644414</v>
      </c>
      <c r="AJ339" s="159">
        <v>2.6558332188412546E-2</v>
      </c>
      <c r="AK339" s="159">
        <v>0.2783861704345032</v>
      </c>
    </row>
    <row r="340" spans="1:37" x14ac:dyDescent="0.2">
      <c r="A340" s="369" t="s">
        <v>1445</v>
      </c>
      <c r="B340" s="369" t="s">
        <v>322</v>
      </c>
      <c r="C340" s="369">
        <v>7</v>
      </c>
      <c r="D340" s="368">
        <v>339</v>
      </c>
      <c r="E340" s="283" t="s">
        <v>1321</v>
      </c>
      <c r="F340" s="26" t="s">
        <v>318</v>
      </c>
      <c r="G340" s="26">
        <v>12</v>
      </c>
      <c r="H340" s="26">
        <v>267</v>
      </c>
      <c r="I340" s="176" t="s">
        <v>1132</v>
      </c>
      <c r="J340" s="176"/>
      <c r="K340" s="173" t="s">
        <v>1128</v>
      </c>
      <c r="L340" s="176" t="s">
        <v>1</v>
      </c>
      <c r="M340" s="176" t="s">
        <v>1</v>
      </c>
      <c r="N340" s="176" t="s">
        <v>1</v>
      </c>
      <c r="O340" s="176" t="s">
        <v>1</v>
      </c>
      <c r="P340" s="176" t="s">
        <v>1</v>
      </c>
      <c r="Q340" s="176" t="s">
        <v>1132</v>
      </c>
      <c r="R340" s="175" t="s">
        <v>1</v>
      </c>
      <c r="S340" s="175" t="s">
        <v>1</v>
      </c>
      <c r="T340" s="175" t="s">
        <v>1</v>
      </c>
      <c r="U340" s="176" t="s">
        <v>1</v>
      </c>
      <c r="V340" s="176" t="s">
        <v>1133</v>
      </c>
      <c r="W340" s="176" t="s">
        <v>1</v>
      </c>
      <c r="X340" s="176">
        <v>2</v>
      </c>
      <c r="Y340" s="176" t="s">
        <v>1193</v>
      </c>
      <c r="Z340" s="178" t="s">
        <v>1</v>
      </c>
      <c r="AA340" s="178">
        <f>2.5*2</f>
        <v>5</v>
      </c>
      <c r="AB340" s="173">
        <v>12</v>
      </c>
      <c r="AC340" s="183" t="s">
        <v>1</v>
      </c>
      <c r="AD340" s="183" t="s">
        <v>1</v>
      </c>
      <c r="AE340" s="240"/>
      <c r="AF340" s="240"/>
      <c r="AG340" s="176"/>
      <c r="AH340" s="176"/>
      <c r="AI340" s="159">
        <v>11.341475739277726</v>
      </c>
      <c r="AJ340" s="159">
        <v>1.1351988831745838</v>
      </c>
      <c r="AK340" s="159">
        <v>10.009269598339573</v>
      </c>
    </row>
    <row r="341" spans="1:37" x14ac:dyDescent="0.2">
      <c r="A341" s="369" t="s">
        <v>1445</v>
      </c>
      <c r="B341" s="369" t="s">
        <v>323</v>
      </c>
      <c r="C341" s="369">
        <v>7</v>
      </c>
      <c r="D341" s="368">
        <v>340</v>
      </c>
      <c r="E341" s="26" t="s">
        <v>1322</v>
      </c>
      <c r="F341" s="26" t="s">
        <v>318</v>
      </c>
      <c r="G341" s="26">
        <v>12</v>
      </c>
      <c r="H341" s="26">
        <v>339</v>
      </c>
      <c r="I341" s="176" t="s">
        <v>1491</v>
      </c>
      <c r="J341" s="176"/>
      <c r="K341" s="173" t="s">
        <v>1128</v>
      </c>
      <c r="L341" s="176" t="s">
        <v>1</v>
      </c>
      <c r="M341" s="176" t="s">
        <v>1</v>
      </c>
      <c r="N341" s="176" t="s">
        <v>1</v>
      </c>
      <c r="O341" s="176" t="s">
        <v>1</v>
      </c>
      <c r="P341" s="176" t="s">
        <v>1</v>
      </c>
      <c r="Q341" s="176" t="s">
        <v>1491</v>
      </c>
      <c r="R341" s="175" t="s">
        <v>1</v>
      </c>
      <c r="S341" s="175" t="s">
        <v>1</v>
      </c>
      <c r="T341" s="175" t="s">
        <v>1</v>
      </c>
      <c r="U341" s="176" t="s">
        <v>1</v>
      </c>
      <c r="V341" s="176" t="s">
        <v>1133</v>
      </c>
      <c r="W341" s="176" t="s">
        <v>1</v>
      </c>
      <c r="X341" s="176">
        <v>2</v>
      </c>
      <c r="Y341" s="176" t="s">
        <v>1193</v>
      </c>
      <c r="Z341" s="178" t="s">
        <v>1</v>
      </c>
      <c r="AA341" s="178">
        <f>2.5*2</f>
        <v>5</v>
      </c>
      <c r="AB341" s="173">
        <v>12</v>
      </c>
      <c r="AC341" s="183" t="s">
        <v>1</v>
      </c>
      <c r="AD341" s="183" t="s">
        <v>1</v>
      </c>
      <c r="AE341" s="240"/>
      <c r="AF341" s="240"/>
      <c r="AG341" s="176"/>
      <c r="AH341" s="176"/>
      <c r="AI341" s="159">
        <v>11.411020058512342</v>
      </c>
      <c r="AJ341" s="159">
        <v>1.5901801397812354</v>
      </c>
      <c r="AK341" s="159">
        <v>13.935477561403459</v>
      </c>
    </row>
    <row r="342" spans="1:37" x14ac:dyDescent="0.2">
      <c r="A342" s="369" t="s">
        <v>1445</v>
      </c>
      <c r="B342" s="368" t="s">
        <v>324</v>
      </c>
      <c r="C342" s="368">
        <v>7</v>
      </c>
      <c r="D342" s="368">
        <v>341</v>
      </c>
      <c r="E342" s="176" t="s">
        <v>1</v>
      </c>
      <c r="F342" s="176" t="s">
        <v>1</v>
      </c>
      <c r="G342" s="176" t="s">
        <v>1</v>
      </c>
      <c r="H342" s="176"/>
      <c r="I342" s="176" t="s">
        <v>1265</v>
      </c>
      <c r="J342" s="176"/>
      <c r="K342" s="173"/>
      <c r="L342" s="176"/>
      <c r="M342" s="180"/>
      <c r="N342" s="176"/>
      <c r="O342" s="176"/>
      <c r="P342" s="176"/>
      <c r="Q342" s="176"/>
      <c r="R342" s="187" t="s">
        <v>1</v>
      </c>
      <c r="S342" s="187" t="s">
        <v>1</v>
      </c>
      <c r="T342" s="187" t="s">
        <v>1</v>
      </c>
      <c r="U342" s="187" t="s">
        <v>1</v>
      </c>
      <c r="V342" s="187" t="s">
        <v>1</v>
      </c>
      <c r="W342" s="187" t="s">
        <v>1</v>
      </c>
      <c r="X342" s="187" t="s">
        <v>1</v>
      </c>
      <c r="Y342" s="176" t="s">
        <v>1513</v>
      </c>
      <c r="Z342" s="187" t="s">
        <v>1</v>
      </c>
      <c r="AA342" s="187" t="s">
        <v>1</v>
      </c>
      <c r="AB342" s="187" t="s">
        <v>1</v>
      </c>
      <c r="AC342" s="187" t="s">
        <v>1</v>
      </c>
      <c r="AD342" s="187" t="s">
        <v>1</v>
      </c>
      <c r="AE342" s="187" t="s">
        <v>1</v>
      </c>
      <c r="AF342" s="187" t="s">
        <v>1</v>
      </c>
      <c r="AG342" s="176"/>
      <c r="AH342" s="176"/>
      <c r="AI342" s="330">
        <v>-8.384216587615137E-2</v>
      </c>
      <c r="AJ342" s="159">
        <v>1.2668412210720511E-2</v>
      </c>
      <c r="AK342" s="159">
        <v>-15.109834148886176</v>
      </c>
    </row>
    <row r="344" spans="1:37" x14ac:dyDescent="0.2">
      <c r="B344" s="371"/>
      <c r="C344" s="371"/>
    </row>
    <row r="345" spans="1:37" x14ac:dyDescent="0.2">
      <c r="B345" s="371"/>
      <c r="C345" s="371"/>
    </row>
    <row r="346" spans="1:37" x14ac:dyDescent="0.2">
      <c r="B346" s="371"/>
      <c r="C346" s="371"/>
    </row>
    <row r="347" spans="1:37" x14ac:dyDescent="0.2">
      <c r="B347" s="371"/>
      <c r="C347" s="371"/>
    </row>
    <row r="348" spans="1:37" x14ac:dyDescent="0.2">
      <c r="B348" s="371"/>
      <c r="C348" s="371"/>
    </row>
    <row r="349" spans="1:37" x14ac:dyDescent="0.2">
      <c r="B349" s="371"/>
      <c r="C349" s="371"/>
    </row>
    <row r="350" spans="1:37" x14ac:dyDescent="0.2">
      <c r="B350" s="371"/>
      <c r="C350" s="371"/>
    </row>
    <row r="351" spans="1:37" x14ac:dyDescent="0.2">
      <c r="B351" s="371"/>
      <c r="C351" s="371"/>
    </row>
    <row r="352" spans="1:37" x14ac:dyDescent="0.2">
      <c r="B352" s="371"/>
      <c r="C352" s="371"/>
    </row>
    <row r="353" spans="2:3" x14ac:dyDescent="0.2">
      <c r="B353" s="371"/>
      <c r="C353" s="371"/>
    </row>
    <row r="354" spans="2:3" x14ac:dyDescent="0.2">
      <c r="B354" s="371"/>
      <c r="C354" s="371"/>
    </row>
    <row r="355" spans="2:3" x14ac:dyDescent="0.2">
      <c r="B355" s="371"/>
      <c r="C355" s="371"/>
    </row>
    <row r="356" spans="2:3" x14ac:dyDescent="0.2">
      <c r="B356" s="371"/>
      <c r="C356" s="371"/>
    </row>
    <row r="357" spans="2:3" x14ac:dyDescent="0.2">
      <c r="B357" s="371"/>
      <c r="C357" s="371"/>
    </row>
    <row r="358" spans="2:3" x14ac:dyDescent="0.2">
      <c r="B358" s="371"/>
      <c r="C358" s="371"/>
    </row>
    <row r="359" spans="2:3" x14ac:dyDescent="0.2">
      <c r="B359" s="371"/>
      <c r="C359" s="371"/>
    </row>
    <row r="360" spans="2:3" x14ac:dyDescent="0.2">
      <c r="B360" s="371"/>
      <c r="C360" s="371"/>
    </row>
    <row r="361" spans="2:3" x14ac:dyDescent="0.2">
      <c r="B361" s="371"/>
      <c r="C361" s="371"/>
    </row>
    <row r="362" spans="2:3" x14ac:dyDescent="0.2">
      <c r="B362" s="371"/>
      <c r="C362" s="371"/>
    </row>
    <row r="363" spans="2:3" x14ac:dyDescent="0.2">
      <c r="B363" s="371"/>
      <c r="C363" s="371"/>
    </row>
    <row r="364" spans="2:3" x14ac:dyDescent="0.2">
      <c r="B364" s="371"/>
      <c r="C364" s="371"/>
    </row>
  </sheetData>
  <phoneticPr fontId="1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6211C-7C57-874A-80A3-B387BF1DB5F1}">
  <sheetPr>
    <tabColor theme="7" tint="0.79998168889431442"/>
    <pageSetUpPr fitToPage="1"/>
  </sheetPr>
  <dimension ref="A1:BF118"/>
  <sheetViews>
    <sheetView topLeftCell="AJ1" zoomScale="75" workbookViewId="0">
      <selection activeCell="BE3" sqref="BE3:BF5"/>
    </sheetView>
  </sheetViews>
  <sheetFormatPr baseColWidth="10" defaultRowHeight="14" x14ac:dyDescent="0.2"/>
  <cols>
    <col min="1" max="1" width="7.83203125" style="4" bestFit="1" customWidth="1"/>
    <col min="2" max="2" width="9.33203125" style="4" bestFit="1" customWidth="1"/>
    <col min="3" max="3" width="7.6640625" style="4" bestFit="1" customWidth="1"/>
    <col min="4" max="10" width="9.33203125" style="4" bestFit="1" customWidth="1"/>
    <col min="11" max="11" width="7.6640625" style="4" bestFit="1" customWidth="1"/>
    <col min="12" max="12" width="8.83203125" style="4" bestFit="1" customWidth="1"/>
    <col min="13" max="13" width="7.33203125" style="4" bestFit="1" customWidth="1"/>
    <col min="14" max="14" width="1.83203125" style="4" customWidth="1"/>
    <col min="15" max="15" width="5.6640625" style="4" customWidth="1"/>
    <col min="16" max="16" width="6.1640625" style="4" customWidth="1"/>
    <col min="17" max="17" width="13" style="4" customWidth="1"/>
    <col min="18" max="18" width="20.1640625" style="4" bestFit="1" customWidth="1"/>
    <col min="19" max="19" width="9.33203125" style="4" bestFit="1" customWidth="1"/>
    <col min="20" max="20" width="7.6640625" style="4" bestFit="1" customWidth="1"/>
    <col min="21" max="27" width="9.33203125" style="4" bestFit="1" customWidth="1"/>
    <col min="28" max="28" width="7.5" style="4" bestFit="1" customWidth="1"/>
    <col min="29" max="29" width="8.33203125" style="4" bestFit="1" customWidth="1"/>
    <col min="30" max="30" width="7.33203125" style="4" bestFit="1" customWidth="1"/>
    <col min="31" max="31" width="2.83203125" style="4" customWidth="1"/>
    <col min="32" max="32" width="4.83203125" style="4" customWidth="1"/>
    <col min="33" max="33" width="37" style="4" customWidth="1"/>
    <col min="34" max="34" width="4.1640625" style="4" customWidth="1"/>
    <col min="35" max="35" width="15.1640625" style="4" bestFit="1" customWidth="1"/>
    <col min="36" max="36" width="8.6640625" style="4" bestFit="1" customWidth="1"/>
    <col min="37" max="43" width="10.6640625" style="4" bestFit="1" customWidth="1"/>
    <col min="44" max="45" width="8.6640625" style="4" bestFit="1" customWidth="1"/>
    <col min="46" max="46" width="7.83203125" style="4" bestFit="1" customWidth="1"/>
    <col min="47" max="47" width="4" style="4" customWidth="1"/>
    <col min="48" max="48" width="10" style="4" bestFit="1" customWidth="1"/>
    <col min="49" max="49" width="20.1640625" style="4" bestFit="1" customWidth="1"/>
    <col min="50" max="50" width="3.83203125" style="4" bestFit="1" customWidth="1"/>
    <col min="51" max="51" width="5.33203125" style="4" bestFit="1" customWidth="1"/>
    <col min="52" max="52" width="20.1640625" style="4" bestFit="1" customWidth="1"/>
    <col min="53" max="53" width="4.1640625" style="4" bestFit="1" customWidth="1"/>
    <col min="54" max="54" width="5.33203125" style="4" bestFit="1" customWidth="1"/>
    <col min="55" max="55" width="5.6640625" style="4" bestFit="1" customWidth="1"/>
    <col min="56" max="56" width="3.83203125" style="4" bestFit="1" customWidth="1"/>
    <col min="57" max="57" width="4.6640625" style="4" customWidth="1"/>
    <col min="58" max="16384" width="10.83203125" style="4"/>
  </cols>
  <sheetData>
    <row r="1" spans="1:58" x14ac:dyDescent="0.2">
      <c r="A1" s="121" t="s">
        <v>1336</v>
      </c>
      <c r="B1" s="122"/>
      <c r="C1" s="122"/>
      <c r="D1" s="122"/>
      <c r="E1" s="122"/>
      <c r="F1" s="122"/>
      <c r="G1" s="122"/>
      <c r="H1" s="122"/>
      <c r="I1" s="122"/>
      <c r="J1" s="122"/>
      <c r="K1" s="122"/>
      <c r="L1" s="122"/>
      <c r="M1" s="122"/>
      <c r="O1" s="5"/>
      <c r="P1" s="5"/>
      <c r="R1" s="121" t="s">
        <v>1234</v>
      </c>
      <c r="S1" s="122"/>
      <c r="T1" s="122"/>
      <c r="U1" s="122"/>
      <c r="V1" s="122"/>
      <c r="W1" s="122"/>
      <c r="X1" s="122"/>
      <c r="Y1" s="122"/>
      <c r="Z1" s="122"/>
      <c r="AA1" s="122"/>
      <c r="AB1" s="122"/>
      <c r="AC1" s="122"/>
      <c r="AD1" s="122"/>
      <c r="AH1" s="121" t="s">
        <v>1378</v>
      </c>
      <c r="AI1" s="122"/>
      <c r="AJ1" s="122"/>
      <c r="AK1" s="122"/>
      <c r="AL1" s="122"/>
      <c r="AM1" s="122"/>
      <c r="AN1" s="122"/>
      <c r="AO1" s="122"/>
      <c r="AP1" s="122"/>
      <c r="AQ1" s="122"/>
      <c r="AR1" s="122"/>
      <c r="AS1" s="122"/>
      <c r="AT1" s="122"/>
    </row>
    <row r="2" spans="1:58" x14ac:dyDescent="0.2">
      <c r="O2" s="1"/>
      <c r="P2" s="1"/>
      <c r="AV2" s="3" t="s">
        <v>1385</v>
      </c>
    </row>
    <row r="3" spans="1:58" x14ac:dyDescent="0.2">
      <c r="A3" s="26" t="s">
        <v>1201</v>
      </c>
      <c r="B3" s="26">
        <v>1</v>
      </c>
      <c r="C3" s="26">
        <v>2</v>
      </c>
      <c r="D3" s="26">
        <v>3</v>
      </c>
      <c r="E3" s="26">
        <v>4</v>
      </c>
      <c r="F3" s="26">
        <v>5</v>
      </c>
      <c r="G3" s="26">
        <v>6</v>
      </c>
      <c r="H3" s="26">
        <v>7</v>
      </c>
      <c r="I3" s="26">
        <v>8</v>
      </c>
      <c r="J3" s="26">
        <v>9</v>
      </c>
      <c r="K3" s="26">
        <v>10</v>
      </c>
      <c r="L3" s="26">
        <v>11</v>
      </c>
      <c r="M3" s="26">
        <v>12</v>
      </c>
      <c r="O3" s="4" t="s">
        <v>1337</v>
      </c>
      <c r="R3" s="26" t="s">
        <v>1460</v>
      </c>
      <c r="S3" s="26">
        <v>1</v>
      </c>
      <c r="T3" s="26">
        <v>2</v>
      </c>
      <c r="U3" s="26">
        <v>3</v>
      </c>
      <c r="V3" s="26">
        <v>4</v>
      </c>
      <c r="W3" s="26">
        <v>5</v>
      </c>
      <c r="X3" s="26">
        <v>6</v>
      </c>
      <c r="Y3" s="26">
        <v>7</v>
      </c>
      <c r="Z3" s="26">
        <v>8</v>
      </c>
      <c r="AA3" s="26">
        <v>9</v>
      </c>
      <c r="AB3" s="26">
        <v>10</v>
      </c>
      <c r="AC3" s="26">
        <v>11</v>
      </c>
      <c r="AD3" s="26">
        <v>12</v>
      </c>
      <c r="AF3" s="4" t="s">
        <v>1338</v>
      </c>
      <c r="AH3" s="26" t="s">
        <v>1382</v>
      </c>
      <c r="AI3" s="26">
        <v>1</v>
      </c>
      <c r="AJ3" s="26">
        <v>2</v>
      </c>
      <c r="AK3" s="26">
        <v>3</v>
      </c>
      <c r="AL3" s="26">
        <v>4</v>
      </c>
      <c r="AM3" s="26">
        <v>5</v>
      </c>
      <c r="AN3" s="26">
        <v>6</v>
      </c>
      <c r="AO3" s="26">
        <v>7</v>
      </c>
      <c r="AP3" s="26">
        <v>8</v>
      </c>
      <c r="AQ3" s="26">
        <v>9</v>
      </c>
      <c r="AR3" s="26">
        <v>10</v>
      </c>
      <c r="AS3" s="26">
        <v>11</v>
      </c>
      <c r="AT3" s="26">
        <v>12</v>
      </c>
      <c r="AV3" s="296"/>
      <c r="AW3" s="361" t="s">
        <v>1395</v>
      </c>
      <c r="AX3" s="362"/>
      <c r="AY3" s="363"/>
      <c r="AZ3" s="361" t="s">
        <v>1397</v>
      </c>
      <c r="BA3" s="362"/>
      <c r="BB3" s="363"/>
      <c r="BC3" s="361" t="s">
        <v>1403</v>
      </c>
      <c r="BD3" s="363"/>
      <c r="BE3" s="4" t="s">
        <v>1383</v>
      </c>
    </row>
    <row r="4" spans="1:58" x14ac:dyDescent="0.2">
      <c r="A4" s="26" t="s">
        <v>317</v>
      </c>
      <c r="B4" s="132" t="s">
        <v>115</v>
      </c>
      <c r="C4" s="132" t="s">
        <v>156</v>
      </c>
      <c r="D4" s="132" t="s">
        <v>159</v>
      </c>
      <c r="E4" s="132" t="s">
        <v>184</v>
      </c>
      <c r="F4" s="132" t="s">
        <v>133</v>
      </c>
      <c r="G4" s="133" t="s">
        <v>151</v>
      </c>
      <c r="H4" s="132" t="s">
        <v>176</v>
      </c>
      <c r="I4" s="136" t="s">
        <v>1203</v>
      </c>
      <c r="J4" s="132" t="s">
        <v>202</v>
      </c>
      <c r="K4" s="132" t="s">
        <v>150</v>
      </c>
      <c r="L4" s="132" t="s">
        <v>165</v>
      </c>
      <c r="M4" s="132"/>
      <c r="O4" s="122"/>
      <c r="P4" s="4" t="s">
        <v>1226</v>
      </c>
      <c r="R4" s="26" t="s">
        <v>317</v>
      </c>
      <c r="S4" s="132" t="s">
        <v>115</v>
      </c>
      <c r="T4" s="132" t="s">
        <v>156</v>
      </c>
      <c r="U4" s="132" t="s">
        <v>159</v>
      </c>
      <c r="V4" s="132" t="s">
        <v>184</v>
      </c>
      <c r="W4" s="132" t="s">
        <v>133</v>
      </c>
      <c r="X4" s="136" t="s">
        <v>151</v>
      </c>
      <c r="Y4" s="132" t="s">
        <v>176</v>
      </c>
      <c r="Z4" s="136" t="s">
        <v>1203</v>
      </c>
      <c r="AA4" s="132" t="s">
        <v>202</v>
      </c>
      <c r="AB4" s="132" t="s">
        <v>150</v>
      </c>
      <c r="AC4" s="132" t="s">
        <v>165</v>
      </c>
      <c r="AD4" s="132" t="s">
        <v>1129</v>
      </c>
      <c r="AF4" s="241"/>
      <c r="AG4" s="4" t="s">
        <v>1340</v>
      </c>
      <c r="AH4" s="26" t="s">
        <v>317</v>
      </c>
      <c r="AI4" s="132" t="s">
        <v>115</v>
      </c>
      <c r="AJ4" s="132" t="s">
        <v>156</v>
      </c>
      <c r="AK4" s="132" t="s">
        <v>159</v>
      </c>
      <c r="AL4" s="132" t="s">
        <v>184</v>
      </c>
      <c r="AM4" s="132" t="s">
        <v>133</v>
      </c>
      <c r="AN4" s="136" t="s">
        <v>151</v>
      </c>
      <c r="AO4" s="132" t="s">
        <v>176</v>
      </c>
      <c r="AP4" s="136" t="s">
        <v>1203</v>
      </c>
      <c r="AQ4" s="132" t="s">
        <v>202</v>
      </c>
      <c r="AR4" s="132" t="s">
        <v>150</v>
      </c>
      <c r="AS4" s="265" t="s">
        <v>165</v>
      </c>
      <c r="AT4" s="292" t="s">
        <v>1129</v>
      </c>
      <c r="AV4" s="296" t="s">
        <v>1157</v>
      </c>
      <c r="AW4" s="296" t="s">
        <v>1122</v>
      </c>
      <c r="AX4" s="296" t="s">
        <v>1396</v>
      </c>
      <c r="AY4" s="296" t="s">
        <v>1463</v>
      </c>
      <c r="AZ4" s="296" t="s">
        <v>1122</v>
      </c>
      <c r="BA4" s="296" t="s">
        <v>1396</v>
      </c>
      <c r="BB4" s="296" t="s">
        <v>1463</v>
      </c>
      <c r="BC4" s="296" t="s">
        <v>1122</v>
      </c>
      <c r="BD4" s="296" t="s">
        <v>1396</v>
      </c>
      <c r="BE4" s="241"/>
      <c r="BF4" s="4" t="s">
        <v>1384</v>
      </c>
    </row>
    <row r="5" spans="1:58" x14ac:dyDescent="0.2">
      <c r="A5" s="26" t="s">
        <v>318</v>
      </c>
      <c r="B5" s="132" t="s">
        <v>197</v>
      </c>
      <c r="C5" s="132" t="s">
        <v>100</v>
      </c>
      <c r="D5" s="132" t="s">
        <v>141</v>
      </c>
      <c r="E5" s="132" t="s">
        <v>148</v>
      </c>
      <c r="F5" s="132" t="s">
        <v>117</v>
      </c>
      <c r="G5" s="132" t="s">
        <v>196</v>
      </c>
      <c r="H5" s="132" t="s">
        <v>185</v>
      </c>
      <c r="I5" s="132" t="s">
        <v>175</v>
      </c>
      <c r="J5" s="132" t="s">
        <v>195</v>
      </c>
      <c r="K5" s="132" t="s">
        <v>162</v>
      </c>
      <c r="L5" s="132" t="s">
        <v>114</v>
      </c>
      <c r="M5" s="132"/>
      <c r="O5" s="127"/>
      <c r="P5" s="4" t="s">
        <v>1227</v>
      </c>
      <c r="R5" s="26" t="s">
        <v>318</v>
      </c>
      <c r="S5" s="132" t="s">
        <v>197</v>
      </c>
      <c r="T5" s="132" t="s">
        <v>100</v>
      </c>
      <c r="U5" s="132" t="s">
        <v>141</v>
      </c>
      <c r="V5" s="132" t="s">
        <v>148</v>
      </c>
      <c r="W5" s="132" t="s">
        <v>117</v>
      </c>
      <c r="X5" s="132" t="s">
        <v>196</v>
      </c>
      <c r="Y5" s="132" t="s">
        <v>185</v>
      </c>
      <c r="Z5" s="132" t="s">
        <v>175</v>
      </c>
      <c r="AA5" s="132" t="s">
        <v>195</v>
      </c>
      <c r="AB5" s="132" t="s">
        <v>162</v>
      </c>
      <c r="AC5" s="132" t="s">
        <v>114</v>
      </c>
      <c r="AD5" s="132" t="s">
        <v>1235</v>
      </c>
      <c r="AF5" s="245"/>
      <c r="AG5" s="4" t="s">
        <v>1343</v>
      </c>
      <c r="AH5" s="26" t="s">
        <v>318</v>
      </c>
      <c r="AI5" s="132" t="s">
        <v>197</v>
      </c>
      <c r="AJ5" s="132" t="s">
        <v>100</v>
      </c>
      <c r="AK5" s="132" t="s">
        <v>141</v>
      </c>
      <c r="AL5" s="132" t="s">
        <v>148</v>
      </c>
      <c r="AM5" s="132" t="s">
        <v>117</v>
      </c>
      <c r="AN5" s="132" t="s">
        <v>196</v>
      </c>
      <c r="AO5" s="132" t="s">
        <v>185</v>
      </c>
      <c r="AP5" s="132" t="s">
        <v>175</v>
      </c>
      <c r="AQ5" s="132" t="s">
        <v>195</v>
      </c>
      <c r="AR5" s="132" t="s">
        <v>162</v>
      </c>
      <c r="AS5" s="132" t="s">
        <v>114</v>
      </c>
      <c r="AT5" s="292" t="s">
        <v>1235</v>
      </c>
      <c r="AV5" s="297" t="s">
        <v>110</v>
      </c>
      <c r="AW5" s="298" t="s">
        <v>1461</v>
      </c>
      <c r="AX5" s="297" t="s">
        <v>1404</v>
      </c>
      <c r="AY5" s="297" t="s">
        <v>345</v>
      </c>
      <c r="AZ5" s="297" t="s">
        <v>1469</v>
      </c>
      <c r="BA5" s="297" t="s">
        <v>1466</v>
      </c>
      <c r="BB5" s="158" t="s">
        <v>345</v>
      </c>
      <c r="BC5" s="297" t="s">
        <v>1382</v>
      </c>
      <c r="BD5" s="297" t="s">
        <v>1404</v>
      </c>
      <c r="BE5" s="295"/>
      <c r="BF5" s="4" t="s">
        <v>1465</v>
      </c>
    </row>
    <row r="6" spans="1:58" x14ac:dyDescent="0.2">
      <c r="A6" s="26" t="s">
        <v>319</v>
      </c>
      <c r="B6" s="132" t="s">
        <v>128</v>
      </c>
      <c r="C6" s="132" t="s">
        <v>200</v>
      </c>
      <c r="D6" s="132" t="s">
        <v>101</v>
      </c>
      <c r="E6" s="132" t="s">
        <v>166</v>
      </c>
      <c r="F6" s="132" t="s">
        <v>140</v>
      </c>
      <c r="G6" s="132" t="s">
        <v>171</v>
      </c>
      <c r="H6" s="132" t="s">
        <v>118</v>
      </c>
      <c r="I6" s="132" t="s">
        <v>136</v>
      </c>
      <c r="J6" s="132" t="s">
        <v>177</v>
      </c>
      <c r="K6" s="132" t="s">
        <v>181</v>
      </c>
      <c r="L6" s="132" t="s">
        <v>108</v>
      </c>
      <c r="M6" s="134" t="s">
        <v>1230</v>
      </c>
      <c r="O6" s="130" t="s">
        <v>1229</v>
      </c>
      <c r="P6" s="4" t="s">
        <v>1228</v>
      </c>
      <c r="R6" s="26" t="s">
        <v>319</v>
      </c>
      <c r="S6" s="132" t="s">
        <v>128</v>
      </c>
      <c r="T6" s="132" t="s">
        <v>200</v>
      </c>
      <c r="U6" s="132" t="s">
        <v>101</v>
      </c>
      <c r="V6" s="132" t="s">
        <v>166</v>
      </c>
      <c r="W6" s="259" t="s">
        <v>140</v>
      </c>
      <c r="X6" s="132" t="s">
        <v>171</v>
      </c>
      <c r="Y6" s="132" t="s">
        <v>118</v>
      </c>
      <c r="Z6" s="132" t="s">
        <v>136</v>
      </c>
      <c r="AA6" s="132" t="s">
        <v>177</v>
      </c>
      <c r="AB6" s="132" t="s">
        <v>181</v>
      </c>
      <c r="AC6" s="132" t="s">
        <v>108</v>
      </c>
      <c r="AD6" s="254" t="s">
        <v>1230</v>
      </c>
      <c r="AF6" s="244"/>
      <c r="AG6" s="4" t="s">
        <v>1339</v>
      </c>
      <c r="AH6" s="26" t="s">
        <v>319</v>
      </c>
      <c r="AI6" s="132" t="s">
        <v>128</v>
      </c>
      <c r="AJ6" s="132" t="s">
        <v>200</v>
      </c>
      <c r="AK6" s="132" t="s">
        <v>101</v>
      </c>
      <c r="AL6" s="132" t="s">
        <v>166</v>
      </c>
      <c r="AM6" s="265" t="s">
        <v>140</v>
      </c>
      <c r="AN6" s="132" t="s">
        <v>171</v>
      </c>
      <c r="AO6" s="132" t="s">
        <v>118</v>
      </c>
      <c r="AP6" s="132" t="s">
        <v>136</v>
      </c>
      <c r="AQ6" s="132" t="s">
        <v>177</v>
      </c>
      <c r="AR6" s="132" t="s">
        <v>181</v>
      </c>
      <c r="AS6" s="132" t="s">
        <v>108</v>
      </c>
      <c r="AT6" s="254" t="s">
        <v>1230</v>
      </c>
      <c r="AV6" s="297" t="s">
        <v>140</v>
      </c>
      <c r="AW6" s="298" t="s">
        <v>1461</v>
      </c>
      <c r="AX6" s="297" t="s">
        <v>1405</v>
      </c>
      <c r="AY6" s="297" t="s">
        <v>345</v>
      </c>
      <c r="AZ6" s="297" t="s">
        <v>1469</v>
      </c>
      <c r="BA6" s="297" t="s">
        <v>1467</v>
      </c>
      <c r="BB6" s="158" t="s">
        <v>345</v>
      </c>
      <c r="BC6" s="297" t="s">
        <v>1382</v>
      </c>
      <c r="BD6" s="297" t="s">
        <v>1405</v>
      </c>
    </row>
    <row r="7" spans="1:58" x14ac:dyDescent="0.2">
      <c r="A7" s="26" t="s">
        <v>322</v>
      </c>
      <c r="B7" s="132" t="s">
        <v>109</v>
      </c>
      <c r="C7" s="132" t="s">
        <v>187</v>
      </c>
      <c r="D7" s="132" t="s">
        <v>130</v>
      </c>
      <c r="E7" s="132" t="s">
        <v>154</v>
      </c>
      <c r="F7" s="132" t="s">
        <v>120</v>
      </c>
      <c r="G7" s="132" t="s">
        <v>169</v>
      </c>
      <c r="H7" s="132" t="s">
        <v>192</v>
      </c>
      <c r="I7" s="132" t="s">
        <v>147</v>
      </c>
      <c r="J7" s="132" t="s">
        <v>189</v>
      </c>
      <c r="K7" s="132" t="s">
        <v>155</v>
      </c>
      <c r="L7" s="132" t="s">
        <v>132</v>
      </c>
      <c r="M7" s="134" t="s">
        <v>1230</v>
      </c>
      <c r="O7" s="242"/>
      <c r="P7" s="4" t="s">
        <v>1335</v>
      </c>
      <c r="R7" s="26" t="s">
        <v>322</v>
      </c>
      <c r="S7" s="132" t="s">
        <v>109</v>
      </c>
      <c r="T7" s="132" t="s">
        <v>187</v>
      </c>
      <c r="U7" s="132" t="s">
        <v>130</v>
      </c>
      <c r="V7" s="132" t="s">
        <v>154</v>
      </c>
      <c r="W7" s="259" t="s">
        <v>120</v>
      </c>
      <c r="X7" s="132" t="s">
        <v>169</v>
      </c>
      <c r="Y7" s="132" t="s">
        <v>192</v>
      </c>
      <c r="Z7" s="132" t="s">
        <v>147</v>
      </c>
      <c r="AA7" s="132" t="s">
        <v>189</v>
      </c>
      <c r="AB7" s="132" t="s">
        <v>155</v>
      </c>
      <c r="AC7" s="132" t="s">
        <v>132</v>
      </c>
      <c r="AD7" s="254" t="s">
        <v>1230</v>
      </c>
      <c r="AF7" s="258"/>
      <c r="AG7" s="4" t="s">
        <v>1355</v>
      </c>
      <c r="AH7" s="26" t="s">
        <v>322</v>
      </c>
      <c r="AI7" s="132" t="s">
        <v>109</v>
      </c>
      <c r="AJ7" s="132" t="s">
        <v>187</v>
      </c>
      <c r="AK7" s="132" t="s">
        <v>130</v>
      </c>
      <c r="AL7" s="132" t="s">
        <v>154</v>
      </c>
      <c r="AM7" s="265" t="s">
        <v>120</v>
      </c>
      <c r="AN7" s="132" t="s">
        <v>169</v>
      </c>
      <c r="AO7" s="132" t="s">
        <v>192</v>
      </c>
      <c r="AP7" s="132" t="s">
        <v>147</v>
      </c>
      <c r="AQ7" s="132" t="s">
        <v>189</v>
      </c>
      <c r="AR7" s="132" t="s">
        <v>155</v>
      </c>
      <c r="AS7" s="132" t="s">
        <v>132</v>
      </c>
      <c r="AT7" s="254" t="s">
        <v>1230</v>
      </c>
      <c r="AV7" s="297" t="s">
        <v>120</v>
      </c>
      <c r="AW7" s="298" t="s">
        <v>1461</v>
      </c>
      <c r="AX7" s="297" t="s">
        <v>1406</v>
      </c>
      <c r="AY7" s="297" t="s">
        <v>345</v>
      </c>
      <c r="AZ7" s="297" t="s">
        <v>1469</v>
      </c>
      <c r="BA7" s="297" t="s">
        <v>1389</v>
      </c>
      <c r="BB7" s="158" t="s">
        <v>345</v>
      </c>
      <c r="BC7" s="297" t="s">
        <v>1382</v>
      </c>
      <c r="BD7" s="297" t="s">
        <v>1406</v>
      </c>
    </row>
    <row r="8" spans="1:58" x14ac:dyDescent="0.2">
      <c r="A8" s="26" t="s">
        <v>323</v>
      </c>
      <c r="B8" s="132" t="s">
        <v>139</v>
      </c>
      <c r="C8" s="132" t="s">
        <v>119</v>
      </c>
      <c r="D8" s="132" t="s">
        <v>149</v>
      </c>
      <c r="E8" s="132" t="s">
        <v>107</v>
      </c>
      <c r="F8" s="132" t="s">
        <v>152</v>
      </c>
      <c r="G8" s="132" t="s">
        <v>142</v>
      </c>
      <c r="H8" s="132" t="s">
        <v>163</v>
      </c>
      <c r="I8" s="132" t="s">
        <v>112</v>
      </c>
      <c r="J8" s="132" t="s">
        <v>179</v>
      </c>
      <c r="K8" s="132" t="s">
        <v>201</v>
      </c>
      <c r="L8" s="132" t="s">
        <v>131</v>
      </c>
      <c r="M8" s="134" t="s">
        <v>1230</v>
      </c>
      <c r="O8" s="246"/>
      <c r="P8" s="4" t="s">
        <v>1344</v>
      </c>
      <c r="R8" s="26" t="s">
        <v>323</v>
      </c>
      <c r="S8" s="132" t="s">
        <v>139</v>
      </c>
      <c r="T8" s="132" t="s">
        <v>119</v>
      </c>
      <c r="U8" s="132" t="s">
        <v>149</v>
      </c>
      <c r="V8" s="132" t="s">
        <v>107</v>
      </c>
      <c r="W8" s="132" t="s">
        <v>152</v>
      </c>
      <c r="X8" s="132" t="s">
        <v>142</v>
      </c>
      <c r="Y8" s="132" t="s">
        <v>163</v>
      </c>
      <c r="Z8" s="132" t="s">
        <v>112</v>
      </c>
      <c r="AA8" s="132" t="s">
        <v>179</v>
      </c>
      <c r="AB8" s="132" t="s">
        <v>201</v>
      </c>
      <c r="AC8" s="132" t="s">
        <v>131</v>
      </c>
      <c r="AD8" s="254" t="s">
        <v>1230</v>
      </c>
      <c r="AF8" s="253"/>
      <c r="AG8" t="s">
        <v>1353</v>
      </c>
      <c r="AH8" s="26" t="s">
        <v>323</v>
      </c>
      <c r="AI8" s="132" t="s">
        <v>139</v>
      </c>
      <c r="AJ8" s="132" t="s">
        <v>119</v>
      </c>
      <c r="AK8" s="132" t="s">
        <v>149</v>
      </c>
      <c r="AL8" s="132" t="s">
        <v>107</v>
      </c>
      <c r="AM8" s="132" t="s">
        <v>152</v>
      </c>
      <c r="AN8" s="132" t="s">
        <v>142</v>
      </c>
      <c r="AO8" s="132" t="s">
        <v>163</v>
      </c>
      <c r="AP8" s="132" t="s">
        <v>112</v>
      </c>
      <c r="AQ8" s="132" t="s">
        <v>179</v>
      </c>
      <c r="AR8" s="132" t="s">
        <v>201</v>
      </c>
      <c r="AS8" s="132" t="s">
        <v>131</v>
      </c>
      <c r="AT8" s="254" t="s">
        <v>1230</v>
      </c>
      <c r="AV8" s="297" t="s">
        <v>173</v>
      </c>
      <c r="AW8" s="298" t="s">
        <v>1461</v>
      </c>
      <c r="AX8" s="297" t="s">
        <v>1407</v>
      </c>
      <c r="AY8" s="297" t="s">
        <v>345</v>
      </c>
      <c r="AZ8" s="297" t="s">
        <v>1469</v>
      </c>
      <c r="BA8" s="297" t="s">
        <v>1468</v>
      </c>
      <c r="BB8" s="158" t="s">
        <v>345</v>
      </c>
      <c r="BC8" s="297" t="s">
        <v>1382</v>
      </c>
      <c r="BD8" s="297" t="s">
        <v>1407</v>
      </c>
    </row>
    <row r="9" spans="1:58" x14ac:dyDescent="0.2">
      <c r="A9" s="26" t="s">
        <v>324</v>
      </c>
      <c r="B9" s="132" t="s">
        <v>103</v>
      </c>
      <c r="C9" s="132" t="s">
        <v>193</v>
      </c>
      <c r="D9" s="132" t="s">
        <v>194</v>
      </c>
      <c r="E9" s="132" t="s">
        <v>138</v>
      </c>
      <c r="F9" s="132" t="s">
        <v>173</v>
      </c>
      <c r="G9" s="132" t="s">
        <v>123</v>
      </c>
      <c r="H9" s="132" t="s">
        <v>188</v>
      </c>
      <c r="I9" s="132" t="s">
        <v>121</v>
      </c>
      <c r="J9" s="132" t="s">
        <v>170</v>
      </c>
      <c r="K9" s="132" t="s">
        <v>135</v>
      </c>
      <c r="L9" s="132" t="s">
        <v>104</v>
      </c>
      <c r="M9" s="134" t="s">
        <v>1230</v>
      </c>
      <c r="O9" s="248"/>
      <c r="P9" s="4" t="s">
        <v>1345</v>
      </c>
      <c r="R9" s="26" t="s">
        <v>324</v>
      </c>
      <c r="S9" s="132" t="s">
        <v>103</v>
      </c>
      <c r="T9" s="132" t="s">
        <v>193</v>
      </c>
      <c r="U9" s="132" t="s">
        <v>194</v>
      </c>
      <c r="V9" s="132" t="s">
        <v>138</v>
      </c>
      <c r="W9" s="259" t="s">
        <v>173</v>
      </c>
      <c r="X9" s="132" t="s">
        <v>123</v>
      </c>
      <c r="Y9" s="132" t="s">
        <v>188</v>
      </c>
      <c r="Z9" s="132" t="s">
        <v>121</v>
      </c>
      <c r="AA9" s="132" t="s">
        <v>170</v>
      </c>
      <c r="AB9" s="132" t="s">
        <v>135</v>
      </c>
      <c r="AC9" s="132" t="s">
        <v>104</v>
      </c>
      <c r="AD9" s="254" t="s">
        <v>1230</v>
      </c>
      <c r="AH9" s="26" t="s">
        <v>324</v>
      </c>
      <c r="AI9" s="132" t="s">
        <v>103</v>
      </c>
      <c r="AJ9" s="132" t="s">
        <v>193</v>
      </c>
      <c r="AK9" s="132" t="s">
        <v>194</v>
      </c>
      <c r="AL9" s="132" t="s">
        <v>138</v>
      </c>
      <c r="AM9" s="265" t="s">
        <v>173</v>
      </c>
      <c r="AN9" s="132" t="s">
        <v>123</v>
      </c>
      <c r="AO9" s="132" t="s">
        <v>188</v>
      </c>
      <c r="AP9" s="132" t="s">
        <v>121</v>
      </c>
      <c r="AQ9" s="132" t="s">
        <v>170</v>
      </c>
      <c r="AR9" s="132" t="s">
        <v>135</v>
      </c>
      <c r="AS9" s="132" t="s">
        <v>104</v>
      </c>
      <c r="AT9" s="254" t="s">
        <v>1230</v>
      </c>
      <c r="AV9" s="297" t="s">
        <v>165</v>
      </c>
      <c r="AW9" s="297" t="s">
        <v>1460</v>
      </c>
      <c r="AX9" s="297" t="s">
        <v>1408</v>
      </c>
      <c r="AY9" s="297" t="s">
        <v>345</v>
      </c>
      <c r="AZ9" s="297" t="s">
        <v>1469</v>
      </c>
      <c r="BA9" s="297" t="s">
        <v>1410</v>
      </c>
      <c r="BB9" s="158" t="s">
        <v>345</v>
      </c>
      <c r="BC9" s="297" t="s">
        <v>1382</v>
      </c>
      <c r="BD9" s="297" t="s">
        <v>1408</v>
      </c>
    </row>
    <row r="10" spans="1:58" x14ac:dyDescent="0.2">
      <c r="A10" s="26" t="s">
        <v>325</v>
      </c>
      <c r="B10" s="132" t="s">
        <v>98</v>
      </c>
      <c r="C10" s="132" t="s">
        <v>164</v>
      </c>
      <c r="D10" s="132" t="s">
        <v>110</v>
      </c>
      <c r="E10" s="132" t="s">
        <v>146</v>
      </c>
      <c r="F10" s="132" t="s">
        <v>102</v>
      </c>
      <c r="G10" s="132" t="s">
        <v>190</v>
      </c>
      <c r="H10" s="132" t="s">
        <v>168</v>
      </c>
      <c r="I10" s="132" t="s">
        <v>137</v>
      </c>
      <c r="J10" s="132" t="s">
        <v>129</v>
      </c>
      <c r="K10" s="132" t="s">
        <v>167</v>
      </c>
      <c r="L10" s="132" t="s">
        <v>180</v>
      </c>
      <c r="M10" s="134" t="s">
        <v>1230</v>
      </c>
      <c r="O10" s="1"/>
      <c r="R10" s="26" t="s">
        <v>325</v>
      </c>
      <c r="S10" s="132" t="s">
        <v>98</v>
      </c>
      <c r="T10" s="132" t="s">
        <v>164</v>
      </c>
      <c r="U10" s="259" t="s">
        <v>110</v>
      </c>
      <c r="V10" s="132" t="s">
        <v>146</v>
      </c>
      <c r="W10" s="132" t="s">
        <v>102</v>
      </c>
      <c r="X10" s="132" t="s">
        <v>190</v>
      </c>
      <c r="Y10" s="132" t="s">
        <v>168</v>
      </c>
      <c r="Z10" s="132" t="s">
        <v>137</v>
      </c>
      <c r="AA10" s="132" t="s">
        <v>129</v>
      </c>
      <c r="AB10" s="132" t="s">
        <v>167</v>
      </c>
      <c r="AC10" s="132" t="s">
        <v>180</v>
      </c>
      <c r="AD10" s="254" t="s">
        <v>1230</v>
      </c>
      <c r="AG10" s="4" t="s">
        <v>1379</v>
      </c>
      <c r="AH10" s="26" t="s">
        <v>325</v>
      </c>
      <c r="AI10" s="132" t="s">
        <v>98</v>
      </c>
      <c r="AJ10" s="132" t="s">
        <v>164</v>
      </c>
      <c r="AK10" s="265" t="s">
        <v>110</v>
      </c>
      <c r="AL10" s="132" t="s">
        <v>146</v>
      </c>
      <c r="AM10" s="132" t="s">
        <v>102</v>
      </c>
      <c r="AN10" s="132" t="s">
        <v>190</v>
      </c>
      <c r="AO10" s="132" t="s">
        <v>168</v>
      </c>
      <c r="AP10" s="132" t="s">
        <v>137</v>
      </c>
      <c r="AQ10" s="132" t="s">
        <v>129</v>
      </c>
      <c r="AR10" s="132" t="s">
        <v>167</v>
      </c>
      <c r="AS10" s="132" t="s">
        <v>180</v>
      </c>
      <c r="AT10" s="254" t="s">
        <v>1230</v>
      </c>
      <c r="AV10" s="158" t="s">
        <v>1129</v>
      </c>
      <c r="AW10" s="297" t="s">
        <v>1460</v>
      </c>
      <c r="AX10" s="158" t="s">
        <v>1417</v>
      </c>
      <c r="AY10" s="158" t="s">
        <v>345</v>
      </c>
      <c r="AZ10" s="299" t="s">
        <v>1461</v>
      </c>
      <c r="BA10" s="158" t="s">
        <v>1417</v>
      </c>
      <c r="BB10" s="158" t="s">
        <v>345</v>
      </c>
      <c r="BC10" s="158" t="s">
        <v>1382</v>
      </c>
      <c r="BD10" s="158" t="s">
        <v>1417</v>
      </c>
    </row>
    <row r="11" spans="1:58" x14ac:dyDescent="0.2">
      <c r="A11" s="26" t="s">
        <v>326</v>
      </c>
      <c r="B11" s="132" t="s">
        <v>145</v>
      </c>
      <c r="C11" s="132" t="s">
        <v>111</v>
      </c>
      <c r="D11" s="137" t="s">
        <v>1202</v>
      </c>
      <c r="E11" s="132" t="s">
        <v>172</v>
      </c>
      <c r="F11" s="132" t="s">
        <v>198</v>
      </c>
      <c r="G11" s="137" t="s">
        <v>1200</v>
      </c>
      <c r="H11" s="132" t="s">
        <v>174</v>
      </c>
      <c r="I11" s="132" t="s">
        <v>144</v>
      </c>
      <c r="J11" s="132" t="s">
        <v>113</v>
      </c>
      <c r="K11" s="132" t="s">
        <v>203</v>
      </c>
      <c r="L11" s="132" t="s">
        <v>143</v>
      </c>
      <c r="M11" s="134" t="s">
        <v>1230</v>
      </c>
      <c r="O11" s="1"/>
      <c r="R11" s="26" t="s">
        <v>326</v>
      </c>
      <c r="S11" s="132" t="s">
        <v>145</v>
      </c>
      <c r="T11" s="132" t="s">
        <v>111</v>
      </c>
      <c r="U11" s="132" t="s">
        <v>1202</v>
      </c>
      <c r="V11" s="132" t="s">
        <v>172</v>
      </c>
      <c r="W11" s="132" t="s">
        <v>198</v>
      </c>
      <c r="X11" s="132" t="s">
        <v>1200</v>
      </c>
      <c r="Y11" s="132" t="s">
        <v>174</v>
      </c>
      <c r="Z11" s="132" t="s">
        <v>144</v>
      </c>
      <c r="AA11" s="132" t="s">
        <v>113</v>
      </c>
      <c r="AB11" s="132" t="s">
        <v>203</v>
      </c>
      <c r="AC11" s="132" t="s">
        <v>143</v>
      </c>
      <c r="AD11" s="254" t="s">
        <v>1230</v>
      </c>
      <c r="AG11" s="4" t="s">
        <v>1380</v>
      </c>
      <c r="AH11" s="26" t="s">
        <v>326</v>
      </c>
      <c r="AI11" s="132" t="s">
        <v>145</v>
      </c>
      <c r="AJ11" s="132" t="s">
        <v>111</v>
      </c>
      <c r="AK11" s="132" t="s">
        <v>1202</v>
      </c>
      <c r="AL11" s="132" t="s">
        <v>172</v>
      </c>
      <c r="AM11" s="132" t="s">
        <v>198</v>
      </c>
      <c r="AN11" s="132" t="s">
        <v>1200</v>
      </c>
      <c r="AO11" s="132" t="s">
        <v>174</v>
      </c>
      <c r="AP11" s="132" t="s">
        <v>144</v>
      </c>
      <c r="AQ11" s="132" t="s">
        <v>113</v>
      </c>
      <c r="AR11" s="132" t="s">
        <v>203</v>
      </c>
      <c r="AS11" s="132" t="s">
        <v>143</v>
      </c>
      <c r="AT11" s="254" t="s">
        <v>1230</v>
      </c>
      <c r="AV11" s="158" t="s">
        <v>1235</v>
      </c>
      <c r="AW11" s="297" t="s">
        <v>1460</v>
      </c>
      <c r="AX11" s="158" t="s">
        <v>1464</v>
      </c>
      <c r="AY11" s="158" t="s">
        <v>345</v>
      </c>
      <c r="AZ11" s="299" t="s">
        <v>1461</v>
      </c>
      <c r="BA11" s="158" t="s">
        <v>1464</v>
      </c>
      <c r="BB11" s="158" t="s">
        <v>345</v>
      </c>
      <c r="BC11" s="158" t="s">
        <v>1382</v>
      </c>
      <c r="BD11" s="158" t="s">
        <v>1464</v>
      </c>
    </row>
    <row r="12" spans="1:58" x14ac:dyDescent="0.2">
      <c r="A12" s="5"/>
      <c r="B12" s="5"/>
      <c r="C12" s="5"/>
      <c r="D12" s="5"/>
      <c r="E12" s="5"/>
      <c r="F12" s="5"/>
      <c r="G12" s="5"/>
      <c r="H12" s="5"/>
      <c r="I12" s="5"/>
      <c r="J12" s="5"/>
      <c r="K12" s="5"/>
      <c r="L12" s="5"/>
      <c r="M12" s="5"/>
      <c r="O12" s="1"/>
      <c r="P12" s="1"/>
      <c r="R12" s="5"/>
      <c r="S12" s="5"/>
      <c r="T12" s="5"/>
      <c r="U12" s="5"/>
      <c r="V12" s="5"/>
      <c r="W12" s="5"/>
      <c r="X12" s="5"/>
      <c r="Y12" s="5"/>
      <c r="Z12" s="5"/>
      <c r="AA12" s="5"/>
      <c r="AB12" s="5"/>
      <c r="AC12" s="5"/>
      <c r="AD12" s="5"/>
      <c r="AG12" s="4" t="s">
        <v>1381</v>
      </c>
      <c r="AI12" s="275" t="s">
        <v>1460</v>
      </c>
      <c r="AJ12" s="276"/>
      <c r="AK12" s="276"/>
      <c r="AL12" s="276"/>
      <c r="AM12" s="276"/>
      <c r="AN12" s="276"/>
      <c r="AO12" s="276"/>
      <c r="AP12" s="276"/>
      <c r="AQ12" s="276"/>
      <c r="AR12" s="276"/>
      <c r="AS12" s="276"/>
      <c r="AT12" s="277" t="s">
        <v>1426</v>
      </c>
      <c r="AV12" s="297" t="s">
        <v>1204</v>
      </c>
      <c r="AW12" s="297" t="s">
        <v>1469</v>
      </c>
      <c r="AX12" s="297" t="s">
        <v>1470</v>
      </c>
      <c r="AY12" s="158" t="s">
        <v>345</v>
      </c>
      <c r="AZ12" s="297" t="s">
        <v>1471</v>
      </c>
      <c r="BA12" s="297">
        <v>1</v>
      </c>
      <c r="BB12" s="158" t="s">
        <v>345</v>
      </c>
      <c r="BC12" s="297" t="s">
        <v>1389</v>
      </c>
      <c r="BD12" s="297" t="s">
        <v>1409</v>
      </c>
    </row>
    <row r="13" spans="1:58" x14ac:dyDescent="0.2">
      <c r="A13" s="5"/>
      <c r="B13" s="5"/>
      <c r="C13" s="5"/>
      <c r="D13" s="5"/>
      <c r="E13" s="5"/>
      <c r="F13" s="5"/>
      <c r="G13" s="5"/>
      <c r="H13" s="5"/>
      <c r="I13" s="5"/>
      <c r="J13" s="5"/>
      <c r="K13" s="5"/>
      <c r="L13" s="5"/>
      <c r="M13" s="5"/>
      <c r="O13" s="1"/>
      <c r="P13" s="29"/>
      <c r="R13" s="5"/>
      <c r="S13" s="5"/>
      <c r="T13" s="5"/>
      <c r="U13" s="5"/>
      <c r="V13" s="5"/>
      <c r="W13" s="5"/>
      <c r="X13" s="5"/>
      <c r="Y13" s="5"/>
      <c r="Z13" s="5"/>
      <c r="AA13" s="5"/>
      <c r="AB13" s="5"/>
      <c r="AC13" s="5"/>
      <c r="AD13" s="5"/>
      <c r="AI13" s="278" t="s">
        <v>1461</v>
      </c>
      <c r="AJ13" s="279"/>
      <c r="AK13" s="279"/>
      <c r="AL13" s="279"/>
      <c r="AM13" s="279"/>
      <c r="AN13" s="279"/>
      <c r="AO13" s="279"/>
      <c r="AP13" s="279"/>
      <c r="AQ13" s="279"/>
      <c r="AR13" s="279"/>
      <c r="AS13" s="279"/>
      <c r="AT13" s="280"/>
      <c r="AV13" s="297" t="s">
        <v>134</v>
      </c>
      <c r="AW13" s="297" t="s">
        <v>1469</v>
      </c>
      <c r="AX13" s="297" t="s">
        <v>1472</v>
      </c>
      <c r="AY13" s="158" t="s">
        <v>345</v>
      </c>
      <c r="AZ13" s="297" t="s">
        <v>1471</v>
      </c>
      <c r="BA13" s="297">
        <v>2</v>
      </c>
      <c r="BB13" s="158" t="s">
        <v>345</v>
      </c>
      <c r="BC13" s="297" t="s">
        <v>1389</v>
      </c>
      <c r="BD13" s="297" t="s">
        <v>1389</v>
      </c>
    </row>
    <row r="14" spans="1:58" x14ac:dyDescent="0.2">
      <c r="A14" s="26" t="s">
        <v>1232</v>
      </c>
      <c r="B14" s="26">
        <v>1</v>
      </c>
      <c r="C14" s="26">
        <v>2</v>
      </c>
      <c r="D14" s="26">
        <v>3</v>
      </c>
      <c r="E14" s="26">
        <v>4</v>
      </c>
      <c r="F14" s="26">
        <v>5</v>
      </c>
      <c r="G14" s="26">
        <v>6</v>
      </c>
      <c r="H14" s="26">
        <v>7</v>
      </c>
      <c r="I14" s="26">
        <v>8</v>
      </c>
      <c r="J14" s="26">
        <v>9</v>
      </c>
      <c r="K14" s="26">
        <v>10</v>
      </c>
      <c r="L14" s="26">
        <v>11</v>
      </c>
      <c r="M14" s="26">
        <v>12</v>
      </c>
      <c r="O14" s="1"/>
      <c r="P14" s="5"/>
      <c r="R14" s="26" t="s">
        <v>1461</v>
      </c>
      <c r="S14" s="26">
        <v>1</v>
      </c>
      <c r="T14" s="26">
        <v>2</v>
      </c>
      <c r="U14" s="26">
        <v>3</v>
      </c>
      <c r="V14" s="26">
        <v>4</v>
      </c>
      <c r="W14" s="26">
        <v>5</v>
      </c>
      <c r="X14" s="26">
        <v>6</v>
      </c>
      <c r="Y14" s="26">
        <v>7</v>
      </c>
      <c r="Z14" s="26">
        <v>8</v>
      </c>
      <c r="AA14" s="26">
        <v>9</v>
      </c>
      <c r="AB14" s="26">
        <v>10</v>
      </c>
      <c r="AC14" s="26">
        <v>11</v>
      </c>
      <c r="AD14" s="26">
        <v>12</v>
      </c>
      <c r="AV14" s="297" t="s">
        <v>157</v>
      </c>
      <c r="AW14" s="297" t="s">
        <v>1469</v>
      </c>
      <c r="AX14" s="297" t="s">
        <v>1473</v>
      </c>
      <c r="AY14" s="158" t="s">
        <v>345</v>
      </c>
      <c r="AZ14" s="297" t="s">
        <v>1471</v>
      </c>
      <c r="BA14" s="297">
        <v>3</v>
      </c>
      <c r="BB14" s="158" t="s">
        <v>345</v>
      </c>
      <c r="BC14" s="297" t="s">
        <v>1389</v>
      </c>
      <c r="BD14" s="297" t="s">
        <v>1410</v>
      </c>
    </row>
    <row r="15" spans="1:58" x14ac:dyDescent="0.2">
      <c r="A15" s="26" t="s">
        <v>317</v>
      </c>
      <c r="B15" s="2" t="s">
        <v>158</v>
      </c>
      <c r="C15" s="2" t="s">
        <v>186</v>
      </c>
      <c r="D15" s="2" t="s">
        <v>124</v>
      </c>
      <c r="E15" s="2" t="s">
        <v>264</v>
      </c>
      <c r="F15" s="2" t="s">
        <v>310</v>
      </c>
      <c r="G15" s="2" t="s">
        <v>250</v>
      </c>
      <c r="H15" s="2" t="s">
        <v>213</v>
      </c>
      <c r="I15" s="2" t="s">
        <v>247</v>
      </c>
      <c r="J15" s="2" t="s">
        <v>225</v>
      </c>
      <c r="K15" s="129" t="s">
        <v>238</v>
      </c>
      <c r="L15" s="2" t="s">
        <v>316</v>
      </c>
      <c r="M15" s="2"/>
      <c r="O15" s="1"/>
      <c r="P15" s="5"/>
      <c r="R15" s="26" t="s">
        <v>317</v>
      </c>
      <c r="S15" s="132" t="s">
        <v>115</v>
      </c>
      <c r="T15" s="132" t="s">
        <v>156</v>
      </c>
      <c r="U15" s="132" t="s">
        <v>159</v>
      </c>
      <c r="V15" s="132" t="s">
        <v>184</v>
      </c>
      <c r="W15" s="132" t="s">
        <v>133</v>
      </c>
      <c r="X15" s="136" t="s">
        <v>151</v>
      </c>
      <c r="Y15" s="132" t="s">
        <v>176</v>
      </c>
      <c r="Z15" s="136" t="s">
        <v>1203</v>
      </c>
      <c r="AA15" s="132" t="s">
        <v>202</v>
      </c>
      <c r="AB15" s="132" t="s">
        <v>150</v>
      </c>
      <c r="AC15" s="259" t="s">
        <v>165</v>
      </c>
      <c r="AD15" s="132" t="s">
        <v>1129</v>
      </c>
      <c r="AH15" s="26" t="s">
        <v>1389</v>
      </c>
      <c r="AI15" s="26">
        <v>1</v>
      </c>
      <c r="AJ15" s="26">
        <v>2</v>
      </c>
      <c r="AK15" s="26">
        <v>3</v>
      </c>
      <c r="AL15" s="26">
        <v>4</v>
      </c>
      <c r="AM15" s="26">
        <v>5</v>
      </c>
      <c r="AN15" s="26">
        <v>6</v>
      </c>
      <c r="AO15" s="26">
        <v>7</v>
      </c>
      <c r="AP15" s="26">
        <v>8</v>
      </c>
      <c r="AQ15" s="26">
        <v>9</v>
      </c>
      <c r="AR15" s="26">
        <v>10</v>
      </c>
      <c r="AS15" s="26">
        <v>11</v>
      </c>
      <c r="AT15" s="26">
        <v>12</v>
      </c>
      <c r="AV15" s="297" t="s">
        <v>126</v>
      </c>
      <c r="AW15" s="297" t="s">
        <v>1469</v>
      </c>
      <c r="AX15" s="297" t="s">
        <v>1382</v>
      </c>
      <c r="AY15" s="158" t="s">
        <v>345</v>
      </c>
      <c r="AZ15" s="297" t="s">
        <v>1471</v>
      </c>
      <c r="BA15" s="297">
        <v>4</v>
      </c>
      <c r="BB15" s="158" t="s">
        <v>345</v>
      </c>
      <c r="BC15" s="297" t="s">
        <v>1389</v>
      </c>
      <c r="BD15" s="297" t="s">
        <v>1411</v>
      </c>
    </row>
    <row r="16" spans="1:58" x14ac:dyDescent="0.2">
      <c r="A16" s="26" t="s">
        <v>318</v>
      </c>
      <c r="B16" s="2" t="s">
        <v>182</v>
      </c>
      <c r="C16" s="2" t="s">
        <v>134</v>
      </c>
      <c r="D16" s="2" t="s">
        <v>99</v>
      </c>
      <c r="E16" s="2" t="s">
        <v>209</v>
      </c>
      <c r="F16" s="2" t="s">
        <v>227</v>
      </c>
      <c r="G16" s="2" t="s">
        <v>313</v>
      </c>
      <c r="H16" s="2" t="s">
        <v>301</v>
      </c>
      <c r="I16" s="2" t="s">
        <v>270</v>
      </c>
      <c r="J16" s="129" t="s">
        <v>239</v>
      </c>
      <c r="K16" s="129" t="s">
        <v>219</v>
      </c>
      <c r="L16" s="131" t="s">
        <v>1326</v>
      </c>
      <c r="M16" s="2"/>
      <c r="O16" s="1"/>
      <c r="P16" s="5"/>
      <c r="R16" s="26" t="s">
        <v>318</v>
      </c>
      <c r="S16" s="132" t="s">
        <v>197</v>
      </c>
      <c r="T16" s="132" t="s">
        <v>100</v>
      </c>
      <c r="U16" s="132" t="s">
        <v>141</v>
      </c>
      <c r="V16" s="132" t="s">
        <v>148</v>
      </c>
      <c r="W16" s="132" t="s">
        <v>117</v>
      </c>
      <c r="X16" s="132" t="s">
        <v>196</v>
      </c>
      <c r="Y16" s="132" t="s">
        <v>185</v>
      </c>
      <c r="Z16" s="132" t="s">
        <v>175</v>
      </c>
      <c r="AA16" s="132" t="s">
        <v>195</v>
      </c>
      <c r="AB16" s="132" t="s">
        <v>162</v>
      </c>
      <c r="AC16" s="132" t="s">
        <v>114</v>
      </c>
      <c r="AD16" s="132" t="s">
        <v>1235</v>
      </c>
      <c r="AH16" s="26" t="s">
        <v>317</v>
      </c>
      <c r="AI16" s="2" t="s">
        <v>158</v>
      </c>
      <c r="AJ16" s="2" t="s">
        <v>186</v>
      </c>
      <c r="AK16" s="266" t="s">
        <v>124</v>
      </c>
      <c r="AL16" s="151" t="s">
        <v>264</v>
      </c>
      <c r="AM16" s="151" t="s">
        <v>310</v>
      </c>
      <c r="AN16" s="151" t="s">
        <v>250</v>
      </c>
      <c r="AO16" s="151" t="s">
        <v>213</v>
      </c>
      <c r="AP16" s="151" t="s">
        <v>247</v>
      </c>
      <c r="AQ16" s="151" t="s">
        <v>225</v>
      </c>
      <c r="AR16" s="151" t="s">
        <v>238</v>
      </c>
      <c r="AS16" s="151" t="s">
        <v>316</v>
      </c>
      <c r="AT16" s="293" t="s">
        <v>1197</v>
      </c>
      <c r="AV16" s="297" t="s">
        <v>124</v>
      </c>
      <c r="AW16" s="297" t="s">
        <v>1469</v>
      </c>
      <c r="AX16" s="297" t="s">
        <v>1474</v>
      </c>
      <c r="AY16" s="158" t="s">
        <v>345</v>
      </c>
      <c r="AZ16" s="297" t="s">
        <v>1471</v>
      </c>
      <c r="BA16" s="297">
        <v>5</v>
      </c>
      <c r="BB16" s="158" t="s">
        <v>345</v>
      </c>
      <c r="BC16" s="297" t="s">
        <v>1389</v>
      </c>
      <c r="BD16" s="297" t="s">
        <v>1412</v>
      </c>
    </row>
    <row r="17" spans="1:56" x14ac:dyDescent="0.2">
      <c r="A17" s="26" t="s">
        <v>319</v>
      </c>
      <c r="B17" s="2" t="s">
        <v>183</v>
      </c>
      <c r="C17" s="247" t="s">
        <v>161</v>
      </c>
      <c r="D17" s="2" t="s">
        <v>160</v>
      </c>
      <c r="E17" s="2" t="s">
        <v>241</v>
      </c>
      <c r="F17" s="2" t="s">
        <v>309</v>
      </c>
      <c r="G17" s="2" t="s">
        <v>298</v>
      </c>
      <c r="H17" s="247" t="s">
        <v>224</v>
      </c>
      <c r="I17" s="2" t="s">
        <v>260</v>
      </c>
      <c r="J17" s="2" t="s">
        <v>290</v>
      </c>
      <c r="K17" s="2" t="s">
        <v>265</v>
      </c>
      <c r="L17" s="2" t="s">
        <v>217</v>
      </c>
      <c r="M17" s="135" t="s">
        <v>1230</v>
      </c>
      <c r="O17" s="1"/>
      <c r="P17" s="5"/>
      <c r="R17" s="26" t="s">
        <v>319</v>
      </c>
      <c r="S17" s="132" t="s">
        <v>128</v>
      </c>
      <c r="T17" s="132" t="s">
        <v>200</v>
      </c>
      <c r="U17" s="132" t="s">
        <v>101</v>
      </c>
      <c r="V17" s="132" t="s">
        <v>166</v>
      </c>
      <c r="W17" s="132" t="s">
        <v>140</v>
      </c>
      <c r="X17" s="132" t="s">
        <v>171</v>
      </c>
      <c r="Y17" s="132" t="s">
        <v>118</v>
      </c>
      <c r="Z17" s="132" t="s">
        <v>136</v>
      </c>
      <c r="AA17" s="132" t="s">
        <v>177</v>
      </c>
      <c r="AB17" s="132" t="s">
        <v>181</v>
      </c>
      <c r="AC17" s="132" t="s">
        <v>108</v>
      </c>
      <c r="AD17" s="255" t="s">
        <v>1230</v>
      </c>
      <c r="AH17" s="26" t="s">
        <v>318</v>
      </c>
      <c r="AI17" s="2" t="s">
        <v>182</v>
      </c>
      <c r="AJ17" s="266" t="s">
        <v>134</v>
      </c>
      <c r="AK17" s="2" t="s">
        <v>99</v>
      </c>
      <c r="AL17" s="151" t="s">
        <v>209</v>
      </c>
      <c r="AM17" s="269" t="s">
        <v>227</v>
      </c>
      <c r="AN17" s="151" t="s">
        <v>313</v>
      </c>
      <c r="AO17" s="151" t="s">
        <v>301</v>
      </c>
      <c r="AP17" s="151" t="s">
        <v>270</v>
      </c>
      <c r="AQ17" s="151" t="s">
        <v>239</v>
      </c>
      <c r="AR17" s="151" t="s">
        <v>219</v>
      </c>
      <c r="AS17" s="151" t="s">
        <v>1326</v>
      </c>
      <c r="AT17" s="292" t="s">
        <v>1235</v>
      </c>
      <c r="AV17" s="297" t="s">
        <v>1052</v>
      </c>
      <c r="AW17" s="299" t="s">
        <v>1376</v>
      </c>
      <c r="AX17" s="297" t="s">
        <v>1398</v>
      </c>
      <c r="AY17" s="297" t="s">
        <v>345</v>
      </c>
      <c r="AZ17" s="299" t="s">
        <v>1377</v>
      </c>
      <c r="BA17" s="297" t="s">
        <v>1398</v>
      </c>
      <c r="BB17" s="158" t="s">
        <v>345</v>
      </c>
      <c r="BC17" s="297" t="s">
        <v>1389</v>
      </c>
      <c r="BD17" s="297" t="s">
        <v>1414</v>
      </c>
    </row>
    <row r="18" spans="1:56" x14ac:dyDescent="0.2">
      <c r="A18" s="26" t="s">
        <v>322</v>
      </c>
      <c r="B18" s="2" t="s">
        <v>106</v>
      </c>
      <c r="C18" s="2" t="s">
        <v>157</v>
      </c>
      <c r="D18" s="2" t="s">
        <v>178</v>
      </c>
      <c r="E18" s="2" t="s">
        <v>221</v>
      </c>
      <c r="F18" s="128" t="s">
        <v>1346</v>
      </c>
      <c r="G18" s="2" t="s">
        <v>280</v>
      </c>
      <c r="H18" s="2" t="s">
        <v>315</v>
      </c>
      <c r="I18" s="2" t="s">
        <v>294</v>
      </c>
      <c r="J18" s="2" t="s">
        <v>215</v>
      </c>
      <c r="K18" s="129" t="s">
        <v>222</v>
      </c>
      <c r="L18" s="129" t="s">
        <v>293</v>
      </c>
      <c r="M18" s="135" t="s">
        <v>1230</v>
      </c>
      <c r="O18" s="1"/>
      <c r="P18" s="5"/>
      <c r="R18" s="26" t="s">
        <v>322</v>
      </c>
      <c r="S18" s="132" t="s">
        <v>109</v>
      </c>
      <c r="T18" s="132" t="s">
        <v>187</v>
      </c>
      <c r="U18" s="132" t="s">
        <v>130</v>
      </c>
      <c r="V18" s="132" t="s">
        <v>154</v>
      </c>
      <c r="W18" s="132" t="s">
        <v>120</v>
      </c>
      <c r="X18" s="132" t="s">
        <v>169</v>
      </c>
      <c r="Y18" s="132" t="s">
        <v>192</v>
      </c>
      <c r="Z18" s="132" t="s">
        <v>147</v>
      </c>
      <c r="AA18" s="132" t="s">
        <v>189</v>
      </c>
      <c r="AB18" s="132" t="s">
        <v>155</v>
      </c>
      <c r="AC18" s="132" t="s">
        <v>132</v>
      </c>
      <c r="AD18" s="255" t="s">
        <v>1230</v>
      </c>
      <c r="AH18" s="26" t="s">
        <v>319</v>
      </c>
      <c r="AI18" s="2" t="s">
        <v>183</v>
      </c>
      <c r="AJ18" s="2" t="s">
        <v>161</v>
      </c>
      <c r="AK18" s="2" t="s">
        <v>160</v>
      </c>
      <c r="AL18" s="151" t="s">
        <v>241</v>
      </c>
      <c r="AM18" s="151" t="s">
        <v>309</v>
      </c>
      <c r="AN18" s="151" t="s">
        <v>298</v>
      </c>
      <c r="AO18" s="151" t="s">
        <v>224</v>
      </c>
      <c r="AP18" s="151" t="s">
        <v>260</v>
      </c>
      <c r="AQ18" s="151" t="s">
        <v>290</v>
      </c>
      <c r="AR18" s="151" t="s">
        <v>265</v>
      </c>
      <c r="AS18" s="151" t="s">
        <v>217</v>
      </c>
      <c r="AT18" s="252" t="s">
        <v>1230</v>
      </c>
      <c r="AV18" s="297" t="s">
        <v>227</v>
      </c>
      <c r="AW18" s="297" t="s">
        <v>1457</v>
      </c>
      <c r="AX18" s="297" t="s">
        <v>1413</v>
      </c>
      <c r="AY18" s="297" t="s">
        <v>345</v>
      </c>
      <c r="AZ18" s="300" t="s">
        <v>1455</v>
      </c>
      <c r="BA18" s="297" t="s">
        <v>1398</v>
      </c>
      <c r="BB18" s="158" t="s">
        <v>345</v>
      </c>
      <c r="BC18" s="297" t="s">
        <v>1389</v>
      </c>
      <c r="BD18" s="297" t="s">
        <v>1413</v>
      </c>
    </row>
    <row r="19" spans="1:56" x14ac:dyDescent="0.2">
      <c r="A19" s="26" t="s">
        <v>323</v>
      </c>
      <c r="B19" s="2" t="s">
        <v>122</v>
      </c>
      <c r="C19" s="247" t="s">
        <v>191</v>
      </c>
      <c r="D19" s="2" t="s">
        <v>153</v>
      </c>
      <c r="E19" s="2" t="s">
        <v>292</v>
      </c>
      <c r="F19" s="2" t="s">
        <v>271</v>
      </c>
      <c r="G19" s="2" t="s">
        <v>261</v>
      </c>
      <c r="H19" s="2" t="s">
        <v>242</v>
      </c>
      <c r="I19" s="2" t="s">
        <v>208</v>
      </c>
      <c r="J19" s="2" t="s">
        <v>287</v>
      </c>
      <c r="K19" s="2" t="s">
        <v>307</v>
      </c>
      <c r="L19" s="2" t="s">
        <v>237</v>
      </c>
      <c r="M19" s="135" t="s">
        <v>1230</v>
      </c>
      <c r="O19" s="1"/>
      <c r="P19" s="5"/>
      <c r="R19" s="26" t="s">
        <v>323</v>
      </c>
      <c r="S19" s="132" t="s">
        <v>139</v>
      </c>
      <c r="T19" s="132" t="s">
        <v>119</v>
      </c>
      <c r="U19" s="132" t="s">
        <v>149</v>
      </c>
      <c r="V19" s="132" t="s">
        <v>107</v>
      </c>
      <c r="W19" s="132" t="s">
        <v>152</v>
      </c>
      <c r="X19" s="132" t="s">
        <v>142</v>
      </c>
      <c r="Y19" s="132" t="s">
        <v>163</v>
      </c>
      <c r="Z19" s="132" t="s">
        <v>112</v>
      </c>
      <c r="AA19" s="132" t="s">
        <v>179</v>
      </c>
      <c r="AB19" s="132" t="s">
        <v>201</v>
      </c>
      <c r="AC19" s="132" t="s">
        <v>131</v>
      </c>
      <c r="AD19" s="255" t="s">
        <v>1230</v>
      </c>
      <c r="AH19" s="26" t="s">
        <v>322</v>
      </c>
      <c r="AI19" s="2" t="s">
        <v>106</v>
      </c>
      <c r="AJ19" s="266" t="s">
        <v>157</v>
      </c>
      <c r="AK19" s="2" t="s">
        <v>178</v>
      </c>
      <c r="AL19" s="151" t="s">
        <v>221</v>
      </c>
      <c r="AM19" s="151" t="s">
        <v>1346</v>
      </c>
      <c r="AN19" s="151" t="s">
        <v>280</v>
      </c>
      <c r="AO19" s="151" t="s">
        <v>315</v>
      </c>
      <c r="AP19" s="151" t="s">
        <v>294</v>
      </c>
      <c r="AQ19" s="151" t="s">
        <v>215</v>
      </c>
      <c r="AR19" s="151" t="s">
        <v>222</v>
      </c>
      <c r="AS19" s="151" t="s">
        <v>293</v>
      </c>
      <c r="AT19" s="252" t="s">
        <v>1230</v>
      </c>
      <c r="AV19" s="173" t="s">
        <v>1399</v>
      </c>
      <c r="AW19" s="299" t="s">
        <v>1354</v>
      </c>
      <c r="AX19" s="297" t="s">
        <v>1401</v>
      </c>
      <c r="AY19" s="158" t="s">
        <v>345</v>
      </c>
      <c r="AZ19" s="299" t="s">
        <v>1356</v>
      </c>
      <c r="BA19" s="297" t="s">
        <v>1446</v>
      </c>
      <c r="BB19" s="158" t="s">
        <v>345</v>
      </c>
      <c r="BC19" s="297" t="s">
        <v>1389</v>
      </c>
      <c r="BD19" s="297" t="s">
        <v>1415</v>
      </c>
    </row>
    <row r="20" spans="1:56" x14ac:dyDescent="0.2">
      <c r="A20" s="26" t="s">
        <v>324</v>
      </c>
      <c r="B20" s="2" t="s">
        <v>105</v>
      </c>
      <c r="C20" s="247" t="s">
        <v>127</v>
      </c>
      <c r="D20" s="2" t="s">
        <v>199</v>
      </c>
      <c r="E20" s="129" t="s">
        <v>243</v>
      </c>
      <c r="F20" s="2" t="s">
        <v>205</v>
      </c>
      <c r="G20" s="2" t="s">
        <v>288</v>
      </c>
      <c r="H20" s="2" t="s">
        <v>220</v>
      </c>
      <c r="I20" s="129" t="s">
        <v>278</v>
      </c>
      <c r="J20" s="2" t="s">
        <v>304</v>
      </c>
      <c r="K20" s="2" t="s">
        <v>295</v>
      </c>
      <c r="L20" s="2" t="s">
        <v>272</v>
      </c>
      <c r="M20" s="135" t="s">
        <v>1230</v>
      </c>
      <c r="O20" s="1"/>
      <c r="P20" s="5"/>
      <c r="R20" s="26" t="s">
        <v>324</v>
      </c>
      <c r="S20" s="132" t="s">
        <v>103</v>
      </c>
      <c r="T20" s="132" t="s">
        <v>193</v>
      </c>
      <c r="U20" s="132" t="s">
        <v>194</v>
      </c>
      <c r="V20" s="132" t="s">
        <v>138</v>
      </c>
      <c r="W20" s="132" t="s">
        <v>173</v>
      </c>
      <c r="X20" s="132" t="s">
        <v>123</v>
      </c>
      <c r="Y20" s="132" t="s">
        <v>188</v>
      </c>
      <c r="Z20" s="132" t="s">
        <v>121</v>
      </c>
      <c r="AA20" s="132" t="s">
        <v>170</v>
      </c>
      <c r="AB20" s="132" t="s">
        <v>135</v>
      </c>
      <c r="AC20" s="132" t="s">
        <v>104</v>
      </c>
      <c r="AD20" s="255" t="s">
        <v>1230</v>
      </c>
      <c r="AH20" s="26" t="s">
        <v>323</v>
      </c>
      <c r="AI20" s="2" t="s">
        <v>122</v>
      </c>
      <c r="AJ20" s="2" t="s">
        <v>191</v>
      </c>
      <c r="AK20" s="2" t="s">
        <v>153</v>
      </c>
      <c r="AL20" s="151" t="s">
        <v>292</v>
      </c>
      <c r="AM20" s="151" t="s">
        <v>271</v>
      </c>
      <c r="AN20" s="151" t="s">
        <v>261</v>
      </c>
      <c r="AO20" s="151" t="s">
        <v>242</v>
      </c>
      <c r="AP20" s="151" t="s">
        <v>208</v>
      </c>
      <c r="AQ20" s="151" t="s">
        <v>287</v>
      </c>
      <c r="AR20" s="151" t="s">
        <v>307</v>
      </c>
      <c r="AS20" s="151" t="s">
        <v>237</v>
      </c>
      <c r="AT20" s="252" t="s">
        <v>1230</v>
      </c>
      <c r="AV20" s="173" t="s">
        <v>1400</v>
      </c>
      <c r="AW20" s="299" t="s">
        <v>1354</v>
      </c>
      <c r="AX20" s="297" t="s">
        <v>1402</v>
      </c>
      <c r="AY20" s="158" t="s">
        <v>345</v>
      </c>
      <c r="AZ20" s="299" t="s">
        <v>1356</v>
      </c>
      <c r="BA20" s="297" t="s">
        <v>1447</v>
      </c>
      <c r="BB20" s="158" t="s">
        <v>345</v>
      </c>
      <c r="BC20" s="297" t="s">
        <v>1389</v>
      </c>
      <c r="BD20" s="297" t="s">
        <v>1416</v>
      </c>
    </row>
    <row r="21" spans="1:56" x14ac:dyDescent="0.2">
      <c r="A21" s="26" t="s">
        <v>325</v>
      </c>
      <c r="B21" s="2" t="s">
        <v>125</v>
      </c>
      <c r="C21" s="2" t="s">
        <v>126</v>
      </c>
      <c r="D21" s="2" t="s">
        <v>116</v>
      </c>
      <c r="E21" s="2" t="s">
        <v>257</v>
      </c>
      <c r="F21" s="2" t="s">
        <v>245</v>
      </c>
      <c r="G21" s="2" t="s">
        <v>207</v>
      </c>
      <c r="H21" s="129" t="s">
        <v>277</v>
      </c>
      <c r="I21" s="129" t="s">
        <v>228</v>
      </c>
      <c r="J21" s="2" t="s">
        <v>302</v>
      </c>
      <c r="K21" s="2" t="s">
        <v>210</v>
      </c>
      <c r="L21" s="128" t="s">
        <v>1220</v>
      </c>
      <c r="M21" s="135" t="s">
        <v>1230</v>
      </c>
      <c r="O21" s="1"/>
      <c r="P21" s="5"/>
      <c r="R21" s="26" t="s">
        <v>325</v>
      </c>
      <c r="S21" s="132" t="s">
        <v>98</v>
      </c>
      <c r="T21" s="132" t="s">
        <v>164</v>
      </c>
      <c r="U21" s="132" t="s">
        <v>110</v>
      </c>
      <c r="V21" s="132" t="s">
        <v>146</v>
      </c>
      <c r="W21" s="132" t="s">
        <v>102</v>
      </c>
      <c r="X21" s="132" t="s">
        <v>190</v>
      </c>
      <c r="Y21" s="132" t="s">
        <v>168</v>
      </c>
      <c r="Z21" s="132" t="s">
        <v>137</v>
      </c>
      <c r="AA21" s="132" t="s">
        <v>129</v>
      </c>
      <c r="AB21" s="132" t="s">
        <v>167</v>
      </c>
      <c r="AC21" s="132" t="s">
        <v>180</v>
      </c>
      <c r="AD21" s="255" t="s">
        <v>1230</v>
      </c>
      <c r="AH21" s="26" t="s">
        <v>324</v>
      </c>
      <c r="AI21" s="2" t="s">
        <v>105</v>
      </c>
      <c r="AJ21" s="2" t="s">
        <v>127</v>
      </c>
      <c r="AK21" s="2" t="s">
        <v>199</v>
      </c>
      <c r="AL21" s="151" t="s">
        <v>243</v>
      </c>
      <c r="AM21" s="151" t="s">
        <v>205</v>
      </c>
      <c r="AN21" s="151" t="s">
        <v>288</v>
      </c>
      <c r="AO21" s="151" t="s">
        <v>220</v>
      </c>
      <c r="AP21" s="151" t="s">
        <v>278</v>
      </c>
      <c r="AQ21" s="151" t="s">
        <v>304</v>
      </c>
      <c r="AR21" s="151" t="s">
        <v>295</v>
      </c>
      <c r="AS21" s="151" t="s">
        <v>272</v>
      </c>
      <c r="AT21" s="252" t="s">
        <v>1230</v>
      </c>
      <c r="AV21" s="297" t="s">
        <v>1197</v>
      </c>
      <c r="AW21" s="297" t="s">
        <v>1457</v>
      </c>
      <c r="AX21" s="297" t="s">
        <v>1417</v>
      </c>
      <c r="AY21" s="297" t="s">
        <v>345</v>
      </c>
      <c r="AZ21" s="297" t="s">
        <v>1456</v>
      </c>
      <c r="BA21" s="297" t="s">
        <v>1417</v>
      </c>
      <c r="BB21" s="158" t="s">
        <v>345</v>
      </c>
      <c r="BC21" s="297" t="s">
        <v>1389</v>
      </c>
      <c r="BD21" s="297" t="s">
        <v>1417</v>
      </c>
    </row>
    <row r="22" spans="1:56" x14ac:dyDescent="0.2">
      <c r="A22" s="26" t="s">
        <v>326</v>
      </c>
      <c r="B22" s="2" t="s">
        <v>1204</v>
      </c>
      <c r="C22" s="2" t="s">
        <v>1054</v>
      </c>
      <c r="D22" s="128" t="s">
        <v>1205</v>
      </c>
      <c r="E22" s="2" t="s">
        <v>258</v>
      </c>
      <c r="F22" s="2" t="s">
        <v>305</v>
      </c>
      <c r="G22" s="2" t="s">
        <v>254</v>
      </c>
      <c r="H22" s="2" t="s">
        <v>231</v>
      </c>
      <c r="I22" s="128" t="s">
        <v>1206</v>
      </c>
      <c r="J22" s="128" t="s">
        <v>1219</v>
      </c>
      <c r="K22" s="2" t="s">
        <v>300</v>
      </c>
      <c r="L22" s="2" t="s">
        <v>286</v>
      </c>
      <c r="M22" s="135" t="s">
        <v>1230</v>
      </c>
      <c r="O22" s="1"/>
      <c r="P22" s="5"/>
      <c r="R22" s="26" t="s">
        <v>326</v>
      </c>
      <c r="S22" s="132" t="s">
        <v>145</v>
      </c>
      <c r="T22" s="132" t="s">
        <v>111</v>
      </c>
      <c r="U22" s="132" t="s">
        <v>1202</v>
      </c>
      <c r="V22" s="132" t="s">
        <v>172</v>
      </c>
      <c r="W22" s="132" t="s">
        <v>198</v>
      </c>
      <c r="X22" s="132" t="s">
        <v>1200</v>
      </c>
      <c r="Y22" s="132" t="s">
        <v>174</v>
      </c>
      <c r="Z22" s="132" t="s">
        <v>144</v>
      </c>
      <c r="AA22" s="132" t="s">
        <v>113</v>
      </c>
      <c r="AB22" s="132" t="s">
        <v>203</v>
      </c>
      <c r="AC22" s="132" t="s">
        <v>143</v>
      </c>
      <c r="AD22" s="255" t="s">
        <v>1230</v>
      </c>
      <c r="AH22" s="26" t="s">
        <v>325</v>
      </c>
      <c r="AI22" s="2" t="s">
        <v>125</v>
      </c>
      <c r="AJ22" s="266" t="s">
        <v>126</v>
      </c>
      <c r="AK22" s="2" t="s">
        <v>116</v>
      </c>
      <c r="AL22" s="151" t="s">
        <v>257</v>
      </c>
      <c r="AM22" s="151" t="s">
        <v>245</v>
      </c>
      <c r="AN22" s="151" t="s">
        <v>207</v>
      </c>
      <c r="AO22" s="151" t="s">
        <v>277</v>
      </c>
      <c r="AP22" s="151" t="s">
        <v>228</v>
      </c>
      <c r="AQ22" s="151" t="s">
        <v>302</v>
      </c>
      <c r="AR22" s="151" t="s">
        <v>210</v>
      </c>
      <c r="AS22" s="266" t="s">
        <v>1400</v>
      </c>
      <c r="AT22" s="252" t="s">
        <v>1230</v>
      </c>
      <c r="AV22" s="158" t="s">
        <v>1235</v>
      </c>
      <c r="AW22" s="297" t="s">
        <v>1457</v>
      </c>
      <c r="AX22" s="297" t="s">
        <v>1464</v>
      </c>
      <c r="AY22" s="297" t="s">
        <v>345</v>
      </c>
      <c r="AZ22" s="297" t="s">
        <v>1456</v>
      </c>
      <c r="BA22" s="297" t="s">
        <v>1464</v>
      </c>
      <c r="BB22" s="158" t="s">
        <v>345</v>
      </c>
      <c r="BC22" s="297" t="s">
        <v>1389</v>
      </c>
      <c r="BD22" s="297" t="s">
        <v>1464</v>
      </c>
    </row>
    <row r="23" spans="1:56" x14ac:dyDescent="0.2">
      <c r="O23" s="1"/>
      <c r="P23" s="5"/>
      <c r="AH23" s="26" t="s">
        <v>326</v>
      </c>
      <c r="AI23" s="266" t="s">
        <v>1204</v>
      </c>
      <c r="AJ23" s="2" t="s">
        <v>1054</v>
      </c>
      <c r="AK23" s="294" t="s">
        <v>1052</v>
      </c>
      <c r="AL23" s="151" t="s">
        <v>258</v>
      </c>
      <c r="AM23" s="151" t="s">
        <v>305</v>
      </c>
      <c r="AN23" s="151" t="s">
        <v>254</v>
      </c>
      <c r="AO23" s="151" t="s">
        <v>231</v>
      </c>
      <c r="AP23" s="151" t="s">
        <v>1206</v>
      </c>
      <c r="AQ23" s="266" t="s">
        <v>1399</v>
      </c>
      <c r="AR23" s="151" t="s">
        <v>300</v>
      </c>
      <c r="AS23" s="151" t="s">
        <v>286</v>
      </c>
      <c r="AT23" s="252" t="s">
        <v>1230</v>
      </c>
      <c r="AV23" s="173" t="s">
        <v>1427</v>
      </c>
      <c r="AW23" s="299" t="s">
        <v>1354</v>
      </c>
      <c r="AX23" s="297" t="s">
        <v>1430</v>
      </c>
      <c r="AY23" s="158" t="s">
        <v>345</v>
      </c>
      <c r="AZ23" s="299" t="s">
        <v>1354</v>
      </c>
      <c r="BA23" s="297" t="s">
        <v>1432</v>
      </c>
      <c r="BB23" s="158" t="s">
        <v>345</v>
      </c>
      <c r="BC23" s="297" t="s">
        <v>1390</v>
      </c>
      <c r="BD23" s="297" t="s">
        <v>1411</v>
      </c>
    </row>
    <row r="24" spans="1:56" x14ac:dyDescent="0.2">
      <c r="O24" s="1"/>
      <c r="P24" s="29"/>
      <c r="S24" s="4" t="s">
        <v>1341</v>
      </c>
      <c r="T24" s="4" t="s">
        <v>1341</v>
      </c>
      <c r="U24" s="4" t="s">
        <v>1341</v>
      </c>
      <c r="V24" s="4" t="s">
        <v>1342</v>
      </c>
      <c r="W24" s="4" t="s">
        <v>1342</v>
      </c>
      <c r="X24" s="4" t="s">
        <v>1342</v>
      </c>
      <c r="AI24" s="281" t="s">
        <v>1462</v>
      </c>
      <c r="AJ24" s="282"/>
      <c r="AK24" s="283"/>
      <c r="AL24" s="275" t="s">
        <v>1457</v>
      </c>
      <c r="AM24" s="276"/>
      <c r="AN24" s="276"/>
      <c r="AO24" s="276"/>
      <c r="AP24" s="276"/>
      <c r="AQ24" s="276"/>
      <c r="AR24" s="276"/>
      <c r="AS24" s="284"/>
      <c r="AT24" s="277" t="s">
        <v>1426</v>
      </c>
      <c r="AV24" s="173" t="s">
        <v>1428</v>
      </c>
      <c r="AW24" s="299" t="s">
        <v>1354</v>
      </c>
      <c r="AX24" s="297" t="s">
        <v>1413</v>
      </c>
      <c r="AY24" s="158" t="s">
        <v>345</v>
      </c>
      <c r="AZ24" s="299" t="s">
        <v>1354</v>
      </c>
      <c r="BA24" s="297" t="s">
        <v>1435</v>
      </c>
      <c r="BB24" s="158" t="s">
        <v>345</v>
      </c>
      <c r="BC24" s="297" t="s">
        <v>1390</v>
      </c>
      <c r="BD24" s="297" t="s">
        <v>1430</v>
      </c>
    </row>
    <row r="25" spans="1:56" x14ac:dyDescent="0.2">
      <c r="A25" s="26" t="s">
        <v>1233</v>
      </c>
      <c r="B25" s="26">
        <v>1</v>
      </c>
      <c r="C25" s="26">
        <v>2</v>
      </c>
      <c r="D25" s="26">
        <v>3</v>
      </c>
      <c r="E25" s="26">
        <v>4</v>
      </c>
      <c r="F25" s="26">
        <v>5</v>
      </c>
      <c r="G25" s="26">
        <v>6</v>
      </c>
      <c r="H25" s="26">
        <v>7</v>
      </c>
      <c r="I25" s="26">
        <v>8</v>
      </c>
      <c r="J25" s="26">
        <v>9</v>
      </c>
      <c r="K25" s="26">
        <v>10</v>
      </c>
      <c r="L25" s="26">
        <v>11</v>
      </c>
      <c r="M25" s="26">
        <v>12</v>
      </c>
      <c r="O25" s="1"/>
      <c r="P25" s="1"/>
      <c r="R25" s="26" t="s">
        <v>1462</v>
      </c>
      <c r="S25" s="26">
        <v>1</v>
      </c>
      <c r="T25" s="26">
        <v>2</v>
      </c>
      <c r="U25" s="26">
        <v>3</v>
      </c>
      <c r="V25" s="26">
        <v>4</v>
      </c>
      <c r="W25" s="26">
        <v>5</v>
      </c>
      <c r="X25" s="26">
        <v>6</v>
      </c>
      <c r="Y25" s="26">
        <v>7</v>
      </c>
      <c r="Z25" s="26">
        <v>8</v>
      </c>
      <c r="AA25" s="26">
        <v>9</v>
      </c>
      <c r="AB25" s="26">
        <v>10</v>
      </c>
      <c r="AC25" s="26">
        <v>11</v>
      </c>
      <c r="AD25" s="26">
        <v>12</v>
      </c>
      <c r="AI25" s="278" t="s">
        <v>1386</v>
      </c>
      <c r="AJ25" s="279" t="s">
        <v>1387</v>
      </c>
      <c r="AK25" s="285" t="s">
        <v>1388</v>
      </c>
      <c r="AL25" s="278" t="s">
        <v>1456</v>
      </c>
      <c r="AM25" s="279"/>
      <c r="AN25" s="279"/>
      <c r="AO25" s="279"/>
      <c r="AP25" s="279"/>
      <c r="AQ25" s="279"/>
      <c r="AR25" s="279"/>
      <c r="AS25" s="285"/>
      <c r="AT25" s="280"/>
      <c r="AV25" s="173" t="s">
        <v>1429</v>
      </c>
      <c r="AW25" s="299" t="s">
        <v>1354</v>
      </c>
      <c r="AX25" s="297" t="s">
        <v>1405</v>
      </c>
      <c r="AY25" s="158" t="s">
        <v>345</v>
      </c>
      <c r="AZ25" s="299" t="s">
        <v>1354</v>
      </c>
      <c r="BA25" s="297" t="s">
        <v>1436</v>
      </c>
      <c r="BB25" s="158" t="s">
        <v>345</v>
      </c>
      <c r="BC25" s="297" t="s">
        <v>1390</v>
      </c>
      <c r="BD25" s="297" t="s">
        <v>1431</v>
      </c>
    </row>
    <row r="26" spans="1:56" x14ac:dyDescent="0.2">
      <c r="A26" s="26" t="s">
        <v>317</v>
      </c>
      <c r="B26" s="2" t="s">
        <v>246</v>
      </c>
      <c r="C26" s="2" t="s">
        <v>308</v>
      </c>
      <c r="D26" s="2" t="s">
        <v>251</v>
      </c>
      <c r="E26" s="2" t="s">
        <v>255</v>
      </c>
      <c r="F26" s="128" t="s">
        <v>1222</v>
      </c>
      <c r="G26" s="2" t="s">
        <v>206</v>
      </c>
      <c r="H26" s="2" t="s">
        <v>248</v>
      </c>
      <c r="I26" s="2" t="s">
        <v>429</v>
      </c>
      <c r="J26" s="2" t="s">
        <v>431</v>
      </c>
      <c r="K26" s="2" t="s">
        <v>433</v>
      </c>
      <c r="L26" s="129" t="s">
        <v>435</v>
      </c>
      <c r="M26" s="2"/>
      <c r="O26" s="1"/>
      <c r="P26" s="1"/>
      <c r="R26" s="26" t="s">
        <v>317</v>
      </c>
      <c r="S26" s="2" t="s">
        <v>158</v>
      </c>
      <c r="T26" s="2" t="s">
        <v>186</v>
      </c>
      <c r="U26" s="260" t="s">
        <v>124</v>
      </c>
      <c r="V26" s="2" t="s">
        <v>158</v>
      </c>
      <c r="W26" s="2" t="s">
        <v>186</v>
      </c>
      <c r="X26" s="260" t="s">
        <v>124</v>
      </c>
      <c r="Y26" s="252" t="s">
        <v>1230</v>
      </c>
      <c r="Z26" s="252" t="s">
        <v>1230</v>
      </c>
      <c r="AA26" s="252" t="s">
        <v>1230</v>
      </c>
      <c r="AB26" s="252" t="s">
        <v>1230</v>
      </c>
      <c r="AC26" s="252" t="s">
        <v>1230</v>
      </c>
      <c r="AD26" s="2" t="s">
        <v>1197</v>
      </c>
      <c r="AV26" s="173" t="s">
        <v>1391</v>
      </c>
      <c r="AW26" s="301" t="s">
        <v>1457</v>
      </c>
      <c r="AX26" s="297" t="s">
        <v>1475</v>
      </c>
      <c r="AY26" s="158" t="s">
        <v>345</v>
      </c>
      <c r="AZ26" s="302" t="s">
        <v>1456</v>
      </c>
      <c r="BA26" s="297" t="s">
        <v>1475</v>
      </c>
      <c r="BB26" s="158" t="s">
        <v>345</v>
      </c>
      <c r="BC26" s="297" t="s">
        <v>1390</v>
      </c>
      <c r="BD26" s="297" t="s">
        <v>1432</v>
      </c>
    </row>
    <row r="27" spans="1:56" x14ac:dyDescent="0.2">
      <c r="A27" s="26" t="s">
        <v>318</v>
      </c>
      <c r="B27" s="2" t="s">
        <v>252</v>
      </c>
      <c r="C27" s="2" t="s">
        <v>276</v>
      </c>
      <c r="D27" s="2" t="s">
        <v>269</v>
      </c>
      <c r="E27" s="2" t="s">
        <v>311</v>
      </c>
      <c r="F27" s="129" t="s">
        <v>230</v>
      </c>
      <c r="G27" s="2" t="s">
        <v>296</v>
      </c>
      <c r="H27" s="2" t="s">
        <v>284</v>
      </c>
      <c r="I27" s="129" t="s">
        <v>1010</v>
      </c>
      <c r="J27" s="2" t="s">
        <v>443</v>
      </c>
      <c r="K27" s="2" t="s">
        <v>457</v>
      </c>
      <c r="L27" s="2" t="s">
        <v>447</v>
      </c>
      <c r="M27" s="2"/>
      <c r="O27" s="1"/>
      <c r="P27" s="1"/>
      <c r="R27" s="26" t="s">
        <v>318</v>
      </c>
      <c r="S27" s="2" t="s">
        <v>182</v>
      </c>
      <c r="T27" s="260" t="s">
        <v>134</v>
      </c>
      <c r="U27" s="2" t="s">
        <v>99</v>
      </c>
      <c r="V27" s="2" t="s">
        <v>182</v>
      </c>
      <c r="W27" s="260" t="s">
        <v>134</v>
      </c>
      <c r="X27" s="2" t="s">
        <v>99</v>
      </c>
      <c r="Y27" s="252" t="s">
        <v>1230</v>
      </c>
      <c r="Z27" s="252" t="s">
        <v>1230</v>
      </c>
      <c r="AA27" s="252" t="s">
        <v>1230</v>
      </c>
      <c r="AB27" s="252" t="s">
        <v>1230</v>
      </c>
      <c r="AC27" s="252" t="s">
        <v>1230</v>
      </c>
      <c r="AD27" s="2" t="s">
        <v>1235</v>
      </c>
      <c r="AH27" s="26" t="s">
        <v>1390</v>
      </c>
      <c r="AI27" s="26">
        <v>1</v>
      </c>
      <c r="AJ27" s="26">
        <v>2</v>
      </c>
      <c r="AK27" s="26">
        <v>3</v>
      </c>
      <c r="AL27" s="26">
        <v>4</v>
      </c>
      <c r="AM27" s="26">
        <v>5</v>
      </c>
      <c r="AN27" s="26">
        <v>6</v>
      </c>
      <c r="AO27" s="26">
        <v>7</v>
      </c>
      <c r="AP27" s="26">
        <v>8</v>
      </c>
      <c r="AQ27" s="26">
        <v>9</v>
      </c>
      <c r="AR27" s="26">
        <v>10</v>
      </c>
      <c r="AS27" s="26">
        <v>11</v>
      </c>
      <c r="AT27" s="26">
        <v>12</v>
      </c>
      <c r="AV27" s="173" t="s">
        <v>1392</v>
      </c>
      <c r="AW27" s="301" t="s">
        <v>1457</v>
      </c>
      <c r="AX27" s="297" t="s">
        <v>1476</v>
      </c>
      <c r="AY27" s="158" t="s">
        <v>345</v>
      </c>
      <c r="AZ27" s="302" t="s">
        <v>1456</v>
      </c>
      <c r="BA27" s="297" t="s">
        <v>1476</v>
      </c>
      <c r="BB27" s="158" t="s">
        <v>345</v>
      </c>
      <c r="BC27" s="297" t="s">
        <v>1390</v>
      </c>
      <c r="BD27" s="297" t="s">
        <v>1433</v>
      </c>
    </row>
    <row r="28" spans="1:56" x14ac:dyDescent="0.2">
      <c r="A28" s="26" t="s">
        <v>319</v>
      </c>
      <c r="B28" s="2" t="s">
        <v>256</v>
      </c>
      <c r="C28" s="129" t="s">
        <v>262</v>
      </c>
      <c r="D28" s="129" t="s">
        <v>279</v>
      </c>
      <c r="E28" s="2" t="s">
        <v>306</v>
      </c>
      <c r="F28" s="129" t="s">
        <v>214</v>
      </c>
      <c r="G28" s="2" t="s">
        <v>211</v>
      </c>
      <c r="H28" s="2" t="s">
        <v>297</v>
      </c>
      <c r="I28" s="2" t="s">
        <v>1011</v>
      </c>
      <c r="J28" s="129" t="s">
        <v>455</v>
      </c>
      <c r="K28" s="129" t="s">
        <v>445</v>
      </c>
      <c r="L28" s="2" t="s">
        <v>459</v>
      </c>
      <c r="M28" s="135" t="s">
        <v>1230</v>
      </c>
      <c r="O28" s="1"/>
      <c r="P28" s="1"/>
      <c r="R28" s="26" t="s">
        <v>319</v>
      </c>
      <c r="S28" s="2" t="s">
        <v>183</v>
      </c>
      <c r="T28" s="2" t="s">
        <v>161</v>
      </c>
      <c r="U28" s="2" t="s">
        <v>160</v>
      </c>
      <c r="V28" s="2" t="s">
        <v>183</v>
      </c>
      <c r="W28" s="2" t="s">
        <v>161</v>
      </c>
      <c r="X28" s="2" t="s">
        <v>160</v>
      </c>
      <c r="Y28" s="252" t="s">
        <v>1230</v>
      </c>
      <c r="Z28" s="252" t="s">
        <v>1230</v>
      </c>
      <c r="AA28" s="252" t="s">
        <v>1230</v>
      </c>
      <c r="AB28" s="252" t="s">
        <v>1230</v>
      </c>
      <c r="AC28" s="252" t="s">
        <v>1230</v>
      </c>
      <c r="AD28" s="252" t="s">
        <v>1230</v>
      </c>
      <c r="AH28" s="26" t="s">
        <v>317</v>
      </c>
      <c r="AI28" s="2" t="s">
        <v>246</v>
      </c>
      <c r="AJ28" s="151" t="s">
        <v>308</v>
      </c>
      <c r="AK28" s="151" t="s">
        <v>251</v>
      </c>
      <c r="AL28" s="151" t="s">
        <v>255</v>
      </c>
      <c r="AM28" s="266" t="s">
        <v>1428</v>
      </c>
      <c r="AN28" s="151" t="s">
        <v>206</v>
      </c>
      <c r="AO28" s="269" t="s">
        <v>1391</v>
      </c>
      <c r="AP28" s="151" t="s">
        <v>429</v>
      </c>
      <c r="AQ28" s="151" t="s">
        <v>431</v>
      </c>
      <c r="AR28" s="151" t="s">
        <v>433</v>
      </c>
      <c r="AS28" s="151" t="s">
        <v>435</v>
      </c>
      <c r="AT28" s="269" t="s">
        <v>1198</v>
      </c>
      <c r="AV28" s="173" t="s">
        <v>1393</v>
      </c>
      <c r="AW28" s="301" t="s">
        <v>1457</v>
      </c>
      <c r="AX28" s="297" t="s">
        <v>1477</v>
      </c>
      <c r="AY28" s="158" t="s">
        <v>345</v>
      </c>
      <c r="AZ28" s="302" t="s">
        <v>1456</v>
      </c>
      <c r="BA28" s="297" t="s">
        <v>1477</v>
      </c>
      <c r="BB28" s="158" t="s">
        <v>345</v>
      </c>
      <c r="BC28" s="297" t="s">
        <v>1390</v>
      </c>
      <c r="BD28" s="297" t="s">
        <v>1434</v>
      </c>
    </row>
    <row r="29" spans="1:56" x14ac:dyDescent="0.2">
      <c r="A29" s="26" t="s">
        <v>322</v>
      </c>
      <c r="B29" s="2" t="s">
        <v>285</v>
      </c>
      <c r="C29" s="2" t="s">
        <v>236</v>
      </c>
      <c r="D29" s="2" t="s">
        <v>234</v>
      </c>
      <c r="E29" s="2" t="s">
        <v>275</v>
      </c>
      <c r="F29" s="2" t="s">
        <v>274</v>
      </c>
      <c r="G29" s="2" t="s">
        <v>218</v>
      </c>
      <c r="H29" s="2" t="s">
        <v>303</v>
      </c>
      <c r="I29" s="129" t="s">
        <v>465</v>
      </c>
      <c r="J29" s="129" t="s">
        <v>467</v>
      </c>
      <c r="K29" s="129" t="s">
        <v>469</v>
      </c>
      <c r="L29" s="129" t="s">
        <v>471</v>
      </c>
      <c r="M29" s="135" t="s">
        <v>1230</v>
      </c>
      <c r="O29" s="1"/>
      <c r="P29" s="1"/>
      <c r="R29" s="26" t="s">
        <v>322</v>
      </c>
      <c r="S29" s="2" t="s">
        <v>106</v>
      </c>
      <c r="T29" s="260" t="s">
        <v>157</v>
      </c>
      <c r="U29" s="2" t="s">
        <v>178</v>
      </c>
      <c r="V29" s="2" t="s">
        <v>106</v>
      </c>
      <c r="W29" s="260" t="s">
        <v>157</v>
      </c>
      <c r="X29" s="2" t="s">
        <v>178</v>
      </c>
      <c r="Y29" s="252" t="s">
        <v>1230</v>
      </c>
      <c r="Z29" s="252" t="s">
        <v>1230</v>
      </c>
      <c r="AA29" s="252" t="s">
        <v>1230</v>
      </c>
      <c r="AB29" s="252" t="s">
        <v>1230</v>
      </c>
      <c r="AC29" s="252" t="s">
        <v>1230</v>
      </c>
      <c r="AD29" s="252" t="s">
        <v>1230</v>
      </c>
      <c r="AH29" s="26" t="s">
        <v>318</v>
      </c>
      <c r="AI29" s="2" t="s">
        <v>252</v>
      </c>
      <c r="AJ29" s="151" t="s">
        <v>276</v>
      </c>
      <c r="AK29" s="151" t="s">
        <v>269</v>
      </c>
      <c r="AL29" s="151" t="s">
        <v>311</v>
      </c>
      <c r="AM29" s="151" t="s">
        <v>230</v>
      </c>
      <c r="AN29" s="151" t="s">
        <v>296</v>
      </c>
      <c r="AO29" s="269" t="s">
        <v>1392</v>
      </c>
      <c r="AP29" s="151" t="s">
        <v>1010</v>
      </c>
      <c r="AQ29" s="151" t="s">
        <v>443</v>
      </c>
      <c r="AR29" s="151" t="s">
        <v>457</v>
      </c>
      <c r="AS29" s="151" t="s">
        <v>447</v>
      </c>
      <c r="AT29" s="252" t="s">
        <v>1230</v>
      </c>
      <c r="AV29" s="173" t="s">
        <v>1394</v>
      </c>
      <c r="AW29" s="301" t="s">
        <v>1457</v>
      </c>
      <c r="AX29" s="297" t="s">
        <v>1478</v>
      </c>
      <c r="AY29" s="158" t="s">
        <v>345</v>
      </c>
      <c r="AZ29" s="302" t="s">
        <v>1456</v>
      </c>
      <c r="BA29" s="297" t="s">
        <v>1478</v>
      </c>
      <c r="BB29" s="158" t="s">
        <v>345</v>
      </c>
      <c r="BC29" s="297" t="s">
        <v>1390</v>
      </c>
      <c r="BD29" s="297" t="s">
        <v>1435</v>
      </c>
    </row>
    <row r="30" spans="1:56" x14ac:dyDescent="0.2">
      <c r="A30" s="26" t="s">
        <v>323</v>
      </c>
      <c r="B30" s="2" t="s">
        <v>204</v>
      </c>
      <c r="C30" s="2" t="s">
        <v>289</v>
      </c>
      <c r="D30" s="2" t="s">
        <v>249</v>
      </c>
      <c r="E30" s="2" t="s">
        <v>229</v>
      </c>
      <c r="F30" s="2" t="s">
        <v>263</v>
      </c>
      <c r="G30" s="2" t="s">
        <v>232</v>
      </c>
      <c r="H30" s="249" t="s">
        <v>1224</v>
      </c>
      <c r="I30" s="2" t="s">
        <v>477</v>
      </c>
      <c r="J30" s="2" t="s">
        <v>479</v>
      </c>
      <c r="K30" s="2" t="s">
        <v>481</v>
      </c>
      <c r="L30" s="2" t="s">
        <v>483</v>
      </c>
      <c r="M30" s="135" t="s">
        <v>1230</v>
      </c>
      <c r="O30" s="1"/>
      <c r="P30" s="1"/>
      <c r="R30" s="26" t="s">
        <v>323</v>
      </c>
      <c r="S30" s="2" t="s">
        <v>122</v>
      </c>
      <c r="T30" s="2" t="s">
        <v>191</v>
      </c>
      <c r="U30" s="2" t="s">
        <v>153</v>
      </c>
      <c r="V30" s="2" t="s">
        <v>122</v>
      </c>
      <c r="W30" s="2" t="s">
        <v>191</v>
      </c>
      <c r="X30" s="2" t="s">
        <v>153</v>
      </c>
      <c r="Y30" s="252" t="s">
        <v>1230</v>
      </c>
      <c r="Z30" s="252" t="s">
        <v>1230</v>
      </c>
      <c r="AA30" s="252" t="s">
        <v>1230</v>
      </c>
      <c r="AB30" s="252" t="s">
        <v>1230</v>
      </c>
      <c r="AC30" s="252" t="s">
        <v>1230</v>
      </c>
      <c r="AD30" s="252" t="s">
        <v>1230</v>
      </c>
      <c r="AH30" s="26" t="s">
        <v>319</v>
      </c>
      <c r="AI30" s="2" t="s">
        <v>256</v>
      </c>
      <c r="AJ30" s="151" t="s">
        <v>262</v>
      </c>
      <c r="AK30" s="151" t="s">
        <v>279</v>
      </c>
      <c r="AL30" s="151" t="s">
        <v>306</v>
      </c>
      <c r="AM30" s="151" t="s">
        <v>214</v>
      </c>
      <c r="AN30" s="151" t="s">
        <v>211</v>
      </c>
      <c r="AO30" s="269" t="s">
        <v>1393</v>
      </c>
      <c r="AP30" s="151" t="s">
        <v>1011</v>
      </c>
      <c r="AQ30" s="151" t="s">
        <v>455</v>
      </c>
      <c r="AR30" s="151" t="s">
        <v>445</v>
      </c>
      <c r="AS30" s="151" t="s">
        <v>459</v>
      </c>
      <c r="AT30" s="252" t="s">
        <v>1230</v>
      </c>
      <c r="AV30" s="173" t="s">
        <v>1422</v>
      </c>
      <c r="AW30" s="299" t="s">
        <v>1354</v>
      </c>
      <c r="AX30" s="299" t="s">
        <v>1406</v>
      </c>
      <c r="AY30" s="158" t="s">
        <v>345</v>
      </c>
      <c r="AZ30" s="299" t="s">
        <v>1483</v>
      </c>
      <c r="BA30" s="297">
        <v>4</v>
      </c>
      <c r="BB30" s="158" t="s">
        <v>345</v>
      </c>
      <c r="BC30" s="297" t="s">
        <v>1390</v>
      </c>
      <c r="BD30" s="297" t="s">
        <v>1436</v>
      </c>
    </row>
    <row r="31" spans="1:56" x14ac:dyDescent="0.2">
      <c r="A31" s="26" t="s">
        <v>324</v>
      </c>
      <c r="B31" s="2" t="s">
        <v>253</v>
      </c>
      <c r="C31" s="2" t="s">
        <v>216</v>
      </c>
      <c r="D31" s="2" t="s">
        <v>314</v>
      </c>
      <c r="E31" s="2" t="s">
        <v>226</v>
      </c>
      <c r="F31" s="2" t="s">
        <v>259</v>
      </c>
      <c r="G31" s="129" t="s">
        <v>283</v>
      </c>
      <c r="H31" s="249" t="s">
        <v>1225</v>
      </c>
      <c r="I31" s="128" t="s">
        <v>1216</v>
      </c>
      <c r="J31" s="128" t="s">
        <v>1217</v>
      </c>
      <c r="K31" s="129" t="s">
        <v>493</v>
      </c>
      <c r="L31" s="129" t="s">
        <v>495</v>
      </c>
      <c r="M31" s="135" t="s">
        <v>1230</v>
      </c>
      <c r="O31" s="1"/>
      <c r="P31" s="1"/>
      <c r="R31" s="26" t="s">
        <v>324</v>
      </c>
      <c r="S31" s="2" t="s">
        <v>105</v>
      </c>
      <c r="T31" s="2" t="s">
        <v>127</v>
      </c>
      <c r="U31" s="2" t="s">
        <v>199</v>
      </c>
      <c r="V31" s="2" t="s">
        <v>105</v>
      </c>
      <c r="W31" s="2" t="s">
        <v>127</v>
      </c>
      <c r="X31" s="2" t="s">
        <v>199</v>
      </c>
      <c r="Y31" s="252" t="s">
        <v>1230</v>
      </c>
      <c r="Z31" s="252" t="s">
        <v>1230</v>
      </c>
      <c r="AA31" s="252" t="s">
        <v>1230</v>
      </c>
      <c r="AB31" s="252" t="s">
        <v>1230</v>
      </c>
      <c r="AC31" s="252" t="s">
        <v>1230</v>
      </c>
      <c r="AD31" s="252" t="s">
        <v>1230</v>
      </c>
      <c r="AH31" s="26" t="s">
        <v>322</v>
      </c>
      <c r="AI31" s="2" t="s">
        <v>285</v>
      </c>
      <c r="AJ31" s="151" t="s">
        <v>236</v>
      </c>
      <c r="AK31" s="151" t="s">
        <v>234</v>
      </c>
      <c r="AL31" s="151" t="s">
        <v>275</v>
      </c>
      <c r="AM31" s="151" t="s">
        <v>274</v>
      </c>
      <c r="AN31" s="151" t="s">
        <v>218</v>
      </c>
      <c r="AO31" s="269" t="s">
        <v>1394</v>
      </c>
      <c r="AP31" s="151" t="s">
        <v>465</v>
      </c>
      <c r="AQ31" s="151" t="s">
        <v>467</v>
      </c>
      <c r="AR31" s="151" t="s">
        <v>469</v>
      </c>
      <c r="AS31" s="151" t="s">
        <v>471</v>
      </c>
      <c r="AT31" s="252" t="s">
        <v>1230</v>
      </c>
      <c r="AV31" s="173" t="s">
        <v>1423</v>
      </c>
      <c r="AW31" s="299" t="s">
        <v>1354</v>
      </c>
      <c r="AX31" s="297" t="s">
        <v>1479</v>
      </c>
      <c r="AY31" s="158" t="s">
        <v>345</v>
      </c>
      <c r="AZ31" s="299" t="s">
        <v>1354</v>
      </c>
      <c r="BA31" s="297" t="s">
        <v>1438</v>
      </c>
      <c r="BB31" s="158" t="s">
        <v>345</v>
      </c>
      <c r="BC31" s="297" t="s">
        <v>1390</v>
      </c>
      <c r="BD31" s="297" t="s">
        <v>1437</v>
      </c>
    </row>
    <row r="32" spans="1:56" x14ac:dyDescent="0.2">
      <c r="A32" s="26" t="s">
        <v>325</v>
      </c>
      <c r="B32" s="2" t="s">
        <v>312</v>
      </c>
      <c r="C32" s="128" t="s">
        <v>1221</v>
      </c>
      <c r="D32" s="2" t="s">
        <v>235</v>
      </c>
      <c r="E32" s="2" t="s">
        <v>244</v>
      </c>
      <c r="F32" s="2" t="s">
        <v>299</v>
      </c>
      <c r="G32" s="2" t="s">
        <v>282</v>
      </c>
      <c r="H32" s="128" t="s">
        <v>1214</v>
      </c>
      <c r="I32" s="129" t="s">
        <v>501</v>
      </c>
      <c r="J32" s="2" t="s">
        <v>503</v>
      </c>
      <c r="K32" s="2" t="s">
        <v>505</v>
      </c>
      <c r="L32" s="2" t="s">
        <v>507</v>
      </c>
      <c r="M32" s="135" t="s">
        <v>1230</v>
      </c>
      <c r="O32" s="1"/>
      <c r="P32" s="1"/>
      <c r="R32" s="26" t="s">
        <v>325</v>
      </c>
      <c r="S32" s="2" t="s">
        <v>125</v>
      </c>
      <c r="T32" s="260" t="s">
        <v>126</v>
      </c>
      <c r="U32" s="2" t="s">
        <v>116</v>
      </c>
      <c r="V32" s="2" t="s">
        <v>125</v>
      </c>
      <c r="W32" s="260" t="s">
        <v>126</v>
      </c>
      <c r="X32" s="2" t="s">
        <v>116</v>
      </c>
      <c r="Y32" s="252" t="s">
        <v>1230</v>
      </c>
      <c r="Z32" s="252" t="s">
        <v>1230</v>
      </c>
      <c r="AA32" s="252" t="s">
        <v>1230</v>
      </c>
      <c r="AB32" s="252" t="s">
        <v>1230</v>
      </c>
      <c r="AC32" s="252" t="s">
        <v>1230</v>
      </c>
      <c r="AD32" s="252" t="s">
        <v>1230</v>
      </c>
      <c r="AH32" s="26" t="s">
        <v>323</v>
      </c>
      <c r="AI32" s="2" t="s">
        <v>204</v>
      </c>
      <c r="AJ32" s="151" t="s">
        <v>289</v>
      </c>
      <c r="AK32" s="151" t="s">
        <v>249</v>
      </c>
      <c r="AL32" s="151" t="s">
        <v>229</v>
      </c>
      <c r="AM32" s="151" t="s">
        <v>263</v>
      </c>
      <c r="AN32" s="151" t="s">
        <v>232</v>
      </c>
      <c r="AO32" s="266" t="s">
        <v>1422</v>
      </c>
      <c r="AP32" s="269" t="s">
        <v>477</v>
      </c>
      <c r="AQ32" s="269" t="s">
        <v>479</v>
      </c>
      <c r="AR32" s="151" t="s">
        <v>481</v>
      </c>
      <c r="AS32" s="151" t="s">
        <v>483</v>
      </c>
      <c r="AT32" s="252" t="s">
        <v>1230</v>
      </c>
      <c r="AV32" s="173" t="s">
        <v>1424</v>
      </c>
      <c r="AW32" s="299" t="s">
        <v>1354</v>
      </c>
      <c r="AX32" s="297" t="s">
        <v>1407</v>
      </c>
      <c r="AY32" s="158" t="s">
        <v>345</v>
      </c>
      <c r="AZ32" s="299" t="s">
        <v>1482</v>
      </c>
      <c r="BA32" s="297">
        <v>7</v>
      </c>
      <c r="BB32" s="158" t="s">
        <v>345</v>
      </c>
      <c r="BC32" s="297" t="s">
        <v>1390</v>
      </c>
      <c r="BD32" s="297" t="s">
        <v>1438</v>
      </c>
    </row>
    <row r="33" spans="1:56" x14ac:dyDescent="0.2">
      <c r="A33" s="26" t="s">
        <v>326</v>
      </c>
      <c r="B33" s="2" t="s">
        <v>281</v>
      </c>
      <c r="C33" s="2" t="s">
        <v>212</v>
      </c>
      <c r="D33" s="2" t="s">
        <v>291</v>
      </c>
      <c r="E33" s="2" t="s">
        <v>223</v>
      </c>
      <c r="F33" s="128" t="s">
        <v>1223</v>
      </c>
      <c r="G33" s="2" t="s">
        <v>240</v>
      </c>
      <c r="H33" s="128" t="s">
        <v>1215</v>
      </c>
      <c r="I33" s="2" t="s">
        <v>513</v>
      </c>
      <c r="J33" s="128" t="s">
        <v>1218</v>
      </c>
      <c r="K33" s="128" t="s">
        <v>1210</v>
      </c>
      <c r="L33" s="128" t="s">
        <v>1211</v>
      </c>
      <c r="M33" s="135" t="s">
        <v>1230</v>
      </c>
      <c r="O33" s="1"/>
      <c r="P33" s="1"/>
      <c r="R33" s="26" t="s">
        <v>326</v>
      </c>
      <c r="S33" s="260" t="s">
        <v>1204</v>
      </c>
      <c r="T33" s="2" t="s">
        <v>1054</v>
      </c>
      <c r="U33" s="256" t="s">
        <v>1230</v>
      </c>
      <c r="V33" s="260" t="s">
        <v>1204</v>
      </c>
      <c r="W33" s="2" t="s">
        <v>1054</v>
      </c>
      <c r="X33" s="256" t="s">
        <v>1230</v>
      </c>
      <c r="Y33" s="252" t="s">
        <v>1230</v>
      </c>
      <c r="Z33" s="252" t="s">
        <v>1230</v>
      </c>
      <c r="AA33" s="252" t="s">
        <v>1230</v>
      </c>
      <c r="AB33" s="252" t="s">
        <v>1230</v>
      </c>
      <c r="AC33" s="252" t="s">
        <v>1230</v>
      </c>
      <c r="AD33" s="252" t="s">
        <v>1230</v>
      </c>
      <c r="AH33" s="26" t="s">
        <v>324</v>
      </c>
      <c r="AI33" s="2" t="s">
        <v>253</v>
      </c>
      <c r="AJ33" s="151" t="s">
        <v>216</v>
      </c>
      <c r="AK33" s="151" t="s">
        <v>314</v>
      </c>
      <c r="AL33" s="151" t="s">
        <v>226</v>
      </c>
      <c r="AM33" s="151" t="s">
        <v>259</v>
      </c>
      <c r="AN33" s="151" t="s">
        <v>283</v>
      </c>
      <c r="AO33" s="266" t="s">
        <v>1423</v>
      </c>
      <c r="AP33" s="269" t="s">
        <v>1216</v>
      </c>
      <c r="AQ33" s="151" t="s">
        <v>1217</v>
      </c>
      <c r="AR33" s="151" t="s">
        <v>493</v>
      </c>
      <c r="AS33" s="151" t="s">
        <v>495</v>
      </c>
      <c r="AT33" s="252" t="s">
        <v>1230</v>
      </c>
      <c r="AV33" s="173" t="s">
        <v>1425</v>
      </c>
      <c r="AW33" s="299" t="s">
        <v>1354</v>
      </c>
      <c r="AX33" s="297" t="s">
        <v>1444</v>
      </c>
      <c r="AY33" s="158" t="s">
        <v>345</v>
      </c>
      <c r="AZ33" s="303" t="s">
        <v>1480</v>
      </c>
      <c r="BA33" s="297"/>
      <c r="BB33" s="304"/>
      <c r="BC33" s="297" t="s">
        <v>1390</v>
      </c>
      <c r="BD33" s="297" t="s">
        <v>1439</v>
      </c>
    </row>
    <row r="34" spans="1:56" x14ac:dyDescent="0.2">
      <c r="O34" s="1"/>
      <c r="P34" s="1"/>
      <c r="R34" s="5"/>
      <c r="S34" s="5"/>
      <c r="T34" s="5"/>
      <c r="U34" s="5"/>
      <c r="V34" s="5"/>
      <c r="W34" s="5"/>
      <c r="X34" s="5"/>
      <c r="Y34" s="5"/>
      <c r="Z34" s="5"/>
      <c r="AA34" s="5"/>
      <c r="AB34" s="5"/>
      <c r="AC34" s="5"/>
      <c r="AD34" s="5"/>
      <c r="AH34" s="26" t="s">
        <v>325</v>
      </c>
      <c r="AI34" s="2" t="s">
        <v>312</v>
      </c>
      <c r="AJ34" s="266" t="s">
        <v>1427</v>
      </c>
      <c r="AK34" s="151" t="s">
        <v>235</v>
      </c>
      <c r="AL34" s="151" t="s">
        <v>244</v>
      </c>
      <c r="AM34" s="151" t="s">
        <v>299</v>
      </c>
      <c r="AN34" s="151" t="s">
        <v>282</v>
      </c>
      <c r="AO34" s="266" t="s">
        <v>1424</v>
      </c>
      <c r="AP34" s="151" t="s">
        <v>501</v>
      </c>
      <c r="AQ34" s="151" t="s">
        <v>503</v>
      </c>
      <c r="AR34" s="269" t="s">
        <v>505</v>
      </c>
      <c r="AS34" s="269" t="s">
        <v>507</v>
      </c>
      <c r="AT34" s="252" t="s">
        <v>1230</v>
      </c>
      <c r="AV34" s="173" t="s">
        <v>477</v>
      </c>
      <c r="AW34" s="297" t="s">
        <v>1481</v>
      </c>
      <c r="AX34" s="297">
        <v>1</v>
      </c>
      <c r="AY34" s="158" t="s">
        <v>345</v>
      </c>
      <c r="AZ34" s="303" t="s">
        <v>1480</v>
      </c>
      <c r="BA34" s="297"/>
      <c r="BB34" s="304"/>
      <c r="BC34" s="297" t="s">
        <v>1390</v>
      </c>
      <c r="BD34" s="297" t="s">
        <v>1440</v>
      </c>
    </row>
    <row r="35" spans="1:56" x14ac:dyDescent="0.2">
      <c r="O35" s="1"/>
      <c r="P35" s="1"/>
      <c r="R35" s="5"/>
      <c r="S35" s="5"/>
      <c r="T35" s="5"/>
      <c r="U35" s="5"/>
      <c r="V35" s="5"/>
      <c r="W35" s="5"/>
      <c r="X35" s="5"/>
      <c r="Y35" s="5"/>
      <c r="Z35" s="5"/>
      <c r="AA35" s="5"/>
      <c r="AB35" s="5"/>
      <c r="AC35" s="5"/>
      <c r="AD35" s="5"/>
      <c r="AH35" s="26" t="s">
        <v>326</v>
      </c>
      <c r="AI35" s="270" t="s">
        <v>281</v>
      </c>
      <c r="AJ35" s="271" t="s">
        <v>212</v>
      </c>
      <c r="AK35" s="271" t="s">
        <v>291</v>
      </c>
      <c r="AL35" s="151" t="s">
        <v>223</v>
      </c>
      <c r="AM35" s="266" t="s">
        <v>1429</v>
      </c>
      <c r="AN35" s="151" t="s">
        <v>240</v>
      </c>
      <c r="AO35" s="272" t="s">
        <v>1425</v>
      </c>
      <c r="AP35" s="271" t="s">
        <v>513</v>
      </c>
      <c r="AQ35" s="271" t="s">
        <v>1218</v>
      </c>
      <c r="AR35" s="271" t="s">
        <v>1210</v>
      </c>
      <c r="AS35" s="271" t="s">
        <v>1211</v>
      </c>
      <c r="AT35" s="252" t="s">
        <v>1230</v>
      </c>
      <c r="AV35" s="173" t="s">
        <v>1216</v>
      </c>
      <c r="AW35" s="297" t="s">
        <v>1481</v>
      </c>
      <c r="AX35" s="297">
        <v>9</v>
      </c>
      <c r="AY35" s="158" t="s">
        <v>345</v>
      </c>
      <c r="AZ35" s="297" t="s">
        <v>1482</v>
      </c>
      <c r="BA35" s="297">
        <v>8</v>
      </c>
      <c r="BB35" s="158" t="s">
        <v>345</v>
      </c>
      <c r="BC35" s="297" t="s">
        <v>1390</v>
      </c>
      <c r="BD35" s="297" t="s">
        <v>1441</v>
      </c>
    </row>
    <row r="36" spans="1:56" x14ac:dyDescent="0.2">
      <c r="A36" s="26" t="s">
        <v>1236</v>
      </c>
      <c r="B36" s="26">
        <v>1</v>
      </c>
      <c r="C36" s="26">
        <v>2</v>
      </c>
      <c r="D36" s="26">
        <v>3</v>
      </c>
      <c r="E36" s="26">
        <v>4</v>
      </c>
      <c r="F36" s="26">
        <v>5</v>
      </c>
      <c r="G36" s="26">
        <v>6</v>
      </c>
      <c r="H36" s="26">
        <v>7</v>
      </c>
      <c r="I36" s="26">
        <v>8</v>
      </c>
      <c r="J36" s="26">
        <v>9</v>
      </c>
      <c r="K36" s="26">
        <v>10</v>
      </c>
      <c r="L36" s="26">
        <v>11</v>
      </c>
      <c r="M36" s="26">
        <v>12</v>
      </c>
      <c r="O36" s="1"/>
      <c r="P36" s="1"/>
      <c r="R36" s="26" t="s">
        <v>1457</v>
      </c>
      <c r="S36" s="26">
        <v>1</v>
      </c>
      <c r="T36" s="26">
        <v>2</v>
      </c>
      <c r="U36" s="26">
        <v>3</v>
      </c>
      <c r="V36" s="26">
        <v>4</v>
      </c>
      <c r="W36" s="26">
        <v>5</v>
      </c>
      <c r="X36" s="26">
        <v>6</v>
      </c>
      <c r="Y36" s="26">
        <v>7</v>
      </c>
      <c r="Z36" s="26">
        <v>8</v>
      </c>
      <c r="AA36" s="26">
        <v>9</v>
      </c>
      <c r="AB36" s="26">
        <v>10</v>
      </c>
      <c r="AC36" s="26">
        <v>11</v>
      </c>
      <c r="AD36" s="26">
        <v>12</v>
      </c>
      <c r="AI36" s="275" t="s">
        <v>1458</v>
      </c>
      <c r="AJ36" s="276"/>
      <c r="AK36" s="284"/>
      <c r="AL36" s="286" t="s">
        <v>1455</v>
      </c>
      <c r="AM36" s="286"/>
      <c r="AN36" s="286"/>
      <c r="AO36" s="277" t="s">
        <v>1426</v>
      </c>
      <c r="AP36" s="282" t="s">
        <v>1454</v>
      </c>
      <c r="AQ36" s="282"/>
      <c r="AR36" s="282"/>
      <c r="AS36" s="283"/>
      <c r="AT36" s="277" t="s">
        <v>1426</v>
      </c>
      <c r="AV36" s="173" t="s">
        <v>479</v>
      </c>
      <c r="AW36" s="297" t="s">
        <v>1482</v>
      </c>
      <c r="AX36" s="297">
        <v>2</v>
      </c>
      <c r="AY36" s="158" t="s">
        <v>345</v>
      </c>
      <c r="AZ36" s="297" t="s">
        <v>1483</v>
      </c>
      <c r="BA36" s="297">
        <v>1</v>
      </c>
      <c r="BB36" s="158" t="s">
        <v>345</v>
      </c>
      <c r="BC36" s="297" t="s">
        <v>1390</v>
      </c>
      <c r="BD36" s="297" t="s">
        <v>1442</v>
      </c>
    </row>
    <row r="37" spans="1:56" x14ac:dyDescent="0.2">
      <c r="A37" s="26" t="s">
        <v>317</v>
      </c>
      <c r="B37" s="2" t="s">
        <v>437</v>
      </c>
      <c r="C37" s="2" t="s">
        <v>439</v>
      </c>
      <c r="D37" s="2" t="s">
        <v>525</v>
      </c>
      <c r="E37" s="2" t="s">
        <v>527</v>
      </c>
      <c r="F37" s="129" t="s">
        <v>529</v>
      </c>
      <c r="G37" s="2" t="s">
        <v>531</v>
      </c>
      <c r="H37" s="2" t="s">
        <v>533</v>
      </c>
      <c r="I37" s="2" t="s">
        <v>535</v>
      </c>
      <c r="J37" s="129" t="s">
        <v>621</v>
      </c>
      <c r="K37" s="135" t="s">
        <v>1230</v>
      </c>
      <c r="L37" s="135" t="s">
        <v>1230</v>
      </c>
      <c r="M37" s="2"/>
      <c r="O37" s="1"/>
      <c r="P37" s="1"/>
      <c r="R37" s="26" t="s">
        <v>317</v>
      </c>
      <c r="S37" s="2" t="s">
        <v>246</v>
      </c>
      <c r="T37" s="151" t="s">
        <v>308</v>
      </c>
      <c r="U37" s="151" t="s">
        <v>251</v>
      </c>
      <c r="V37" s="151" t="s">
        <v>264</v>
      </c>
      <c r="W37" s="151" t="s">
        <v>310</v>
      </c>
      <c r="X37" s="151" t="s">
        <v>250</v>
      </c>
      <c r="Y37" s="151" t="s">
        <v>213</v>
      </c>
      <c r="Z37" s="151" t="s">
        <v>247</v>
      </c>
      <c r="AA37" s="151" t="s">
        <v>225</v>
      </c>
      <c r="AB37" s="151" t="s">
        <v>238</v>
      </c>
      <c r="AC37" s="151" t="s">
        <v>316</v>
      </c>
      <c r="AD37" s="2" t="s">
        <v>1197</v>
      </c>
      <c r="AI37" s="278" t="s">
        <v>1459</v>
      </c>
      <c r="AJ37" s="279"/>
      <c r="AK37" s="285"/>
      <c r="AL37" s="287" t="s">
        <v>1386</v>
      </c>
      <c r="AM37" s="287" t="s">
        <v>1387</v>
      </c>
      <c r="AN37" s="287" t="s">
        <v>1388</v>
      </c>
      <c r="AO37" s="280"/>
      <c r="AP37" s="282" t="s">
        <v>1418</v>
      </c>
      <c r="AQ37" s="282" t="s">
        <v>1419</v>
      </c>
      <c r="AR37" s="282" t="s">
        <v>1420</v>
      </c>
      <c r="AS37" s="283" t="s">
        <v>1421</v>
      </c>
      <c r="AT37" s="280"/>
      <c r="AV37" s="173" t="s">
        <v>505</v>
      </c>
      <c r="AW37" s="297" t="s">
        <v>1482</v>
      </c>
      <c r="AX37" s="297">
        <v>3</v>
      </c>
      <c r="AY37" s="158" t="s">
        <v>345</v>
      </c>
      <c r="AZ37" s="297" t="s">
        <v>1483</v>
      </c>
      <c r="BA37" s="297">
        <v>2</v>
      </c>
      <c r="BB37" s="158" t="s">
        <v>345</v>
      </c>
      <c r="BC37" s="297" t="s">
        <v>1390</v>
      </c>
      <c r="BD37" s="297" t="s">
        <v>1443</v>
      </c>
    </row>
    <row r="38" spans="1:56" x14ac:dyDescent="0.2">
      <c r="A38" s="26" t="s">
        <v>318</v>
      </c>
      <c r="B38" s="129" t="s">
        <v>449</v>
      </c>
      <c r="C38" s="2" t="s">
        <v>451</v>
      </c>
      <c r="D38" s="2" t="s">
        <v>537</v>
      </c>
      <c r="E38" s="2" t="s">
        <v>539</v>
      </c>
      <c r="F38" s="129" t="s">
        <v>541</v>
      </c>
      <c r="G38" s="2" t="s">
        <v>543</v>
      </c>
      <c r="H38" s="2" t="s">
        <v>545</v>
      </c>
      <c r="I38" s="2" t="s">
        <v>547</v>
      </c>
      <c r="J38" s="249" t="s">
        <v>1209</v>
      </c>
      <c r="K38" s="135" t="s">
        <v>1230</v>
      </c>
      <c r="L38" s="135" t="s">
        <v>1230</v>
      </c>
      <c r="M38" s="2"/>
      <c r="O38" s="1"/>
      <c r="P38" s="1"/>
      <c r="R38" s="26" t="s">
        <v>318</v>
      </c>
      <c r="S38" s="2" t="s">
        <v>252</v>
      </c>
      <c r="T38" s="151" t="s">
        <v>276</v>
      </c>
      <c r="U38" s="151" t="s">
        <v>269</v>
      </c>
      <c r="V38" s="151" t="s">
        <v>209</v>
      </c>
      <c r="W38" s="151" t="s">
        <v>227</v>
      </c>
      <c r="X38" s="151" t="s">
        <v>313</v>
      </c>
      <c r="Y38" s="151" t="s">
        <v>301</v>
      </c>
      <c r="Z38" s="151" t="s">
        <v>270</v>
      </c>
      <c r="AA38" s="151" t="s">
        <v>239</v>
      </c>
      <c r="AB38" s="151" t="s">
        <v>219</v>
      </c>
      <c r="AC38" s="151" t="s">
        <v>1326</v>
      </c>
      <c r="AD38" s="2" t="s">
        <v>1235</v>
      </c>
      <c r="AV38" s="173" t="s">
        <v>507</v>
      </c>
      <c r="AW38" s="297" t="s">
        <v>1481</v>
      </c>
      <c r="AX38" s="297">
        <v>12</v>
      </c>
      <c r="AY38" s="158" t="s">
        <v>345</v>
      </c>
      <c r="AZ38" s="297" t="s">
        <v>1482</v>
      </c>
      <c r="BA38" s="297">
        <v>9</v>
      </c>
      <c r="BB38" s="158" t="s">
        <v>345</v>
      </c>
      <c r="BC38" s="297" t="s">
        <v>1390</v>
      </c>
      <c r="BD38" s="297" t="s">
        <v>1416</v>
      </c>
    </row>
    <row r="39" spans="1:56" x14ac:dyDescent="0.2">
      <c r="A39" s="26" t="s">
        <v>319</v>
      </c>
      <c r="B39" s="128" t="s">
        <v>1212</v>
      </c>
      <c r="C39" s="129" t="s">
        <v>463</v>
      </c>
      <c r="D39" s="2" t="s">
        <v>549</v>
      </c>
      <c r="E39" s="2" t="s">
        <v>551</v>
      </c>
      <c r="F39" s="2" t="s">
        <v>553</v>
      </c>
      <c r="G39" s="129" t="s">
        <v>555</v>
      </c>
      <c r="H39" s="2" t="s">
        <v>651</v>
      </c>
      <c r="I39" s="2" t="s">
        <v>639</v>
      </c>
      <c r="J39" s="129" t="s">
        <v>645</v>
      </c>
      <c r="K39" s="135" t="s">
        <v>1230</v>
      </c>
      <c r="L39" s="135" t="s">
        <v>1230</v>
      </c>
      <c r="M39" s="135" t="s">
        <v>1230</v>
      </c>
      <c r="O39" s="1"/>
      <c r="P39" s="1"/>
      <c r="R39" s="26" t="s">
        <v>319</v>
      </c>
      <c r="S39" s="2" t="s">
        <v>256</v>
      </c>
      <c r="T39" s="151" t="s">
        <v>262</v>
      </c>
      <c r="U39" s="151" t="s">
        <v>279</v>
      </c>
      <c r="V39" s="151" t="s">
        <v>241</v>
      </c>
      <c r="W39" s="151" t="s">
        <v>309</v>
      </c>
      <c r="X39" s="151" t="s">
        <v>298</v>
      </c>
      <c r="Y39" s="151" t="s">
        <v>224</v>
      </c>
      <c r="Z39" s="151" t="s">
        <v>260</v>
      </c>
      <c r="AA39" s="151" t="s">
        <v>290</v>
      </c>
      <c r="AB39" s="151" t="s">
        <v>265</v>
      </c>
      <c r="AC39" s="151" t="s">
        <v>217</v>
      </c>
      <c r="AD39" s="2" t="s">
        <v>1205</v>
      </c>
      <c r="AH39" s="26" t="s">
        <v>1445</v>
      </c>
      <c r="AI39" s="26">
        <v>1</v>
      </c>
      <c r="AJ39" s="26">
        <v>2</v>
      </c>
      <c r="AK39" s="26">
        <v>3</v>
      </c>
      <c r="AL39" s="26">
        <v>4</v>
      </c>
      <c r="AM39" s="26">
        <v>5</v>
      </c>
      <c r="AN39" s="26">
        <v>6</v>
      </c>
      <c r="AO39" s="26">
        <v>7</v>
      </c>
      <c r="AP39" s="26">
        <v>8</v>
      </c>
      <c r="AQ39" s="26">
        <v>9</v>
      </c>
      <c r="AR39" s="26">
        <v>10</v>
      </c>
      <c r="AS39" s="26">
        <v>11</v>
      </c>
      <c r="AT39" s="26">
        <v>12</v>
      </c>
      <c r="AV39" s="291" t="s">
        <v>1198</v>
      </c>
      <c r="AW39" s="297" t="s">
        <v>1454</v>
      </c>
      <c r="AX39" s="297" t="s">
        <v>1417</v>
      </c>
      <c r="AY39" s="297" t="s">
        <v>345</v>
      </c>
      <c r="AZ39" s="297" t="s">
        <v>1483</v>
      </c>
      <c r="BA39" s="297">
        <v>7</v>
      </c>
      <c r="BB39" s="158" t="s">
        <v>345</v>
      </c>
      <c r="BC39" s="297" t="s">
        <v>1390</v>
      </c>
      <c r="BD39" s="297" t="s">
        <v>1417</v>
      </c>
    </row>
    <row r="40" spans="1:56" x14ac:dyDescent="0.2">
      <c r="A40" s="26" t="s">
        <v>322</v>
      </c>
      <c r="B40" s="128" t="s">
        <v>1213</v>
      </c>
      <c r="C40" s="2" t="s">
        <v>475</v>
      </c>
      <c r="D40" s="129" t="s">
        <v>631</v>
      </c>
      <c r="E40" s="2" t="s">
        <v>563</v>
      </c>
      <c r="F40" s="2" t="s">
        <v>565</v>
      </c>
      <c r="G40" s="2" t="s">
        <v>567</v>
      </c>
      <c r="H40" s="2" t="s">
        <v>569</v>
      </c>
      <c r="I40" s="129" t="s">
        <v>571</v>
      </c>
      <c r="J40" s="2" t="s">
        <v>635</v>
      </c>
      <c r="K40" s="135" t="s">
        <v>1230</v>
      </c>
      <c r="L40" s="135" t="s">
        <v>1230</v>
      </c>
      <c r="M40" s="135" t="s">
        <v>1230</v>
      </c>
      <c r="O40" s="1"/>
      <c r="P40" s="1"/>
      <c r="R40" s="26" t="s">
        <v>322</v>
      </c>
      <c r="S40" s="2" t="s">
        <v>285</v>
      </c>
      <c r="T40" s="151" t="s">
        <v>236</v>
      </c>
      <c r="U40" s="151" t="s">
        <v>234</v>
      </c>
      <c r="V40" s="151" t="s">
        <v>221</v>
      </c>
      <c r="W40" s="151" t="s">
        <v>1346</v>
      </c>
      <c r="X40" s="151" t="s">
        <v>280</v>
      </c>
      <c r="Y40" s="151" t="s">
        <v>315</v>
      </c>
      <c r="Z40" s="151" t="s">
        <v>294</v>
      </c>
      <c r="AA40" s="151" t="s">
        <v>215</v>
      </c>
      <c r="AB40" s="151" t="s">
        <v>222</v>
      </c>
      <c r="AC40" s="151" t="s">
        <v>293</v>
      </c>
      <c r="AD40" s="256" t="s">
        <v>1230</v>
      </c>
      <c r="AH40" s="26" t="s">
        <v>317</v>
      </c>
      <c r="AI40" s="151" t="s">
        <v>437</v>
      </c>
      <c r="AJ40" s="151" t="s">
        <v>439</v>
      </c>
      <c r="AK40" s="151" t="s">
        <v>525</v>
      </c>
      <c r="AL40" s="151" t="s">
        <v>527</v>
      </c>
      <c r="AM40" s="151" t="s">
        <v>529</v>
      </c>
      <c r="AN40" s="151" t="s">
        <v>531</v>
      </c>
      <c r="AO40" s="151" t="s">
        <v>533</v>
      </c>
      <c r="AP40" s="151" t="s">
        <v>535</v>
      </c>
      <c r="AQ40" s="151" t="s">
        <v>621</v>
      </c>
      <c r="AR40" s="252" t="s">
        <v>1230</v>
      </c>
      <c r="AS40" s="252" t="s">
        <v>1230</v>
      </c>
      <c r="AT40" s="293" t="s">
        <v>1199</v>
      </c>
      <c r="AV40" s="173" t="s">
        <v>511</v>
      </c>
      <c r="AW40" s="297" t="s">
        <v>1452</v>
      </c>
      <c r="AX40" s="297" t="s">
        <v>1411</v>
      </c>
      <c r="AY40" s="297" t="s">
        <v>345</v>
      </c>
      <c r="AZ40" s="297" t="s">
        <v>1481</v>
      </c>
      <c r="BA40" s="297">
        <v>2</v>
      </c>
      <c r="BB40" s="158" t="s">
        <v>345</v>
      </c>
      <c r="BC40" s="297" t="s">
        <v>1445</v>
      </c>
      <c r="BD40" s="297" t="s">
        <v>1411</v>
      </c>
    </row>
    <row r="41" spans="1:56" x14ac:dyDescent="0.2">
      <c r="A41" s="26" t="s">
        <v>323</v>
      </c>
      <c r="B41" s="129" t="s">
        <v>655</v>
      </c>
      <c r="C41" s="241" t="s">
        <v>487</v>
      </c>
      <c r="D41" s="2" t="s">
        <v>573</v>
      </c>
      <c r="E41" s="2" t="s">
        <v>575</v>
      </c>
      <c r="F41" s="2" t="s">
        <v>577</v>
      </c>
      <c r="G41" s="129" t="s">
        <v>579</v>
      </c>
      <c r="H41" s="129" t="s">
        <v>581</v>
      </c>
      <c r="I41" s="129" t="s">
        <v>583</v>
      </c>
      <c r="J41" s="129" t="s">
        <v>647</v>
      </c>
      <c r="K41" s="135" t="s">
        <v>1230</v>
      </c>
      <c r="L41" s="135" t="s">
        <v>1230</v>
      </c>
      <c r="M41" s="135" t="s">
        <v>1230</v>
      </c>
      <c r="O41" s="1"/>
      <c r="P41" s="1"/>
      <c r="R41" s="26" t="s">
        <v>323</v>
      </c>
      <c r="S41" s="2" t="s">
        <v>204</v>
      </c>
      <c r="T41" s="151" t="s">
        <v>289</v>
      </c>
      <c r="U41" s="151" t="s">
        <v>249</v>
      </c>
      <c r="V41" s="151" t="s">
        <v>292</v>
      </c>
      <c r="W41" s="151" t="s">
        <v>271</v>
      </c>
      <c r="X41" s="151" t="s">
        <v>261</v>
      </c>
      <c r="Y41" s="151" t="s">
        <v>242</v>
      </c>
      <c r="Z41" s="151" t="s">
        <v>208</v>
      </c>
      <c r="AA41" s="151" t="s">
        <v>287</v>
      </c>
      <c r="AB41" s="151" t="s">
        <v>307</v>
      </c>
      <c r="AC41" s="151" t="s">
        <v>237</v>
      </c>
      <c r="AD41" s="151" t="s">
        <v>248</v>
      </c>
      <c r="AH41" s="26" t="s">
        <v>318</v>
      </c>
      <c r="AI41" s="151" t="s">
        <v>449</v>
      </c>
      <c r="AJ41" s="151" t="s">
        <v>451</v>
      </c>
      <c r="AK41" s="151" t="s">
        <v>537</v>
      </c>
      <c r="AL41" s="151" t="s">
        <v>539</v>
      </c>
      <c r="AM41" s="151" t="s">
        <v>541</v>
      </c>
      <c r="AN41" s="151" t="s">
        <v>543</v>
      </c>
      <c r="AO41" s="151" t="s">
        <v>545</v>
      </c>
      <c r="AP41" s="151" t="s">
        <v>547</v>
      </c>
      <c r="AQ41" s="151" t="s">
        <v>1209</v>
      </c>
      <c r="AR41" s="252" t="s">
        <v>1230</v>
      </c>
      <c r="AS41" s="252" t="s">
        <v>1230</v>
      </c>
      <c r="AT41" s="292" t="s">
        <v>1235</v>
      </c>
      <c r="AV41" s="173" t="s">
        <v>573</v>
      </c>
      <c r="AW41" s="297" t="s">
        <v>1482</v>
      </c>
      <c r="AX41" s="297">
        <v>4</v>
      </c>
      <c r="AY41" s="158" t="s">
        <v>345</v>
      </c>
      <c r="AZ41" s="297" t="s">
        <v>1483</v>
      </c>
      <c r="BA41" s="297">
        <v>3</v>
      </c>
      <c r="BB41" s="158" t="s">
        <v>345</v>
      </c>
      <c r="BC41" s="297" t="s">
        <v>1445</v>
      </c>
      <c r="BD41" s="297" t="s">
        <v>1448</v>
      </c>
    </row>
    <row r="42" spans="1:56" x14ac:dyDescent="0.2">
      <c r="A42" s="26" t="s">
        <v>324</v>
      </c>
      <c r="B42" s="129" t="s">
        <v>497</v>
      </c>
      <c r="C42" s="2" t="s">
        <v>499</v>
      </c>
      <c r="D42" s="2" t="s">
        <v>585</v>
      </c>
      <c r="E42" s="2" t="s">
        <v>587</v>
      </c>
      <c r="F42" s="129" t="s">
        <v>589</v>
      </c>
      <c r="G42" s="2" t="s">
        <v>591</v>
      </c>
      <c r="H42" s="129" t="s">
        <v>593</v>
      </c>
      <c r="I42" s="129" t="s">
        <v>595</v>
      </c>
      <c r="J42" s="249" t="s">
        <v>1207</v>
      </c>
      <c r="K42" s="135" t="s">
        <v>1230</v>
      </c>
      <c r="L42" s="135" t="s">
        <v>1230</v>
      </c>
      <c r="M42" s="135" t="s">
        <v>1230</v>
      </c>
      <c r="O42" s="1"/>
      <c r="P42" s="1"/>
      <c r="R42" s="26" t="s">
        <v>324</v>
      </c>
      <c r="S42" s="2" t="s">
        <v>253</v>
      </c>
      <c r="T42" s="151" t="s">
        <v>216</v>
      </c>
      <c r="U42" s="151" t="s">
        <v>314</v>
      </c>
      <c r="V42" s="151" t="s">
        <v>243</v>
      </c>
      <c r="W42" s="151" t="s">
        <v>205</v>
      </c>
      <c r="X42" s="151" t="s">
        <v>288</v>
      </c>
      <c r="Y42" s="151" t="s">
        <v>220</v>
      </c>
      <c r="Z42" s="151" t="s">
        <v>278</v>
      </c>
      <c r="AA42" s="151" t="s">
        <v>304</v>
      </c>
      <c r="AB42" s="151" t="s">
        <v>295</v>
      </c>
      <c r="AC42" s="151" t="s">
        <v>272</v>
      </c>
      <c r="AD42" s="151" t="s">
        <v>284</v>
      </c>
      <c r="AH42" s="26" t="s">
        <v>319</v>
      </c>
      <c r="AI42" s="151" t="s">
        <v>1212</v>
      </c>
      <c r="AJ42" s="151" t="s">
        <v>463</v>
      </c>
      <c r="AK42" s="151" t="s">
        <v>549</v>
      </c>
      <c r="AL42" s="151" t="s">
        <v>551</v>
      </c>
      <c r="AM42" s="151" t="s">
        <v>553</v>
      </c>
      <c r="AN42" s="151" t="s">
        <v>555</v>
      </c>
      <c r="AO42" s="151" t="s">
        <v>651</v>
      </c>
      <c r="AP42" s="151" t="s">
        <v>639</v>
      </c>
      <c r="AQ42" s="151" t="s">
        <v>645</v>
      </c>
      <c r="AR42" s="252" t="s">
        <v>1230</v>
      </c>
      <c r="AS42" s="252" t="s">
        <v>1230</v>
      </c>
      <c r="AT42" s="252" t="s">
        <v>1230</v>
      </c>
      <c r="AV42" s="173" t="s">
        <v>599</v>
      </c>
      <c r="AW42" s="297" t="s">
        <v>1452</v>
      </c>
      <c r="AX42" s="297" t="s">
        <v>1449</v>
      </c>
      <c r="AY42" s="297" t="s">
        <v>345</v>
      </c>
      <c r="AZ42" s="297" t="s">
        <v>1481</v>
      </c>
      <c r="BA42" s="297">
        <v>3</v>
      </c>
      <c r="BB42" s="158" t="s">
        <v>345</v>
      </c>
      <c r="BC42" s="297" t="s">
        <v>1445</v>
      </c>
      <c r="BD42" s="297" t="s">
        <v>1449</v>
      </c>
    </row>
    <row r="43" spans="1:56" x14ac:dyDescent="0.2">
      <c r="A43" s="26" t="s">
        <v>325</v>
      </c>
      <c r="B43" s="2" t="s">
        <v>509</v>
      </c>
      <c r="C43" s="2" t="s">
        <v>511</v>
      </c>
      <c r="D43" s="2" t="s">
        <v>597</v>
      </c>
      <c r="E43" s="2" t="s">
        <v>599</v>
      </c>
      <c r="F43" s="129" t="s">
        <v>601</v>
      </c>
      <c r="G43" s="129" t="s">
        <v>603</v>
      </c>
      <c r="H43" s="129" t="s">
        <v>605</v>
      </c>
      <c r="I43" s="129" t="s">
        <v>607</v>
      </c>
      <c r="J43" s="249" t="s">
        <v>1208</v>
      </c>
      <c r="K43" s="135" t="s">
        <v>1230</v>
      </c>
      <c r="L43" s="135" t="s">
        <v>1230</v>
      </c>
      <c r="M43" s="135" t="s">
        <v>1230</v>
      </c>
      <c r="O43" s="1"/>
      <c r="P43" s="1"/>
      <c r="R43" s="26" t="s">
        <v>325</v>
      </c>
      <c r="S43" s="2" t="s">
        <v>312</v>
      </c>
      <c r="T43" s="256" t="s">
        <v>1230</v>
      </c>
      <c r="U43" s="151" t="s">
        <v>235</v>
      </c>
      <c r="V43" s="151" t="s">
        <v>257</v>
      </c>
      <c r="W43" s="151" t="s">
        <v>245</v>
      </c>
      <c r="X43" s="151" t="s">
        <v>207</v>
      </c>
      <c r="Y43" s="151" t="s">
        <v>277</v>
      </c>
      <c r="Z43" s="151" t="s">
        <v>228</v>
      </c>
      <c r="AA43" s="151" t="s">
        <v>302</v>
      </c>
      <c r="AB43" s="151" t="s">
        <v>210</v>
      </c>
      <c r="AC43" s="256" t="s">
        <v>1230</v>
      </c>
      <c r="AD43" s="151" t="s">
        <v>297</v>
      </c>
      <c r="AH43" s="26" t="s">
        <v>322</v>
      </c>
      <c r="AI43" s="151" t="s">
        <v>1213</v>
      </c>
      <c r="AJ43" s="151" t="s">
        <v>475</v>
      </c>
      <c r="AK43" s="151" t="s">
        <v>631</v>
      </c>
      <c r="AL43" s="151" t="s">
        <v>563</v>
      </c>
      <c r="AM43" s="151" t="s">
        <v>565</v>
      </c>
      <c r="AN43" s="151" t="s">
        <v>567</v>
      </c>
      <c r="AO43" s="269" t="s">
        <v>569</v>
      </c>
      <c r="AP43" s="151" t="s">
        <v>571</v>
      </c>
      <c r="AQ43" s="151" t="s">
        <v>635</v>
      </c>
      <c r="AR43" s="252" t="s">
        <v>1230</v>
      </c>
      <c r="AS43" s="252" t="s">
        <v>1230</v>
      </c>
      <c r="AT43" s="252" t="s">
        <v>1230</v>
      </c>
      <c r="AV43" s="173" t="s">
        <v>615</v>
      </c>
      <c r="AW43" s="297" t="s">
        <v>1452</v>
      </c>
      <c r="AX43" s="297" t="s">
        <v>1450</v>
      </c>
      <c r="AY43" s="297" t="s">
        <v>345</v>
      </c>
      <c r="AZ43" s="297" t="s">
        <v>1483</v>
      </c>
      <c r="BA43" s="297">
        <v>5</v>
      </c>
      <c r="BB43" s="158" t="s">
        <v>345</v>
      </c>
      <c r="BC43" s="297" t="s">
        <v>1445</v>
      </c>
      <c r="BD43" s="297" t="s">
        <v>1450</v>
      </c>
    </row>
    <row r="44" spans="1:56" x14ac:dyDescent="0.2">
      <c r="A44" s="26" t="s">
        <v>326</v>
      </c>
      <c r="B44" s="129" t="s">
        <v>521</v>
      </c>
      <c r="C44" s="129" t="s">
        <v>523</v>
      </c>
      <c r="D44" s="129" t="s">
        <v>609</v>
      </c>
      <c r="E44" s="129" t="s">
        <v>641</v>
      </c>
      <c r="F44" s="2" t="s">
        <v>613</v>
      </c>
      <c r="G44" s="2" t="s">
        <v>615</v>
      </c>
      <c r="H44" s="129" t="s">
        <v>617</v>
      </c>
      <c r="I44" s="129" t="s">
        <v>627</v>
      </c>
      <c r="J44" s="2" t="s">
        <v>643</v>
      </c>
      <c r="K44" s="135" t="s">
        <v>1230</v>
      </c>
      <c r="L44" s="135" t="s">
        <v>1230</v>
      </c>
      <c r="M44" s="135" t="s">
        <v>1230</v>
      </c>
      <c r="O44" s="1"/>
      <c r="P44" s="1"/>
      <c r="R44" s="26" t="s">
        <v>326</v>
      </c>
      <c r="S44" s="2" t="s">
        <v>281</v>
      </c>
      <c r="T44" s="151" t="s">
        <v>212</v>
      </c>
      <c r="U44" s="151" t="s">
        <v>291</v>
      </c>
      <c r="V44" s="151" t="s">
        <v>258</v>
      </c>
      <c r="W44" s="151" t="s">
        <v>305</v>
      </c>
      <c r="X44" s="151" t="s">
        <v>254</v>
      </c>
      <c r="Y44" s="151" t="s">
        <v>231</v>
      </c>
      <c r="Z44" s="151" t="s">
        <v>1206</v>
      </c>
      <c r="AA44" s="256" t="s">
        <v>1230</v>
      </c>
      <c r="AB44" s="151" t="s">
        <v>300</v>
      </c>
      <c r="AC44" s="151" t="s">
        <v>286</v>
      </c>
      <c r="AD44" s="151" t="s">
        <v>303</v>
      </c>
      <c r="AH44" s="26" t="s">
        <v>323</v>
      </c>
      <c r="AI44" s="151" t="s">
        <v>655</v>
      </c>
      <c r="AJ44" s="252" t="s">
        <v>1230</v>
      </c>
      <c r="AK44" s="269" t="s">
        <v>573</v>
      </c>
      <c r="AL44" s="151" t="s">
        <v>575</v>
      </c>
      <c r="AM44" s="151" t="s">
        <v>577</v>
      </c>
      <c r="AN44" s="151" t="s">
        <v>579</v>
      </c>
      <c r="AO44" s="151" t="s">
        <v>581</v>
      </c>
      <c r="AP44" s="151" t="s">
        <v>583</v>
      </c>
      <c r="AQ44" s="151" t="s">
        <v>647</v>
      </c>
      <c r="AR44" s="252" t="s">
        <v>1230</v>
      </c>
      <c r="AS44" s="252" t="s">
        <v>1230</v>
      </c>
      <c r="AT44" s="252" t="s">
        <v>1230</v>
      </c>
      <c r="AV44" s="173" t="s">
        <v>569</v>
      </c>
      <c r="AW44" s="297" t="s">
        <v>1452</v>
      </c>
      <c r="AX44" s="297" t="s">
        <v>1435</v>
      </c>
      <c r="AY44" s="297" t="s">
        <v>345</v>
      </c>
      <c r="AZ44" s="297" t="s">
        <v>1481</v>
      </c>
      <c r="BA44" s="297">
        <v>5</v>
      </c>
      <c r="BB44" s="158" t="s">
        <v>345</v>
      </c>
      <c r="BC44" s="297" t="s">
        <v>1445</v>
      </c>
      <c r="BD44" s="297" t="s">
        <v>1435</v>
      </c>
    </row>
    <row r="45" spans="1:56" x14ac:dyDescent="0.2">
      <c r="O45" s="1"/>
      <c r="P45" s="1"/>
      <c r="AC45" s="250"/>
      <c r="AH45" s="26" t="s">
        <v>324</v>
      </c>
      <c r="AI45" s="151" t="s">
        <v>497</v>
      </c>
      <c r="AJ45" s="151" t="s">
        <v>499</v>
      </c>
      <c r="AK45" s="151" t="s">
        <v>585</v>
      </c>
      <c r="AL45" s="151" t="s">
        <v>587</v>
      </c>
      <c r="AM45" s="151" t="s">
        <v>589</v>
      </c>
      <c r="AN45" s="151" t="s">
        <v>591</v>
      </c>
      <c r="AO45" s="151" t="s">
        <v>593</v>
      </c>
      <c r="AP45" s="151" t="s">
        <v>595</v>
      </c>
      <c r="AQ45" s="151" t="s">
        <v>1207</v>
      </c>
      <c r="AR45" s="252" t="s">
        <v>1230</v>
      </c>
      <c r="AS45" s="252" t="s">
        <v>1230</v>
      </c>
      <c r="AT45" s="252" t="s">
        <v>1230</v>
      </c>
      <c r="AV45" s="173" t="s">
        <v>1208</v>
      </c>
      <c r="AW45" s="297" t="s">
        <v>1453</v>
      </c>
      <c r="AX45" s="297" t="s">
        <v>1451</v>
      </c>
      <c r="AY45" s="297" t="s">
        <v>345</v>
      </c>
      <c r="AZ45" s="297" t="s">
        <v>1481</v>
      </c>
      <c r="BA45" s="297">
        <v>8</v>
      </c>
      <c r="BB45" s="158" t="s">
        <v>345</v>
      </c>
      <c r="BC45" s="297" t="s">
        <v>1445</v>
      </c>
      <c r="BD45" s="297" t="s">
        <v>1451</v>
      </c>
    </row>
    <row r="46" spans="1:56" x14ac:dyDescent="0.2">
      <c r="O46" s="1"/>
      <c r="P46" s="1"/>
      <c r="AC46" s="250"/>
      <c r="AH46" s="26" t="s">
        <v>325</v>
      </c>
      <c r="AI46" s="151" t="s">
        <v>509</v>
      </c>
      <c r="AJ46" s="269" t="s">
        <v>511</v>
      </c>
      <c r="AK46" s="151" t="s">
        <v>597</v>
      </c>
      <c r="AL46" s="269" t="s">
        <v>599</v>
      </c>
      <c r="AM46" s="151" t="s">
        <v>601</v>
      </c>
      <c r="AN46" s="151" t="s">
        <v>603</v>
      </c>
      <c r="AO46" s="151" t="s">
        <v>605</v>
      </c>
      <c r="AP46" s="151" t="s">
        <v>607</v>
      </c>
      <c r="AQ46" s="269" t="s">
        <v>1208</v>
      </c>
      <c r="AR46" s="252" t="s">
        <v>1230</v>
      </c>
      <c r="AS46" s="252" t="s">
        <v>1230</v>
      </c>
      <c r="AT46" s="252" t="s">
        <v>1230</v>
      </c>
      <c r="AV46" s="158" t="s">
        <v>1199</v>
      </c>
      <c r="AW46" s="297" t="s">
        <v>1452</v>
      </c>
      <c r="AX46" s="158" t="s">
        <v>1417</v>
      </c>
      <c r="AY46" s="158" t="s">
        <v>345</v>
      </c>
      <c r="AZ46" s="297" t="s">
        <v>1453</v>
      </c>
      <c r="BA46" s="158" t="s">
        <v>1417</v>
      </c>
      <c r="BB46" s="158" t="s">
        <v>345</v>
      </c>
      <c r="BC46" s="158" t="s">
        <v>1445</v>
      </c>
      <c r="BD46" s="158" t="s">
        <v>1417</v>
      </c>
    </row>
    <row r="47" spans="1:56" x14ac:dyDescent="0.2">
      <c r="O47" s="1"/>
      <c r="P47" s="1"/>
      <c r="R47" s="26" t="s">
        <v>1456</v>
      </c>
      <c r="S47" s="26">
        <v>1</v>
      </c>
      <c r="T47" s="26">
        <v>2</v>
      </c>
      <c r="U47" s="26">
        <v>3</v>
      </c>
      <c r="V47" s="26">
        <v>4</v>
      </c>
      <c r="W47" s="26">
        <v>5</v>
      </c>
      <c r="X47" s="26">
        <v>6</v>
      </c>
      <c r="Y47" s="26">
        <v>7</v>
      </c>
      <c r="Z47" s="26">
        <v>8</v>
      </c>
      <c r="AA47" s="26">
        <v>9</v>
      </c>
      <c r="AB47" s="26">
        <v>10</v>
      </c>
      <c r="AC47" s="243">
        <v>11</v>
      </c>
      <c r="AD47" s="26">
        <v>12</v>
      </c>
      <c r="AH47" s="26" t="s">
        <v>326</v>
      </c>
      <c r="AI47" s="271" t="s">
        <v>521</v>
      </c>
      <c r="AJ47" s="271" t="s">
        <v>523</v>
      </c>
      <c r="AK47" s="271" t="s">
        <v>609</v>
      </c>
      <c r="AL47" s="271" t="s">
        <v>641</v>
      </c>
      <c r="AM47" s="271" t="s">
        <v>613</v>
      </c>
      <c r="AN47" s="274" t="s">
        <v>615</v>
      </c>
      <c r="AO47" s="271" t="s">
        <v>617</v>
      </c>
      <c r="AP47" s="271" t="s">
        <v>627</v>
      </c>
      <c r="AQ47" s="271" t="s">
        <v>643</v>
      </c>
      <c r="AR47" s="252" t="s">
        <v>1230</v>
      </c>
      <c r="AS47" s="252" t="s">
        <v>1230</v>
      </c>
      <c r="AT47" s="252" t="s">
        <v>1230</v>
      </c>
      <c r="AV47" s="158" t="s">
        <v>1235</v>
      </c>
      <c r="AW47" s="297" t="s">
        <v>1452</v>
      </c>
      <c r="AX47" s="158" t="s">
        <v>1464</v>
      </c>
      <c r="AY47" s="158" t="s">
        <v>345</v>
      </c>
      <c r="AZ47" s="297" t="s">
        <v>1453</v>
      </c>
      <c r="BA47" s="158" t="s">
        <v>1464</v>
      </c>
      <c r="BB47" s="158" t="s">
        <v>345</v>
      </c>
      <c r="BC47" s="158" t="s">
        <v>1445</v>
      </c>
      <c r="BD47" s="158" t="s">
        <v>1464</v>
      </c>
    </row>
    <row r="48" spans="1:56" x14ac:dyDescent="0.2">
      <c r="O48" s="1"/>
      <c r="P48" s="1"/>
      <c r="R48" s="26" t="s">
        <v>317</v>
      </c>
      <c r="S48" s="151" t="s">
        <v>246</v>
      </c>
      <c r="T48" s="151" t="s">
        <v>308</v>
      </c>
      <c r="U48" s="151" t="s">
        <v>251</v>
      </c>
      <c r="V48" s="151" t="s">
        <v>264</v>
      </c>
      <c r="W48" s="151" t="s">
        <v>310</v>
      </c>
      <c r="X48" s="151" t="s">
        <v>250</v>
      </c>
      <c r="Y48" s="151" t="s">
        <v>213</v>
      </c>
      <c r="Z48" s="151" t="s">
        <v>247</v>
      </c>
      <c r="AA48" s="151" t="s">
        <v>225</v>
      </c>
      <c r="AB48" s="151" t="s">
        <v>238</v>
      </c>
      <c r="AC48" s="151" t="s">
        <v>316</v>
      </c>
      <c r="AD48" s="151" t="s">
        <v>1197</v>
      </c>
      <c r="AE48" s="262"/>
      <c r="AH48" s="5"/>
      <c r="AI48" s="275" t="s">
        <v>1452</v>
      </c>
      <c r="AJ48" s="288"/>
      <c r="AK48" s="288"/>
      <c r="AL48" s="288"/>
      <c r="AM48" s="289"/>
      <c r="AN48" s="288"/>
      <c r="AO48" s="288"/>
      <c r="AP48" s="288"/>
      <c r="AQ48" s="290"/>
      <c r="AR48" s="251"/>
      <c r="AS48" s="267"/>
      <c r="AT48" s="277" t="s">
        <v>1426</v>
      </c>
    </row>
    <row r="49" spans="15:46" x14ac:dyDescent="0.2">
      <c r="O49" s="1"/>
      <c r="P49" s="1"/>
      <c r="R49" s="26" t="s">
        <v>318</v>
      </c>
      <c r="S49" s="151" t="s">
        <v>252</v>
      </c>
      <c r="T49" s="151" t="s">
        <v>276</v>
      </c>
      <c r="U49" s="151" t="s">
        <v>269</v>
      </c>
      <c r="V49" s="151" t="s">
        <v>209</v>
      </c>
      <c r="W49" s="263" t="s">
        <v>227</v>
      </c>
      <c r="X49" s="151" t="s">
        <v>313</v>
      </c>
      <c r="Y49" s="151" t="s">
        <v>301</v>
      </c>
      <c r="Z49" s="151" t="s">
        <v>270</v>
      </c>
      <c r="AA49" s="151" t="s">
        <v>239</v>
      </c>
      <c r="AB49" s="151" t="s">
        <v>219</v>
      </c>
      <c r="AC49" s="151" t="s">
        <v>1326</v>
      </c>
      <c r="AD49" s="151" t="s">
        <v>1235</v>
      </c>
      <c r="AI49" s="278" t="s">
        <v>1453</v>
      </c>
      <c r="AJ49" s="279"/>
      <c r="AK49" s="279"/>
      <c r="AL49" s="279"/>
      <c r="AM49" s="279"/>
      <c r="AN49" s="279"/>
      <c r="AO49" s="279"/>
      <c r="AP49" s="279"/>
      <c r="AQ49" s="285"/>
      <c r="AR49" s="5"/>
      <c r="AS49" s="5"/>
      <c r="AT49" s="280"/>
    </row>
    <row r="50" spans="15:46" x14ac:dyDescent="0.2">
      <c r="O50" s="1"/>
      <c r="P50" s="1"/>
      <c r="R50" s="26" t="s">
        <v>319</v>
      </c>
      <c r="S50" s="151" t="s">
        <v>256</v>
      </c>
      <c r="T50" s="151" t="s">
        <v>262</v>
      </c>
      <c r="U50" s="151" t="s">
        <v>279</v>
      </c>
      <c r="V50" s="151" t="s">
        <v>241</v>
      </c>
      <c r="W50" s="151" t="s">
        <v>309</v>
      </c>
      <c r="X50" s="151" t="s">
        <v>298</v>
      </c>
      <c r="Y50" s="151" t="s">
        <v>224</v>
      </c>
      <c r="Z50" s="151" t="s">
        <v>260</v>
      </c>
      <c r="AA50" s="151" t="s">
        <v>290</v>
      </c>
      <c r="AB50" s="151" t="s">
        <v>265</v>
      </c>
      <c r="AC50" s="151" t="s">
        <v>217</v>
      </c>
      <c r="AD50" s="151" t="s">
        <v>1205</v>
      </c>
    </row>
    <row r="51" spans="15:46" x14ac:dyDescent="0.2">
      <c r="O51" s="1"/>
      <c r="P51" s="1"/>
      <c r="R51" s="26" t="s">
        <v>322</v>
      </c>
      <c r="S51" s="151" t="s">
        <v>285</v>
      </c>
      <c r="T51" s="151" t="s">
        <v>236</v>
      </c>
      <c r="U51" s="151" t="s">
        <v>234</v>
      </c>
      <c r="V51" s="151" t="s">
        <v>221</v>
      </c>
      <c r="W51" s="151" t="s">
        <v>1346</v>
      </c>
      <c r="X51" s="151" t="s">
        <v>280</v>
      </c>
      <c r="Y51" s="151" t="s">
        <v>315</v>
      </c>
      <c r="Z51" s="151" t="s">
        <v>294</v>
      </c>
      <c r="AA51" s="151" t="s">
        <v>215</v>
      </c>
      <c r="AB51" s="151" t="s">
        <v>222</v>
      </c>
      <c r="AC51" s="151" t="s">
        <v>293</v>
      </c>
      <c r="AD51" s="264" t="s">
        <v>1230</v>
      </c>
      <c r="AH51" s="5"/>
      <c r="AI51" s="5"/>
      <c r="AJ51" s="5"/>
      <c r="AK51" s="5"/>
      <c r="AL51" s="5"/>
      <c r="AM51" s="5"/>
      <c r="AN51" s="5"/>
      <c r="AO51" s="5"/>
      <c r="AP51" s="5"/>
      <c r="AQ51" s="5"/>
      <c r="AR51" s="5"/>
      <c r="AS51" s="5"/>
      <c r="AT51" s="5"/>
    </row>
    <row r="52" spans="15:46" x14ac:dyDescent="0.2">
      <c r="O52" s="1"/>
      <c r="P52" s="1"/>
      <c r="R52" s="26" t="s">
        <v>323</v>
      </c>
      <c r="S52" s="151" t="s">
        <v>204</v>
      </c>
      <c r="T52" s="151" t="s">
        <v>289</v>
      </c>
      <c r="U52" s="151" t="s">
        <v>249</v>
      </c>
      <c r="V52" s="151" t="s">
        <v>292</v>
      </c>
      <c r="W52" s="151" t="s">
        <v>271</v>
      </c>
      <c r="X52" s="151" t="s">
        <v>261</v>
      </c>
      <c r="Y52" s="151" t="s">
        <v>242</v>
      </c>
      <c r="Z52" s="151" t="s">
        <v>208</v>
      </c>
      <c r="AA52" s="151" t="s">
        <v>287</v>
      </c>
      <c r="AB52" s="151" t="s">
        <v>307</v>
      </c>
      <c r="AC52" s="151" t="s">
        <v>237</v>
      </c>
      <c r="AD52" s="151" t="s">
        <v>248</v>
      </c>
      <c r="AH52" s="5"/>
      <c r="AI52" s="268"/>
      <c r="AJ52" s="268"/>
      <c r="AK52" s="268"/>
      <c r="AL52" s="268"/>
      <c r="AM52" s="273"/>
      <c r="AN52" s="268"/>
      <c r="AO52" s="268"/>
      <c r="AP52" s="268"/>
      <c r="AQ52" s="273"/>
      <c r="AR52" s="268"/>
      <c r="AS52" s="268"/>
      <c r="AT52" s="268"/>
    </row>
    <row r="53" spans="15:46" x14ac:dyDescent="0.2">
      <c r="O53" s="1"/>
      <c r="P53" s="1"/>
      <c r="R53" s="26" t="s">
        <v>324</v>
      </c>
      <c r="S53" s="151" t="s">
        <v>253</v>
      </c>
      <c r="T53" s="151" t="s">
        <v>216</v>
      </c>
      <c r="U53" s="151" t="s">
        <v>314</v>
      </c>
      <c r="V53" s="151" t="s">
        <v>243</v>
      </c>
      <c r="W53" s="151" t="s">
        <v>205</v>
      </c>
      <c r="X53" s="151" t="s">
        <v>288</v>
      </c>
      <c r="Y53" s="151" t="s">
        <v>220</v>
      </c>
      <c r="Z53" s="151" t="s">
        <v>278</v>
      </c>
      <c r="AA53" s="151" t="s">
        <v>304</v>
      </c>
      <c r="AB53" s="151" t="s">
        <v>295</v>
      </c>
      <c r="AC53" s="151" t="s">
        <v>272</v>
      </c>
      <c r="AD53" s="151" t="s">
        <v>284</v>
      </c>
      <c r="AH53" s="5"/>
      <c r="AI53" s="273"/>
      <c r="AJ53" s="268"/>
      <c r="AK53" s="268"/>
      <c r="AL53" s="268"/>
      <c r="AM53" s="273"/>
      <c r="AN53" s="268"/>
      <c r="AO53" s="268"/>
      <c r="AP53" s="268"/>
      <c r="AQ53" s="268"/>
      <c r="AR53" s="268"/>
      <c r="AS53" s="268"/>
      <c r="AT53" s="268"/>
    </row>
    <row r="54" spans="15:46" x14ac:dyDescent="0.2">
      <c r="O54" s="1"/>
      <c r="P54" s="1"/>
      <c r="R54" s="26" t="s">
        <v>325</v>
      </c>
      <c r="S54" s="151" t="s">
        <v>312</v>
      </c>
      <c r="T54" s="264" t="s">
        <v>1230</v>
      </c>
      <c r="U54" s="151" t="s">
        <v>235</v>
      </c>
      <c r="V54" s="151" t="s">
        <v>257</v>
      </c>
      <c r="W54" s="151" t="s">
        <v>245</v>
      </c>
      <c r="X54" s="151" t="s">
        <v>207</v>
      </c>
      <c r="Y54" s="151" t="s">
        <v>277</v>
      </c>
      <c r="Z54" s="151" t="s">
        <v>228</v>
      </c>
      <c r="AA54" s="151" t="s">
        <v>302</v>
      </c>
      <c r="AB54" s="151" t="s">
        <v>210</v>
      </c>
      <c r="AC54" s="264" t="s">
        <v>1230</v>
      </c>
      <c r="AD54" s="151" t="s">
        <v>297</v>
      </c>
      <c r="AH54" s="5"/>
      <c r="AI54" s="268"/>
      <c r="AJ54" s="273"/>
      <c r="AK54" s="268"/>
      <c r="AL54" s="268"/>
      <c r="AM54" s="268"/>
      <c r="AN54" s="273"/>
      <c r="AO54" s="268"/>
      <c r="AP54" s="268"/>
      <c r="AQ54" s="273"/>
      <c r="AR54" s="268"/>
      <c r="AS54" s="268"/>
      <c r="AT54" s="268"/>
    </row>
    <row r="55" spans="15:46" x14ac:dyDescent="0.2">
      <c r="O55" s="1"/>
      <c r="P55" s="1"/>
      <c r="R55" s="26" t="s">
        <v>326</v>
      </c>
      <c r="S55" s="151" t="s">
        <v>281</v>
      </c>
      <c r="T55" s="151" t="s">
        <v>212</v>
      </c>
      <c r="U55" s="151" t="s">
        <v>291</v>
      </c>
      <c r="V55" s="151" t="s">
        <v>258</v>
      </c>
      <c r="W55" s="151" t="s">
        <v>305</v>
      </c>
      <c r="X55" s="151" t="s">
        <v>254</v>
      </c>
      <c r="Y55" s="151" t="s">
        <v>231</v>
      </c>
      <c r="Z55" s="151" t="s">
        <v>1206</v>
      </c>
      <c r="AA55" s="264" t="s">
        <v>1230</v>
      </c>
      <c r="AB55" s="151" t="s">
        <v>300</v>
      </c>
      <c r="AC55" s="151" t="s">
        <v>286</v>
      </c>
      <c r="AD55" s="151" t="s">
        <v>303</v>
      </c>
      <c r="AH55" s="5"/>
      <c r="AI55" s="268"/>
      <c r="AJ55" s="268"/>
      <c r="AK55" s="273"/>
      <c r="AL55" s="268"/>
      <c r="AM55" s="268"/>
      <c r="AN55" s="268"/>
      <c r="AO55" s="268"/>
      <c r="AP55" s="273"/>
      <c r="AQ55" s="268"/>
      <c r="AR55" s="268"/>
      <c r="AS55" s="268"/>
      <c r="AT55" s="268"/>
    </row>
    <row r="56" spans="15:46" x14ac:dyDescent="0.2">
      <c r="O56" s="1"/>
      <c r="P56" s="1"/>
      <c r="AH56" s="5"/>
      <c r="AI56" s="273"/>
      <c r="AJ56" s="5"/>
      <c r="AK56" s="268"/>
      <c r="AL56" s="268"/>
      <c r="AM56" s="268"/>
      <c r="AN56" s="273"/>
      <c r="AO56" s="273"/>
      <c r="AP56" s="273"/>
      <c r="AQ56" s="273"/>
      <c r="AR56" s="268"/>
      <c r="AS56" s="268"/>
      <c r="AT56" s="268"/>
    </row>
    <row r="57" spans="15:46" x14ac:dyDescent="0.2">
      <c r="O57" s="1"/>
      <c r="P57" s="1"/>
      <c r="S57" s="4" t="s">
        <v>1341</v>
      </c>
      <c r="T57" s="4" t="s">
        <v>1341</v>
      </c>
      <c r="U57" s="4" t="s">
        <v>1341</v>
      </c>
      <c r="V57" s="4" t="s">
        <v>1342</v>
      </c>
      <c r="W57" s="4" t="s">
        <v>1342</v>
      </c>
      <c r="X57" s="4" t="s">
        <v>1342</v>
      </c>
      <c r="AH57" s="5"/>
      <c r="AI57" s="273"/>
      <c r="AJ57" s="268"/>
      <c r="AK57" s="268"/>
      <c r="AL57" s="268"/>
      <c r="AM57" s="273"/>
      <c r="AN57" s="268"/>
      <c r="AO57" s="273"/>
      <c r="AP57" s="273"/>
      <c r="AQ57" s="268"/>
      <c r="AR57" s="268"/>
      <c r="AS57" s="268"/>
      <c r="AT57" s="268"/>
    </row>
    <row r="58" spans="15:46" x14ac:dyDescent="0.2">
      <c r="O58" s="1"/>
      <c r="P58" s="1"/>
      <c r="R58" s="26" t="s">
        <v>1455</v>
      </c>
      <c r="S58" s="26">
        <v>1</v>
      </c>
      <c r="T58" s="26">
        <v>2</v>
      </c>
      <c r="U58" s="26">
        <v>3</v>
      </c>
      <c r="V58" s="26">
        <v>4</v>
      </c>
      <c r="W58" s="26">
        <v>5</v>
      </c>
      <c r="X58" s="26">
        <v>6</v>
      </c>
      <c r="Y58" s="26">
        <v>7</v>
      </c>
      <c r="Z58" s="26">
        <v>8</v>
      </c>
      <c r="AA58" s="26">
        <v>9</v>
      </c>
      <c r="AB58" s="26">
        <v>10</v>
      </c>
      <c r="AC58" s="26">
        <v>11</v>
      </c>
      <c r="AD58" s="26">
        <v>12</v>
      </c>
      <c r="AH58" s="5"/>
      <c r="AI58" s="268"/>
      <c r="AJ58" s="268"/>
      <c r="AK58" s="268"/>
      <c r="AL58" s="268"/>
      <c r="AM58" s="273"/>
      <c r="AN58" s="273"/>
      <c r="AO58" s="273"/>
      <c r="AP58" s="273"/>
      <c r="AQ58" s="268"/>
      <c r="AR58" s="268"/>
      <c r="AS58" s="268"/>
      <c r="AT58" s="268"/>
    </row>
    <row r="59" spans="15:46" x14ac:dyDescent="0.2">
      <c r="O59" s="1"/>
      <c r="P59" s="1"/>
      <c r="R59" s="26" t="s">
        <v>317</v>
      </c>
      <c r="S59" s="151" t="s">
        <v>255</v>
      </c>
      <c r="T59" s="252" t="s">
        <v>1230</v>
      </c>
      <c r="U59" s="151" t="s">
        <v>206</v>
      </c>
      <c r="V59" s="151" t="s">
        <v>255</v>
      </c>
      <c r="W59" s="252" t="s">
        <v>1230</v>
      </c>
      <c r="X59" s="151" t="s">
        <v>206</v>
      </c>
      <c r="Y59" s="252" t="s">
        <v>1230</v>
      </c>
      <c r="Z59" s="252" t="s">
        <v>1230</v>
      </c>
      <c r="AA59" s="252" t="s">
        <v>1230</v>
      </c>
      <c r="AB59" s="252" t="s">
        <v>1230</v>
      </c>
      <c r="AC59" s="252" t="s">
        <v>1230</v>
      </c>
      <c r="AD59" s="135" t="s">
        <v>1198</v>
      </c>
      <c r="AH59" s="5"/>
      <c r="AI59" s="273"/>
      <c r="AJ59" s="273"/>
      <c r="AK59" s="273"/>
      <c r="AL59" s="273"/>
      <c r="AM59" s="268"/>
      <c r="AN59" s="268"/>
      <c r="AO59" s="273"/>
      <c r="AP59" s="273"/>
      <c r="AQ59" s="268"/>
      <c r="AR59" s="268"/>
      <c r="AS59" s="268"/>
      <c r="AT59" s="268"/>
    </row>
    <row r="60" spans="15:46" x14ac:dyDescent="0.2">
      <c r="O60" s="1"/>
      <c r="P60" s="1"/>
      <c r="R60" s="26" t="s">
        <v>318</v>
      </c>
      <c r="S60" s="151" t="s">
        <v>311</v>
      </c>
      <c r="T60" s="151" t="s">
        <v>230</v>
      </c>
      <c r="U60" s="151" t="s">
        <v>296</v>
      </c>
      <c r="V60" s="151" t="s">
        <v>311</v>
      </c>
      <c r="W60" s="151" t="s">
        <v>230</v>
      </c>
      <c r="X60" s="151" t="s">
        <v>296</v>
      </c>
      <c r="Y60" s="252" t="s">
        <v>1230</v>
      </c>
      <c r="Z60" s="252" t="s">
        <v>1230</v>
      </c>
      <c r="AA60" s="252" t="s">
        <v>1230</v>
      </c>
      <c r="AB60" s="252" t="s">
        <v>1230</v>
      </c>
      <c r="AC60" s="252" t="s">
        <v>1230</v>
      </c>
      <c r="AD60" s="135" t="s">
        <v>1235</v>
      </c>
    </row>
    <row r="61" spans="15:46" x14ac:dyDescent="0.2">
      <c r="O61" s="1"/>
      <c r="P61" s="1"/>
      <c r="R61" s="26" t="s">
        <v>319</v>
      </c>
      <c r="S61" s="151" t="s">
        <v>306</v>
      </c>
      <c r="T61" s="151" t="s">
        <v>214</v>
      </c>
      <c r="U61" s="151" t="s">
        <v>211</v>
      </c>
      <c r="V61" s="151" t="s">
        <v>306</v>
      </c>
      <c r="W61" s="151" t="s">
        <v>214</v>
      </c>
      <c r="X61" s="151" t="s">
        <v>211</v>
      </c>
      <c r="Y61" s="252" t="s">
        <v>1230</v>
      </c>
      <c r="Z61" s="252" t="s">
        <v>1230</v>
      </c>
      <c r="AA61" s="252" t="s">
        <v>1230</v>
      </c>
      <c r="AB61" s="252" t="s">
        <v>1230</v>
      </c>
      <c r="AC61" s="252" t="s">
        <v>1230</v>
      </c>
      <c r="AD61" s="252" t="s">
        <v>1230</v>
      </c>
    </row>
    <row r="62" spans="15:46" x14ac:dyDescent="0.2">
      <c r="O62" s="1"/>
      <c r="P62" s="1"/>
      <c r="R62" s="26" t="s">
        <v>322</v>
      </c>
      <c r="S62" s="151" t="s">
        <v>275</v>
      </c>
      <c r="T62" s="151" t="s">
        <v>274</v>
      </c>
      <c r="U62" s="151" t="s">
        <v>218</v>
      </c>
      <c r="V62" s="151" t="s">
        <v>275</v>
      </c>
      <c r="W62" s="151" t="s">
        <v>274</v>
      </c>
      <c r="X62" s="151" t="s">
        <v>218</v>
      </c>
      <c r="Y62" s="252" t="s">
        <v>1230</v>
      </c>
      <c r="Z62" s="252" t="s">
        <v>1230</v>
      </c>
      <c r="AA62" s="252" t="s">
        <v>1230</v>
      </c>
      <c r="AB62" s="252" t="s">
        <v>1230</v>
      </c>
      <c r="AC62" s="252" t="s">
        <v>1230</v>
      </c>
      <c r="AD62" s="252" t="s">
        <v>1230</v>
      </c>
    </row>
    <row r="63" spans="15:46" x14ac:dyDescent="0.2">
      <c r="O63" s="1"/>
      <c r="P63" s="1"/>
      <c r="R63" s="26" t="s">
        <v>323</v>
      </c>
      <c r="S63" s="151" t="s">
        <v>229</v>
      </c>
      <c r="T63" s="151" t="s">
        <v>263</v>
      </c>
      <c r="U63" s="151" t="s">
        <v>232</v>
      </c>
      <c r="V63" s="151" t="s">
        <v>229</v>
      </c>
      <c r="W63" s="151" t="s">
        <v>263</v>
      </c>
      <c r="X63" s="151" t="s">
        <v>232</v>
      </c>
      <c r="Y63" s="252" t="s">
        <v>1230</v>
      </c>
      <c r="Z63" s="252" t="s">
        <v>1230</v>
      </c>
      <c r="AA63" s="252" t="s">
        <v>1230</v>
      </c>
      <c r="AB63" s="252" t="s">
        <v>1230</v>
      </c>
      <c r="AC63" s="252" t="s">
        <v>1230</v>
      </c>
      <c r="AD63" s="252" t="s">
        <v>1230</v>
      </c>
    </row>
    <row r="64" spans="15:46" x14ac:dyDescent="0.2">
      <c r="O64" s="1"/>
      <c r="P64" s="1"/>
      <c r="R64" s="26" t="s">
        <v>324</v>
      </c>
      <c r="S64" s="151" t="s">
        <v>226</v>
      </c>
      <c r="T64" s="151" t="s">
        <v>259</v>
      </c>
      <c r="U64" s="151" t="s">
        <v>283</v>
      </c>
      <c r="V64" s="151" t="s">
        <v>226</v>
      </c>
      <c r="W64" s="151" t="s">
        <v>259</v>
      </c>
      <c r="X64" s="151" t="s">
        <v>283</v>
      </c>
      <c r="Y64" s="252" t="s">
        <v>1230</v>
      </c>
      <c r="Z64" s="252" t="s">
        <v>1230</v>
      </c>
      <c r="AA64" s="252" t="s">
        <v>1230</v>
      </c>
      <c r="AB64" s="252" t="s">
        <v>1230</v>
      </c>
      <c r="AC64" s="252" t="s">
        <v>1230</v>
      </c>
      <c r="AD64" s="252" t="s">
        <v>1230</v>
      </c>
    </row>
    <row r="65" spans="15:36" x14ac:dyDescent="0.2">
      <c r="O65" s="1"/>
      <c r="P65" s="1"/>
      <c r="R65" s="26" t="s">
        <v>325</v>
      </c>
      <c r="S65" s="151" t="s">
        <v>244</v>
      </c>
      <c r="T65" s="151" t="s">
        <v>299</v>
      </c>
      <c r="U65" s="151" t="s">
        <v>282</v>
      </c>
      <c r="V65" s="151" t="s">
        <v>244</v>
      </c>
      <c r="W65" s="151" t="s">
        <v>299</v>
      </c>
      <c r="X65" s="151" t="s">
        <v>282</v>
      </c>
      <c r="Y65" s="252" t="s">
        <v>1230</v>
      </c>
      <c r="Z65" s="252" t="s">
        <v>1230</v>
      </c>
      <c r="AA65" s="252" t="s">
        <v>1230</v>
      </c>
      <c r="AB65" s="252" t="s">
        <v>1230</v>
      </c>
      <c r="AC65" s="252" t="s">
        <v>1230</v>
      </c>
      <c r="AD65" s="252" t="s">
        <v>1230</v>
      </c>
    </row>
    <row r="66" spans="15:36" x14ac:dyDescent="0.2">
      <c r="O66" s="1"/>
      <c r="P66" s="1"/>
      <c r="R66" s="26" t="s">
        <v>326</v>
      </c>
      <c r="S66" s="151" t="s">
        <v>223</v>
      </c>
      <c r="T66" s="252" t="s">
        <v>1230</v>
      </c>
      <c r="U66" s="151" t="s">
        <v>240</v>
      </c>
      <c r="V66" s="151" t="s">
        <v>223</v>
      </c>
      <c r="W66" s="252" t="s">
        <v>1230</v>
      </c>
      <c r="X66" s="151" t="s">
        <v>240</v>
      </c>
      <c r="Y66" s="252" t="s">
        <v>1230</v>
      </c>
      <c r="Z66" s="252" t="s">
        <v>1230</v>
      </c>
      <c r="AA66" s="252" t="s">
        <v>1230</v>
      </c>
      <c r="AB66" s="252" t="s">
        <v>1230</v>
      </c>
      <c r="AC66" s="252" t="s">
        <v>1230</v>
      </c>
      <c r="AD66" s="252" t="s">
        <v>1230</v>
      </c>
    </row>
    <row r="67" spans="15:36" x14ac:dyDescent="0.2">
      <c r="O67" s="1"/>
      <c r="P67" s="1"/>
    </row>
    <row r="68" spans="15:36" x14ac:dyDescent="0.2">
      <c r="O68" s="1"/>
      <c r="P68" s="1"/>
      <c r="S68" s="4" t="s">
        <v>1341</v>
      </c>
      <c r="T68" s="4" t="s">
        <v>1341</v>
      </c>
      <c r="U68" s="4" t="s">
        <v>1341</v>
      </c>
      <c r="V68" s="4" t="s">
        <v>1341</v>
      </c>
      <c r="W68" s="4" t="s">
        <v>1341</v>
      </c>
      <c r="X68" s="4" t="s">
        <v>1348</v>
      </c>
      <c r="Y68" s="4" t="s">
        <v>1342</v>
      </c>
      <c r="Z68" s="4" t="s">
        <v>1342</v>
      </c>
      <c r="AA68" s="4" t="s">
        <v>1342</v>
      </c>
      <c r="AB68" s="4" t="s">
        <v>1342</v>
      </c>
      <c r="AC68" s="4" t="s">
        <v>1342</v>
      </c>
    </row>
    <row r="69" spans="15:36" x14ac:dyDescent="0.2">
      <c r="O69" s="1"/>
      <c r="P69" s="1"/>
      <c r="R69" s="26" t="s">
        <v>1454</v>
      </c>
      <c r="S69" s="26">
        <v>1</v>
      </c>
      <c r="T69" s="26">
        <v>2</v>
      </c>
      <c r="U69" s="26">
        <v>3</v>
      </c>
      <c r="V69" s="26">
        <v>4</v>
      </c>
      <c r="W69" s="26">
        <v>5</v>
      </c>
      <c r="X69" s="26">
        <v>6</v>
      </c>
      <c r="Y69" s="26">
        <v>7</v>
      </c>
      <c r="Z69" s="26">
        <v>8</v>
      </c>
      <c r="AA69" s="26">
        <v>9</v>
      </c>
      <c r="AB69" s="26">
        <v>10</v>
      </c>
      <c r="AC69" s="26">
        <v>11</v>
      </c>
      <c r="AD69" s="26">
        <v>12</v>
      </c>
      <c r="AG69" s="5"/>
    </row>
    <row r="70" spans="15:36" x14ac:dyDescent="0.2">
      <c r="O70" s="1"/>
      <c r="P70" s="1"/>
      <c r="R70" s="26" t="s">
        <v>317</v>
      </c>
      <c r="S70" s="151" t="s">
        <v>429</v>
      </c>
      <c r="T70" s="151" t="s">
        <v>431</v>
      </c>
      <c r="U70" s="151" t="s">
        <v>433</v>
      </c>
      <c r="V70" s="151" t="s">
        <v>435</v>
      </c>
      <c r="W70" s="151" t="s">
        <v>1221</v>
      </c>
      <c r="X70" s="151" t="s">
        <v>435</v>
      </c>
      <c r="Y70" s="151" t="s">
        <v>1221</v>
      </c>
      <c r="Z70" s="151" t="s">
        <v>429</v>
      </c>
      <c r="AA70" s="151" t="s">
        <v>431</v>
      </c>
      <c r="AB70" s="151" t="s">
        <v>433</v>
      </c>
      <c r="AC70" s="252" t="s">
        <v>1230</v>
      </c>
      <c r="AD70" s="2" t="s">
        <v>1198</v>
      </c>
      <c r="AG70" s="251"/>
    </row>
    <row r="71" spans="15:36" x14ac:dyDescent="0.2">
      <c r="O71" s="1"/>
      <c r="P71" s="1"/>
      <c r="R71" s="26" t="s">
        <v>318</v>
      </c>
      <c r="S71" s="151" t="s">
        <v>1010</v>
      </c>
      <c r="T71" s="151" t="s">
        <v>443</v>
      </c>
      <c r="U71" s="151" t="s">
        <v>457</v>
      </c>
      <c r="V71" s="151" t="s">
        <v>447</v>
      </c>
      <c r="W71" s="151" t="s">
        <v>1222</v>
      </c>
      <c r="X71" s="151" t="s">
        <v>447</v>
      </c>
      <c r="Y71" s="151" t="s">
        <v>1219</v>
      </c>
      <c r="Z71" s="151" t="s">
        <v>1010</v>
      </c>
      <c r="AA71" s="151" t="s">
        <v>443</v>
      </c>
      <c r="AB71" s="151" t="s">
        <v>457</v>
      </c>
      <c r="AC71" s="252" t="s">
        <v>1230</v>
      </c>
      <c r="AD71" s="2" t="s">
        <v>1235</v>
      </c>
      <c r="AG71" s="251"/>
    </row>
    <row r="72" spans="15:36" x14ac:dyDescent="0.2">
      <c r="O72" s="1"/>
      <c r="P72" s="1"/>
      <c r="R72" s="26" t="s">
        <v>319</v>
      </c>
      <c r="S72" s="151" t="s">
        <v>1011</v>
      </c>
      <c r="T72" s="151" t="s">
        <v>455</v>
      </c>
      <c r="U72" s="151" t="s">
        <v>445</v>
      </c>
      <c r="V72" s="151" t="s">
        <v>459</v>
      </c>
      <c r="W72" s="151" t="s">
        <v>1223</v>
      </c>
      <c r="X72" s="151" t="s">
        <v>459</v>
      </c>
      <c r="Y72" s="151" t="s">
        <v>1220</v>
      </c>
      <c r="Z72" s="151" t="s">
        <v>1011</v>
      </c>
      <c r="AA72" s="151" t="s">
        <v>455</v>
      </c>
      <c r="AB72" s="151" t="s">
        <v>445</v>
      </c>
      <c r="AC72" s="252" t="s">
        <v>1230</v>
      </c>
      <c r="AD72" s="252" t="s">
        <v>1230</v>
      </c>
    </row>
    <row r="73" spans="15:36" x14ac:dyDescent="0.2">
      <c r="O73" s="1"/>
      <c r="P73" s="1"/>
      <c r="R73" s="26" t="s">
        <v>322</v>
      </c>
      <c r="S73" s="151" t="s">
        <v>465</v>
      </c>
      <c r="T73" s="151" t="s">
        <v>467</v>
      </c>
      <c r="U73" s="151" t="s">
        <v>469</v>
      </c>
      <c r="V73" s="151" t="s">
        <v>471</v>
      </c>
      <c r="W73" s="261" t="s">
        <v>1224</v>
      </c>
      <c r="X73" s="151" t="s">
        <v>471</v>
      </c>
      <c r="Y73" s="151" t="s">
        <v>1222</v>
      </c>
      <c r="Z73" s="151" t="s">
        <v>465</v>
      </c>
      <c r="AA73" s="151" t="s">
        <v>467</v>
      </c>
      <c r="AB73" s="151" t="s">
        <v>469</v>
      </c>
      <c r="AC73" s="252" t="s">
        <v>1230</v>
      </c>
      <c r="AD73" s="252" t="s">
        <v>1230</v>
      </c>
    </row>
    <row r="74" spans="15:36" x14ac:dyDescent="0.2">
      <c r="O74" s="1"/>
      <c r="P74" s="1"/>
      <c r="R74" s="26" t="s">
        <v>323</v>
      </c>
      <c r="S74" s="263" t="s">
        <v>477</v>
      </c>
      <c r="T74" s="263" t="s">
        <v>479</v>
      </c>
      <c r="U74" s="151" t="s">
        <v>481</v>
      </c>
      <c r="V74" s="151" t="s">
        <v>483</v>
      </c>
      <c r="W74" s="263" t="s">
        <v>1225</v>
      </c>
      <c r="X74" s="151" t="s">
        <v>483</v>
      </c>
      <c r="Y74" s="151" t="s">
        <v>1223</v>
      </c>
      <c r="Z74" s="151" t="s">
        <v>477</v>
      </c>
      <c r="AA74" s="261" t="s">
        <v>479</v>
      </c>
      <c r="AB74" s="151" t="s">
        <v>481</v>
      </c>
      <c r="AC74" s="252" t="s">
        <v>1230</v>
      </c>
      <c r="AD74" s="252" t="s">
        <v>1230</v>
      </c>
    </row>
    <row r="75" spans="15:36" x14ac:dyDescent="0.2">
      <c r="O75" s="1"/>
      <c r="P75" s="1"/>
      <c r="R75" s="26" t="s">
        <v>324</v>
      </c>
      <c r="S75" s="263" t="s">
        <v>1216</v>
      </c>
      <c r="T75" s="151" t="s">
        <v>1217</v>
      </c>
      <c r="U75" s="151" t="s">
        <v>493</v>
      </c>
      <c r="V75" s="151" t="s">
        <v>495</v>
      </c>
      <c r="W75" s="151" t="s">
        <v>1214</v>
      </c>
      <c r="X75" s="151" t="s">
        <v>495</v>
      </c>
      <c r="Y75" s="151" t="s">
        <v>1224</v>
      </c>
      <c r="Z75" s="263" t="s">
        <v>1216</v>
      </c>
      <c r="AA75" s="151" t="s">
        <v>1217</v>
      </c>
      <c r="AB75" s="151" t="s">
        <v>493</v>
      </c>
      <c r="AC75" s="252" t="s">
        <v>1230</v>
      </c>
      <c r="AD75" s="252" t="s">
        <v>1230</v>
      </c>
      <c r="AG75" s="251"/>
    </row>
    <row r="76" spans="15:36" x14ac:dyDescent="0.2">
      <c r="O76" s="1"/>
      <c r="P76" s="1"/>
      <c r="R76" s="26" t="s">
        <v>325</v>
      </c>
      <c r="S76" s="151" t="s">
        <v>501</v>
      </c>
      <c r="T76" s="151" t="s">
        <v>503</v>
      </c>
      <c r="U76" s="263" t="s">
        <v>505</v>
      </c>
      <c r="V76" s="263" t="s">
        <v>507</v>
      </c>
      <c r="W76" s="151" t="s">
        <v>1215</v>
      </c>
      <c r="X76" s="263" t="s">
        <v>507</v>
      </c>
      <c r="Y76" s="151" t="s">
        <v>1225</v>
      </c>
      <c r="Z76" s="151" t="s">
        <v>501</v>
      </c>
      <c r="AA76" s="151" t="s">
        <v>503</v>
      </c>
      <c r="AB76" s="261" t="s">
        <v>505</v>
      </c>
      <c r="AC76" s="252" t="s">
        <v>1230</v>
      </c>
      <c r="AD76" s="252" t="s">
        <v>1230</v>
      </c>
      <c r="AG76" s="251"/>
      <c r="AH76" s="251"/>
      <c r="AI76" s="251"/>
      <c r="AJ76" s="251"/>
    </row>
    <row r="77" spans="15:36" x14ac:dyDescent="0.2">
      <c r="O77" s="1"/>
      <c r="P77" s="1"/>
      <c r="R77" s="26" t="s">
        <v>326</v>
      </c>
      <c r="S77" s="151" t="s">
        <v>513</v>
      </c>
      <c r="T77" s="151" t="s">
        <v>1218</v>
      </c>
      <c r="U77" s="151" t="s">
        <v>1210</v>
      </c>
      <c r="V77" s="151" t="s">
        <v>1211</v>
      </c>
      <c r="W77" s="256" t="s">
        <v>1230</v>
      </c>
      <c r="X77" s="151" t="s">
        <v>1211</v>
      </c>
      <c r="Y77" s="263" t="s">
        <v>1214</v>
      </c>
      <c r="Z77" s="151" t="s">
        <v>513</v>
      </c>
      <c r="AA77" s="151" t="s">
        <v>1218</v>
      </c>
      <c r="AB77" s="151" t="s">
        <v>1210</v>
      </c>
      <c r="AC77" s="252" t="s">
        <v>1230</v>
      </c>
      <c r="AD77" s="252" t="s">
        <v>1230</v>
      </c>
      <c r="AG77" s="251"/>
      <c r="AH77" s="251"/>
      <c r="AI77" s="251"/>
      <c r="AJ77" s="251"/>
    </row>
    <row r="78" spans="15:36" x14ac:dyDescent="0.2">
      <c r="O78" s="1"/>
      <c r="P78" s="1"/>
      <c r="AG78" s="251"/>
      <c r="AH78" s="251"/>
      <c r="AI78" s="251"/>
      <c r="AJ78" s="251"/>
    </row>
    <row r="79" spans="15:36" x14ac:dyDescent="0.2">
      <c r="O79" s="1"/>
      <c r="P79" s="1"/>
      <c r="AG79" s="251"/>
      <c r="AH79" s="251"/>
      <c r="AI79" s="251"/>
      <c r="AJ79" s="251"/>
    </row>
    <row r="80" spans="15:36" x14ac:dyDescent="0.2">
      <c r="O80" s="1"/>
      <c r="P80" s="1"/>
      <c r="R80" s="26" t="s">
        <v>1452</v>
      </c>
      <c r="S80" s="26">
        <v>1</v>
      </c>
      <c r="T80" s="26">
        <v>2</v>
      </c>
      <c r="U80" s="26">
        <v>3</v>
      </c>
      <c r="V80" s="26">
        <v>4</v>
      </c>
      <c r="W80" s="26">
        <v>5</v>
      </c>
      <c r="X80" s="26">
        <v>6</v>
      </c>
      <c r="Y80" s="26">
        <v>7</v>
      </c>
      <c r="Z80" s="26">
        <v>8</v>
      </c>
      <c r="AA80" s="26">
        <v>9</v>
      </c>
      <c r="AB80" s="26">
        <v>10</v>
      </c>
      <c r="AC80" s="26">
        <v>11</v>
      </c>
      <c r="AD80" s="26">
        <v>12</v>
      </c>
      <c r="AG80" s="251"/>
      <c r="AH80" s="251"/>
      <c r="AI80" s="251"/>
      <c r="AJ80" s="251"/>
    </row>
    <row r="81" spans="15:36" x14ac:dyDescent="0.2">
      <c r="O81" s="1"/>
      <c r="P81" s="1"/>
      <c r="R81" s="26" t="s">
        <v>317</v>
      </c>
      <c r="S81" s="151" t="s">
        <v>437</v>
      </c>
      <c r="T81" s="151" t="s">
        <v>439</v>
      </c>
      <c r="U81" s="151" t="s">
        <v>525</v>
      </c>
      <c r="V81" s="151" t="s">
        <v>527</v>
      </c>
      <c r="W81" s="151" t="s">
        <v>529</v>
      </c>
      <c r="X81" s="151" t="s">
        <v>531</v>
      </c>
      <c r="Y81" s="151" t="s">
        <v>533</v>
      </c>
      <c r="Z81" s="151" t="s">
        <v>535</v>
      </c>
      <c r="AA81" s="151" t="s">
        <v>621</v>
      </c>
      <c r="AB81" s="252" t="s">
        <v>1230</v>
      </c>
      <c r="AC81" s="252" t="s">
        <v>1230</v>
      </c>
      <c r="AD81" s="2" t="s">
        <v>1199</v>
      </c>
      <c r="AE81" s="262"/>
      <c r="AG81" s="251"/>
      <c r="AH81" s="251"/>
      <c r="AI81" s="251"/>
      <c r="AJ81" s="251"/>
    </row>
    <row r="82" spans="15:36" x14ac:dyDescent="0.2">
      <c r="O82" s="1"/>
      <c r="P82" s="1"/>
      <c r="R82" s="26" t="s">
        <v>318</v>
      </c>
      <c r="S82" s="151" t="s">
        <v>449</v>
      </c>
      <c r="T82" s="151" t="s">
        <v>451</v>
      </c>
      <c r="U82" s="151" t="s">
        <v>537</v>
      </c>
      <c r="V82" s="151" t="s">
        <v>539</v>
      </c>
      <c r="W82" s="151" t="s">
        <v>541</v>
      </c>
      <c r="X82" s="151" t="s">
        <v>543</v>
      </c>
      <c r="Y82" s="151" t="s">
        <v>545</v>
      </c>
      <c r="Z82" s="151" t="s">
        <v>547</v>
      </c>
      <c r="AA82" s="151" t="s">
        <v>1209</v>
      </c>
      <c r="AB82" s="252" t="s">
        <v>1230</v>
      </c>
      <c r="AC82" s="252" t="s">
        <v>1230</v>
      </c>
      <c r="AD82" s="2" t="s">
        <v>1235</v>
      </c>
      <c r="AG82" s="251"/>
      <c r="AH82" s="251"/>
      <c r="AI82" s="251"/>
      <c r="AJ82" s="251"/>
    </row>
    <row r="83" spans="15:36" x14ac:dyDescent="0.2">
      <c r="O83" s="1"/>
      <c r="P83" s="1"/>
      <c r="R83" s="26" t="s">
        <v>319</v>
      </c>
      <c r="S83" s="151" t="s">
        <v>1212</v>
      </c>
      <c r="T83" s="151" t="s">
        <v>463</v>
      </c>
      <c r="U83" s="151" t="s">
        <v>549</v>
      </c>
      <c r="V83" s="151" t="s">
        <v>551</v>
      </c>
      <c r="W83" s="151" t="s">
        <v>553</v>
      </c>
      <c r="X83" s="151" t="s">
        <v>555</v>
      </c>
      <c r="Y83" s="151" t="s">
        <v>651</v>
      </c>
      <c r="Z83" s="151" t="s">
        <v>639</v>
      </c>
      <c r="AA83" s="151" t="s">
        <v>645</v>
      </c>
      <c r="AB83" s="252" t="s">
        <v>1230</v>
      </c>
      <c r="AC83" s="252" t="s">
        <v>1230</v>
      </c>
      <c r="AD83" s="252" t="s">
        <v>1230</v>
      </c>
      <c r="AH83" s="251"/>
      <c r="AI83" s="251"/>
      <c r="AJ83" s="251"/>
    </row>
    <row r="84" spans="15:36" x14ac:dyDescent="0.2">
      <c r="O84" s="1"/>
      <c r="P84" s="1"/>
      <c r="R84" s="26" t="s">
        <v>322</v>
      </c>
      <c r="S84" s="151" t="s">
        <v>1213</v>
      </c>
      <c r="T84" s="151" t="s">
        <v>475</v>
      </c>
      <c r="U84" s="151" t="s">
        <v>631</v>
      </c>
      <c r="V84" s="151" t="s">
        <v>563</v>
      </c>
      <c r="W84" s="151" t="s">
        <v>565</v>
      </c>
      <c r="X84" s="151" t="s">
        <v>567</v>
      </c>
      <c r="Y84" s="151" t="s">
        <v>569</v>
      </c>
      <c r="Z84" s="151" t="s">
        <v>571</v>
      </c>
      <c r="AA84" s="151" t="s">
        <v>635</v>
      </c>
      <c r="AB84" s="252" t="s">
        <v>1230</v>
      </c>
      <c r="AC84" s="252" t="s">
        <v>1230</v>
      </c>
      <c r="AD84" s="252" t="s">
        <v>1230</v>
      </c>
    </row>
    <row r="85" spans="15:36" x14ac:dyDescent="0.2">
      <c r="O85" s="1"/>
      <c r="P85" s="1"/>
      <c r="R85" s="26" t="s">
        <v>323</v>
      </c>
      <c r="S85" s="151" t="s">
        <v>655</v>
      </c>
      <c r="T85" s="257" t="s">
        <v>1230</v>
      </c>
      <c r="U85" s="263" t="s">
        <v>573</v>
      </c>
      <c r="V85" s="151" t="s">
        <v>575</v>
      </c>
      <c r="W85" s="151" t="s">
        <v>577</v>
      </c>
      <c r="X85" s="151" t="s">
        <v>579</v>
      </c>
      <c r="Y85" s="151" t="s">
        <v>581</v>
      </c>
      <c r="Z85" s="151" t="s">
        <v>583</v>
      </c>
      <c r="AA85" s="151" t="s">
        <v>647</v>
      </c>
      <c r="AB85" s="252" t="s">
        <v>1230</v>
      </c>
      <c r="AC85" s="252" t="s">
        <v>1230</v>
      </c>
      <c r="AD85" s="252" t="s">
        <v>1230</v>
      </c>
    </row>
    <row r="86" spans="15:36" x14ac:dyDescent="0.2">
      <c r="O86" s="1"/>
      <c r="P86" s="1"/>
      <c r="R86" s="26" t="s">
        <v>324</v>
      </c>
      <c r="S86" s="151" t="s">
        <v>497</v>
      </c>
      <c r="T86" s="151" t="s">
        <v>499</v>
      </c>
      <c r="U86" s="151" t="s">
        <v>585</v>
      </c>
      <c r="V86" s="151" t="s">
        <v>587</v>
      </c>
      <c r="W86" s="151" t="s">
        <v>589</v>
      </c>
      <c r="X86" s="151" t="s">
        <v>591</v>
      </c>
      <c r="Y86" s="151" t="s">
        <v>593</v>
      </c>
      <c r="Z86" s="151" t="s">
        <v>595</v>
      </c>
      <c r="AA86" s="151" t="s">
        <v>1207</v>
      </c>
      <c r="AB86" s="252" t="s">
        <v>1230</v>
      </c>
      <c r="AC86" s="252" t="s">
        <v>1230</v>
      </c>
      <c r="AD86" s="252" t="s">
        <v>1230</v>
      </c>
    </row>
    <row r="87" spans="15:36" x14ac:dyDescent="0.2">
      <c r="O87" s="1"/>
      <c r="P87" s="1"/>
      <c r="R87" s="26" t="s">
        <v>325</v>
      </c>
      <c r="S87" s="151" t="s">
        <v>509</v>
      </c>
      <c r="T87" s="151" t="s">
        <v>511</v>
      </c>
      <c r="U87" s="151" t="s">
        <v>597</v>
      </c>
      <c r="V87" s="151" t="s">
        <v>599</v>
      </c>
      <c r="W87" s="151" t="s">
        <v>601</v>
      </c>
      <c r="X87" s="151" t="s">
        <v>603</v>
      </c>
      <c r="Y87" s="151" t="s">
        <v>605</v>
      </c>
      <c r="Z87" s="151" t="s">
        <v>607</v>
      </c>
      <c r="AA87" s="263" t="s">
        <v>1208</v>
      </c>
      <c r="AB87" s="252" t="s">
        <v>1230</v>
      </c>
      <c r="AC87" s="252" t="s">
        <v>1230</v>
      </c>
      <c r="AD87" s="252" t="s">
        <v>1230</v>
      </c>
    </row>
    <row r="88" spans="15:36" x14ac:dyDescent="0.2">
      <c r="O88" s="1"/>
      <c r="P88" s="1"/>
      <c r="R88" s="26" t="s">
        <v>326</v>
      </c>
      <c r="S88" s="151" t="s">
        <v>521</v>
      </c>
      <c r="T88" s="151" t="s">
        <v>523</v>
      </c>
      <c r="U88" s="151" t="s">
        <v>609</v>
      </c>
      <c r="V88" s="151" t="s">
        <v>641</v>
      </c>
      <c r="W88" s="151" t="s">
        <v>613</v>
      </c>
      <c r="X88" s="151" t="s">
        <v>615</v>
      </c>
      <c r="Y88" s="151" t="s">
        <v>617</v>
      </c>
      <c r="Z88" s="151" t="s">
        <v>627</v>
      </c>
      <c r="AA88" s="151" t="s">
        <v>643</v>
      </c>
      <c r="AB88" s="252" t="s">
        <v>1230</v>
      </c>
      <c r="AC88" s="252" t="s">
        <v>1230</v>
      </c>
      <c r="AD88" s="252" t="s">
        <v>1230</v>
      </c>
    </row>
    <row r="89" spans="15:36" x14ac:dyDescent="0.2">
      <c r="O89" s="1"/>
      <c r="P89" s="1"/>
    </row>
    <row r="90" spans="15:36" x14ac:dyDescent="0.2">
      <c r="O90" s="1"/>
      <c r="P90" s="1"/>
    </row>
    <row r="91" spans="15:36" x14ac:dyDescent="0.2">
      <c r="O91" s="1"/>
      <c r="P91" s="1"/>
      <c r="R91" s="26" t="s">
        <v>1453</v>
      </c>
      <c r="S91" s="26">
        <v>1</v>
      </c>
      <c r="T91" s="26">
        <v>2</v>
      </c>
      <c r="U91" s="26">
        <v>3</v>
      </c>
      <c r="V91" s="26">
        <v>4</v>
      </c>
      <c r="W91" s="26">
        <v>5</v>
      </c>
      <c r="X91" s="26">
        <v>6</v>
      </c>
      <c r="Y91" s="26">
        <v>7</v>
      </c>
      <c r="Z91" s="26">
        <v>8</v>
      </c>
      <c r="AA91" s="26">
        <v>9</v>
      </c>
      <c r="AB91" s="26">
        <v>10</v>
      </c>
      <c r="AC91" s="26">
        <v>11</v>
      </c>
      <c r="AD91" s="26">
        <v>12</v>
      </c>
      <c r="AE91" s="262"/>
    </row>
    <row r="92" spans="15:36" x14ac:dyDescent="0.2">
      <c r="O92" s="1"/>
      <c r="P92" s="1"/>
      <c r="R92" s="26" t="s">
        <v>317</v>
      </c>
      <c r="S92" s="151" t="s">
        <v>437</v>
      </c>
      <c r="T92" s="151" t="s">
        <v>439</v>
      </c>
      <c r="U92" s="151" t="s">
        <v>525</v>
      </c>
      <c r="V92" s="151" t="s">
        <v>527</v>
      </c>
      <c r="W92" s="151" t="s">
        <v>529</v>
      </c>
      <c r="X92" s="151" t="s">
        <v>531</v>
      </c>
      <c r="Y92" s="151" t="s">
        <v>533</v>
      </c>
      <c r="Z92" s="151" t="s">
        <v>535</v>
      </c>
      <c r="AA92" s="151" t="s">
        <v>621</v>
      </c>
      <c r="AB92" s="151" t="s">
        <v>1219</v>
      </c>
      <c r="AC92" s="151" t="s">
        <v>1219</v>
      </c>
      <c r="AD92" s="151" t="s">
        <v>1199</v>
      </c>
    </row>
    <row r="93" spans="15:36" x14ac:dyDescent="0.2">
      <c r="O93" s="1"/>
      <c r="P93" s="1"/>
      <c r="R93" s="26" t="s">
        <v>318</v>
      </c>
      <c r="S93" s="151" t="s">
        <v>449</v>
      </c>
      <c r="T93" s="151" t="s">
        <v>451</v>
      </c>
      <c r="U93" s="151" t="s">
        <v>537</v>
      </c>
      <c r="V93" s="151" t="s">
        <v>539</v>
      </c>
      <c r="W93" s="151" t="s">
        <v>541</v>
      </c>
      <c r="X93" s="151" t="s">
        <v>543</v>
      </c>
      <c r="Y93" s="151" t="s">
        <v>545</v>
      </c>
      <c r="Z93" s="151" t="s">
        <v>547</v>
      </c>
      <c r="AA93" s="151" t="s">
        <v>1209</v>
      </c>
      <c r="AB93" s="151" t="s">
        <v>1220</v>
      </c>
      <c r="AC93" s="151" t="s">
        <v>1220</v>
      </c>
      <c r="AD93" s="151" t="s">
        <v>1235</v>
      </c>
    </row>
    <row r="94" spans="15:36" x14ac:dyDescent="0.2">
      <c r="O94" s="1"/>
      <c r="P94" s="1"/>
      <c r="R94" s="26" t="s">
        <v>319</v>
      </c>
      <c r="S94" s="151" t="s">
        <v>1212</v>
      </c>
      <c r="T94" s="151" t="s">
        <v>463</v>
      </c>
      <c r="U94" s="151" t="s">
        <v>549</v>
      </c>
      <c r="V94" s="151" t="s">
        <v>551</v>
      </c>
      <c r="W94" s="151" t="s">
        <v>553</v>
      </c>
      <c r="X94" s="151" t="s">
        <v>555</v>
      </c>
      <c r="Y94" s="151" t="s">
        <v>651</v>
      </c>
      <c r="Z94" s="151" t="s">
        <v>639</v>
      </c>
      <c r="AA94" s="151" t="s">
        <v>645</v>
      </c>
      <c r="AB94" s="252" t="s">
        <v>1230</v>
      </c>
      <c r="AC94" s="252" t="s">
        <v>1230</v>
      </c>
      <c r="AD94" s="252" t="s">
        <v>1230</v>
      </c>
    </row>
    <row r="95" spans="15:36" x14ac:dyDescent="0.2">
      <c r="O95" s="1"/>
      <c r="P95" s="1"/>
      <c r="R95" s="26" t="s">
        <v>322</v>
      </c>
      <c r="S95" s="151" t="s">
        <v>1213</v>
      </c>
      <c r="T95" s="151" t="s">
        <v>475</v>
      </c>
      <c r="U95" s="151" t="s">
        <v>631</v>
      </c>
      <c r="V95" s="151" t="s">
        <v>563</v>
      </c>
      <c r="W95" s="151" t="s">
        <v>565</v>
      </c>
      <c r="X95" s="151" t="s">
        <v>567</v>
      </c>
      <c r="Y95" s="263" t="s">
        <v>569</v>
      </c>
      <c r="Z95" s="151" t="s">
        <v>571</v>
      </c>
      <c r="AA95" s="151" t="s">
        <v>635</v>
      </c>
      <c r="AB95" s="252" t="s">
        <v>1230</v>
      </c>
      <c r="AC95" s="252" t="s">
        <v>1230</v>
      </c>
      <c r="AD95" s="252" t="s">
        <v>1230</v>
      </c>
    </row>
    <row r="96" spans="15:36" x14ac:dyDescent="0.2">
      <c r="O96" s="1"/>
      <c r="P96" s="1"/>
      <c r="R96" s="26" t="s">
        <v>323</v>
      </c>
      <c r="S96" s="151" t="s">
        <v>655</v>
      </c>
      <c r="T96" s="252" t="s">
        <v>1230</v>
      </c>
      <c r="U96" s="261" t="s">
        <v>573</v>
      </c>
      <c r="V96" s="151" t="s">
        <v>575</v>
      </c>
      <c r="W96" s="151" t="s">
        <v>577</v>
      </c>
      <c r="X96" s="151" t="s">
        <v>579</v>
      </c>
      <c r="Y96" s="151" t="s">
        <v>581</v>
      </c>
      <c r="Z96" s="151" t="s">
        <v>583</v>
      </c>
      <c r="AA96" s="151" t="s">
        <v>647</v>
      </c>
      <c r="AB96" s="252" t="s">
        <v>1230</v>
      </c>
      <c r="AC96" s="252" t="s">
        <v>1230</v>
      </c>
      <c r="AD96" s="252" t="s">
        <v>1230</v>
      </c>
    </row>
    <row r="97" spans="15:30" x14ac:dyDescent="0.2">
      <c r="O97" s="1"/>
      <c r="P97" s="1"/>
      <c r="R97" s="26" t="s">
        <v>324</v>
      </c>
      <c r="S97" s="151" t="s">
        <v>497</v>
      </c>
      <c r="T97" s="151" t="s">
        <v>499</v>
      </c>
      <c r="U97" s="151" t="s">
        <v>585</v>
      </c>
      <c r="V97" s="151" t="s">
        <v>587</v>
      </c>
      <c r="W97" s="151" t="s">
        <v>589</v>
      </c>
      <c r="X97" s="151" t="s">
        <v>591</v>
      </c>
      <c r="Y97" s="151" t="s">
        <v>593</v>
      </c>
      <c r="Z97" s="151" t="s">
        <v>595</v>
      </c>
      <c r="AA97" s="151" t="s">
        <v>1207</v>
      </c>
      <c r="AB97" s="252" t="s">
        <v>1230</v>
      </c>
      <c r="AC97" s="252" t="s">
        <v>1230</v>
      </c>
      <c r="AD97" s="252" t="s">
        <v>1230</v>
      </c>
    </row>
    <row r="98" spans="15:30" x14ac:dyDescent="0.2">
      <c r="O98" s="1"/>
      <c r="P98" s="1"/>
      <c r="R98" s="26" t="s">
        <v>325</v>
      </c>
      <c r="S98" s="151" t="s">
        <v>509</v>
      </c>
      <c r="T98" s="263" t="s">
        <v>511</v>
      </c>
      <c r="U98" s="151" t="s">
        <v>597</v>
      </c>
      <c r="V98" s="263" t="s">
        <v>599</v>
      </c>
      <c r="W98" s="151" t="s">
        <v>601</v>
      </c>
      <c r="X98" s="151" t="s">
        <v>603</v>
      </c>
      <c r="Y98" s="151" t="s">
        <v>605</v>
      </c>
      <c r="Z98" s="151" t="s">
        <v>607</v>
      </c>
      <c r="AA98" s="151" t="s">
        <v>1208</v>
      </c>
      <c r="AB98" s="252" t="s">
        <v>1230</v>
      </c>
      <c r="AC98" s="252" t="s">
        <v>1230</v>
      </c>
      <c r="AD98" s="252" t="s">
        <v>1230</v>
      </c>
    </row>
    <row r="99" spans="15:30" x14ac:dyDescent="0.2">
      <c r="O99" s="1"/>
      <c r="P99" s="1"/>
      <c r="R99" s="26" t="s">
        <v>326</v>
      </c>
      <c r="S99" s="151" t="s">
        <v>521</v>
      </c>
      <c r="T99" s="151" t="s">
        <v>523</v>
      </c>
      <c r="U99" s="151" t="s">
        <v>609</v>
      </c>
      <c r="V99" s="151" t="s">
        <v>641</v>
      </c>
      <c r="W99" s="151" t="s">
        <v>613</v>
      </c>
      <c r="X99" s="261" t="s">
        <v>615</v>
      </c>
      <c r="Y99" s="151" t="s">
        <v>617</v>
      </c>
      <c r="Z99" s="151" t="s">
        <v>627</v>
      </c>
      <c r="AA99" s="151" t="s">
        <v>643</v>
      </c>
      <c r="AB99" s="252" t="s">
        <v>1230</v>
      </c>
      <c r="AC99" s="252" t="s">
        <v>1230</v>
      </c>
      <c r="AD99" s="252" t="s">
        <v>1230</v>
      </c>
    </row>
    <row r="100" spans="15:30" x14ac:dyDescent="0.2">
      <c r="O100" s="1"/>
      <c r="P100" s="1"/>
    </row>
    <row r="101" spans="15:30" x14ac:dyDescent="0.2">
      <c r="O101" s="1"/>
      <c r="P101" s="1"/>
    </row>
    <row r="102" spans="15:30" x14ac:dyDescent="0.2">
      <c r="O102" s="1"/>
      <c r="P102" s="1"/>
    </row>
    <row r="103" spans="15:30" x14ac:dyDescent="0.2">
      <c r="O103" s="1"/>
      <c r="P103" s="1"/>
    </row>
    <row r="104" spans="15:30" x14ac:dyDescent="0.2">
      <c r="O104" s="1"/>
      <c r="P104" s="1"/>
    </row>
    <row r="105" spans="15:30" x14ac:dyDescent="0.2">
      <c r="O105" s="1"/>
      <c r="P105" s="1"/>
    </row>
    <row r="106" spans="15:30" x14ac:dyDescent="0.2">
      <c r="O106" s="1"/>
      <c r="P106" s="1"/>
    </row>
    <row r="107" spans="15:30" x14ac:dyDescent="0.2">
      <c r="O107" s="1"/>
      <c r="P107" s="1"/>
    </row>
    <row r="108" spans="15:30" x14ac:dyDescent="0.2">
      <c r="O108" s="1"/>
      <c r="P108" s="1"/>
    </row>
    <row r="109" spans="15:30" x14ac:dyDescent="0.2">
      <c r="O109" s="1"/>
      <c r="P109" s="1"/>
    </row>
    <row r="110" spans="15:30" x14ac:dyDescent="0.2">
      <c r="O110" s="1"/>
      <c r="P110" s="1"/>
    </row>
    <row r="111" spans="15:30" x14ac:dyDescent="0.2">
      <c r="O111" s="1"/>
      <c r="P111" s="1"/>
    </row>
    <row r="112" spans="15:30" x14ac:dyDescent="0.2">
      <c r="O112" s="1"/>
      <c r="P112" s="1"/>
    </row>
    <row r="113" spans="15:16" x14ac:dyDescent="0.2">
      <c r="O113" s="1"/>
      <c r="P113" s="1"/>
    </row>
    <row r="114" spans="15:16" x14ac:dyDescent="0.2">
      <c r="O114" s="1"/>
      <c r="P114" s="1"/>
    </row>
    <row r="115" spans="15:16" x14ac:dyDescent="0.2">
      <c r="O115" s="1"/>
      <c r="P115" s="1"/>
    </row>
    <row r="116" spans="15:16" x14ac:dyDescent="0.2">
      <c r="O116" s="1"/>
      <c r="P116" s="1"/>
    </row>
    <row r="117" spans="15:16" x14ac:dyDescent="0.2">
      <c r="O117" s="1"/>
      <c r="P117" s="1"/>
    </row>
    <row r="118" spans="15:16" x14ac:dyDescent="0.2">
      <c r="O118" s="1"/>
      <c r="P118" s="1"/>
    </row>
  </sheetData>
  <mergeCells count="3">
    <mergeCell ref="AW3:AY3"/>
    <mergeCell ref="AZ3:BB3"/>
    <mergeCell ref="BC3:BD3"/>
  </mergeCells>
  <phoneticPr fontId="15" type="noConversion"/>
  <pageMargins left="0.7" right="0.7" top="0.75" bottom="0.75" header="0.3" footer="0.3"/>
  <pageSetup scale="50" orientation="landscape"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3B3B8-7726-9B45-AE87-2F7DD1CA3194}">
  <sheetPr>
    <tabColor theme="7" tint="0.79998168889431442"/>
  </sheetPr>
  <dimension ref="A2:AW80"/>
  <sheetViews>
    <sheetView topLeftCell="I1" zoomScale="84" workbookViewId="0">
      <selection activeCell="AE5" sqref="AE5"/>
    </sheetView>
  </sheetViews>
  <sheetFormatPr baseColWidth="10" defaultRowHeight="13" x14ac:dyDescent="0.15"/>
  <cols>
    <col min="1" max="1" width="6.33203125" bestFit="1" customWidth="1"/>
    <col min="2" max="2" width="6.1640625" bestFit="1" customWidth="1"/>
    <col min="3" max="3" width="11.1640625" bestFit="1" customWidth="1"/>
    <col min="4" max="4" width="14.33203125" customWidth="1"/>
    <col min="5" max="8" width="9.1640625" bestFit="1" customWidth="1"/>
    <col min="9" max="9" width="12.33203125" bestFit="1" customWidth="1"/>
    <col min="10" max="10" width="7.33203125" bestFit="1" customWidth="1"/>
    <col min="11" max="14" width="4.6640625" bestFit="1" customWidth="1"/>
    <col min="15" max="15" width="7.83203125" bestFit="1" customWidth="1"/>
    <col min="16" max="16" width="2.83203125" customWidth="1"/>
    <col min="17" max="17" width="6.33203125" bestFit="1" customWidth="1"/>
    <col min="18" max="18" width="6.1640625" bestFit="1" customWidth="1"/>
    <col min="19" max="19" width="6.83203125" bestFit="1" customWidth="1"/>
    <col min="20" max="20" width="5.6640625" bestFit="1" customWidth="1"/>
    <col min="21" max="22" width="4.83203125" bestFit="1" customWidth="1"/>
    <col min="23" max="23" width="8.33203125" bestFit="1" customWidth="1"/>
    <col min="24" max="24" width="4.83203125" bestFit="1" customWidth="1"/>
    <col min="25" max="25" width="7.83203125" bestFit="1" customWidth="1"/>
    <col min="26" max="28" width="7.5" bestFit="1" customWidth="1"/>
    <col min="29" max="31" width="9.1640625" bestFit="1" customWidth="1"/>
    <col min="34" max="34" width="6.33203125" customWidth="1"/>
    <col min="35" max="40" width="9.1640625" bestFit="1" customWidth="1"/>
    <col min="41" max="41" width="12.33203125" bestFit="1" customWidth="1"/>
    <col min="42" max="43" width="7.5" bestFit="1" customWidth="1"/>
    <col min="44" max="44" width="9.1640625" bestFit="1" customWidth="1"/>
    <col min="45" max="45" width="7.5" bestFit="1" customWidth="1"/>
    <col min="46" max="46" width="9.1640625" bestFit="1" customWidth="1"/>
    <col min="47" max="47" width="4.33203125" customWidth="1"/>
    <col min="48" max="48" width="3.83203125" customWidth="1"/>
  </cols>
  <sheetData>
    <row r="2" spans="1:49" ht="14" x14ac:dyDescent="0.2">
      <c r="B2" s="155" t="s">
        <v>1264</v>
      </c>
      <c r="C2" s="43"/>
      <c r="D2" s="43"/>
      <c r="E2" s="43"/>
      <c r="F2" s="43"/>
      <c r="G2" s="43"/>
      <c r="H2" s="43"/>
      <c r="I2" s="43"/>
      <c r="J2" s="43"/>
      <c r="K2" s="43"/>
      <c r="L2" s="43"/>
      <c r="M2" s="43"/>
      <c r="N2" s="43"/>
      <c r="O2" s="156"/>
      <c r="P2" s="156"/>
      <c r="Q2" s="156"/>
      <c r="R2" s="156"/>
      <c r="S2" s="156"/>
      <c r="T2" s="156"/>
      <c r="U2" s="156"/>
      <c r="V2" s="156"/>
      <c r="W2" s="156"/>
      <c r="X2" s="156"/>
      <c r="Y2" s="156"/>
      <c r="Z2" s="156"/>
      <c r="AA2" s="156"/>
      <c r="AB2" s="156"/>
      <c r="AC2" s="156"/>
      <c r="AD2" s="156"/>
      <c r="AE2" s="156"/>
      <c r="AH2" s="155" t="s">
        <v>1516</v>
      </c>
      <c r="AI2" s="43"/>
      <c r="AJ2" s="43"/>
      <c r="AK2" s="43"/>
      <c r="AL2" s="43"/>
      <c r="AM2" s="43"/>
      <c r="AN2" s="43"/>
      <c r="AO2" s="43"/>
      <c r="AP2" s="43"/>
      <c r="AQ2" s="43"/>
      <c r="AR2" s="43"/>
      <c r="AS2" s="43"/>
      <c r="AT2" s="43"/>
    </row>
    <row r="3" spans="1:49" ht="14" x14ac:dyDescent="0.2">
      <c r="B3" s="157"/>
      <c r="C3" s="1"/>
      <c r="D3" s="1"/>
      <c r="E3" s="1"/>
      <c r="F3" s="1"/>
      <c r="G3" s="1"/>
      <c r="H3" s="1"/>
      <c r="I3" s="1"/>
      <c r="J3" s="1"/>
      <c r="K3" s="1"/>
      <c r="L3" s="1"/>
      <c r="M3" s="1"/>
      <c r="N3" s="1"/>
    </row>
    <row r="4" spans="1:49" ht="14" x14ac:dyDescent="0.2">
      <c r="C4" s="157"/>
      <c r="D4" s="1" t="s">
        <v>1267</v>
      </c>
      <c r="E4" s="157"/>
      <c r="F4" s="157"/>
      <c r="G4" s="157"/>
      <c r="H4" s="157"/>
      <c r="I4" s="157"/>
      <c r="J4" s="157"/>
      <c r="K4" s="157"/>
      <c r="L4" s="157"/>
      <c r="M4" s="157"/>
      <c r="N4" s="157"/>
      <c r="O4" s="157"/>
      <c r="S4" s="1"/>
      <c r="T4" s="95" t="s">
        <v>1268</v>
      </c>
      <c r="U4" s="95"/>
      <c r="V4" s="95"/>
      <c r="W4" s="95"/>
      <c r="X4" s="95"/>
      <c r="Y4" s="95"/>
      <c r="Z4" s="95"/>
      <c r="AA4" s="95"/>
      <c r="AB4" s="95"/>
      <c r="AC4" s="95"/>
      <c r="AD4" s="95"/>
      <c r="AE4" s="95"/>
    </row>
    <row r="5" spans="1:49" ht="14" x14ac:dyDescent="0.2">
      <c r="C5" s="1" t="s">
        <v>1269</v>
      </c>
      <c r="D5" s="28" t="s">
        <v>1274</v>
      </c>
      <c r="E5" s="28" t="s">
        <v>1275</v>
      </c>
      <c r="F5" s="159" t="s">
        <v>1276</v>
      </c>
      <c r="G5" s="28" t="s">
        <v>1277</v>
      </c>
      <c r="H5" s="28" t="s">
        <v>1278</v>
      </c>
      <c r="I5" s="28" t="s">
        <v>1279</v>
      </c>
      <c r="J5" s="28" t="s">
        <v>1486</v>
      </c>
      <c r="K5" s="28" t="s">
        <v>1280</v>
      </c>
      <c r="L5" s="28" t="s">
        <v>1270</v>
      </c>
      <c r="M5" s="28" t="s">
        <v>1271</v>
      </c>
      <c r="N5" s="28" t="s">
        <v>1272</v>
      </c>
      <c r="O5" s="159" t="s">
        <v>1273</v>
      </c>
      <c r="S5" s="1" t="s">
        <v>1269</v>
      </c>
      <c r="T5" t="s">
        <v>1281</v>
      </c>
      <c r="U5" s="1" t="s">
        <v>1282</v>
      </c>
      <c r="V5" s="1" t="s">
        <v>1283</v>
      </c>
      <c r="W5" s="1" t="s">
        <v>1284</v>
      </c>
      <c r="X5" s="1" t="s">
        <v>1285</v>
      </c>
      <c r="Y5" s="1" t="s">
        <v>1286</v>
      </c>
      <c r="Z5" s="1" t="s">
        <v>1287</v>
      </c>
      <c r="AA5" s="1" t="s">
        <v>1288</v>
      </c>
      <c r="AB5" s="1" t="s">
        <v>1289</v>
      </c>
      <c r="AC5" s="1" t="s">
        <v>1290</v>
      </c>
      <c r="AD5" s="1" t="s">
        <v>1291</v>
      </c>
      <c r="AE5" s="1" t="s">
        <v>1292</v>
      </c>
      <c r="AV5" s="4" t="s">
        <v>1517</v>
      </c>
      <c r="AW5" s="4"/>
    </row>
    <row r="6" spans="1:49" ht="14" x14ac:dyDescent="0.2">
      <c r="B6" t="s">
        <v>1293</v>
      </c>
      <c r="C6" s="28" t="s">
        <v>1201</v>
      </c>
      <c r="D6" s="28">
        <v>1</v>
      </c>
      <c r="E6" s="28">
        <v>2</v>
      </c>
      <c r="F6" s="28">
        <v>3</v>
      </c>
      <c r="G6" s="28">
        <v>4</v>
      </c>
      <c r="H6" s="28">
        <v>5</v>
      </c>
      <c r="I6" s="28">
        <v>6</v>
      </c>
      <c r="J6" s="28">
        <v>7</v>
      </c>
      <c r="K6" s="28">
        <v>8</v>
      </c>
      <c r="L6" s="28">
        <v>9</v>
      </c>
      <c r="M6" s="28">
        <v>10</v>
      </c>
      <c r="N6" s="28">
        <v>11</v>
      </c>
      <c r="O6" s="28">
        <v>12</v>
      </c>
      <c r="R6" t="s">
        <v>1293</v>
      </c>
      <c r="S6" s="28" t="s">
        <v>1232</v>
      </c>
      <c r="T6" s="158">
        <v>1</v>
      </c>
      <c r="U6" s="158">
        <v>2</v>
      </c>
      <c r="V6" s="158">
        <v>3</v>
      </c>
      <c r="W6" s="158">
        <v>4</v>
      </c>
      <c r="X6" s="158">
        <v>5</v>
      </c>
      <c r="Y6" s="158">
        <v>6</v>
      </c>
      <c r="Z6" s="158">
        <v>7</v>
      </c>
      <c r="AA6" s="158">
        <v>8</v>
      </c>
      <c r="AB6" s="158">
        <v>9</v>
      </c>
      <c r="AC6" s="158">
        <v>10</v>
      </c>
      <c r="AD6" s="158">
        <v>11</v>
      </c>
      <c r="AE6" s="158">
        <v>12</v>
      </c>
      <c r="AH6" s="28" t="s">
        <v>1201</v>
      </c>
      <c r="AI6" s="28">
        <v>1</v>
      </c>
      <c r="AJ6" s="28">
        <v>2</v>
      </c>
      <c r="AK6" s="28">
        <v>3</v>
      </c>
      <c r="AL6" s="28">
        <v>4</v>
      </c>
      <c r="AM6" s="28">
        <v>5</v>
      </c>
      <c r="AN6" s="28">
        <v>6</v>
      </c>
      <c r="AO6" s="28">
        <v>7</v>
      </c>
      <c r="AP6" s="28">
        <v>8</v>
      </c>
      <c r="AQ6" s="28">
        <v>9</v>
      </c>
      <c r="AR6" s="28">
        <v>10</v>
      </c>
      <c r="AS6" s="28">
        <v>11</v>
      </c>
      <c r="AT6" s="28">
        <v>12</v>
      </c>
      <c r="AV6" s="332"/>
      <c r="AW6" s="4" t="s">
        <v>1518</v>
      </c>
    </row>
    <row r="7" spans="1:49" ht="14" x14ac:dyDescent="0.2">
      <c r="A7" t="s">
        <v>1267</v>
      </c>
      <c r="B7" s="1" t="s">
        <v>1295</v>
      </c>
      <c r="C7" s="28" t="s">
        <v>317</v>
      </c>
      <c r="D7" s="136" t="s">
        <v>115</v>
      </c>
      <c r="E7" s="136" t="s">
        <v>156</v>
      </c>
      <c r="F7" s="136" t="s">
        <v>159</v>
      </c>
      <c r="G7" s="136" t="s">
        <v>184</v>
      </c>
      <c r="H7" s="136" t="s">
        <v>133</v>
      </c>
      <c r="I7" s="136" t="s">
        <v>151</v>
      </c>
      <c r="J7" s="136" t="s">
        <v>176</v>
      </c>
      <c r="K7" s="136" t="s">
        <v>1203</v>
      </c>
      <c r="L7" s="136" t="s">
        <v>202</v>
      </c>
      <c r="M7" s="136" t="s">
        <v>150</v>
      </c>
      <c r="N7" s="136" t="s">
        <v>165</v>
      </c>
      <c r="O7" s="151" t="s">
        <v>158</v>
      </c>
      <c r="Q7" t="s">
        <v>1294</v>
      </c>
      <c r="R7" s="1" t="s">
        <v>1295</v>
      </c>
      <c r="S7" s="28" t="s">
        <v>317</v>
      </c>
      <c r="T7" s="151" t="s">
        <v>186</v>
      </c>
      <c r="U7" s="151" t="s">
        <v>124</v>
      </c>
      <c r="V7" s="151" t="s">
        <v>264</v>
      </c>
      <c r="W7" s="151" t="s">
        <v>310</v>
      </c>
      <c r="X7" s="151" t="s">
        <v>250</v>
      </c>
      <c r="Y7" s="151" t="s">
        <v>213</v>
      </c>
      <c r="Z7" s="151" t="s">
        <v>247</v>
      </c>
      <c r="AA7" s="151" t="s">
        <v>225</v>
      </c>
      <c r="AB7" s="151" t="s">
        <v>238</v>
      </c>
      <c r="AC7" s="151" t="s">
        <v>316</v>
      </c>
      <c r="AD7" s="151" t="s">
        <v>246</v>
      </c>
      <c r="AE7" s="151" t="s">
        <v>308</v>
      </c>
      <c r="AH7" s="28" t="s">
        <v>317</v>
      </c>
      <c r="AI7" s="308" t="s">
        <v>115</v>
      </c>
      <c r="AJ7" s="308" t="s">
        <v>156</v>
      </c>
      <c r="AK7" s="308" t="s">
        <v>159</v>
      </c>
      <c r="AL7" s="308" t="s">
        <v>184</v>
      </c>
      <c r="AM7" s="308" t="s">
        <v>133</v>
      </c>
      <c r="AN7" s="308" t="s">
        <v>151</v>
      </c>
      <c r="AO7" s="308" t="s">
        <v>176</v>
      </c>
      <c r="AP7" s="308" t="s">
        <v>1203</v>
      </c>
      <c r="AQ7" s="308" t="s">
        <v>202</v>
      </c>
      <c r="AR7" s="308" t="s">
        <v>150</v>
      </c>
      <c r="AS7" s="308" t="s">
        <v>165</v>
      </c>
      <c r="AT7" s="309" t="s">
        <v>158</v>
      </c>
      <c r="AV7" s="5"/>
      <c r="AW7" s="5"/>
    </row>
    <row r="8" spans="1:49" ht="14" x14ac:dyDescent="0.2">
      <c r="B8" s="1" t="s">
        <v>1296</v>
      </c>
      <c r="C8" s="28" t="s">
        <v>318</v>
      </c>
      <c r="D8" s="136" t="s">
        <v>197</v>
      </c>
      <c r="E8" s="136" t="s">
        <v>100</v>
      </c>
      <c r="F8" s="136" t="s">
        <v>141</v>
      </c>
      <c r="G8" s="136" t="s">
        <v>148</v>
      </c>
      <c r="H8" s="136" t="s">
        <v>117</v>
      </c>
      <c r="I8" s="136" t="s">
        <v>196</v>
      </c>
      <c r="J8" s="136" t="s">
        <v>185</v>
      </c>
      <c r="K8" s="136" t="s">
        <v>175</v>
      </c>
      <c r="L8" s="136" t="s">
        <v>195</v>
      </c>
      <c r="M8" s="136" t="s">
        <v>162</v>
      </c>
      <c r="N8" s="136" t="s">
        <v>114</v>
      </c>
      <c r="O8" s="151" t="s">
        <v>182</v>
      </c>
      <c r="R8" s="1" t="s">
        <v>1296</v>
      </c>
      <c r="S8" s="28" t="s">
        <v>318</v>
      </c>
      <c r="T8" s="151" t="s">
        <v>134</v>
      </c>
      <c r="U8" s="151" t="s">
        <v>99</v>
      </c>
      <c r="V8" s="151" t="s">
        <v>209</v>
      </c>
      <c r="W8" s="151" t="s">
        <v>227</v>
      </c>
      <c r="X8" s="151" t="s">
        <v>313</v>
      </c>
      <c r="Y8" s="151" t="s">
        <v>301</v>
      </c>
      <c r="Z8" s="151" t="s">
        <v>270</v>
      </c>
      <c r="AA8" s="151" t="s">
        <v>239</v>
      </c>
      <c r="AB8" s="151" t="s">
        <v>219</v>
      </c>
      <c r="AC8" s="151" t="s">
        <v>1237</v>
      </c>
      <c r="AD8" s="151" t="s">
        <v>252</v>
      </c>
      <c r="AE8" s="151" t="s">
        <v>276</v>
      </c>
      <c r="AH8" s="28" t="s">
        <v>318</v>
      </c>
      <c r="AI8" s="136" t="s">
        <v>197</v>
      </c>
      <c r="AJ8" s="136" t="s">
        <v>100</v>
      </c>
      <c r="AK8" s="136" t="s">
        <v>141</v>
      </c>
      <c r="AL8" s="136" t="s">
        <v>148</v>
      </c>
      <c r="AM8" s="136" t="s">
        <v>117</v>
      </c>
      <c r="AN8" s="136" t="s">
        <v>196</v>
      </c>
      <c r="AO8" s="136" t="s">
        <v>185</v>
      </c>
      <c r="AP8" s="136" t="s">
        <v>175</v>
      </c>
      <c r="AQ8" s="136" t="s">
        <v>195</v>
      </c>
      <c r="AR8" s="136" t="s">
        <v>162</v>
      </c>
      <c r="AS8" s="136" t="s">
        <v>114</v>
      </c>
      <c r="AT8" s="151" t="s">
        <v>182</v>
      </c>
    </row>
    <row r="9" spans="1:49" ht="14" x14ac:dyDescent="0.2">
      <c r="B9" s="1" t="s">
        <v>1297</v>
      </c>
      <c r="C9" s="28" t="s">
        <v>319</v>
      </c>
      <c r="D9" s="136" t="s">
        <v>128</v>
      </c>
      <c r="E9" s="136" t="s">
        <v>200</v>
      </c>
      <c r="F9" s="136" t="s">
        <v>101</v>
      </c>
      <c r="G9" s="136" t="s">
        <v>166</v>
      </c>
      <c r="H9" s="136" t="s">
        <v>140</v>
      </c>
      <c r="I9" s="136" t="s">
        <v>171</v>
      </c>
      <c r="J9" s="136" t="s">
        <v>118</v>
      </c>
      <c r="K9" s="136" t="s">
        <v>136</v>
      </c>
      <c r="L9" s="136" t="s">
        <v>177</v>
      </c>
      <c r="M9" s="136" t="s">
        <v>181</v>
      </c>
      <c r="N9" s="136" t="s">
        <v>108</v>
      </c>
      <c r="O9" s="151" t="s">
        <v>183</v>
      </c>
      <c r="R9" s="1" t="s">
        <v>1297</v>
      </c>
      <c r="S9" s="28" t="s">
        <v>319</v>
      </c>
      <c r="T9" s="151" t="s">
        <v>161</v>
      </c>
      <c r="U9" s="151" t="s">
        <v>160</v>
      </c>
      <c r="V9" s="151" t="s">
        <v>241</v>
      </c>
      <c r="W9" s="151" t="s">
        <v>309</v>
      </c>
      <c r="X9" s="151" t="s">
        <v>298</v>
      </c>
      <c r="Y9" s="151" t="s">
        <v>224</v>
      </c>
      <c r="Z9" s="151" t="s">
        <v>260</v>
      </c>
      <c r="AA9" s="151" t="s">
        <v>290</v>
      </c>
      <c r="AB9" s="151" t="s">
        <v>265</v>
      </c>
      <c r="AC9" s="151" t="s">
        <v>217</v>
      </c>
      <c r="AD9" s="151" t="s">
        <v>256</v>
      </c>
      <c r="AE9" s="151" t="s">
        <v>262</v>
      </c>
      <c r="AH9" s="28" t="s">
        <v>319</v>
      </c>
      <c r="AI9" s="136" t="s">
        <v>128</v>
      </c>
      <c r="AJ9" s="136" t="s">
        <v>200</v>
      </c>
      <c r="AK9" s="136" t="s">
        <v>101</v>
      </c>
      <c r="AL9" s="136" t="s">
        <v>166</v>
      </c>
      <c r="AM9" s="136" t="s">
        <v>140</v>
      </c>
      <c r="AN9" s="136" t="s">
        <v>171</v>
      </c>
      <c r="AO9" s="136" t="s">
        <v>118</v>
      </c>
      <c r="AP9" s="136" t="s">
        <v>136</v>
      </c>
      <c r="AQ9" s="136" t="s">
        <v>177</v>
      </c>
      <c r="AR9" s="136" t="s">
        <v>181</v>
      </c>
      <c r="AS9" s="136" t="s">
        <v>108</v>
      </c>
      <c r="AT9" s="151" t="s">
        <v>183</v>
      </c>
    </row>
    <row r="10" spans="1:49" ht="14" x14ac:dyDescent="0.2">
      <c r="B10" s="1" t="s">
        <v>1298</v>
      </c>
      <c r="C10" s="28" t="s">
        <v>322</v>
      </c>
      <c r="D10" s="136" t="s">
        <v>109</v>
      </c>
      <c r="E10" s="136" t="s">
        <v>187</v>
      </c>
      <c r="F10" s="136" t="s">
        <v>130</v>
      </c>
      <c r="G10" s="136" t="s">
        <v>154</v>
      </c>
      <c r="H10" s="136" t="s">
        <v>120</v>
      </c>
      <c r="I10" s="136" t="s">
        <v>169</v>
      </c>
      <c r="J10" s="136" t="s">
        <v>192</v>
      </c>
      <c r="K10" s="136" t="s">
        <v>147</v>
      </c>
      <c r="L10" s="136" t="s">
        <v>189</v>
      </c>
      <c r="M10" s="136" t="s">
        <v>155</v>
      </c>
      <c r="N10" s="136" t="s">
        <v>132</v>
      </c>
      <c r="O10" s="151" t="s">
        <v>106</v>
      </c>
      <c r="R10" s="1" t="s">
        <v>1298</v>
      </c>
      <c r="S10" s="28" t="s">
        <v>322</v>
      </c>
      <c r="T10" s="151" t="s">
        <v>157</v>
      </c>
      <c r="U10" s="151" t="s">
        <v>178</v>
      </c>
      <c r="V10" s="151" t="s">
        <v>221</v>
      </c>
      <c r="W10" s="151" t="s">
        <v>1231</v>
      </c>
      <c r="X10" s="151" t="s">
        <v>280</v>
      </c>
      <c r="Y10" s="151" t="s">
        <v>315</v>
      </c>
      <c r="Z10" s="151" t="s">
        <v>294</v>
      </c>
      <c r="AA10" s="151" t="s">
        <v>215</v>
      </c>
      <c r="AB10" s="151" t="s">
        <v>222</v>
      </c>
      <c r="AC10" s="151" t="s">
        <v>293</v>
      </c>
      <c r="AD10" s="151" t="s">
        <v>285</v>
      </c>
      <c r="AE10" s="151" t="s">
        <v>236</v>
      </c>
      <c r="AH10" s="28" t="s">
        <v>322</v>
      </c>
      <c r="AI10" s="136" t="s">
        <v>109</v>
      </c>
      <c r="AJ10" s="136" t="s">
        <v>187</v>
      </c>
      <c r="AK10" s="136" t="s">
        <v>130</v>
      </c>
      <c r="AL10" s="136" t="s">
        <v>154</v>
      </c>
      <c r="AM10" s="136" t="s">
        <v>120</v>
      </c>
      <c r="AN10" s="136" t="s">
        <v>169</v>
      </c>
      <c r="AO10" s="136" t="s">
        <v>192</v>
      </c>
      <c r="AP10" s="136" t="s">
        <v>147</v>
      </c>
      <c r="AQ10" s="136" t="s">
        <v>189</v>
      </c>
      <c r="AR10" s="136" t="s">
        <v>155</v>
      </c>
      <c r="AS10" s="136" t="s">
        <v>132</v>
      </c>
      <c r="AT10" s="151" t="s">
        <v>106</v>
      </c>
    </row>
    <row r="11" spans="1:49" ht="14" x14ac:dyDescent="0.2">
      <c r="B11" s="1" t="s">
        <v>1299</v>
      </c>
      <c r="C11" s="28" t="s">
        <v>323</v>
      </c>
      <c r="D11" s="136" t="s">
        <v>139</v>
      </c>
      <c r="E11" s="136" t="s">
        <v>119</v>
      </c>
      <c r="F11" s="136" t="s">
        <v>149</v>
      </c>
      <c r="G11" s="136" t="s">
        <v>107</v>
      </c>
      <c r="H11" s="136" t="s">
        <v>152</v>
      </c>
      <c r="I11" s="136" t="s">
        <v>142</v>
      </c>
      <c r="J11" s="136" t="s">
        <v>163</v>
      </c>
      <c r="K11" s="136" t="s">
        <v>112</v>
      </c>
      <c r="L11" s="136" t="s">
        <v>179</v>
      </c>
      <c r="M11" s="136" t="s">
        <v>201</v>
      </c>
      <c r="N11" s="136" t="s">
        <v>131</v>
      </c>
      <c r="O11" s="151" t="s">
        <v>122</v>
      </c>
      <c r="R11" s="1" t="s">
        <v>1299</v>
      </c>
      <c r="S11" s="28" t="s">
        <v>323</v>
      </c>
      <c r="T11" s="151" t="s">
        <v>191</v>
      </c>
      <c r="U11" s="151" t="s">
        <v>153</v>
      </c>
      <c r="V11" s="151" t="s">
        <v>292</v>
      </c>
      <c r="W11" s="151" t="s">
        <v>271</v>
      </c>
      <c r="X11" s="151" t="s">
        <v>261</v>
      </c>
      <c r="Y11" s="151" t="s">
        <v>242</v>
      </c>
      <c r="Z11" s="151" t="s">
        <v>208</v>
      </c>
      <c r="AA11" s="151" t="s">
        <v>287</v>
      </c>
      <c r="AB11" s="151" t="s">
        <v>307</v>
      </c>
      <c r="AC11" s="151" t="s">
        <v>237</v>
      </c>
      <c r="AD11" s="151" t="s">
        <v>204</v>
      </c>
      <c r="AE11" s="151" t="s">
        <v>289</v>
      </c>
      <c r="AH11" s="28" t="s">
        <v>323</v>
      </c>
      <c r="AI11" s="136" t="s">
        <v>139</v>
      </c>
      <c r="AJ11" s="136" t="s">
        <v>119</v>
      </c>
      <c r="AK11" s="136" t="s">
        <v>149</v>
      </c>
      <c r="AL11" s="136" t="s">
        <v>107</v>
      </c>
      <c r="AM11" s="136" t="s">
        <v>152</v>
      </c>
      <c r="AN11" s="136" t="s">
        <v>142</v>
      </c>
      <c r="AO11" s="136" t="s">
        <v>163</v>
      </c>
      <c r="AP11" s="136" t="s">
        <v>112</v>
      </c>
      <c r="AQ11" s="136" t="s">
        <v>179</v>
      </c>
      <c r="AR11" s="136" t="s">
        <v>201</v>
      </c>
      <c r="AS11" s="136" t="s">
        <v>131</v>
      </c>
      <c r="AT11" s="151" t="s">
        <v>122</v>
      </c>
    </row>
    <row r="12" spans="1:49" ht="14" x14ac:dyDescent="0.2">
      <c r="B12" s="1" t="s">
        <v>1300</v>
      </c>
      <c r="C12" s="28" t="s">
        <v>324</v>
      </c>
      <c r="D12" s="136" t="s">
        <v>103</v>
      </c>
      <c r="E12" s="136" t="s">
        <v>193</v>
      </c>
      <c r="F12" s="136" t="s">
        <v>194</v>
      </c>
      <c r="G12" s="136" t="s">
        <v>138</v>
      </c>
      <c r="H12" s="136" t="s">
        <v>173</v>
      </c>
      <c r="I12" s="136" t="s">
        <v>123</v>
      </c>
      <c r="J12" s="136" t="s">
        <v>188</v>
      </c>
      <c r="K12" s="136" t="s">
        <v>121</v>
      </c>
      <c r="L12" s="136" t="s">
        <v>170</v>
      </c>
      <c r="M12" s="136" t="s">
        <v>135</v>
      </c>
      <c r="N12" s="136" t="s">
        <v>104</v>
      </c>
      <c r="O12" s="151" t="s">
        <v>105</v>
      </c>
      <c r="R12" s="1" t="s">
        <v>1300</v>
      </c>
      <c r="S12" s="28" t="s">
        <v>324</v>
      </c>
      <c r="T12" s="151" t="s">
        <v>127</v>
      </c>
      <c r="U12" s="151" t="s">
        <v>199</v>
      </c>
      <c r="V12" s="151" t="s">
        <v>243</v>
      </c>
      <c r="W12" s="151" t="s">
        <v>205</v>
      </c>
      <c r="X12" s="151" t="s">
        <v>288</v>
      </c>
      <c r="Y12" s="151" t="s">
        <v>220</v>
      </c>
      <c r="Z12" s="151" t="s">
        <v>278</v>
      </c>
      <c r="AA12" s="151" t="s">
        <v>304</v>
      </c>
      <c r="AB12" s="151" t="s">
        <v>295</v>
      </c>
      <c r="AC12" s="151" t="s">
        <v>272</v>
      </c>
      <c r="AD12" s="151" t="s">
        <v>253</v>
      </c>
      <c r="AE12" s="151" t="s">
        <v>216</v>
      </c>
      <c r="AH12" s="28" t="s">
        <v>324</v>
      </c>
      <c r="AI12" s="136" t="s">
        <v>103</v>
      </c>
      <c r="AJ12" s="136" t="s">
        <v>193</v>
      </c>
      <c r="AK12" s="136" t="s">
        <v>194</v>
      </c>
      <c r="AL12" s="136" t="s">
        <v>138</v>
      </c>
      <c r="AM12" s="136" t="s">
        <v>173</v>
      </c>
      <c r="AN12" s="136" t="s">
        <v>123</v>
      </c>
      <c r="AO12" s="136" t="s">
        <v>188</v>
      </c>
      <c r="AP12" s="136" t="s">
        <v>121</v>
      </c>
      <c r="AQ12" s="136" t="s">
        <v>170</v>
      </c>
      <c r="AR12" s="136" t="s">
        <v>135</v>
      </c>
      <c r="AS12" s="136" t="s">
        <v>104</v>
      </c>
      <c r="AT12" s="151" t="s">
        <v>105</v>
      </c>
    </row>
    <row r="13" spans="1:49" ht="14" x14ac:dyDescent="0.2">
      <c r="B13" s="1" t="s">
        <v>1301</v>
      </c>
      <c r="C13" s="28" t="s">
        <v>325</v>
      </c>
      <c r="D13" s="136" t="s">
        <v>98</v>
      </c>
      <c r="E13" s="136" t="s">
        <v>164</v>
      </c>
      <c r="F13" s="136" t="s">
        <v>110</v>
      </c>
      <c r="G13" s="136" t="s">
        <v>146</v>
      </c>
      <c r="H13" s="136" t="s">
        <v>102</v>
      </c>
      <c r="I13" s="136" t="s">
        <v>190</v>
      </c>
      <c r="J13" s="136" t="s">
        <v>168</v>
      </c>
      <c r="K13" s="136" t="s">
        <v>137</v>
      </c>
      <c r="L13" s="136" t="s">
        <v>129</v>
      </c>
      <c r="M13" s="136" t="s">
        <v>167</v>
      </c>
      <c r="N13" s="136" t="s">
        <v>180</v>
      </c>
      <c r="O13" s="151" t="s">
        <v>125</v>
      </c>
      <c r="R13" s="1" t="s">
        <v>1301</v>
      </c>
      <c r="S13" s="28" t="s">
        <v>325</v>
      </c>
      <c r="T13" s="151" t="s">
        <v>126</v>
      </c>
      <c r="U13" s="151" t="s">
        <v>116</v>
      </c>
      <c r="V13" s="151" t="s">
        <v>257</v>
      </c>
      <c r="W13" s="151" t="s">
        <v>245</v>
      </c>
      <c r="X13" s="151" t="s">
        <v>207</v>
      </c>
      <c r="Y13" s="151" t="s">
        <v>277</v>
      </c>
      <c r="Z13" s="151" t="s">
        <v>228</v>
      </c>
      <c r="AA13" s="151" t="s">
        <v>302</v>
      </c>
      <c r="AB13" s="151" t="s">
        <v>210</v>
      </c>
      <c r="AC13" s="151" t="s">
        <v>1220</v>
      </c>
      <c r="AD13" s="151" t="s">
        <v>312</v>
      </c>
      <c r="AE13" s="151" t="s">
        <v>1221</v>
      </c>
      <c r="AH13" s="28" t="s">
        <v>325</v>
      </c>
      <c r="AI13" s="136" t="s">
        <v>98</v>
      </c>
      <c r="AJ13" s="136" t="s">
        <v>164</v>
      </c>
      <c r="AK13" s="136" t="s">
        <v>110</v>
      </c>
      <c r="AL13" s="136" t="s">
        <v>146</v>
      </c>
      <c r="AM13" s="136" t="s">
        <v>102</v>
      </c>
      <c r="AN13" s="136" t="s">
        <v>190</v>
      </c>
      <c r="AO13" s="136" t="s">
        <v>168</v>
      </c>
      <c r="AP13" s="136" t="s">
        <v>137</v>
      </c>
      <c r="AQ13" s="136" t="s">
        <v>129</v>
      </c>
      <c r="AR13" s="136" t="s">
        <v>167</v>
      </c>
      <c r="AS13" s="136" t="s">
        <v>180</v>
      </c>
      <c r="AT13" s="151" t="s">
        <v>125</v>
      </c>
    </row>
    <row r="14" spans="1:49" ht="14" x14ac:dyDescent="0.2">
      <c r="B14" s="1" t="s">
        <v>1302</v>
      </c>
      <c r="C14" s="28" t="s">
        <v>326</v>
      </c>
      <c r="D14" s="136" t="s">
        <v>145</v>
      </c>
      <c r="E14" s="136" t="s">
        <v>111</v>
      </c>
      <c r="F14" s="136" t="s">
        <v>1202</v>
      </c>
      <c r="G14" s="136" t="s">
        <v>172</v>
      </c>
      <c r="H14" s="136" t="s">
        <v>198</v>
      </c>
      <c r="I14" s="136" t="s">
        <v>1200</v>
      </c>
      <c r="J14" s="136" t="s">
        <v>174</v>
      </c>
      <c r="K14" s="136" t="s">
        <v>144</v>
      </c>
      <c r="L14" s="136" t="s">
        <v>113</v>
      </c>
      <c r="M14" s="136" t="s">
        <v>203</v>
      </c>
      <c r="N14" s="136" t="s">
        <v>143</v>
      </c>
      <c r="O14" s="151" t="s">
        <v>1204</v>
      </c>
      <c r="R14" s="1" t="s">
        <v>1302</v>
      </c>
      <c r="S14" s="28" t="s">
        <v>326</v>
      </c>
      <c r="T14" s="151" t="s">
        <v>1054</v>
      </c>
      <c r="U14" s="151" t="s">
        <v>1205</v>
      </c>
      <c r="V14" s="151" t="s">
        <v>258</v>
      </c>
      <c r="W14" s="151" t="s">
        <v>305</v>
      </c>
      <c r="X14" s="151" t="s">
        <v>254</v>
      </c>
      <c r="Y14" s="151" t="s">
        <v>231</v>
      </c>
      <c r="Z14" s="151" t="s">
        <v>1206</v>
      </c>
      <c r="AA14" s="151" t="s">
        <v>1219</v>
      </c>
      <c r="AB14" s="151" t="s">
        <v>300</v>
      </c>
      <c r="AC14" s="151" t="s">
        <v>286</v>
      </c>
      <c r="AD14" s="151" t="s">
        <v>281</v>
      </c>
      <c r="AE14" s="151" t="s">
        <v>212</v>
      </c>
      <c r="AH14" s="28" t="s">
        <v>326</v>
      </c>
      <c r="AI14" s="136" t="s">
        <v>145</v>
      </c>
      <c r="AJ14" s="136" t="s">
        <v>111</v>
      </c>
      <c r="AK14" s="136" t="s">
        <v>1202</v>
      </c>
      <c r="AL14" s="136" t="s">
        <v>172</v>
      </c>
      <c r="AM14" s="136" t="s">
        <v>198</v>
      </c>
      <c r="AN14" s="136" t="s">
        <v>1200</v>
      </c>
      <c r="AO14" s="136" t="s">
        <v>174</v>
      </c>
      <c r="AP14" s="136" t="s">
        <v>144</v>
      </c>
      <c r="AQ14" s="136" t="s">
        <v>113</v>
      </c>
      <c r="AR14" s="136" t="s">
        <v>203</v>
      </c>
      <c r="AS14" s="136" t="s">
        <v>143</v>
      </c>
      <c r="AT14" s="151" t="s">
        <v>1204</v>
      </c>
    </row>
    <row r="16" spans="1:49" ht="14" x14ac:dyDescent="0.2">
      <c r="D16" s="1" t="s">
        <v>1267</v>
      </c>
      <c r="E16" s="157"/>
      <c r="F16" s="157"/>
      <c r="G16" s="157"/>
      <c r="H16" s="157"/>
      <c r="I16" s="157"/>
      <c r="J16" s="157"/>
      <c r="K16" s="157"/>
      <c r="L16" s="157"/>
      <c r="M16" s="157"/>
      <c r="N16" s="157"/>
      <c r="O16" s="157"/>
      <c r="S16" s="1"/>
      <c r="T16" s="95" t="s">
        <v>1268</v>
      </c>
      <c r="U16" s="95"/>
      <c r="V16" s="95"/>
      <c r="W16" s="95"/>
      <c r="X16" s="95"/>
      <c r="Y16" s="95"/>
      <c r="Z16" s="95"/>
      <c r="AA16" s="95"/>
      <c r="AB16" s="95"/>
      <c r="AC16" s="95"/>
      <c r="AD16" s="95"/>
      <c r="AE16" s="95"/>
    </row>
    <row r="17" spans="1:46" ht="14" x14ac:dyDescent="0.2">
      <c r="C17" s="1" t="s">
        <v>1269</v>
      </c>
      <c r="D17" s="28" t="s">
        <v>1274</v>
      </c>
      <c r="E17" s="28" t="s">
        <v>1275</v>
      </c>
      <c r="F17" s="159" t="s">
        <v>1276</v>
      </c>
      <c r="G17" s="28" t="s">
        <v>1277</v>
      </c>
      <c r="H17" s="28" t="s">
        <v>1278</v>
      </c>
      <c r="I17" s="28" t="s">
        <v>1279</v>
      </c>
      <c r="J17" s="28" t="s">
        <v>1486</v>
      </c>
      <c r="K17" s="28" t="s">
        <v>1280</v>
      </c>
      <c r="L17" s="28" t="s">
        <v>1270</v>
      </c>
      <c r="M17" s="28" t="s">
        <v>1271</v>
      </c>
      <c r="N17" s="28" t="s">
        <v>1272</v>
      </c>
      <c r="O17" s="159" t="s">
        <v>1273</v>
      </c>
      <c r="S17" s="1" t="s">
        <v>1269</v>
      </c>
      <c r="T17" s="1" t="s">
        <v>1281</v>
      </c>
      <c r="U17" s="1" t="s">
        <v>1282</v>
      </c>
      <c r="V17" s="1" t="s">
        <v>1283</v>
      </c>
      <c r="W17" s="1" t="s">
        <v>1284</v>
      </c>
      <c r="X17" s="1" t="s">
        <v>1285</v>
      </c>
      <c r="Y17" s="1" t="s">
        <v>1286</v>
      </c>
      <c r="Z17" s="1" t="s">
        <v>1287</v>
      </c>
      <c r="AA17" s="1" t="s">
        <v>1288</v>
      </c>
      <c r="AB17" s="1" t="s">
        <v>1289</v>
      </c>
      <c r="AC17" s="1" t="s">
        <v>1290</v>
      </c>
      <c r="AD17" s="1" t="s">
        <v>1291</v>
      </c>
      <c r="AE17" s="1" t="s">
        <v>1292</v>
      </c>
      <c r="AH17" s="28" t="s">
        <v>1232</v>
      </c>
      <c r="AI17" s="158">
        <v>1</v>
      </c>
      <c r="AJ17" s="158">
        <v>2</v>
      </c>
      <c r="AK17" s="158">
        <v>3</v>
      </c>
      <c r="AL17" s="158">
        <v>4</v>
      </c>
      <c r="AM17" s="158">
        <v>5</v>
      </c>
      <c r="AN17" s="158">
        <v>6</v>
      </c>
      <c r="AO17" s="158">
        <v>7</v>
      </c>
      <c r="AP17" s="158">
        <v>8</v>
      </c>
      <c r="AQ17" s="158">
        <v>9</v>
      </c>
      <c r="AR17" s="158">
        <v>10</v>
      </c>
      <c r="AS17" s="158">
        <v>11</v>
      </c>
      <c r="AT17" s="158">
        <v>12</v>
      </c>
    </row>
    <row r="18" spans="1:46" ht="14" x14ac:dyDescent="0.2">
      <c r="B18" t="s">
        <v>1293</v>
      </c>
      <c r="C18" s="28" t="s">
        <v>1236</v>
      </c>
      <c r="D18" s="158">
        <v>1</v>
      </c>
      <c r="E18" s="158">
        <v>2</v>
      </c>
      <c r="F18" s="158">
        <v>3</v>
      </c>
      <c r="G18" s="158">
        <v>4</v>
      </c>
      <c r="H18" s="158">
        <v>5</v>
      </c>
      <c r="I18" s="158">
        <v>6</v>
      </c>
      <c r="J18" s="158">
        <v>7</v>
      </c>
      <c r="K18" s="158">
        <v>8</v>
      </c>
      <c r="L18" s="158">
        <v>9</v>
      </c>
      <c r="M18" s="158">
        <v>10</v>
      </c>
      <c r="N18" s="158">
        <v>11</v>
      </c>
      <c r="O18" s="158">
        <v>12</v>
      </c>
      <c r="R18" t="s">
        <v>1293</v>
      </c>
      <c r="S18" s="28" t="s">
        <v>1233</v>
      </c>
      <c r="T18" s="158">
        <v>1</v>
      </c>
      <c r="U18" s="158">
        <v>2</v>
      </c>
      <c r="V18" s="158">
        <v>3</v>
      </c>
      <c r="W18" s="158">
        <v>4</v>
      </c>
      <c r="X18" s="158">
        <v>5</v>
      </c>
      <c r="Y18" s="158">
        <v>6</v>
      </c>
      <c r="Z18" s="158">
        <v>7</v>
      </c>
      <c r="AA18" s="158">
        <v>8</v>
      </c>
      <c r="AB18" s="158">
        <v>9</v>
      </c>
      <c r="AC18" s="158">
        <v>10</v>
      </c>
      <c r="AD18" s="158">
        <v>11</v>
      </c>
      <c r="AE18" s="158">
        <v>12</v>
      </c>
      <c r="AH18" s="28" t="s">
        <v>317</v>
      </c>
      <c r="AI18" s="309" t="s">
        <v>186</v>
      </c>
      <c r="AJ18" s="309" t="s">
        <v>124</v>
      </c>
      <c r="AK18" s="309" t="s">
        <v>264</v>
      </c>
      <c r="AL18" s="309" t="s">
        <v>310</v>
      </c>
      <c r="AM18" s="309" t="s">
        <v>250</v>
      </c>
      <c r="AN18" s="309" t="s">
        <v>213</v>
      </c>
      <c r="AO18" s="309" t="s">
        <v>247</v>
      </c>
      <c r="AP18" s="309" t="s">
        <v>225</v>
      </c>
      <c r="AQ18" s="309" t="s">
        <v>238</v>
      </c>
      <c r="AR18" s="309" t="s">
        <v>316</v>
      </c>
      <c r="AS18" s="309" t="s">
        <v>246</v>
      </c>
      <c r="AT18" s="309" t="s">
        <v>308</v>
      </c>
    </row>
    <row r="19" spans="1:46" ht="14" x14ac:dyDescent="0.2">
      <c r="A19" t="s">
        <v>1303</v>
      </c>
      <c r="B19" s="1" t="s">
        <v>1304</v>
      </c>
      <c r="C19" s="28" t="s">
        <v>317</v>
      </c>
      <c r="D19" s="151" t="s">
        <v>437</v>
      </c>
      <c r="E19" s="151" t="s">
        <v>527</v>
      </c>
      <c r="F19" s="151" t="s">
        <v>529</v>
      </c>
      <c r="G19" s="151" t="s">
        <v>531</v>
      </c>
      <c r="H19" s="151" t="s">
        <v>533</v>
      </c>
      <c r="I19" s="151" t="s">
        <v>535</v>
      </c>
      <c r="J19" s="151" t="s">
        <v>621</v>
      </c>
      <c r="K19" s="152" t="s">
        <v>1266</v>
      </c>
      <c r="L19" s="153"/>
      <c r="M19" s="153"/>
      <c r="N19" s="153"/>
      <c r="O19" s="154"/>
      <c r="Q19" t="s">
        <v>1303</v>
      </c>
      <c r="R19" s="1" t="s">
        <v>1304</v>
      </c>
      <c r="S19" s="28" t="s">
        <v>317</v>
      </c>
      <c r="T19" s="151" t="s">
        <v>251</v>
      </c>
      <c r="U19" s="151" t="s">
        <v>255</v>
      </c>
      <c r="V19" s="151" t="s">
        <v>1222</v>
      </c>
      <c r="W19" s="151" t="s">
        <v>206</v>
      </c>
      <c r="X19" s="151" t="s">
        <v>248</v>
      </c>
      <c r="Y19" s="151" t="s">
        <v>429</v>
      </c>
      <c r="Z19" s="151" t="s">
        <v>431</v>
      </c>
      <c r="AA19" s="151" t="s">
        <v>433</v>
      </c>
      <c r="AB19" s="151" t="s">
        <v>435</v>
      </c>
      <c r="AC19" s="151" t="s">
        <v>437</v>
      </c>
      <c r="AD19" s="151" t="s">
        <v>439</v>
      </c>
      <c r="AE19" s="151" t="s">
        <v>525</v>
      </c>
      <c r="AH19" s="28" t="s">
        <v>318</v>
      </c>
      <c r="AI19" s="151" t="s">
        <v>134</v>
      </c>
      <c r="AJ19" s="151" t="s">
        <v>99</v>
      </c>
      <c r="AK19" s="151" t="s">
        <v>209</v>
      </c>
      <c r="AL19" s="151" t="s">
        <v>227</v>
      </c>
      <c r="AM19" s="151" t="s">
        <v>313</v>
      </c>
      <c r="AN19" s="151" t="s">
        <v>301</v>
      </c>
      <c r="AO19" s="151" t="s">
        <v>270</v>
      </c>
      <c r="AP19" s="151" t="s">
        <v>239</v>
      </c>
      <c r="AQ19" s="151" t="s">
        <v>219</v>
      </c>
      <c r="AR19" s="151" t="s">
        <v>1237</v>
      </c>
      <c r="AS19" s="151" t="s">
        <v>252</v>
      </c>
      <c r="AT19" s="151" t="s">
        <v>276</v>
      </c>
    </row>
    <row r="20" spans="1:46" ht="14" x14ac:dyDescent="0.2">
      <c r="B20" s="1" t="s">
        <v>1305</v>
      </c>
      <c r="C20" s="28" t="s">
        <v>318</v>
      </c>
      <c r="D20" s="151" t="s">
        <v>449</v>
      </c>
      <c r="E20" s="151" t="s">
        <v>539</v>
      </c>
      <c r="F20" s="151" t="s">
        <v>541</v>
      </c>
      <c r="G20" s="151" t="s">
        <v>543</v>
      </c>
      <c r="H20" s="151" t="s">
        <v>545</v>
      </c>
      <c r="I20" s="151" t="s">
        <v>547</v>
      </c>
      <c r="J20" s="151" t="s">
        <v>1209</v>
      </c>
      <c r="K20" s="136" t="s">
        <v>1129</v>
      </c>
      <c r="L20" s="153"/>
      <c r="M20" s="153"/>
      <c r="N20" s="153"/>
      <c r="O20" s="153"/>
      <c r="R20" s="1" t="s">
        <v>1305</v>
      </c>
      <c r="S20" s="28" t="s">
        <v>318</v>
      </c>
      <c r="T20" s="151" t="s">
        <v>269</v>
      </c>
      <c r="U20" s="151" t="s">
        <v>311</v>
      </c>
      <c r="V20" s="151" t="s">
        <v>230</v>
      </c>
      <c r="W20" s="151" t="s">
        <v>296</v>
      </c>
      <c r="X20" s="151" t="s">
        <v>284</v>
      </c>
      <c r="Y20" s="151" t="s">
        <v>1010</v>
      </c>
      <c r="Z20" s="151" t="s">
        <v>443</v>
      </c>
      <c r="AA20" s="151" t="s">
        <v>445</v>
      </c>
      <c r="AB20" s="151" t="s">
        <v>447</v>
      </c>
      <c r="AC20" s="151" t="s">
        <v>449</v>
      </c>
      <c r="AD20" s="151" t="s">
        <v>451</v>
      </c>
      <c r="AE20" s="151" t="s">
        <v>537</v>
      </c>
      <c r="AH20" s="28" t="s">
        <v>319</v>
      </c>
      <c r="AI20" s="151" t="s">
        <v>161</v>
      </c>
      <c r="AJ20" s="151" t="s">
        <v>160</v>
      </c>
      <c r="AK20" s="151" t="s">
        <v>241</v>
      </c>
      <c r="AL20" s="151" t="s">
        <v>309</v>
      </c>
      <c r="AM20" s="151" t="s">
        <v>298</v>
      </c>
      <c r="AN20" s="151" t="s">
        <v>224</v>
      </c>
      <c r="AO20" s="151" t="s">
        <v>260</v>
      </c>
      <c r="AP20" s="151" t="s">
        <v>290</v>
      </c>
      <c r="AQ20" s="151" t="s">
        <v>265</v>
      </c>
      <c r="AR20" s="151" t="s">
        <v>217</v>
      </c>
      <c r="AS20" s="151" t="s">
        <v>256</v>
      </c>
      <c r="AT20" s="151" t="s">
        <v>262</v>
      </c>
    </row>
    <row r="21" spans="1:46" ht="14" x14ac:dyDescent="0.2">
      <c r="B21" s="1" t="s">
        <v>1306</v>
      </c>
      <c r="C21" s="28" t="s">
        <v>319</v>
      </c>
      <c r="D21" s="151" t="s">
        <v>1212</v>
      </c>
      <c r="E21" s="151" t="s">
        <v>551</v>
      </c>
      <c r="F21" s="151" t="s">
        <v>553</v>
      </c>
      <c r="G21" s="151" t="s">
        <v>555</v>
      </c>
      <c r="H21" s="151" t="s">
        <v>651</v>
      </c>
      <c r="I21" s="151" t="s">
        <v>639</v>
      </c>
      <c r="J21" s="151" t="s">
        <v>645</v>
      </c>
      <c r="K21" s="151" t="s">
        <v>1197</v>
      </c>
      <c r="L21" s="153"/>
      <c r="M21" s="153"/>
      <c r="N21" s="153"/>
      <c r="O21" s="153"/>
      <c r="R21" s="1" t="s">
        <v>1306</v>
      </c>
      <c r="S21" s="28" t="s">
        <v>319</v>
      </c>
      <c r="T21" s="151" t="s">
        <v>279</v>
      </c>
      <c r="U21" s="151" t="s">
        <v>306</v>
      </c>
      <c r="V21" s="151" t="s">
        <v>214</v>
      </c>
      <c r="W21" s="151" t="s">
        <v>211</v>
      </c>
      <c r="X21" s="151" t="s">
        <v>297</v>
      </c>
      <c r="Y21" s="151" t="s">
        <v>1011</v>
      </c>
      <c r="Z21" s="151" t="s">
        <v>455</v>
      </c>
      <c r="AA21" s="151" t="s">
        <v>457</v>
      </c>
      <c r="AB21" s="151" t="s">
        <v>459</v>
      </c>
      <c r="AC21" s="151" t="s">
        <v>1212</v>
      </c>
      <c r="AD21" s="151" t="s">
        <v>463</v>
      </c>
      <c r="AE21" s="151" t="s">
        <v>549</v>
      </c>
      <c r="AH21" s="28" t="s">
        <v>322</v>
      </c>
      <c r="AI21" s="151" t="s">
        <v>157</v>
      </c>
      <c r="AJ21" s="151" t="s">
        <v>178</v>
      </c>
      <c r="AK21" s="151" t="s">
        <v>221</v>
      </c>
      <c r="AL21" s="151" t="s">
        <v>1231</v>
      </c>
      <c r="AM21" s="151" t="s">
        <v>280</v>
      </c>
      <c r="AN21" s="151" t="s">
        <v>315</v>
      </c>
      <c r="AO21" s="151" t="s">
        <v>294</v>
      </c>
      <c r="AP21" s="151" t="s">
        <v>215</v>
      </c>
      <c r="AQ21" s="151" t="s">
        <v>222</v>
      </c>
      <c r="AR21" s="151" t="s">
        <v>293</v>
      </c>
      <c r="AS21" s="151" t="s">
        <v>285</v>
      </c>
      <c r="AT21" s="151" t="s">
        <v>236</v>
      </c>
    </row>
    <row r="22" spans="1:46" ht="14" x14ac:dyDescent="0.2">
      <c r="B22" s="1" t="s">
        <v>1307</v>
      </c>
      <c r="C22" s="28" t="s">
        <v>322</v>
      </c>
      <c r="D22" s="151" t="s">
        <v>1213</v>
      </c>
      <c r="E22" s="151" t="s">
        <v>563</v>
      </c>
      <c r="F22" s="151" t="s">
        <v>565</v>
      </c>
      <c r="G22" s="151" t="s">
        <v>567</v>
      </c>
      <c r="H22" s="151" t="s">
        <v>569</v>
      </c>
      <c r="I22" s="151" t="s">
        <v>571</v>
      </c>
      <c r="J22" s="151" t="s">
        <v>635</v>
      </c>
      <c r="K22" s="151" t="s">
        <v>1198</v>
      </c>
      <c r="L22" s="153"/>
      <c r="M22" s="153"/>
      <c r="N22" s="153"/>
      <c r="O22" s="153"/>
      <c r="R22" s="1" t="s">
        <v>1307</v>
      </c>
      <c r="S22" s="28" t="s">
        <v>322</v>
      </c>
      <c r="T22" s="151" t="s">
        <v>234</v>
      </c>
      <c r="U22" s="151" t="s">
        <v>275</v>
      </c>
      <c r="V22" s="151" t="s">
        <v>274</v>
      </c>
      <c r="W22" s="151" t="s">
        <v>218</v>
      </c>
      <c r="X22" s="151" t="s">
        <v>303</v>
      </c>
      <c r="Y22" s="151" t="s">
        <v>465</v>
      </c>
      <c r="Z22" s="151" t="s">
        <v>467</v>
      </c>
      <c r="AA22" s="151" t="s">
        <v>469</v>
      </c>
      <c r="AB22" s="151" t="s">
        <v>471</v>
      </c>
      <c r="AC22" s="151" t="s">
        <v>1213</v>
      </c>
      <c r="AD22" s="151" t="s">
        <v>475</v>
      </c>
      <c r="AE22" s="151" t="s">
        <v>631</v>
      </c>
      <c r="AH22" s="28" t="s">
        <v>323</v>
      </c>
      <c r="AI22" s="151" t="s">
        <v>191</v>
      </c>
      <c r="AJ22" s="151" t="s">
        <v>153</v>
      </c>
      <c r="AK22" s="151" t="s">
        <v>292</v>
      </c>
      <c r="AL22" s="151" t="s">
        <v>271</v>
      </c>
      <c r="AM22" s="151" t="s">
        <v>261</v>
      </c>
      <c r="AN22" s="151" t="s">
        <v>242</v>
      </c>
      <c r="AO22" s="151" t="s">
        <v>208</v>
      </c>
      <c r="AP22" s="151" t="s">
        <v>287</v>
      </c>
      <c r="AQ22" s="151" t="s">
        <v>307</v>
      </c>
      <c r="AR22" s="151" t="s">
        <v>237</v>
      </c>
      <c r="AS22" s="151" t="s">
        <v>204</v>
      </c>
      <c r="AT22" s="151" t="s">
        <v>289</v>
      </c>
    </row>
    <row r="23" spans="1:46" ht="14" x14ac:dyDescent="0.2">
      <c r="B23" s="1" t="s">
        <v>1308</v>
      </c>
      <c r="C23" s="28" t="s">
        <v>323</v>
      </c>
      <c r="D23" s="151" t="s">
        <v>655</v>
      </c>
      <c r="E23" s="151" t="s">
        <v>575</v>
      </c>
      <c r="F23" s="151" t="s">
        <v>577</v>
      </c>
      <c r="G23" s="151" t="s">
        <v>579</v>
      </c>
      <c r="H23" s="151" t="s">
        <v>581</v>
      </c>
      <c r="I23" s="151" t="s">
        <v>583</v>
      </c>
      <c r="J23" s="151" t="s">
        <v>647</v>
      </c>
      <c r="K23" s="151" t="s">
        <v>1199</v>
      </c>
      <c r="L23" s="153"/>
      <c r="M23" s="153"/>
      <c r="N23" s="153"/>
      <c r="O23" s="153"/>
      <c r="R23" s="1" t="s">
        <v>1308</v>
      </c>
      <c r="S23" s="28" t="s">
        <v>323</v>
      </c>
      <c r="T23" s="151" t="s">
        <v>249</v>
      </c>
      <c r="U23" s="151" t="s">
        <v>229</v>
      </c>
      <c r="V23" s="151" t="s">
        <v>263</v>
      </c>
      <c r="W23" s="151" t="s">
        <v>232</v>
      </c>
      <c r="X23" s="151" t="s">
        <v>1224</v>
      </c>
      <c r="Y23" s="151" t="s">
        <v>477</v>
      </c>
      <c r="Z23" s="151" t="s">
        <v>479</v>
      </c>
      <c r="AA23" s="151" t="s">
        <v>481</v>
      </c>
      <c r="AB23" s="151" t="s">
        <v>483</v>
      </c>
      <c r="AC23" s="151" t="s">
        <v>655</v>
      </c>
      <c r="AD23" s="152" t="s">
        <v>1230</v>
      </c>
      <c r="AE23" s="151" t="s">
        <v>573</v>
      </c>
      <c r="AH23" s="28" t="s">
        <v>324</v>
      </c>
      <c r="AI23" s="151" t="s">
        <v>127</v>
      </c>
      <c r="AJ23" s="151" t="s">
        <v>199</v>
      </c>
      <c r="AK23" s="151" t="s">
        <v>243</v>
      </c>
      <c r="AL23" s="151" t="s">
        <v>205</v>
      </c>
      <c r="AM23" s="151" t="s">
        <v>288</v>
      </c>
      <c r="AN23" s="151" t="s">
        <v>220</v>
      </c>
      <c r="AO23" s="151" t="s">
        <v>278</v>
      </c>
      <c r="AP23" s="151" t="s">
        <v>304</v>
      </c>
      <c r="AQ23" s="151" t="s">
        <v>295</v>
      </c>
      <c r="AR23" s="151" t="s">
        <v>272</v>
      </c>
      <c r="AS23" s="151" t="s">
        <v>253</v>
      </c>
      <c r="AT23" s="151" t="s">
        <v>216</v>
      </c>
    </row>
    <row r="24" spans="1:46" ht="14" x14ac:dyDescent="0.2">
      <c r="B24" s="1" t="s">
        <v>1309</v>
      </c>
      <c r="C24" s="28" t="s">
        <v>324</v>
      </c>
      <c r="D24" s="151" t="s">
        <v>497</v>
      </c>
      <c r="E24" s="151" t="s">
        <v>587</v>
      </c>
      <c r="F24" s="151" t="s">
        <v>589</v>
      </c>
      <c r="G24" s="151" t="s">
        <v>591</v>
      </c>
      <c r="H24" s="151" t="s">
        <v>593</v>
      </c>
      <c r="I24" s="151" t="s">
        <v>595</v>
      </c>
      <c r="J24" s="151" t="s">
        <v>1207</v>
      </c>
      <c r="K24" s="136" t="s">
        <v>1265</v>
      </c>
      <c r="L24" s="153"/>
      <c r="M24" s="153"/>
      <c r="N24" s="153"/>
      <c r="O24" s="153"/>
      <c r="R24" s="1" t="s">
        <v>1309</v>
      </c>
      <c r="S24" s="28" t="s">
        <v>324</v>
      </c>
      <c r="T24" s="151" t="s">
        <v>314</v>
      </c>
      <c r="U24" s="151" t="s">
        <v>226</v>
      </c>
      <c r="V24" s="151" t="s">
        <v>259</v>
      </c>
      <c r="W24" s="151" t="s">
        <v>283</v>
      </c>
      <c r="X24" s="151" t="s">
        <v>1225</v>
      </c>
      <c r="Y24" s="151" t="s">
        <v>1216</v>
      </c>
      <c r="Z24" s="151" t="s">
        <v>1217</v>
      </c>
      <c r="AA24" s="151" t="s">
        <v>493</v>
      </c>
      <c r="AB24" s="151" t="s">
        <v>495</v>
      </c>
      <c r="AC24" s="151" t="s">
        <v>497</v>
      </c>
      <c r="AD24" s="151" t="s">
        <v>499</v>
      </c>
      <c r="AE24" s="151" t="s">
        <v>585</v>
      </c>
      <c r="AH24" s="28" t="s">
        <v>325</v>
      </c>
      <c r="AI24" s="151" t="s">
        <v>126</v>
      </c>
      <c r="AJ24" s="151" t="s">
        <v>116</v>
      </c>
      <c r="AK24" s="151" t="s">
        <v>257</v>
      </c>
      <c r="AL24" s="151" t="s">
        <v>245</v>
      </c>
      <c r="AM24" s="151" t="s">
        <v>207</v>
      </c>
      <c r="AN24" s="151" t="s">
        <v>277</v>
      </c>
      <c r="AO24" s="151" t="s">
        <v>228</v>
      </c>
      <c r="AP24" s="151" t="s">
        <v>302</v>
      </c>
      <c r="AQ24" s="151" t="s">
        <v>210</v>
      </c>
      <c r="AR24" s="151" t="s">
        <v>1220</v>
      </c>
      <c r="AS24" s="151" t="s">
        <v>312</v>
      </c>
      <c r="AT24" s="151" t="s">
        <v>1221</v>
      </c>
    </row>
    <row r="25" spans="1:46" ht="14" x14ac:dyDescent="0.2">
      <c r="B25" s="1" t="s">
        <v>1310</v>
      </c>
      <c r="C25" s="28" t="s">
        <v>325</v>
      </c>
      <c r="D25" s="151" t="s">
        <v>509</v>
      </c>
      <c r="E25" s="151" t="s">
        <v>599</v>
      </c>
      <c r="F25" s="151" t="s">
        <v>601</v>
      </c>
      <c r="G25" s="151" t="s">
        <v>603</v>
      </c>
      <c r="H25" s="151" t="s">
        <v>605</v>
      </c>
      <c r="I25" s="151" t="s">
        <v>607</v>
      </c>
      <c r="J25" s="151" t="s">
        <v>1208</v>
      </c>
      <c r="K25" s="153"/>
      <c r="L25" s="153"/>
      <c r="M25" s="153"/>
      <c r="N25" s="153"/>
      <c r="O25" s="153"/>
      <c r="R25" s="1" t="s">
        <v>1310</v>
      </c>
      <c r="S25" s="28" t="s">
        <v>325</v>
      </c>
      <c r="T25" s="151" t="s">
        <v>235</v>
      </c>
      <c r="U25" s="151" t="s">
        <v>244</v>
      </c>
      <c r="V25" s="151" t="s">
        <v>299</v>
      </c>
      <c r="W25" s="151" t="s">
        <v>282</v>
      </c>
      <c r="X25" s="151" t="s">
        <v>1214</v>
      </c>
      <c r="Y25" s="151" t="s">
        <v>501</v>
      </c>
      <c r="Z25" s="151" t="s">
        <v>503</v>
      </c>
      <c r="AA25" s="151" t="s">
        <v>505</v>
      </c>
      <c r="AB25" s="151" t="s">
        <v>507</v>
      </c>
      <c r="AC25" s="151" t="s">
        <v>509</v>
      </c>
      <c r="AD25" s="151" t="s">
        <v>511</v>
      </c>
      <c r="AE25" s="151" t="s">
        <v>597</v>
      </c>
      <c r="AH25" s="28" t="s">
        <v>326</v>
      </c>
      <c r="AI25" s="151" t="s">
        <v>1054</v>
      </c>
      <c r="AJ25" s="151" t="s">
        <v>1205</v>
      </c>
      <c r="AK25" s="151" t="s">
        <v>258</v>
      </c>
      <c r="AL25" s="151" t="s">
        <v>305</v>
      </c>
      <c r="AM25" s="151" t="s">
        <v>254</v>
      </c>
      <c r="AN25" s="151" t="s">
        <v>231</v>
      </c>
      <c r="AO25" s="151" t="s">
        <v>1206</v>
      </c>
      <c r="AP25" s="151" t="s">
        <v>1219</v>
      </c>
      <c r="AQ25" s="151" t="s">
        <v>300</v>
      </c>
      <c r="AR25" s="151" t="s">
        <v>286</v>
      </c>
      <c r="AS25" s="151" t="s">
        <v>281</v>
      </c>
      <c r="AT25" s="151" t="s">
        <v>212</v>
      </c>
    </row>
    <row r="26" spans="1:46" ht="14" x14ac:dyDescent="0.2">
      <c r="B26" s="1" t="s">
        <v>1311</v>
      </c>
      <c r="C26" s="28" t="s">
        <v>326</v>
      </c>
      <c r="D26" s="271" t="s">
        <v>521</v>
      </c>
      <c r="E26" s="151" t="s">
        <v>641</v>
      </c>
      <c r="F26" s="151" t="s">
        <v>613</v>
      </c>
      <c r="G26" s="151" t="s">
        <v>615</v>
      </c>
      <c r="H26" s="151" t="s">
        <v>617</v>
      </c>
      <c r="I26" s="151" t="s">
        <v>627</v>
      </c>
      <c r="J26" s="151" t="s">
        <v>643</v>
      </c>
      <c r="K26" s="153"/>
      <c r="L26" s="153"/>
      <c r="M26" s="153"/>
      <c r="N26" s="153"/>
      <c r="O26" s="153"/>
      <c r="R26" s="1" t="s">
        <v>1311</v>
      </c>
      <c r="S26" s="28" t="s">
        <v>326</v>
      </c>
      <c r="T26" s="151" t="s">
        <v>291</v>
      </c>
      <c r="U26" s="151" t="s">
        <v>223</v>
      </c>
      <c r="V26" s="151" t="s">
        <v>1223</v>
      </c>
      <c r="W26" s="151" t="s">
        <v>240</v>
      </c>
      <c r="X26" s="151" t="s">
        <v>1215</v>
      </c>
      <c r="Y26" s="151" t="s">
        <v>513</v>
      </c>
      <c r="Z26" s="151" t="s">
        <v>1218</v>
      </c>
      <c r="AA26" s="151" t="s">
        <v>1210</v>
      </c>
      <c r="AB26" s="151" t="s">
        <v>1211</v>
      </c>
      <c r="AC26" s="151" t="s">
        <v>521</v>
      </c>
      <c r="AD26" s="151" t="s">
        <v>523</v>
      </c>
      <c r="AE26" s="151" t="s">
        <v>609</v>
      </c>
    </row>
    <row r="27" spans="1:46" ht="14" x14ac:dyDescent="0.2">
      <c r="D27" s="306" t="s">
        <v>1487</v>
      </c>
      <c r="AH27" s="28" t="s">
        <v>1233</v>
      </c>
      <c r="AI27" s="158">
        <v>1</v>
      </c>
      <c r="AJ27" s="158">
        <v>2</v>
      </c>
      <c r="AK27" s="158">
        <v>3</v>
      </c>
      <c r="AL27" s="158">
        <v>4</v>
      </c>
      <c r="AM27" s="158">
        <v>5</v>
      </c>
      <c r="AN27" s="158">
        <v>6</v>
      </c>
      <c r="AO27" s="158">
        <v>7</v>
      </c>
      <c r="AP27" s="158">
        <v>8</v>
      </c>
      <c r="AQ27" s="158">
        <v>9</v>
      </c>
      <c r="AR27" s="158">
        <v>10</v>
      </c>
      <c r="AS27" s="158">
        <v>11</v>
      </c>
      <c r="AT27" s="158">
        <v>12</v>
      </c>
    </row>
    <row r="28" spans="1:46" ht="14" x14ac:dyDescent="0.2">
      <c r="K28">
        <f>5*8</f>
        <v>40</v>
      </c>
      <c r="AH28" s="28" t="s">
        <v>317</v>
      </c>
      <c r="AI28" s="309" t="s">
        <v>251</v>
      </c>
      <c r="AJ28" s="309" t="s">
        <v>255</v>
      </c>
      <c r="AK28" s="309" t="s">
        <v>1222</v>
      </c>
      <c r="AL28" s="309" t="s">
        <v>206</v>
      </c>
      <c r="AM28" s="309" t="s">
        <v>248</v>
      </c>
      <c r="AN28" s="309" t="s">
        <v>429</v>
      </c>
      <c r="AO28" s="309" t="s">
        <v>431</v>
      </c>
      <c r="AP28" s="309" t="s">
        <v>433</v>
      </c>
      <c r="AQ28" s="309" t="s">
        <v>435</v>
      </c>
      <c r="AR28" s="309" t="s">
        <v>437</v>
      </c>
      <c r="AS28" s="309" t="s">
        <v>439</v>
      </c>
      <c r="AT28" s="309" t="s">
        <v>525</v>
      </c>
    </row>
    <row r="29" spans="1:46" ht="14" x14ac:dyDescent="0.2">
      <c r="AH29" s="28" t="s">
        <v>318</v>
      </c>
      <c r="AI29" s="151" t="s">
        <v>269</v>
      </c>
      <c r="AJ29" s="151" t="s">
        <v>311</v>
      </c>
      <c r="AK29" s="151" t="s">
        <v>230</v>
      </c>
      <c r="AL29" s="151" t="s">
        <v>296</v>
      </c>
      <c r="AM29" s="151" t="s">
        <v>284</v>
      </c>
      <c r="AN29" s="151" t="s">
        <v>1010</v>
      </c>
      <c r="AO29" s="151" t="s">
        <v>443</v>
      </c>
      <c r="AP29" s="151" t="s">
        <v>445</v>
      </c>
      <c r="AQ29" s="151" t="s">
        <v>447</v>
      </c>
      <c r="AR29" s="151" t="s">
        <v>449</v>
      </c>
      <c r="AS29" s="151" t="s">
        <v>451</v>
      </c>
      <c r="AT29" s="151" t="s">
        <v>537</v>
      </c>
    </row>
    <row r="30" spans="1:46" ht="14" x14ac:dyDescent="0.2">
      <c r="AH30" s="28" t="s">
        <v>319</v>
      </c>
      <c r="AI30" s="151" t="s">
        <v>279</v>
      </c>
      <c r="AJ30" s="151" t="s">
        <v>306</v>
      </c>
      <c r="AK30" s="151" t="s">
        <v>214</v>
      </c>
      <c r="AL30" s="151" t="s">
        <v>211</v>
      </c>
      <c r="AM30" s="151" t="s">
        <v>297</v>
      </c>
      <c r="AN30" s="151" t="s">
        <v>1011</v>
      </c>
      <c r="AO30" s="151" t="s">
        <v>455</v>
      </c>
      <c r="AP30" s="151" t="s">
        <v>457</v>
      </c>
      <c r="AQ30" s="151" t="s">
        <v>459</v>
      </c>
      <c r="AR30" s="151" t="s">
        <v>1212</v>
      </c>
      <c r="AS30" s="151" t="s">
        <v>463</v>
      </c>
      <c r="AT30" s="151" t="s">
        <v>549</v>
      </c>
    </row>
    <row r="31" spans="1:46" ht="14" x14ac:dyDescent="0.2">
      <c r="AH31" s="28" t="s">
        <v>322</v>
      </c>
      <c r="AI31" s="151" t="s">
        <v>234</v>
      </c>
      <c r="AJ31" s="151" t="s">
        <v>275</v>
      </c>
      <c r="AK31" s="151" t="s">
        <v>274</v>
      </c>
      <c r="AL31" s="151" t="s">
        <v>218</v>
      </c>
      <c r="AM31" s="151" t="s">
        <v>303</v>
      </c>
      <c r="AN31" s="151" t="s">
        <v>465</v>
      </c>
      <c r="AO31" s="151" t="s">
        <v>467</v>
      </c>
      <c r="AP31" s="151" t="s">
        <v>469</v>
      </c>
      <c r="AQ31" s="151" t="s">
        <v>471</v>
      </c>
      <c r="AR31" s="151" t="s">
        <v>1213</v>
      </c>
      <c r="AS31" s="151" t="s">
        <v>475</v>
      </c>
      <c r="AT31" s="151" t="s">
        <v>631</v>
      </c>
    </row>
    <row r="32" spans="1:46" ht="14" x14ac:dyDescent="0.2">
      <c r="AH32" s="28" t="s">
        <v>323</v>
      </c>
      <c r="AI32" s="151" t="s">
        <v>249</v>
      </c>
      <c r="AJ32" s="151" t="s">
        <v>229</v>
      </c>
      <c r="AK32" s="151" t="s">
        <v>263</v>
      </c>
      <c r="AL32" s="151" t="s">
        <v>232</v>
      </c>
      <c r="AM32" s="151" t="s">
        <v>1224</v>
      </c>
      <c r="AN32" s="151" t="s">
        <v>477</v>
      </c>
      <c r="AO32" s="151" t="s">
        <v>479</v>
      </c>
      <c r="AP32" s="151" t="s">
        <v>481</v>
      </c>
      <c r="AQ32" s="151" t="s">
        <v>483</v>
      </c>
      <c r="AR32" s="151" t="s">
        <v>655</v>
      </c>
      <c r="AS32" s="307" t="s">
        <v>1230</v>
      </c>
      <c r="AT32" s="151" t="s">
        <v>573</v>
      </c>
    </row>
    <row r="33" spans="2:46" ht="14" x14ac:dyDescent="0.2">
      <c r="AH33" s="28" t="s">
        <v>324</v>
      </c>
      <c r="AI33" s="151" t="s">
        <v>314</v>
      </c>
      <c r="AJ33" s="151" t="s">
        <v>226</v>
      </c>
      <c r="AK33" s="151" t="s">
        <v>259</v>
      </c>
      <c r="AL33" s="151" t="s">
        <v>283</v>
      </c>
      <c r="AM33" s="151" t="s">
        <v>1225</v>
      </c>
      <c r="AN33" s="151" t="s">
        <v>1216</v>
      </c>
      <c r="AO33" s="151" t="s">
        <v>1217</v>
      </c>
      <c r="AP33" s="151" t="s">
        <v>493</v>
      </c>
      <c r="AQ33" s="151" t="s">
        <v>495</v>
      </c>
      <c r="AR33" s="151" t="s">
        <v>497</v>
      </c>
      <c r="AS33" s="151" t="s">
        <v>499</v>
      </c>
      <c r="AT33" s="151" t="s">
        <v>585</v>
      </c>
    </row>
    <row r="34" spans="2:46" ht="14" x14ac:dyDescent="0.2">
      <c r="AH34" s="28" t="s">
        <v>325</v>
      </c>
      <c r="AI34" s="151" t="s">
        <v>235</v>
      </c>
      <c r="AJ34" s="151" t="s">
        <v>244</v>
      </c>
      <c r="AK34" s="151" t="s">
        <v>299</v>
      </c>
      <c r="AL34" s="151" t="s">
        <v>282</v>
      </c>
      <c r="AM34" s="151" t="s">
        <v>1214</v>
      </c>
      <c r="AN34" s="151" t="s">
        <v>501</v>
      </c>
      <c r="AO34" s="151" t="s">
        <v>503</v>
      </c>
      <c r="AP34" s="151" t="s">
        <v>505</v>
      </c>
      <c r="AQ34" s="151" t="s">
        <v>507</v>
      </c>
      <c r="AR34" s="151" t="s">
        <v>509</v>
      </c>
      <c r="AS34" s="151" t="s">
        <v>511</v>
      </c>
      <c r="AT34" s="151" t="s">
        <v>597</v>
      </c>
    </row>
    <row r="35" spans="2:46" ht="14" x14ac:dyDescent="0.2">
      <c r="AH35" s="28" t="s">
        <v>326</v>
      </c>
      <c r="AI35" s="151" t="s">
        <v>291</v>
      </c>
      <c r="AJ35" s="151" t="s">
        <v>223</v>
      </c>
      <c r="AK35" s="151" t="s">
        <v>1223</v>
      </c>
      <c r="AL35" s="151" t="s">
        <v>240</v>
      </c>
      <c r="AM35" s="151" t="s">
        <v>1215</v>
      </c>
      <c r="AN35" s="151" t="s">
        <v>513</v>
      </c>
      <c r="AO35" s="151" t="s">
        <v>1218</v>
      </c>
      <c r="AP35" s="151" t="s">
        <v>1210</v>
      </c>
      <c r="AQ35" s="151" t="s">
        <v>1211</v>
      </c>
      <c r="AR35" s="151" t="s">
        <v>521</v>
      </c>
      <c r="AS35" s="151" t="s">
        <v>523</v>
      </c>
      <c r="AT35" s="151" t="s">
        <v>609</v>
      </c>
    </row>
    <row r="37" spans="2:46" ht="14" x14ac:dyDescent="0.2">
      <c r="C37" s="1"/>
    </row>
    <row r="38" spans="2:46" ht="14" x14ac:dyDescent="0.2">
      <c r="B38" s="4"/>
      <c r="C38" s="4"/>
      <c r="D38" s="374"/>
      <c r="AH38" s="28" t="s">
        <v>1236</v>
      </c>
      <c r="AI38" s="158">
        <v>1</v>
      </c>
      <c r="AJ38" s="158">
        <v>2</v>
      </c>
      <c r="AK38" s="158">
        <v>3</v>
      </c>
      <c r="AL38" s="158">
        <v>4</v>
      </c>
      <c r="AM38" s="158">
        <v>5</v>
      </c>
      <c r="AN38" s="158">
        <v>6</v>
      </c>
      <c r="AO38" s="158">
        <v>7</v>
      </c>
      <c r="AP38" s="158">
        <v>8</v>
      </c>
      <c r="AQ38" s="158">
        <v>9</v>
      </c>
      <c r="AR38" s="158">
        <v>10</v>
      </c>
      <c r="AS38" s="158">
        <v>11</v>
      </c>
      <c r="AT38" s="158">
        <v>12</v>
      </c>
    </row>
    <row r="39" spans="2:46" ht="14" x14ac:dyDescent="0.2">
      <c r="B39" s="4"/>
      <c r="C39" s="4"/>
      <c r="D39" s="4"/>
      <c r="F39" s="1"/>
      <c r="AH39" s="28" t="s">
        <v>317</v>
      </c>
      <c r="AI39" s="309" t="s">
        <v>527</v>
      </c>
      <c r="AJ39" s="309" t="s">
        <v>529</v>
      </c>
      <c r="AK39" s="309" t="s">
        <v>531</v>
      </c>
      <c r="AL39" s="309" t="s">
        <v>533</v>
      </c>
      <c r="AM39" s="309" t="s">
        <v>535</v>
      </c>
      <c r="AN39" s="309" t="s">
        <v>621</v>
      </c>
      <c r="AO39" s="151" t="s">
        <v>1266</v>
      </c>
      <c r="AP39" s="264" t="s">
        <v>1230</v>
      </c>
      <c r="AQ39" s="264" t="s">
        <v>1230</v>
      </c>
      <c r="AR39" s="264" t="s">
        <v>1230</v>
      </c>
      <c r="AS39" s="264" t="s">
        <v>1230</v>
      </c>
      <c r="AT39" s="264" t="s">
        <v>1230</v>
      </c>
    </row>
    <row r="40" spans="2:46" ht="14" x14ac:dyDescent="0.2">
      <c r="B40" s="4"/>
      <c r="C40" s="4"/>
      <c r="D40" s="4"/>
      <c r="AH40" s="28" t="s">
        <v>318</v>
      </c>
      <c r="AI40" s="151" t="s">
        <v>539</v>
      </c>
      <c r="AJ40" s="151" t="s">
        <v>541</v>
      </c>
      <c r="AK40" s="151" t="s">
        <v>543</v>
      </c>
      <c r="AL40" s="151" t="s">
        <v>545</v>
      </c>
      <c r="AM40" s="151" t="s">
        <v>547</v>
      </c>
      <c r="AN40" s="151" t="s">
        <v>1209</v>
      </c>
      <c r="AO40" s="136" t="s">
        <v>1129</v>
      </c>
      <c r="AP40" s="264" t="s">
        <v>1230</v>
      </c>
      <c r="AQ40" s="264" t="s">
        <v>1230</v>
      </c>
      <c r="AR40" s="264" t="s">
        <v>1230</v>
      </c>
      <c r="AS40" s="264" t="s">
        <v>1230</v>
      </c>
      <c r="AT40" s="264" t="s">
        <v>1230</v>
      </c>
    </row>
    <row r="41" spans="2:46" ht="14" x14ac:dyDescent="0.2">
      <c r="B41" s="130"/>
      <c r="C41" s="4"/>
      <c r="D41" s="374"/>
      <c r="AH41" s="28" t="s">
        <v>319</v>
      </c>
      <c r="AI41" s="151" t="s">
        <v>551</v>
      </c>
      <c r="AJ41" s="151" t="s">
        <v>553</v>
      </c>
      <c r="AK41" s="151" t="s">
        <v>555</v>
      </c>
      <c r="AL41" s="151" t="s">
        <v>651</v>
      </c>
      <c r="AM41" s="151" t="s">
        <v>639</v>
      </c>
      <c r="AN41" s="151" t="s">
        <v>645</v>
      </c>
      <c r="AO41" s="151" t="s">
        <v>1197</v>
      </c>
      <c r="AP41" s="264" t="s">
        <v>1230</v>
      </c>
      <c r="AQ41" s="264" t="s">
        <v>1230</v>
      </c>
      <c r="AR41" s="264" t="s">
        <v>1230</v>
      </c>
      <c r="AS41" s="264" t="s">
        <v>1230</v>
      </c>
      <c r="AT41" s="264" t="s">
        <v>1230</v>
      </c>
    </row>
    <row r="42" spans="2:46" ht="14" x14ac:dyDescent="0.2">
      <c r="B42" s="4"/>
      <c r="C42" s="4"/>
      <c r="D42" s="4"/>
      <c r="AH42" s="28" t="s">
        <v>322</v>
      </c>
      <c r="AI42" s="151" t="s">
        <v>563</v>
      </c>
      <c r="AJ42" s="151" t="s">
        <v>565</v>
      </c>
      <c r="AK42" s="151" t="s">
        <v>567</v>
      </c>
      <c r="AL42" s="151" t="s">
        <v>569</v>
      </c>
      <c r="AM42" s="151" t="s">
        <v>571</v>
      </c>
      <c r="AN42" s="151" t="s">
        <v>635</v>
      </c>
      <c r="AO42" s="151" t="s">
        <v>1198</v>
      </c>
      <c r="AP42" s="264" t="s">
        <v>1230</v>
      </c>
      <c r="AQ42" s="264" t="s">
        <v>1230</v>
      </c>
      <c r="AR42" s="264" t="s">
        <v>1230</v>
      </c>
      <c r="AS42" s="264" t="s">
        <v>1230</v>
      </c>
      <c r="AT42" s="264" t="s">
        <v>1230</v>
      </c>
    </row>
    <row r="43" spans="2:46" ht="14" x14ac:dyDescent="0.2">
      <c r="B43" s="374"/>
      <c r="C43" s="4"/>
      <c r="D43" s="4"/>
      <c r="AH43" s="28" t="s">
        <v>323</v>
      </c>
      <c r="AI43" s="151" t="s">
        <v>575</v>
      </c>
      <c r="AJ43" s="151" t="s">
        <v>577</v>
      </c>
      <c r="AK43" s="151" t="s">
        <v>579</v>
      </c>
      <c r="AL43" s="151" t="s">
        <v>581</v>
      </c>
      <c r="AM43" s="151" t="s">
        <v>583</v>
      </c>
      <c r="AN43" s="151" t="s">
        <v>647</v>
      </c>
      <c r="AO43" s="151" t="s">
        <v>1199</v>
      </c>
      <c r="AP43" s="264" t="s">
        <v>1230</v>
      </c>
      <c r="AQ43" s="264" t="s">
        <v>1230</v>
      </c>
      <c r="AR43" s="264" t="s">
        <v>1230</v>
      </c>
      <c r="AS43" s="264" t="s">
        <v>1230</v>
      </c>
      <c r="AT43" s="264" t="s">
        <v>1230</v>
      </c>
    </row>
    <row r="44" spans="2:46" ht="14" x14ac:dyDescent="0.2">
      <c r="B44" s="374"/>
      <c r="C44" s="4"/>
      <c r="D44" s="4"/>
      <c r="AH44" s="28" t="s">
        <v>324</v>
      </c>
      <c r="AI44" s="151" t="s">
        <v>587</v>
      </c>
      <c r="AJ44" s="151" t="s">
        <v>589</v>
      </c>
      <c r="AK44" s="151" t="s">
        <v>591</v>
      </c>
      <c r="AL44" s="151" t="s">
        <v>593</v>
      </c>
      <c r="AM44" s="151" t="s">
        <v>595</v>
      </c>
      <c r="AN44" s="151" t="s">
        <v>1207</v>
      </c>
      <c r="AO44" s="136" t="s">
        <v>1265</v>
      </c>
      <c r="AP44" s="264" t="s">
        <v>1230</v>
      </c>
      <c r="AQ44" s="264" t="s">
        <v>1230</v>
      </c>
      <c r="AR44" s="264" t="s">
        <v>1230</v>
      </c>
      <c r="AS44" s="264" t="s">
        <v>1230</v>
      </c>
      <c r="AT44" s="264" t="s">
        <v>1230</v>
      </c>
    </row>
    <row r="45" spans="2:46" ht="14" x14ac:dyDescent="0.2">
      <c r="B45" s="374"/>
      <c r="C45" s="4"/>
      <c r="D45" s="4"/>
      <c r="AH45" s="28" t="s">
        <v>325</v>
      </c>
      <c r="AI45" s="151" t="s">
        <v>599</v>
      </c>
      <c r="AJ45" s="151" t="s">
        <v>601</v>
      </c>
      <c r="AK45" s="151" t="s">
        <v>603</v>
      </c>
      <c r="AL45" s="151" t="s">
        <v>605</v>
      </c>
      <c r="AM45" s="151" t="s">
        <v>607</v>
      </c>
      <c r="AN45" s="151" t="s">
        <v>1208</v>
      </c>
      <c r="AO45" s="264" t="s">
        <v>1230</v>
      </c>
      <c r="AP45" s="264" t="s">
        <v>1230</v>
      </c>
      <c r="AQ45" s="264" t="s">
        <v>1230</v>
      </c>
      <c r="AR45" s="264" t="s">
        <v>1230</v>
      </c>
      <c r="AS45" s="264" t="s">
        <v>1230</v>
      </c>
      <c r="AT45" s="264" t="s">
        <v>1230</v>
      </c>
    </row>
    <row r="46" spans="2:46" ht="14" x14ac:dyDescent="0.2">
      <c r="B46" s="374"/>
      <c r="C46" s="4"/>
      <c r="D46" s="4"/>
      <c r="AH46" s="28" t="s">
        <v>326</v>
      </c>
      <c r="AI46" s="151" t="s">
        <v>641</v>
      </c>
      <c r="AJ46" s="151" t="s">
        <v>613</v>
      </c>
      <c r="AK46" s="151" t="s">
        <v>615</v>
      </c>
      <c r="AL46" s="151" t="s">
        <v>617</v>
      </c>
      <c r="AM46" s="151" t="s">
        <v>627</v>
      </c>
      <c r="AN46" s="151" t="s">
        <v>643</v>
      </c>
      <c r="AO46" s="264" t="s">
        <v>1230</v>
      </c>
      <c r="AP46" s="264" t="s">
        <v>1230</v>
      </c>
      <c r="AQ46" s="264" t="s">
        <v>1230</v>
      </c>
      <c r="AR46" s="264" t="s">
        <v>1230</v>
      </c>
      <c r="AS46" s="264" t="s">
        <v>1230</v>
      </c>
      <c r="AT46" s="264" t="s">
        <v>1230</v>
      </c>
    </row>
    <row r="47" spans="2:46" ht="14" x14ac:dyDescent="0.2">
      <c r="B47" s="374"/>
      <c r="C47" s="4"/>
      <c r="D47" s="4"/>
    </row>
    <row r="48" spans="2:46" ht="14" x14ac:dyDescent="0.2">
      <c r="B48" s="374"/>
      <c r="C48" s="4"/>
      <c r="D48" s="4"/>
    </row>
    <row r="49" spans="2:4" ht="14" x14ac:dyDescent="0.2">
      <c r="B49" s="374"/>
      <c r="C49" s="4"/>
      <c r="D49" s="4"/>
    </row>
    <row r="50" spans="2:4" ht="14" x14ac:dyDescent="0.2">
      <c r="B50" s="4"/>
      <c r="C50" s="4"/>
      <c r="D50" s="374"/>
    </row>
    <row r="51" spans="2:4" ht="14" x14ac:dyDescent="0.2">
      <c r="B51" s="4"/>
      <c r="C51" s="4"/>
      <c r="D51" s="374"/>
    </row>
    <row r="52" spans="2:4" ht="14" x14ac:dyDescent="0.2">
      <c r="B52" s="4"/>
      <c r="C52" s="4"/>
      <c r="D52" s="374"/>
    </row>
    <row r="53" spans="2:4" ht="14" x14ac:dyDescent="0.2">
      <c r="B53" s="4"/>
      <c r="C53" s="4"/>
      <c r="D53" s="374"/>
    </row>
    <row r="54" spans="2:4" ht="14" x14ac:dyDescent="0.2">
      <c r="B54" s="4"/>
      <c r="C54" s="4"/>
      <c r="D54" s="4"/>
    </row>
    <row r="55" spans="2:4" ht="14" x14ac:dyDescent="0.2">
      <c r="B55" s="4"/>
      <c r="C55" s="4"/>
      <c r="D55" s="4"/>
    </row>
    <row r="56" spans="2:4" ht="14" x14ac:dyDescent="0.2">
      <c r="B56" s="4"/>
      <c r="C56" s="4"/>
      <c r="D56" s="4"/>
    </row>
    <row r="57" spans="2:4" ht="14" x14ac:dyDescent="0.2">
      <c r="B57" s="4"/>
      <c r="C57" s="4"/>
      <c r="D57" s="4"/>
    </row>
    <row r="58" spans="2:4" ht="14" x14ac:dyDescent="0.2">
      <c r="B58" s="4"/>
      <c r="C58" s="4"/>
      <c r="D58" s="4"/>
    </row>
    <row r="59" spans="2:4" ht="14" x14ac:dyDescent="0.2">
      <c r="B59" s="4"/>
      <c r="C59" s="4"/>
      <c r="D59" s="4"/>
    </row>
    <row r="60" spans="2:4" ht="14" x14ac:dyDescent="0.2">
      <c r="B60" s="4"/>
      <c r="C60" s="4"/>
      <c r="D60" s="4"/>
    </row>
    <row r="61" spans="2:4" ht="14" x14ac:dyDescent="0.2">
      <c r="B61" s="4"/>
      <c r="C61" s="4"/>
      <c r="D61" s="4"/>
    </row>
    <row r="62" spans="2:4" ht="14" x14ac:dyDescent="0.2">
      <c r="B62" s="4"/>
      <c r="C62" s="4"/>
      <c r="D62" s="4"/>
    </row>
    <row r="63" spans="2:4" ht="14" x14ac:dyDescent="0.2">
      <c r="B63" s="4"/>
      <c r="C63" s="4"/>
      <c r="D63" s="4"/>
    </row>
    <row r="64" spans="2:4" ht="14" x14ac:dyDescent="0.2">
      <c r="B64" s="4"/>
      <c r="C64" s="4"/>
      <c r="D64" s="4"/>
    </row>
    <row r="65" spans="2:4" ht="14" x14ac:dyDescent="0.2">
      <c r="B65" s="4"/>
      <c r="C65" s="4"/>
      <c r="D65" s="4"/>
    </row>
    <row r="66" spans="2:4" ht="14" x14ac:dyDescent="0.2">
      <c r="B66" s="4"/>
      <c r="C66" s="4"/>
      <c r="D66" s="4"/>
    </row>
    <row r="67" spans="2:4" ht="14" x14ac:dyDescent="0.2">
      <c r="B67" s="4"/>
      <c r="C67" s="4"/>
      <c r="D67" s="4"/>
    </row>
    <row r="68" spans="2:4" ht="14" x14ac:dyDescent="0.2">
      <c r="B68" s="4"/>
      <c r="C68" s="4"/>
      <c r="D68" s="4"/>
    </row>
    <row r="69" spans="2:4" ht="14" x14ac:dyDescent="0.2">
      <c r="B69" s="4"/>
      <c r="C69" s="4"/>
      <c r="D69" s="4"/>
    </row>
    <row r="70" spans="2:4" ht="14" x14ac:dyDescent="0.2">
      <c r="B70" s="4"/>
      <c r="C70" s="4"/>
      <c r="D70" s="4"/>
    </row>
    <row r="71" spans="2:4" ht="14" x14ac:dyDescent="0.2">
      <c r="B71" s="4"/>
      <c r="C71" s="4"/>
      <c r="D71" s="4"/>
    </row>
    <row r="72" spans="2:4" ht="14" x14ac:dyDescent="0.2">
      <c r="B72" s="4"/>
      <c r="C72" s="4"/>
      <c r="D72" s="4"/>
    </row>
    <row r="73" spans="2:4" ht="14" x14ac:dyDescent="0.2">
      <c r="B73" s="4"/>
      <c r="C73" s="4"/>
      <c r="D73" s="4"/>
    </row>
    <row r="74" spans="2:4" ht="14" x14ac:dyDescent="0.2">
      <c r="B74" s="4"/>
      <c r="C74" s="4"/>
      <c r="D74" s="4"/>
    </row>
    <row r="75" spans="2:4" ht="14" x14ac:dyDescent="0.2">
      <c r="B75" s="4"/>
      <c r="C75" s="4"/>
      <c r="D75" s="4"/>
    </row>
    <row r="76" spans="2:4" ht="14" x14ac:dyDescent="0.2">
      <c r="B76" s="4"/>
      <c r="C76" s="4"/>
      <c r="D76" s="4"/>
    </row>
    <row r="80" spans="2:4" ht="14" x14ac:dyDescent="0.2">
      <c r="B80"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D2FE2-9593-0D4C-BB01-CF039FD25D84}">
  <dimension ref="A1:S364"/>
  <sheetViews>
    <sheetView tabSelected="1" workbookViewId="0">
      <selection activeCell="H2" sqref="H2:H342"/>
    </sheetView>
  </sheetViews>
  <sheetFormatPr baseColWidth="10" defaultColWidth="10.83203125" defaultRowHeight="14" x14ac:dyDescent="0.15"/>
  <cols>
    <col min="1" max="1" width="8.5" style="45" bestFit="1" customWidth="1"/>
    <col min="2" max="2" width="7.83203125" style="45" bestFit="1" customWidth="1"/>
    <col min="3" max="3" width="7" style="45" bestFit="1" customWidth="1"/>
    <col min="4" max="4" width="11.33203125" style="44" customWidth="1"/>
    <col min="5" max="5" width="14.33203125" style="45" customWidth="1"/>
    <col min="6" max="6" width="14.6640625" style="45" customWidth="1"/>
    <col min="7" max="7" width="12.33203125" style="45" bestFit="1" customWidth="1"/>
    <col min="8" max="8" width="12.33203125" style="45" customWidth="1"/>
    <col min="9" max="9" width="7.5" style="336" customWidth="1"/>
    <col min="10" max="10" width="9.5" style="336" customWidth="1"/>
    <col min="11" max="16" width="10.83203125" style="336"/>
    <col min="17" max="16384" width="10.83203125" style="45"/>
  </cols>
  <sheetData>
    <row r="1" spans="1:19" s="335" customFormat="1" ht="53" customHeight="1" x14ac:dyDescent="0.2">
      <c r="A1" s="325" t="s">
        <v>1509</v>
      </c>
      <c r="B1" s="325" t="s">
        <v>1512</v>
      </c>
      <c r="C1" s="325" t="s">
        <v>1511</v>
      </c>
      <c r="D1" s="364" t="s">
        <v>1550</v>
      </c>
      <c r="E1" s="325" t="s">
        <v>1863</v>
      </c>
      <c r="F1" s="325" t="s">
        <v>1864</v>
      </c>
      <c r="G1" s="188" t="s">
        <v>1196</v>
      </c>
      <c r="H1" s="333" t="s">
        <v>1506</v>
      </c>
      <c r="I1" s="334" t="s">
        <v>1526</v>
      </c>
      <c r="J1" s="372" t="s">
        <v>1519</v>
      </c>
      <c r="K1" s="373" t="s">
        <v>1520</v>
      </c>
      <c r="L1" s="373" t="s">
        <v>1521</v>
      </c>
      <c r="M1" s="373" t="s">
        <v>1522</v>
      </c>
      <c r="N1" s="373" t="s">
        <v>1523</v>
      </c>
      <c r="O1" s="310" t="s">
        <v>1524</v>
      </c>
      <c r="P1" s="310" t="s">
        <v>1525</v>
      </c>
      <c r="Q1" s="310" t="s">
        <v>1527</v>
      </c>
      <c r="R1" s="310" t="s">
        <v>1528</v>
      </c>
      <c r="S1" s="310" t="s">
        <v>1529</v>
      </c>
    </row>
    <row r="2" spans="1:19" s="44" customFormat="1" x14ac:dyDescent="0.2">
      <c r="A2" s="291" t="s">
        <v>1382</v>
      </c>
      <c r="B2" s="326" t="s">
        <v>317</v>
      </c>
      <c r="C2" s="326">
        <v>1</v>
      </c>
      <c r="D2" s="365" t="s">
        <v>1551</v>
      </c>
      <c r="E2" s="28" t="s">
        <v>1274</v>
      </c>
      <c r="F2" s="28" t="s">
        <v>1295</v>
      </c>
      <c r="G2" s="336" t="s">
        <v>115</v>
      </c>
      <c r="H2" s="337">
        <v>24.725532525021812</v>
      </c>
      <c r="I2" s="338">
        <v>606</v>
      </c>
      <c r="J2" s="339">
        <f t="shared" ref="J2:J65" si="0">(H2/(660*I2))*(10^6)</f>
        <v>61.820013313885923</v>
      </c>
      <c r="K2" s="340">
        <v>5</v>
      </c>
      <c r="L2" s="341">
        <v>4</v>
      </c>
      <c r="M2" s="342">
        <f t="shared" ref="M2:M65" si="1">(J2*K2)/L2</f>
        <v>77.2750166423574</v>
      </c>
      <c r="N2" s="342">
        <f t="shared" ref="N2:N65" si="2">M2-K2</f>
        <v>72.2750166423574</v>
      </c>
      <c r="O2" s="291">
        <f>(H2*K2)/M2</f>
        <v>1.5998399999999999</v>
      </c>
      <c r="P2" s="339">
        <f>(O2/(660*I2))*(10^6)</f>
        <v>4</v>
      </c>
      <c r="Q2" s="291">
        <v>561</v>
      </c>
      <c r="R2" s="339">
        <f>(O2/(660*Q2))*(10^6)</f>
        <v>4.3208556149732615</v>
      </c>
      <c r="S2" s="291">
        <v>4</v>
      </c>
    </row>
    <row r="3" spans="1:19" s="44" customFormat="1" x14ac:dyDescent="0.2">
      <c r="A3" s="291" t="s">
        <v>1382</v>
      </c>
      <c r="B3" s="326" t="s">
        <v>318</v>
      </c>
      <c r="C3" s="326">
        <v>1</v>
      </c>
      <c r="D3" s="365" t="s">
        <v>1552</v>
      </c>
      <c r="E3" s="28" t="s">
        <v>1274</v>
      </c>
      <c r="F3" s="28" t="s">
        <v>1296</v>
      </c>
      <c r="G3" s="336" t="s">
        <v>197</v>
      </c>
      <c r="H3" s="337">
        <v>25.96755692850963</v>
      </c>
      <c r="I3" s="338">
        <v>606</v>
      </c>
      <c r="J3" s="339">
        <f t="shared" si="0"/>
        <v>64.925384859760044</v>
      </c>
      <c r="K3" s="340">
        <v>5</v>
      </c>
      <c r="L3" s="341">
        <v>4</v>
      </c>
      <c r="M3" s="342">
        <f t="shared" si="1"/>
        <v>81.156731074700048</v>
      </c>
      <c r="N3" s="342">
        <f t="shared" si="2"/>
        <v>76.156731074700048</v>
      </c>
      <c r="O3" s="291">
        <f t="shared" ref="O3:O65" si="3">(H3*K3)/M3</f>
        <v>1.5998400000000002</v>
      </c>
      <c r="P3" s="339">
        <f t="shared" ref="P3:P65" si="4">(O3/(660*I3))*(10^6)</f>
        <v>4.0000000000000009</v>
      </c>
      <c r="Q3" s="291">
        <v>561</v>
      </c>
      <c r="R3" s="339">
        <f t="shared" ref="R3:R66" si="5">(O3/(660*Q3))*(10^6)</f>
        <v>4.3208556149732624</v>
      </c>
      <c r="S3" s="291">
        <v>4</v>
      </c>
    </row>
    <row r="4" spans="1:19" s="44" customFormat="1" x14ac:dyDescent="0.2">
      <c r="A4" s="291" t="s">
        <v>1382</v>
      </c>
      <c r="B4" s="326" t="s">
        <v>319</v>
      </c>
      <c r="C4" s="326">
        <v>1</v>
      </c>
      <c r="D4" s="365" t="s">
        <v>1553</v>
      </c>
      <c r="E4" s="28" t="s">
        <v>1274</v>
      </c>
      <c r="F4" s="28" t="s">
        <v>1297</v>
      </c>
      <c r="G4" s="336" t="s">
        <v>128</v>
      </c>
      <c r="H4" s="337">
        <v>17.820652590663755</v>
      </c>
      <c r="I4" s="338">
        <v>606</v>
      </c>
      <c r="J4" s="339">
        <f t="shared" si="0"/>
        <v>44.556087085367928</v>
      </c>
      <c r="K4" s="340">
        <v>5</v>
      </c>
      <c r="L4" s="341">
        <v>4</v>
      </c>
      <c r="M4" s="342">
        <f t="shared" si="1"/>
        <v>55.695108856709908</v>
      </c>
      <c r="N4" s="342">
        <f t="shared" si="2"/>
        <v>50.695108856709908</v>
      </c>
      <c r="O4" s="291">
        <f t="shared" si="3"/>
        <v>1.5998399999999999</v>
      </c>
      <c r="P4" s="339">
        <f t="shared" si="4"/>
        <v>4</v>
      </c>
      <c r="Q4" s="291">
        <v>561</v>
      </c>
      <c r="R4" s="339">
        <f t="shared" si="5"/>
        <v>4.3208556149732615</v>
      </c>
      <c r="S4" s="291">
        <v>4</v>
      </c>
    </row>
    <row r="5" spans="1:19" x14ac:dyDescent="0.2">
      <c r="A5" s="291" t="s">
        <v>1382</v>
      </c>
      <c r="B5" s="326" t="s">
        <v>322</v>
      </c>
      <c r="C5" s="326">
        <v>1</v>
      </c>
      <c r="D5" s="365" t="s">
        <v>1554</v>
      </c>
      <c r="E5" s="28" t="s">
        <v>1274</v>
      </c>
      <c r="F5" s="28" t="s">
        <v>1298</v>
      </c>
      <c r="G5" s="336" t="s">
        <v>109</v>
      </c>
      <c r="H5" s="337">
        <v>46.021598943470295</v>
      </c>
      <c r="I5" s="338">
        <v>606</v>
      </c>
      <c r="J5" s="339">
        <f t="shared" si="0"/>
        <v>115.06550390906663</v>
      </c>
      <c r="K5" s="340">
        <v>5</v>
      </c>
      <c r="L5" s="341">
        <v>4</v>
      </c>
      <c r="M5" s="342">
        <f t="shared" si="1"/>
        <v>143.8318798863333</v>
      </c>
      <c r="N5" s="342">
        <f t="shared" si="2"/>
        <v>138.8318798863333</v>
      </c>
      <c r="O5" s="291">
        <f t="shared" si="3"/>
        <v>1.5998399999999999</v>
      </c>
      <c r="P5" s="339">
        <f t="shared" si="4"/>
        <v>4</v>
      </c>
      <c r="Q5" s="291">
        <v>561</v>
      </c>
      <c r="R5" s="339">
        <f t="shared" si="5"/>
        <v>4.3208556149732615</v>
      </c>
      <c r="S5" s="291">
        <v>4</v>
      </c>
    </row>
    <row r="6" spans="1:19" x14ac:dyDescent="0.2">
      <c r="A6" s="291" t="s">
        <v>1382</v>
      </c>
      <c r="B6" s="326" t="s">
        <v>323</v>
      </c>
      <c r="C6" s="326">
        <v>1</v>
      </c>
      <c r="D6" s="365" t="s">
        <v>1555</v>
      </c>
      <c r="E6" s="28" t="s">
        <v>1274</v>
      </c>
      <c r="F6" s="28" t="s">
        <v>1299</v>
      </c>
      <c r="G6" s="336" t="s">
        <v>139</v>
      </c>
      <c r="H6" s="337">
        <v>19.650279864495136</v>
      </c>
      <c r="I6" s="338">
        <v>606</v>
      </c>
      <c r="J6" s="339">
        <f t="shared" si="0"/>
        <v>49.130612722510094</v>
      </c>
      <c r="K6" s="340">
        <v>5</v>
      </c>
      <c r="L6" s="341">
        <v>4</v>
      </c>
      <c r="M6" s="342">
        <f t="shared" si="1"/>
        <v>61.413265903137614</v>
      </c>
      <c r="N6" s="342">
        <f t="shared" si="2"/>
        <v>56.413265903137614</v>
      </c>
      <c r="O6" s="291">
        <f t="shared" si="3"/>
        <v>1.5998399999999999</v>
      </c>
      <c r="P6" s="339">
        <f t="shared" si="4"/>
        <v>4</v>
      </c>
      <c r="Q6" s="291">
        <v>561</v>
      </c>
      <c r="R6" s="339">
        <f t="shared" si="5"/>
        <v>4.3208556149732615</v>
      </c>
      <c r="S6" s="291">
        <v>4</v>
      </c>
    </row>
    <row r="7" spans="1:19" x14ac:dyDescent="0.2">
      <c r="A7" s="291" t="s">
        <v>1382</v>
      </c>
      <c r="B7" s="326" t="s">
        <v>324</v>
      </c>
      <c r="C7" s="326">
        <v>1</v>
      </c>
      <c r="D7" s="365" t="s">
        <v>1556</v>
      </c>
      <c r="E7" s="28" t="s">
        <v>1274</v>
      </c>
      <c r="F7" s="28" t="s">
        <v>1300</v>
      </c>
      <c r="G7" s="336" t="s">
        <v>103</v>
      </c>
      <c r="H7" s="337">
        <v>17.843810962173713</v>
      </c>
      <c r="I7" s="338">
        <v>606</v>
      </c>
      <c r="J7" s="339">
        <f t="shared" si="0"/>
        <v>44.613988804314715</v>
      </c>
      <c r="K7" s="340">
        <v>5</v>
      </c>
      <c r="L7" s="341">
        <v>4</v>
      </c>
      <c r="M7" s="342">
        <f t="shared" si="1"/>
        <v>55.767486005393394</v>
      </c>
      <c r="N7" s="342">
        <f t="shared" si="2"/>
        <v>50.767486005393394</v>
      </c>
      <c r="O7" s="291">
        <f t="shared" si="3"/>
        <v>1.5998399999999997</v>
      </c>
      <c r="P7" s="339">
        <f t="shared" si="4"/>
        <v>3.9999999999999991</v>
      </c>
      <c r="Q7" s="291">
        <v>561</v>
      </c>
      <c r="R7" s="339">
        <f t="shared" si="5"/>
        <v>4.3208556149732606</v>
      </c>
      <c r="S7" s="291">
        <v>4</v>
      </c>
    </row>
    <row r="8" spans="1:19" x14ac:dyDescent="0.2">
      <c r="A8" s="291" t="s">
        <v>1382</v>
      </c>
      <c r="B8" s="326" t="s">
        <v>325</v>
      </c>
      <c r="C8" s="326">
        <v>1</v>
      </c>
      <c r="D8" s="365" t="s">
        <v>1557</v>
      </c>
      <c r="E8" s="28" t="s">
        <v>1274</v>
      </c>
      <c r="F8" s="28" t="s">
        <v>1301</v>
      </c>
      <c r="G8" s="291" t="s">
        <v>98</v>
      </c>
      <c r="H8" s="337">
        <v>26.53986229090107</v>
      </c>
      <c r="I8" s="338">
        <v>606</v>
      </c>
      <c r="J8" s="339">
        <f t="shared" si="0"/>
        <v>66.356291356388311</v>
      </c>
      <c r="K8" s="340">
        <v>5</v>
      </c>
      <c r="L8" s="341">
        <v>4</v>
      </c>
      <c r="M8" s="342">
        <f t="shared" si="1"/>
        <v>82.945364195485382</v>
      </c>
      <c r="N8" s="342">
        <f t="shared" si="2"/>
        <v>77.945364195485382</v>
      </c>
      <c r="O8" s="291">
        <f t="shared" si="3"/>
        <v>1.5998399999999999</v>
      </c>
      <c r="P8" s="339">
        <f t="shared" si="4"/>
        <v>4</v>
      </c>
      <c r="Q8" s="291">
        <v>561</v>
      </c>
      <c r="R8" s="339">
        <f t="shared" si="5"/>
        <v>4.3208556149732615</v>
      </c>
      <c r="S8" s="291">
        <v>4</v>
      </c>
    </row>
    <row r="9" spans="1:19" x14ac:dyDescent="0.2">
      <c r="A9" s="291" t="s">
        <v>1382</v>
      </c>
      <c r="B9" s="326" t="s">
        <v>326</v>
      </c>
      <c r="C9" s="326">
        <v>1</v>
      </c>
      <c r="D9" s="365" t="s">
        <v>1558</v>
      </c>
      <c r="E9" s="28" t="s">
        <v>1274</v>
      </c>
      <c r="F9" s="28" t="s">
        <v>1302</v>
      </c>
      <c r="G9" s="336" t="s">
        <v>145</v>
      </c>
      <c r="H9" s="337">
        <v>30.051625408213674</v>
      </c>
      <c r="I9" s="338">
        <v>606</v>
      </c>
      <c r="J9" s="339">
        <f t="shared" si="0"/>
        <v>75.136577178251997</v>
      </c>
      <c r="K9" s="340">
        <v>5</v>
      </c>
      <c r="L9" s="341">
        <v>4</v>
      </c>
      <c r="M9" s="342">
        <f t="shared" si="1"/>
        <v>93.920721472814989</v>
      </c>
      <c r="N9" s="342">
        <f t="shared" si="2"/>
        <v>88.920721472814989</v>
      </c>
      <c r="O9" s="291">
        <f t="shared" si="3"/>
        <v>1.5998400000000004</v>
      </c>
      <c r="P9" s="339">
        <f t="shared" si="4"/>
        <v>4.0000000000000009</v>
      </c>
      <c r="Q9" s="291">
        <v>561</v>
      </c>
      <c r="R9" s="339">
        <f t="shared" si="5"/>
        <v>4.3208556149732633</v>
      </c>
      <c r="S9" s="291">
        <v>4</v>
      </c>
    </row>
    <row r="10" spans="1:19" x14ac:dyDescent="0.2">
      <c r="A10" s="291" t="s">
        <v>1382</v>
      </c>
      <c r="B10" s="327" t="s">
        <v>317</v>
      </c>
      <c r="C10" s="327">
        <v>2</v>
      </c>
      <c r="D10" s="365" t="s">
        <v>1559</v>
      </c>
      <c r="E10" s="28" t="s">
        <v>1275</v>
      </c>
      <c r="F10" s="28" t="s">
        <v>1295</v>
      </c>
      <c r="G10" s="197" t="s">
        <v>156</v>
      </c>
      <c r="H10" s="337">
        <v>19.240670318636774</v>
      </c>
      <c r="I10" s="338">
        <v>606</v>
      </c>
      <c r="J10" s="339">
        <f t="shared" si="0"/>
        <v>48.106486445236456</v>
      </c>
      <c r="K10" s="340">
        <v>5</v>
      </c>
      <c r="L10" s="341">
        <v>4</v>
      </c>
      <c r="M10" s="342">
        <f t="shared" si="1"/>
        <v>60.133108056545566</v>
      </c>
      <c r="N10" s="342">
        <f t="shared" si="2"/>
        <v>55.133108056545566</v>
      </c>
      <c r="O10" s="291">
        <f t="shared" si="3"/>
        <v>1.5998400000000002</v>
      </c>
      <c r="P10" s="339">
        <f t="shared" si="4"/>
        <v>4.0000000000000009</v>
      </c>
      <c r="Q10" s="291">
        <v>561</v>
      </c>
      <c r="R10" s="339">
        <f t="shared" si="5"/>
        <v>4.3208556149732624</v>
      </c>
      <c r="S10" s="291">
        <v>4</v>
      </c>
    </row>
    <row r="11" spans="1:19" x14ac:dyDescent="0.2">
      <c r="A11" s="291" t="s">
        <v>1382</v>
      </c>
      <c r="B11" s="327" t="s">
        <v>318</v>
      </c>
      <c r="C11" s="327">
        <v>2</v>
      </c>
      <c r="D11" s="365" t="s">
        <v>1560</v>
      </c>
      <c r="E11" s="28" t="s">
        <v>1275</v>
      </c>
      <c r="F11" s="28" t="s">
        <v>1296</v>
      </c>
      <c r="G11" s="197" t="s">
        <v>100</v>
      </c>
      <c r="H11" s="337">
        <v>19.127221150436057</v>
      </c>
      <c r="I11" s="338">
        <v>606</v>
      </c>
      <c r="J11" s="339">
        <f t="shared" si="0"/>
        <v>47.8228351596061</v>
      </c>
      <c r="K11" s="340">
        <v>5</v>
      </c>
      <c r="L11" s="341">
        <v>4</v>
      </c>
      <c r="M11" s="342">
        <f t="shared" si="1"/>
        <v>59.778543949507622</v>
      </c>
      <c r="N11" s="342">
        <f t="shared" si="2"/>
        <v>54.778543949507622</v>
      </c>
      <c r="O11" s="291">
        <f t="shared" si="3"/>
        <v>1.5998400000000002</v>
      </c>
      <c r="P11" s="339">
        <f t="shared" si="4"/>
        <v>4.0000000000000009</v>
      </c>
      <c r="Q11" s="291">
        <v>561</v>
      </c>
      <c r="R11" s="339">
        <f t="shared" si="5"/>
        <v>4.3208556149732624</v>
      </c>
      <c r="S11" s="291">
        <v>4</v>
      </c>
    </row>
    <row r="12" spans="1:19" x14ac:dyDescent="0.2">
      <c r="A12" s="291" t="s">
        <v>1382</v>
      </c>
      <c r="B12" s="327" t="s">
        <v>319</v>
      </c>
      <c r="C12" s="327">
        <v>2</v>
      </c>
      <c r="D12" s="365" t="s">
        <v>1561</v>
      </c>
      <c r="E12" s="28" t="s">
        <v>1275</v>
      </c>
      <c r="F12" s="28" t="s">
        <v>1297</v>
      </c>
      <c r="G12" s="197" t="s">
        <v>200</v>
      </c>
      <c r="H12" s="337">
        <v>35.553571345028928</v>
      </c>
      <c r="I12" s="338">
        <v>606</v>
      </c>
      <c r="J12" s="339">
        <f t="shared" si="0"/>
        <v>88.892817644336745</v>
      </c>
      <c r="K12" s="340">
        <v>5</v>
      </c>
      <c r="L12" s="341">
        <v>4</v>
      </c>
      <c r="M12" s="342">
        <f t="shared" si="1"/>
        <v>111.11602205542093</v>
      </c>
      <c r="N12" s="342">
        <f t="shared" si="2"/>
        <v>106.11602205542093</v>
      </c>
      <c r="O12" s="291">
        <f t="shared" si="3"/>
        <v>1.5998400000000002</v>
      </c>
      <c r="P12" s="339">
        <f t="shared" si="4"/>
        <v>4.0000000000000009</v>
      </c>
      <c r="Q12" s="291">
        <v>561</v>
      </c>
      <c r="R12" s="339">
        <f t="shared" si="5"/>
        <v>4.3208556149732624</v>
      </c>
      <c r="S12" s="291">
        <v>4</v>
      </c>
    </row>
    <row r="13" spans="1:19" x14ac:dyDescent="0.2">
      <c r="A13" s="291" t="s">
        <v>1382</v>
      </c>
      <c r="B13" s="327" t="s">
        <v>322</v>
      </c>
      <c r="C13" s="327">
        <v>2</v>
      </c>
      <c r="D13" s="365" t="s">
        <v>1562</v>
      </c>
      <c r="E13" s="28" t="s">
        <v>1275</v>
      </c>
      <c r="F13" s="28" t="s">
        <v>1298</v>
      </c>
      <c r="G13" s="197" t="s">
        <v>187</v>
      </c>
      <c r="H13" s="337">
        <v>49.159895860214263</v>
      </c>
      <c r="I13" s="338">
        <v>606</v>
      </c>
      <c r="J13" s="339">
        <f t="shared" si="0"/>
        <v>122.91203085362102</v>
      </c>
      <c r="K13" s="343">
        <v>2.5</v>
      </c>
      <c r="L13" s="341">
        <v>4</v>
      </c>
      <c r="M13" s="344">
        <f t="shared" si="1"/>
        <v>76.820019283513133</v>
      </c>
      <c r="N13" s="342">
        <f t="shared" si="2"/>
        <v>74.320019283513133</v>
      </c>
      <c r="O13" s="291">
        <f t="shared" si="3"/>
        <v>1.5998399999999999</v>
      </c>
      <c r="P13" s="339">
        <f t="shared" si="4"/>
        <v>4</v>
      </c>
      <c r="Q13" s="291">
        <v>561</v>
      </c>
      <c r="R13" s="339">
        <f t="shared" si="5"/>
        <v>4.3208556149732615</v>
      </c>
      <c r="S13" s="291">
        <v>4</v>
      </c>
    </row>
    <row r="14" spans="1:19" x14ac:dyDescent="0.2">
      <c r="A14" s="291" t="s">
        <v>1382</v>
      </c>
      <c r="B14" s="327" t="s">
        <v>323</v>
      </c>
      <c r="C14" s="327">
        <v>2</v>
      </c>
      <c r="D14" s="365" t="s">
        <v>1563</v>
      </c>
      <c r="E14" s="28" t="s">
        <v>1275</v>
      </c>
      <c r="F14" s="28" t="s">
        <v>1299</v>
      </c>
      <c r="G14" s="197" t="s">
        <v>119</v>
      </c>
      <c r="H14" s="337">
        <v>38.266717108623823</v>
      </c>
      <c r="I14" s="338">
        <v>606</v>
      </c>
      <c r="J14" s="339">
        <f t="shared" si="0"/>
        <v>95.676360407600313</v>
      </c>
      <c r="K14" s="340">
        <v>5</v>
      </c>
      <c r="L14" s="341">
        <v>4</v>
      </c>
      <c r="M14" s="342">
        <f t="shared" si="1"/>
        <v>119.5954505095004</v>
      </c>
      <c r="N14" s="342">
        <f t="shared" si="2"/>
        <v>114.5954505095004</v>
      </c>
      <c r="O14" s="291">
        <f t="shared" si="3"/>
        <v>1.5998399999999999</v>
      </c>
      <c r="P14" s="339">
        <f t="shared" si="4"/>
        <v>4</v>
      </c>
      <c r="Q14" s="291">
        <v>561</v>
      </c>
      <c r="R14" s="339">
        <f t="shared" si="5"/>
        <v>4.3208556149732615</v>
      </c>
      <c r="S14" s="291">
        <v>4</v>
      </c>
    </row>
    <row r="15" spans="1:19" x14ac:dyDescent="0.2">
      <c r="A15" s="291" t="s">
        <v>1382</v>
      </c>
      <c r="B15" s="327" t="s">
        <v>324</v>
      </c>
      <c r="C15" s="327">
        <v>2</v>
      </c>
      <c r="D15" s="365" t="s">
        <v>1564</v>
      </c>
      <c r="E15" s="28" t="s">
        <v>1275</v>
      </c>
      <c r="F15" s="28" t="s">
        <v>1300</v>
      </c>
      <c r="G15" s="197" t="s">
        <v>193</v>
      </c>
      <c r="H15" s="337">
        <v>16.263282341669687</v>
      </c>
      <c r="I15" s="338">
        <v>606</v>
      </c>
      <c r="J15" s="339">
        <f t="shared" si="0"/>
        <v>40.662272081382355</v>
      </c>
      <c r="K15" s="340">
        <v>5</v>
      </c>
      <c r="L15" s="341">
        <v>4</v>
      </c>
      <c r="M15" s="342">
        <f t="shared" si="1"/>
        <v>50.827840101727944</v>
      </c>
      <c r="N15" s="342">
        <f t="shared" si="2"/>
        <v>45.827840101727944</v>
      </c>
      <c r="O15" s="291">
        <f t="shared" si="3"/>
        <v>1.5998399999999999</v>
      </c>
      <c r="P15" s="339">
        <f t="shared" si="4"/>
        <v>4</v>
      </c>
      <c r="Q15" s="291">
        <v>561</v>
      </c>
      <c r="R15" s="339">
        <f t="shared" si="5"/>
        <v>4.3208556149732615</v>
      </c>
      <c r="S15" s="291">
        <v>4</v>
      </c>
    </row>
    <row r="16" spans="1:19" x14ac:dyDescent="0.2">
      <c r="A16" s="291" t="s">
        <v>1382</v>
      </c>
      <c r="B16" s="327" t="s">
        <v>325</v>
      </c>
      <c r="C16" s="327">
        <v>2</v>
      </c>
      <c r="D16" s="365" t="s">
        <v>1565</v>
      </c>
      <c r="E16" s="28" t="s">
        <v>1275</v>
      </c>
      <c r="F16" s="28" t="s">
        <v>1301</v>
      </c>
      <c r="G16" s="197" t="s">
        <v>164</v>
      </c>
      <c r="H16" s="337">
        <v>40.347246590682246</v>
      </c>
      <c r="I16" s="338">
        <v>606</v>
      </c>
      <c r="J16" s="339">
        <f t="shared" si="0"/>
        <v>100.87820429713533</v>
      </c>
      <c r="K16" s="340">
        <v>5</v>
      </c>
      <c r="L16" s="341">
        <v>4</v>
      </c>
      <c r="M16" s="342">
        <f t="shared" si="1"/>
        <v>126.09775537141915</v>
      </c>
      <c r="N16" s="342">
        <f t="shared" si="2"/>
        <v>121.09775537141915</v>
      </c>
      <c r="O16" s="291">
        <f t="shared" si="3"/>
        <v>1.5998399999999999</v>
      </c>
      <c r="P16" s="339">
        <f t="shared" si="4"/>
        <v>4</v>
      </c>
      <c r="Q16" s="291">
        <v>561</v>
      </c>
      <c r="R16" s="339">
        <f t="shared" si="5"/>
        <v>4.3208556149732615</v>
      </c>
      <c r="S16" s="291">
        <v>4</v>
      </c>
    </row>
    <row r="17" spans="1:19" x14ac:dyDescent="0.2">
      <c r="A17" s="291" t="s">
        <v>1382</v>
      </c>
      <c r="B17" s="327" t="s">
        <v>326</v>
      </c>
      <c r="C17" s="327">
        <v>2</v>
      </c>
      <c r="D17" s="365" t="s">
        <v>1566</v>
      </c>
      <c r="E17" s="28" t="s">
        <v>1275</v>
      </c>
      <c r="F17" s="28" t="s">
        <v>1302</v>
      </c>
      <c r="G17" s="197" t="s">
        <v>111</v>
      </c>
      <c r="H17" s="337">
        <v>68.87587280563946</v>
      </c>
      <c r="I17" s="338">
        <v>606</v>
      </c>
      <c r="J17" s="339">
        <f t="shared" si="0"/>
        <v>172.2069027043691</v>
      </c>
      <c r="K17" s="343">
        <v>2.5</v>
      </c>
      <c r="L17" s="341">
        <v>4</v>
      </c>
      <c r="M17" s="344">
        <f t="shared" si="1"/>
        <v>107.62931419023069</v>
      </c>
      <c r="N17" s="342">
        <f t="shared" si="2"/>
        <v>105.12931419023069</v>
      </c>
      <c r="O17" s="291">
        <f t="shared" si="3"/>
        <v>1.5998399999999999</v>
      </c>
      <c r="P17" s="339">
        <f t="shared" si="4"/>
        <v>4</v>
      </c>
      <c r="Q17" s="291">
        <v>561</v>
      </c>
      <c r="R17" s="339">
        <f t="shared" si="5"/>
        <v>4.3208556149732615</v>
      </c>
      <c r="S17" s="291">
        <v>4</v>
      </c>
    </row>
    <row r="18" spans="1:19" x14ac:dyDescent="0.2">
      <c r="A18" s="291" t="s">
        <v>1382</v>
      </c>
      <c r="B18" s="326" t="s">
        <v>317</v>
      </c>
      <c r="C18" s="326">
        <v>3</v>
      </c>
      <c r="D18" s="365" t="s">
        <v>1567</v>
      </c>
      <c r="E18" s="28" t="s">
        <v>1276</v>
      </c>
      <c r="F18" s="28" t="s">
        <v>1295</v>
      </c>
      <c r="G18" s="336" t="s">
        <v>159</v>
      </c>
      <c r="H18" s="337">
        <v>34.156021089272805</v>
      </c>
      <c r="I18" s="338">
        <v>606</v>
      </c>
      <c r="J18" s="339">
        <f t="shared" si="0"/>
        <v>85.398592582440259</v>
      </c>
      <c r="K18" s="340">
        <v>5</v>
      </c>
      <c r="L18" s="341">
        <v>4</v>
      </c>
      <c r="M18" s="342">
        <f t="shared" si="1"/>
        <v>106.74824072805032</v>
      </c>
      <c r="N18" s="342">
        <f t="shared" si="2"/>
        <v>101.74824072805032</v>
      </c>
      <c r="O18" s="291">
        <f t="shared" si="3"/>
        <v>1.5998399999999999</v>
      </c>
      <c r="P18" s="339">
        <f t="shared" si="4"/>
        <v>4</v>
      </c>
      <c r="Q18" s="291">
        <v>561</v>
      </c>
      <c r="R18" s="339">
        <f t="shared" si="5"/>
        <v>4.3208556149732615</v>
      </c>
      <c r="S18" s="291">
        <v>4</v>
      </c>
    </row>
    <row r="19" spans="1:19" x14ac:dyDescent="0.2">
      <c r="A19" s="291" t="s">
        <v>1382</v>
      </c>
      <c r="B19" s="326" t="s">
        <v>318</v>
      </c>
      <c r="C19" s="326">
        <v>3</v>
      </c>
      <c r="D19" s="365" t="s">
        <v>1568</v>
      </c>
      <c r="E19" s="28" t="s">
        <v>1276</v>
      </c>
      <c r="F19" s="28" t="s">
        <v>1296</v>
      </c>
      <c r="G19" s="336" t="s">
        <v>141</v>
      </c>
      <c r="H19" s="337">
        <v>23.598138516420043</v>
      </c>
      <c r="I19" s="338">
        <v>606</v>
      </c>
      <c r="J19" s="339">
        <f t="shared" si="0"/>
        <v>59.001246415691675</v>
      </c>
      <c r="K19" s="340">
        <v>5</v>
      </c>
      <c r="L19" s="341">
        <v>4</v>
      </c>
      <c r="M19" s="342">
        <f t="shared" si="1"/>
        <v>73.751558019614592</v>
      </c>
      <c r="N19" s="342">
        <f t="shared" si="2"/>
        <v>68.751558019614592</v>
      </c>
      <c r="O19" s="291">
        <f t="shared" si="3"/>
        <v>1.5998400000000002</v>
      </c>
      <c r="P19" s="339">
        <f t="shared" si="4"/>
        <v>4.0000000000000009</v>
      </c>
      <c r="Q19" s="291">
        <v>561</v>
      </c>
      <c r="R19" s="339">
        <f t="shared" si="5"/>
        <v>4.3208556149732624</v>
      </c>
      <c r="S19" s="291">
        <v>4</v>
      </c>
    </row>
    <row r="20" spans="1:19" x14ac:dyDescent="0.2">
      <c r="A20" s="291" t="s">
        <v>1382</v>
      </c>
      <c r="B20" s="326" t="s">
        <v>319</v>
      </c>
      <c r="C20" s="326">
        <v>3</v>
      </c>
      <c r="D20" s="365" t="s">
        <v>1569</v>
      </c>
      <c r="E20" s="28" t="s">
        <v>1276</v>
      </c>
      <c r="F20" s="28" t="s">
        <v>1297</v>
      </c>
      <c r="G20" s="336" t="s">
        <v>101</v>
      </c>
      <c r="H20" s="337">
        <v>40.428597519264045</v>
      </c>
      <c r="I20" s="338">
        <v>606</v>
      </c>
      <c r="J20" s="339">
        <f t="shared" si="0"/>
        <v>101.08160195835596</v>
      </c>
      <c r="K20" s="340">
        <v>5</v>
      </c>
      <c r="L20" s="341">
        <v>4</v>
      </c>
      <c r="M20" s="342">
        <f t="shared" si="1"/>
        <v>126.35200244794495</v>
      </c>
      <c r="N20" s="342">
        <f t="shared" si="2"/>
        <v>121.35200244794495</v>
      </c>
      <c r="O20" s="291">
        <f t="shared" si="3"/>
        <v>1.5998399999999997</v>
      </c>
      <c r="P20" s="339">
        <f t="shared" si="4"/>
        <v>3.9999999999999991</v>
      </c>
      <c r="Q20" s="291">
        <v>561</v>
      </c>
      <c r="R20" s="339">
        <f t="shared" si="5"/>
        <v>4.3208556149732606</v>
      </c>
      <c r="S20" s="291">
        <v>4</v>
      </c>
    </row>
    <row r="21" spans="1:19" x14ac:dyDescent="0.2">
      <c r="A21" s="291" t="s">
        <v>1382</v>
      </c>
      <c r="B21" s="326" t="s">
        <v>322</v>
      </c>
      <c r="C21" s="326">
        <v>3</v>
      </c>
      <c r="D21" s="365" t="s">
        <v>1570</v>
      </c>
      <c r="E21" s="28" t="s">
        <v>1276</v>
      </c>
      <c r="F21" s="28" t="s">
        <v>1298</v>
      </c>
      <c r="G21" s="336" t="s">
        <v>130</v>
      </c>
      <c r="H21" s="337">
        <v>29.068036338970018</v>
      </c>
      <c r="I21" s="338">
        <v>606</v>
      </c>
      <c r="J21" s="339">
        <f t="shared" si="0"/>
        <v>72.677358583283365</v>
      </c>
      <c r="K21" s="340">
        <v>5</v>
      </c>
      <c r="L21" s="341">
        <v>4</v>
      </c>
      <c r="M21" s="342">
        <f t="shared" si="1"/>
        <v>90.846698229104206</v>
      </c>
      <c r="N21" s="342">
        <f t="shared" si="2"/>
        <v>85.846698229104206</v>
      </c>
      <c r="O21" s="291">
        <f t="shared" si="3"/>
        <v>1.5998400000000002</v>
      </c>
      <c r="P21" s="339">
        <f t="shared" si="4"/>
        <v>4.0000000000000009</v>
      </c>
      <c r="Q21" s="291">
        <v>561</v>
      </c>
      <c r="R21" s="339">
        <f t="shared" si="5"/>
        <v>4.3208556149732624</v>
      </c>
      <c r="S21" s="291">
        <v>4</v>
      </c>
    </row>
    <row r="22" spans="1:19" x14ac:dyDescent="0.2">
      <c r="A22" s="291" t="s">
        <v>1382</v>
      </c>
      <c r="B22" s="326" t="s">
        <v>323</v>
      </c>
      <c r="C22" s="326">
        <v>3</v>
      </c>
      <c r="D22" s="365" t="s">
        <v>1571</v>
      </c>
      <c r="E22" s="28" t="s">
        <v>1276</v>
      </c>
      <c r="F22" s="28" t="s">
        <v>1299</v>
      </c>
      <c r="G22" s="291" t="s">
        <v>149</v>
      </c>
      <c r="H22" s="337">
        <v>32.042043536286428</v>
      </c>
      <c r="I22" s="338">
        <v>606</v>
      </c>
      <c r="J22" s="339">
        <f t="shared" si="0"/>
        <v>80.113120152731355</v>
      </c>
      <c r="K22" s="340">
        <v>5</v>
      </c>
      <c r="L22" s="341">
        <v>4</v>
      </c>
      <c r="M22" s="342">
        <f t="shared" si="1"/>
        <v>100.1414001909142</v>
      </c>
      <c r="N22" s="342">
        <f t="shared" si="2"/>
        <v>95.141400190914197</v>
      </c>
      <c r="O22" s="291">
        <f t="shared" si="3"/>
        <v>1.5998399999999997</v>
      </c>
      <c r="P22" s="339">
        <f t="shared" si="4"/>
        <v>3.9999999999999991</v>
      </c>
      <c r="Q22" s="291">
        <v>561</v>
      </c>
      <c r="R22" s="339">
        <f t="shared" si="5"/>
        <v>4.3208556149732606</v>
      </c>
      <c r="S22" s="291">
        <v>4</v>
      </c>
    </row>
    <row r="23" spans="1:19" x14ac:dyDescent="0.2">
      <c r="A23" s="291" t="s">
        <v>1382</v>
      </c>
      <c r="B23" s="326" t="s">
        <v>324</v>
      </c>
      <c r="C23" s="326">
        <v>3</v>
      </c>
      <c r="D23" s="365" t="s">
        <v>1572</v>
      </c>
      <c r="E23" s="28" t="s">
        <v>1276</v>
      </c>
      <c r="F23" s="28" t="s">
        <v>1300</v>
      </c>
      <c r="G23" s="336" t="s">
        <v>194</v>
      </c>
      <c r="H23" s="337">
        <v>31.887851244007642</v>
      </c>
      <c r="I23" s="338">
        <v>606</v>
      </c>
      <c r="J23" s="339">
        <f t="shared" si="0"/>
        <v>79.727600870106116</v>
      </c>
      <c r="K23" s="340">
        <v>5</v>
      </c>
      <c r="L23" s="341">
        <v>4</v>
      </c>
      <c r="M23" s="342">
        <f t="shared" si="1"/>
        <v>99.659501087632648</v>
      </c>
      <c r="N23" s="342">
        <f t="shared" si="2"/>
        <v>94.659501087632648</v>
      </c>
      <c r="O23" s="291">
        <f t="shared" si="3"/>
        <v>1.5998399999999999</v>
      </c>
      <c r="P23" s="339">
        <f t="shared" si="4"/>
        <v>4</v>
      </c>
      <c r="Q23" s="291">
        <v>561</v>
      </c>
      <c r="R23" s="339">
        <f t="shared" si="5"/>
        <v>4.3208556149732615</v>
      </c>
      <c r="S23" s="291">
        <v>4</v>
      </c>
    </row>
    <row r="24" spans="1:19" x14ac:dyDescent="0.2">
      <c r="A24" s="291" t="s">
        <v>1382</v>
      </c>
      <c r="B24" s="326" t="s">
        <v>325</v>
      </c>
      <c r="C24" s="326">
        <v>3</v>
      </c>
      <c r="D24" s="365" t="s">
        <v>1573</v>
      </c>
      <c r="E24" s="28" t="s">
        <v>1276</v>
      </c>
      <c r="F24" s="28" t="s">
        <v>1301</v>
      </c>
      <c r="G24" s="291" t="s">
        <v>110</v>
      </c>
      <c r="H24" s="337">
        <v>52.397402712783226</v>
      </c>
      <c r="I24" s="338">
        <v>606</v>
      </c>
      <c r="J24" s="339">
        <f t="shared" si="0"/>
        <v>131.00660744270235</v>
      </c>
      <c r="K24" s="343">
        <v>2.5</v>
      </c>
      <c r="L24" s="341">
        <v>4</v>
      </c>
      <c r="M24" s="344">
        <f t="shared" si="1"/>
        <v>81.87912965168897</v>
      </c>
      <c r="N24" s="342">
        <f t="shared" si="2"/>
        <v>79.37912965168897</v>
      </c>
      <c r="O24" s="291">
        <f t="shared" si="3"/>
        <v>1.5998399999999999</v>
      </c>
      <c r="P24" s="339">
        <f t="shared" si="4"/>
        <v>4</v>
      </c>
      <c r="Q24" s="291">
        <v>561</v>
      </c>
      <c r="R24" s="339">
        <f t="shared" si="5"/>
        <v>4.3208556149732615</v>
      </c>
      <c r="S24" s="291">
        <v>4</v>
      </c>
    </row>
    <row r="25" spans="1:19" x14ac:dyDescent="0.2">
      <c r="A25" s="291" t="s">
        <v>1382</v>
      </c>
      <c r="B25" s="326" t="s">
        <v>326</v>
      </c>
      <c r="C25" s="326">
        <v>3</v>
      </c>
      <c r="D25" s="365" t="s">
        <v>1574</v>
      </c>
      <c r="E25" s="28" t="s">
        <v>1276</v>
      </c>
      <c r="F25" s="28" t="s">
        <v>1302</v>
      </c>
      <c r="G25" s="336" t="s">
        <v>1202</v>
      </c>
      <c r="H25" s="337">
        <v>43.584753443251202</v>
      </c>
      <c r="I25" s="338">
        <v>606</v>
      </c>
      <c r="J25" s="339">
        <f t="shared" si="0"/>
        <v>108.97278088621663</v>
      </c>
      <c r="K25" s="340">
        <v>5</v>
      </c>
      <c r="L25" s="341">
        <v>4</v>
      </c>
      <c r="M25" s="342">
        <f t="shared" si="1"/>
        <v>136.21597610777079</v>
      </c>
      <c r="N25" s="342">
        <f t="shared" si="2"/>
        <v>131.21597610777079</v>
      </c>
      <c r="O25" s="291">
        <f t="shared" si="3"/>
        <v>1.5998399999999999</v>
      </c>
      <c r="P25" s="339">
        <f t="shared" si="4"/>
        <v>4</v>
      </c>
      <c r="Q25" s="291">
        <v>561</v>
      </c>
      <c r="R25" s="339">
        <f t="shared" si="5"/>
        <v>4.3208556149732615</v>
      </c>
      <c r="S25" s="291">
        <v>4</v>
      </c>
    </row>
    <row r="26" spans="1:19" x14ac:dyDescent="0.2">
      <c r="A26" s="291" t="s">
        <v>1382</v>
      </c>
      <c r="B26" s="327" t="s">
        <v>317</v>
      </c>
      <c r="C26" s="327">
        <v>4</v>
      </c>
      <c r="D26" s="365" t="s">
        <v>1575</v>
      </c>
      <c r="E26" s="28" t="s">
        <v>1277</v>
      </c>
      <c r="F26" s="28" t="s">
        <v>1295</v>
      </c>
      <c r="G26" s="197" t="s">
        <v>184</v>
      </c>
      <c r="H26" s="337">
        <v>16.856942627631369</v>
      </c>
      <c r="I26" s="338">
        <v>606</v>
      </c>
      <c r="J26" s="339">
        <f t="shared" si="0"/>
        <v>42.146571226201047</v>
      </c>
      <c r="K26" s="340">
        <v>5</v>
      </c>
      <c r="L26" s="341">
        <v>4</v>
      </c>
      <c r="M26" s="342">
        <f t="shared" si="1"/>
        <v>52.683214032751309</v>
      </c>
      <c r="N26" s="342">
        <f t="shared" si="2"/>
        <v>47.683214032751309</v>
      </c>
      <c r="O26" s="291">
        <f t="shared" si="3"/>
        <v>1.5998399999999999</v>
      </c>
      <c r="P26" s="339">
        <f t="shared" si="4"/>
        <v>4</v>
      </c>
      <c r="Q26" s="291">
        <v>561</v>
      </c>
      <c r="R26" s="339">
        <f t="shared" si="5"/>
        <v>4.3208556149732615</v>
      </c>
      <c r="S26" s="291">
        <v>4</v>
      </c>
    </row>
    <row r="27" spans="1:19" x14ac:dyDescent="0.2">
      <c r="A27" s="291" t="s">
        <v>1382</v>
      </c>
      <c r="B27" s="327" t="s">
        <v>318</v>
      </c>
      <c r="C27" s="327">
        <v>4</v>
      </c>
      <c r="D27" s="365" t="s">
        <v>1576</v>
      </c>
      <c r="E27" s="28" t="s">
        <v>1277</v>
      </c>
      <c r="F27" s="28" t="s">
        <v>1296</v>
      </c>
      <c r="G27" s="197" t="s">
        <v>148</v>
      </c>
      <c r="H27" s="337">
        <v>10.887919464986989</v>
      </c>
      <c r="I27" s="338">
        <v>606</v>
      </c>
      <c r="J27" s="339">
        <f t="shared" si="0"/>
        <v>27.222520914558928</v>
      </c>
      <c r="K27" s="340">
        <v>5</v>
      </c>
      <c r="L27" s="341">
        <v>4</v>
      </c>
      <c r="M27" s="342">
        <f t="shared" si="1"/>
        <v>34.028151143198656</v>
      </c>
      <c r="N27" s="342">
        <f t="shared" si="2"/>
        <v>29.028151143198656</v>
      </c>
      <c r="O27" s="291">
        <f t="shared" si="3"/>
        <v>1.5998400000000004</v>
      </c>
      <c r="P27" s="339">
        <f t="shared" si="4"/>
        <v>4.0000000000000009</v>
      </c>
      <c r="Q27" s="291">
        <v>561</v>
      </c>
      <c r="R27" s="339">
        <f t="shared" si="5"/>
        <v>4.3208556149732633</v>
      </c>
      <c r="S27" s="291">
        <v>4</v>
      </c>
    </row>
    <row r="28" spans="1:19" x14ac:dyDescent="0.2">
      <c r="A28" s="291" t="s">
        <v>1382</v>
      </c>
      <c r="B28" s="327" t="s">
        <v>319</v>
      </c>
      <c r="C28" s="327">
        <v>4</v>
      </c>
      <c r="D28" s="365" t="s">
        <v>1577</v>
      </c>
      <c r="E28" s="28" t="s">
        <v>1277</v>
      </c>
      <c r="F28" s="28" t="s">
        <v>1297</v>
      </c>
      <c r="G28" s="198" t="s">
        <v>166</v>
      </c>
      <c r="H28" s="337">
        <v>7.4681148246240072</v>
      </c>
      <c r="I28" s="338">
        <v>606</v>
      </c>
      <c r="J28" s="339">
        <f t="shared" si="0"/>
        <v>18.672154276987715</v>
      </c>
      <c r="K28" s="340">
        <v>5</v>
      </c>
      <c r="L28" s="341">
        <v>4</v>
      </c>
      <c r="M28" s="342">
        <f t="shared" si="1"/>
        <v>23.340192846234643</v>
      </c>
      <c r="N28" s="342">
        <f t="shared" si="2"/>
        <v>18.340192846234643</v>
      </c>
      <c r="O28" s="291">
        <f t="shared" si="3"/>
        <v>1.5998400000000002</v>
      </c>
      <c r="P28" s="339">
        <f t="shared" si="4"/>
        <v>4.0000000000000009</v>
      </c>
      <c r="Q28" s="291">
        <v>561</v>
      </c>
      <c r="R28" s="339">
        <f t="shared" si="5"/>
        <v>4.3208556149732624</v>
      </c>
      <c r="S28" s="291">
        <v>4</v>
      </c>
    </row>
    <row r="29" spans="1:19" x14ac:dyDescent="0.2">
      <c r="A29" s="291" t="s">
        <v>1382</v>
      </c>
      <c r="B29" s="327" t="s">
        <v>322</v>
      </c>
      <c r="C29" s="327">
        <v>4</v>
      </c>
      <c r="D29" s="365" t="s">
        <v>1578</v>
      </c>
      <c r="E29" s="28" t="s">
        <v>1277</v>
      </c>
      <c r="F29" s="28" t="s">
        <v>1298</v>
      </c>
      <c r="G29" s="197" t="s">
        <v>154</v>
      </c>
      <c r="H29" s="337">
        <v>36.148654154573251</v>
      </c>
      <c r="I29" s="338">
        <v>606</v>
      </c>
      <c r="J29" s="339">
        <f t="shared" si="0"/>
        <v>90.380673453778499</v>
      </c>
      <c r="K29" s="340">
        <v>5</v>
      </c>
      <c r="L29" s="341">
        <v>4</v>
      </c>
      <c r="M29" s="342">
        <f t="shared" si="1"/>
        <v>112.97584181722313</v>
      </c>
      <c r="N29" s="342">
        <f t="shared" si="2"/>
        <v>107.97584181722313</v>
      </c>
      <c r="O29" s="291">
        <f t="shared" si="3"/>
        <v>1.5998400000000002</v>
      </c>
      <c r="P29" s="339">
        <f t="shared" si="4"/>
        <v>4.0000000000000009</v>
      </c>
      <c r="Q29" s="291">
        <v>561</v>
      </c>
      <c r="R29" s="339">
        <f t="shared" si="5"/>
        <v>4.3208556149732624</v>
      </c>
      <c r="S29" s="291">
        <v>4</v>
      </c>
    </row>
    <row r="30" spans="1:19" x14ac:dyDescent="0.2">
      <c r="A30" s="291" t="s">
        <v>1382</v>
      </c>
      <c r="B30" s="327" t="s">
        <v>323</v>
      </c>
      <c r="C30" s="327">
        <v>4</v>
      </c>
      <c r="D30" s="365" t="s">
        <v>1579</v>
      </c>
      <c r="E30" s="28" t="s">
        <v>1277</v>
      </c>
      <c r="F30" s="28" t="s">
        <v>1299</v>
      </c>
      <c r="G30" s="197" t="s">
        <v>107</v>
      </c>
      <c r="H30" s="337">
        <v>46.463664970457245</v>
      </c>
      <c r="I30" s="338">
        <v>606</v>
      </c>
      <c r="J30" s="339">
        <f t="shared" si="0"/>
        <v>116.17077950409352</v>
      </c>
      <c r="K30" s="340">
        <v>5</v>
      </c>
      <c r="L30" s="341">
        <v>4</v>
      </c>
      <c r="M30" s="342">
        <f t="shared" si="1"/>
        <v>145.21347438011691</v>
      </c>
      <c r="N30" s="342">
        <f t="shared" si="2"/>
        <v>140.21347438011691</v>
      </c>
      <c r="O30" s="291">
        <f t="shared" si="3"/>
        <v>1.5998399999999999</v>
      </c>
      <c r="P30" s="339">
        <f t="shared" si="4"/>
        <v>4</v>
      </c>
      <c r="Q30" s="291">
        <v>561</v>
      </c>
      <c r="R30" s="339">
        <f t="shared" si="5"/>
        <v>4.3208556149732615</v>
      </c>
      <c r="S30" s="291">
        <v>4</v>
      </c>
    </row>
    <row r="31" spans="1:19" x14ac:dyDescent="0.2">
      <c r="A31" s="291" t="s">
        <v>1382</v>
      </c>
      <c r="B31" s="327" t="s">
        <v>324</v>
      </c>
      <c r="C31" s="327">
        <v>4</v>
      </c>
      <c r="D31" s="365" t="s">
        <v>1580</v>
      </c>
      <c r="E31" s="28" t="s">
        <v>1277</v>
      </c>
      <c r="F31" s="28" t="s">
        <v>1300</v>
      </c>
      <c r="G31" s="197" t="s">
        <v>138</v>
      </c>
      <c r="H31" s="337">
        <v>39.660502712864592</v>
      </c>
      <c r="I31" s="338">
        <v>606</v>
      </c>
      <c r="J31" s="339">
        <f t="shared" si="0"/>
        <v>99.161172899451429</v>
      </c>
      <c r="K31" s="340">
        <v>5</v>
      </c>
      <c r="L31" s="341">
        <v>4</v>
      </c>
      <c r="M31" s="342">
        <f t="shared" si="1"/>
        <v>123.95146612431429</v>
      </c>
      <c r="N31" s="342">
        <f t="shared" si="2"/>
        <v>118.95146612431429</v>
      </c>
      <c r="O31" s="291">
        <f t="shared" si="3"/>
        <v>1.5998399999999999</v>
      </c>
      <c r="P31" s="339">
        <f t="shared" si="4"/>
        <v>4</v>
      </c>
      <c r="Q31" s="291">
        <v>561</v>
      </c>
      <c r="R31" s="339">
        <f t="shared" si="5"/>
        <v>4.3208556149732615</v>
      </c>
      <c r="S31" s="291">
        <v>4</v>
      </c>
    </row>
    <row r="32" spans="1:19" x14ac:dyDescent="0.2">
      <c r="A32" s="291" t="s">
        <v>1382</v>
      </c>
      <c r="B32" s="327" t="s">
        <v>325</v>
      </c>
      <c r="C32" s="327">
        <v>4</v>
      </c>
      <c r="D32" s="365" t="s">
        <v>1581</v>
      </c>
      <c r="E32" s="28" t="s">
        <v>1277</v>
      </c>
      <c r="F32" s="28" t="s">
        <v>1301</v>
      </c>
      <c r="G32" s="197" t="s">
        <v>146</v>
      </c>
      <c r="H32" s="337">
        <v>52.894700003616705</v>
      </c>
      <c r="I32" s="338">
        <v>606</v>
      </c>
      <c r="J32" s="339">
        <f t="shared" si="0"/>
        <v>132.2499750065424</v>
      </c>
      <c r="K32" s="343">
        <v>2.5</v>
      </c>
      <c r="L32" s="341">
        <v>4</v>
      </c>
      <c r="M32" s="344">
        <f t="shared" si="1"/>
        <v>82.656234379089</v>
      </c>
      <c r="N32" s="342">
        <f t="shared" si="2"/>
        <v>80.156234379089</v>
      </c>
      <c r="O32" s="291">
        <f t="shared" si="3"/>
        <v>1.5998400000000004</v>
      </c>
      <c r="P32" s="339">
        <f t="shared" si="4"/>
        <v>4.0000000000000009</v>
      </c>
      <c r="Q32" s="291">
        <v>561</v>
      </c>
      <c r="R32" s="339">
        <f t="shared" si="5"/>
        <v>4.3208556149732633</v>
      </c>
      <c r="S32" s="291">
        <v>4</v>
      </c>
    </row>
    <row r="33" spans="1:19" x14ac:dyDescent="0.2">
      <c r="A33" s="291" t="s">
        <v>1382</v>
      </c>
      <c r="B33" s="327" t="s">
        <v>326</v>
      </c>
      <c r="C33" s="327">
        <v>4</v>
      </c>
      <c r="D33" s="365" t="s">
        <v>1582</v>
      </c>
      <c r="E33" s="28" t="s">
        <v>1277</v>
      </c>
      <c r="F33" s="28" t="s">
        <v>1302</v>
      </c>
      <c r="G33" s="197" t="s">
        <v>172</v>
      </c>
      <c r="H33" s="337">
        <v>14.981729312561528</v>
      </c>
      <c r="I33" s="338">
        <v>606</v>
      </c>
      <c r="J33" s="339">
        <f t="shared" si="0"/>
        <v>37.458069088312655</v>
      </c>
      <c r="K33" s="340">
        <v>5</v>
      </c>
      <c r="L33" s="341">
        <v>4</v>
      </c>
      <c r="M33" s="342">
        <f t="shared" si="1"/>
        <v>46.822586360390815</v>
      </c>
      <c r="N33" s="342">
        <f t="shared" si="2"/>
        <v>41.822586360390815</v>
      </c>
      <c r="O33" s="291">
        <f t="shared" si="3"/>
        <v>1.5998400000000002</v>
      </c>
      <c r="P33" s="339">
        <f t="shared" si="4"/>
        <v>4.0000000000000009</v>
      </c>
      <c r="Q33" s="291">
        <v>561</v>
      </c>
      <c r="R33" s="339">
        <f t="shared" si="5"/>
        <v>4.3208556149732624</v>
      </c>
      <c r="S33" s="291">
        <v>4</v>
      </c>
    </row>
    <row r="34" spans="1:19" x14ac:dyDescent="0.2">
      <c r="A34" s="291" t="s">
        <v>1382</v>
      </c>
      <c r="B34" s="326" t="s">
        <v>317</v>
      </c>
      <c r="C34" s="326">
        <v>5</v>
      </c>
      <c r="D34" s="365" t="s">
        <v>1583</v>
      </c>
      <c r="E34" s="28" t="s">
        <v>1278</v>
      </c>
      <c r="F34" s="28" t="s">
        <v>1295</v>
      </c>
      <c r="G34" s="336" t="s">
        <v>133</v>
      </c>
      <c r="H34" s="337">
        <v>17.350634620563902</v>
      </c>
      <c r="I34" s="338">
        <v>606</v>
      </c>
      <c r="J34" s="339">
        <f t="shared" si="0"/>
        <v>43.380924643874145</v>
      </c>
      <c r="K34" s="340">
        <v>5</v>
      </c>
      <c r="L34" s="341">
        <v>4</v>
      </c>
      <c r="M34" s="342">
        <f t="shared" si="1"/>
        <v>54.226155804842683</v>
      </c>
      <c r="N34" s="342">
        <f t="shared" si="2"/>
        <v>49.226155804842683</v>
      </c>
      <c r="O34" s="291">
        <f t="shared" si="3"/>
        <v>1.5998399999999999</v>
      </c>
      <c r="P34" s="339">
        <f t="shared" si="4"/>
        <v>4</v>
      </c>
      <c r="Q34" s="291">
        <v>561</v>
      </c>
      <c r="R34" s="339">
        <f t="shared" si="5"/>
        <v>4.3208556149732615</v>
      </c>
      <c r="S34" s="291">
        <v>4</v>
      </c>
    </row>
    <row r="35" spans="1:19" x14ac:dyDescent="0.2">
      <c r="A35" s="291" t="s">
        <v>1382</v>
      </c>
      <c r="B35" s="326" t="s">
        <v>318</v>
      </c>
      <c r="C35" s="326">
        <v>5</v>
      </c>
      <c r="D35" s="365" t="s">
        <v>1584</v>
      </c>
      <c r="E35" s="28" t="s">
        <v>1278</v>
      </c>
      <c r="F35" s="28" t="s">
        <v>1296</v>
      </c>
      <c r="G35" s="336" t="s">
        <v>117</v>
      </c>
      <c r="H35" s="337">
        <v>14.158583727504899</v>
      </c>
      <c r="I35" s="338">
        <v>606</v>
      </c>
      <c r="J35" s="339">
        <f t="shared" si="0"/>
        <v>35.399999318694114</v>
      </c>
      <c r="K35" s="340">
        <v>5</v>
      </c>
      <c r="L35" s="341">
        <v>4</v>
      </c>
      <c r="M35" s="342">
        <f t="shared" si="1"/>
        <v>44.249999148367642</v>
      </c>
      <c r="N35" s="342">
        <f t="shared" si="2"/>
        <v>39.249999148367642</v>
      </c>
      <c r="O35" s="291">
        <f t="shared" si="3"/>
        <v>1.5998400000000002</v>
      </c>
      <c r="P35" s="339">
        <f t="shared" si="4"/>
        <v>4.0000000000000009</v>
      </c>
      <c r="Q35" s="291">
        <v>561</v>
      </c>
      <c r="R35" s="339">
        <f t="shared" si="5"/>
        <v>4.3208556149732624</v>
      </c>
      <c r="S35" s="291">
        <v>4</v>
      </c>
    </row>
    <row r="36" spans="1:19" x14ac:dyDescent="0.2">
      <c r="A36" s="291" t="s">
        <v>1382</v>
      </c>
      <c r="B36" s="326" t="s">
        <v>319</v>
      </c>
      <c r="C36" s="326">
        <v>5</v>
      </c>
      <c r="D36" s="365" t="s">
        <v>1585</v>
      </c>
      <c r="E36" s="28" t="s">
        <v>1278</v>
      </c>
      <c r="F36" s="28" t="s">
        <v>1297</v>
      </c>
      <c r="G36" s="336" t="s">
        <v>140</v>
      </c>
      <c r="H36" s="337">
        <v>63.392070707400904</v>
      </c>
      <c r="I36" s="338">
        <v>606</v>
      </c>
      <c r="J36" s="339">
        <f t="shared" si="0"/>
        <v>158.49602637113938</v>
      </c>
      <c r="K36" s="343">
        <v>2.5</v>
      </c>
      <c r="L36" s="341">
        <v>4</v>
      </c>
      <c r="M36" s="344">
        <f t="shared" si="1"/>
        <v>99.060016481962109</v>
      </c>
      <c r="N36" s="342">
        <f t="shared" si="2"/>
        <v>96.560016481962109</v>
      </c>
      <c r="O36" s="291">
        <f t="shared" si="3"/>
        <v>1.5998399999999999</v>
      </c>
      <c r="P36" s="339">
        <f t="shared" si="4"/>
        <v>4</v>
      </c>
      <c r="Q36" s="291">
        <v>561</v>
      </c>
      <c r="R36" s="339">
        <f t="shared" si="5"/>
        <v>4.3208556149732615</v>
      </c>
      <c r="S36" s="291">
        <v>4</v>
      </c>
    </row>
    <row r="37" spans="1:19" x14ac:dyDescent="0.2">
      <c r="A37" s="291" t="s">
        <v>1382</v>
      </c>
      <c r="B37" s="326" t="s">
        <v>322</v>
      </c>
      <c r="C37" s="326">
        <v>5</v>
      </c>
      <c r="D37" s="365" t="s">
        <v>1586</v>
      </c>
      <c r="E37" s="28" t="s">
        <v>1278</v>
      </c>
      <c r="F37" s="28" t="s">
        <v>1298</v>
      </c>
      <c r="G37" s="336" t="s">
        <v>120</v>
      </c>
      <c r="H37" s="337">
        <v>38.895950415392711</v>
      </c>
      <c r="I37" s="338">
        <v>606</v>
      </c>
      <c r="J37" s="339">
        <f t="shared" si="0"/>
        <v>97.249600998581627</v>
      </c>
      <c r="K37" s="340">
        <v>5</v>
      </c>
      <c r="L37" s="341">
        <v>4</v>
      </c>
      <c r="M37" s="342">
        <f t="shared" si="1"/>
        <v>121.56200124822703</v>
      </c>
      <c r="N37" s="342">
        <f t="shared" si="2"/>
        <v>116.56200124822703</v>
      </c>
      <c r="O37" s="291">
        <f t="shared" si="3"/>
        <v>1.5998400000000002</v>
      </c>
      <c r="P37" s="339">
        <f t="shared" si="4"/>
        <v>4.0000000000000009</v>
      </c>
      <c r="Q37" s="291">
        <v>561</v>
      </c>
      <c r="R37" s="339">
        <f t="shared" si="5"/>
        <v>4.3208556149732624</v>
      </c>
      <c r="S37" s="291">
        <v>4</v>
      </c>
    </row>
    <row r="38" spans="1:19" x14ac:dyDescent="0.2">
      <c r="A38" s="291" t="s">
        <v>1382</v>
      </c>
      <c r="B38" s="326" t="s">
        <v>323</v>
      </c>
      <c r="C38" s="326">
        <v>5</v>
      </c>
      <c r="D38" s="365" t="s">
        <v>1587</v>
      </c>
      <c r="E38" s="28" t="s">
        <v>1278</v>
      </c>
      <c r="F38" s="28" t="s">
        <v>1299</v>
      </c>
      <c r="G38" s="336" t="s">
        <v>152</v>
      </c>
      <c r="H38" s="337">
        <v>22.158940557601184</v>
      </c>
      <c r="I38" s="338">
        <v>606</v>
      </c>
      <c r="J38" s="339">
        <f t="shared" si="0"/>
        <v>55.402891683171276</v>
      </c>
      <c r="K38" s="340">
        <v>5</v>
      </c>
      <c r="L38" s="341">
        <v>4</v>
      </c>
      <c r="M38" s="342">
        <f t="shared" si="1"/>
        <v>69.253614603964095</v>
      </c>
      <c r="N38" s="342">
        <f t="shared" si="2"/>
        <v>64.253614603964095</v>
      </c>
      <c r="O38" s="291">
        <f t="shared" si="3"/>
        <v>1.5998399999999999</v>
      </c>
      <c r="P38" s="339">
        <f t="shared" si="4"/>
        <v>4</v>
      </c>
      <c r="Q38" s="291">
        <v>561</v>
      </c>
      <c r="R38" s="339">
        <f t="shared" si="5"/>
        <v>4.3208556149732615</v>
      </c>
      <c r="S38" s="291">
        <v>4</v>
      </c>
    </row>
    <row r="39" spans="1:19" x14ac:dyDescent="0.2">
      <c r="A39" s="291" t="s">
        <v>1382</v>
      </c>
      <c r="B39" s="326" t="s">
        <v>324</v>
      </c>
      <c r="C39" s="326">
        <v>5</v>
      </c>
      <c r="D39" s="365" t="s">
        <v>1588</v>
      </c>
      <c r="E39" s="28" t="s">
        <v>1278</v>
      </c>
      <c r="F39" s="28" t="s">
        <v>1300</v>
      </c>
      <c r="G39" s="336" t="s">
        <v>173</v>
      </c>
      <c r="H39" s="337">
        <v>37.665878478830066</v>
      </c>
      <c r="I39" s="338">
        <v>606</v>
      </c>
      <c r="J39" s="339">
        <f t="shared" si="0"/>
        <v>94.174113608436016</v>
      </c>
      <c r="K39" s="340">
        <v>5</v>
      </c>
      <c r="L39" s="341">
        <v>4</v>
      </c>
      <c r="M39" s="342">
        <f t="shared" si="1"/>
        <v>117.71764201054502</v>
      </c>
      <c r="N39" s="342">
        <f t="shared" si="2"/>
        <v>112.71764201054502</v>
      </c>
      <c r="O39" s="291">
        <f t="shared" si="3"/>
        <v>1.5998399999999997</v>
      </c>
      <c r="P39" s="339">
        <f t="shared" si="4"/>
        <v>3.9999999999999991</v>
      </c>
      <c r="Q39" s="291">
        <v>561</v>
      </c>
      <c r="R39" s="339">
        <f t="shared" si="5"/>
        <v>4.3208556149732606</v>
      </c>
      <c r="S39" s="291">
        <v>4</v>
      </c>
    </row>
    <row r="40" spans="1:19" x14ac:dyDescent="0.2">
      <c r="A40" s="291" t="s">
        <v>1382</v>
      </c>
      <c r="B40" s="326" t="s">
        <v>325</v>
      </c>
      <c r="C40" s="326">
        <v>5</v>
      </c>
      <c r="D40" s="365" t="s">
        <v>1589</v>
      </c>
      <c r="E40" s="28" t="s">
        <v>1278</v>
      </c>
      <c r="F40" s="28" t="s">
        <v>1301</v>
      </c>
      <c r="G40" s="291" t="s">
        <v>102</v>
      </c>
      <c r="H40" s="337">
        <v>37.830313363606685</v>
      </c>
      <c r="I40" s="338">
        <v>606</v>
      </c>
      <c r="J40" s="339">
        <f t="shared" si="0"/>
        <v>94.585241933210028</v>
      </c>
      <c r="K40" s="340">
        <v>5</v>
      </c>
      <c r="L40" s="341">
        <v>4</v>
      </c>
      <c r="M40" s="342">
        <f t="shared" si="1"/>
        <v>118.23155241651253</v>
      </c>
      <c r="N40" s="342">
        <f t="shared" si="2"/>
        <v>113.23155241651253</v>
      </c>
      <c r="O40" s="291">
        <f t="shared" si="3"/>
        <v>1.5998400000000002</v>
      </c>
      <c r="P40" s="339">
        <f t="shared" si="4"/>
        <v>4.0000000000000009</v>
      </c>
      <c r="Q40" s="291">
        <v>561</v>
      </c>
      <c r="R40" s="339">
        <f t="shared" si="5"/>
        <v>4.3208556149732624</v>
      </c>
      <c r="S40" s="291">
        <v>4</v>
      </c>
    </row>
    <row r="41" spans="1:19" x14ac:dyDescent="0.2">
      <c r="A41" s="291" t="s">
        <v>1382</v>
      </c>
      <c r="B41" s="326" t="s">
        <v>326</v>
      </c>
      <c r="C41" s="326">
        <v>5</v>
      </c>
      <c r="D41" s="365" t="s">
        <v>1590</v>
      </c>
      <c r="E41" s="28" t="s">
        <v>1278</v>
      </c>
      <c r="F41" s="28" t="s">
        <v>1302</v>
      </c>
      <c r="G41" s="336" t="s">
        <v>198</v>
      </c>
      <c r="H41" s="337">
        <v>30.786959897516226</v>
      </c>
      <c r="I41" s="338">
        <v>606</v>
      </c>
      <c r="J41" s="339">
        <f t="shared" si="0"/>
        <v>76.975097253515926</v>
      </c>
      <c r="K41" s="340">
        <v>5</v>
      </c>
      <c r="L41" s="341">
        <v>4</v>
      </c>
      <c r="M41" s="342">
        <f t="shared" si="1"/>
        <v>96.218871566894904</v>
      </c>
      <c r="N41" s="342">
        <f t="shared" si="2"/>
        <v>91.218871566894904</v>
      </c>
      <c r="O41" s="291">
        <f t="shared" si="3"/>
        <v>1.5998399999999999</v>
      </c>
      <c r="P41" s="339">
        <f t="shared" si="4"/>
        <v>4</v>
      </c>
      <c r="Q41" s="291">
        <v>561</v>
      </c>
      <c r="R41" s="339">
        <f t="shared" si="5"/>
        <v>4.3208556149732615</v>
      </c>
      <c r="S41" s="291">
        <v>4</v>
      </c>
    </row>
    <row r="42" spans="1:19" x14ac:dyDescent="0.2">
      <c r="A42" s="291" t="s">
        <v>1382</v>
      </c>
      <c r="B42" s="327" t="s">
        <v>317</v>
      </c>
      <c r="C42" s="327">
        <v>6</v>
      </c>
      <c r="D42" s="365" t="s">
        <v>351</v>
      </c>
      <c r="E42" s="28" t="s">
        <v>1279</v>
      </c>
      <c r="F42" s="28" t="s">
        <v>1295</v>
      </c>
      <c r="G42" s="198" t="s">
        <v>151</v>
      </c>
      <c r="H42" s="337">
        <v>19.175153338259705</v>
      </c>
      <c r="I42" s="338">
        <v>606</v>
      </c>
      <c r="J42" s="339">
        <f t="shared" si="0"/>
        <v>47.942677613410602</v>
      </c>
      <c r="K42" s="340">
        <v>5</v>
      </c>
      <c r="L42" s="341">
        <v>4</v>
      </c>
      <c r="M42" s="342">
        <f t="shared" si="1"/>
        <v>59.928347016763254</v>
      </c>
      <c r="N42" s="342">
        <f t="shared" si="2"/>
        <v>54.928347016763254</v>
      </c>
      <c r="O42" s="291">
        <f t="shared" si="3"/>
        <v>1.5998399999999999</v>
      </c>
      <c r="P42" s="339">
        <f t="shared" si="4"/>
        <v>4</v>
      </c>
      <c r="Q42" s="291">
        <v>561</v>
      </c>
      <c r="R42" s="339">
        <f t="shared" si="5"/>
        <v>4.3208556149732615</v>
      </c>
      <c r="S42" s="291">
        <v>4</v>
      </c>
    </row>
    <row r="43" spans="1:19" x14ac:dyDescent="0.2">
      <c r="A43" s="291" t="s">
        <v>1382</v>
      </c>
      <c r="B43" s="327" t="s">
        <v>318</v>
      </c>
      <c r="C43" s="327">
        <v>6</v>
      </c>
      <c r="D43" s="365" t="s">
        <v>1591</v>
      </c>
      <c r="E43" s="28" t="s">
        <v>1279</v>
      </c>
      <c r="F43" s="28" t="s">
        <v>1296</v>
      </c>
      <c r="G43" s="197" t="s">
        <v>196</v>
      </c>
      <c r="H43" s="337">
        <v>63.22224393946226</v>
      </c>
      <c r="I43" s="338">
        <v>606</v>
      </c>
      <c r="J43" s="339">
        <f t="shared" si="0"/>
        <v>158.07141699035469</v>
      </c>
      <c r="K43" s="343">
        <v>2.5</v>
      </c>
      <c r="L43" s="341">
        <v>4</v>
      </c>
      <c r="M43" s="344">
        <f t="shared" si="1"/>
        <v>98.794635618971682</v>
      </c>
      <c r="N43" s="342">
        <f t="shared" si="2"/>
        <v>96.294635618971682</v>
      </c>
      <c r="O43" s="291">
        <f t="shared" si="3"/>
        <v>1.5998399999999999</v>
      </c>
      <c r="P43" s="339">
        <f t="shared" si="4"/>
        <v>4</v>
      </c>
      <c r="Q43" s="291">
        <v>561</v>
      </c>
      <c r="R43" s="339">
        <f t="shared" si="5"/>
        <v>4.3208556149732615</v>
      </c>
      <c r="S43" s="291">
        <v>4</v>
      </c>
    </row>
    <row r="44" spans="1:19" x14ac:dyDescent="0.2">
      <c r="A44" s="291" t="s">
        <v>1382</v>
      </c>
      <c r="B44" s="327" t="s">
        <v>319</v>
      </c>
      <c r="C44" s="327">
        <v>6</v>
      </c>
      <c r="D44" s="365" t="s">
        <v>1592</v>
      </c>
      <c r="E44" s="28" t="s">
        <v>1279</v>
      </c>
      <c r="F44" s="28" t="s">
        <v>1297</v>
      </c>
      <c r="G44" s="197" t="s">
        <v>171</v>
      </c>
      <c r="H44" s="337">
        <v>63.076211236659262</v>
      </c>
      <c r="I44" s="338">
        <v>606</v>
      </c>
      <c r="J44" s="339">
        <f t="shared" si="0"/>
        <v>157.70629872152031</v>
      </c>
      <c r="K44" s="343">
        <v>2.5</v>
      </c>
      <c r="L44" s="341">
        <v>4</v>
      </c>
      <c r="M44" s="344">
        <f t="shared" si="1"/>
        <v>98.566436700950192</v>
      </c>
      <c r="N44" s="342">
        <f t="shared" si="2"/>
        <v>96.066436700950192</v>
      </c>
      <c r="O44" s="291">
        <f t="shared" si="3"/>
        <v>1.5998400000000002</v>
      </c>
      <c r="P44" s="339">
        <f t="shared" si="4"/>
        <v>4.0000000000000009</v>
      </c>
      <c r="Q44" s="291">
        <v>561</v>
      </c>
      <c r="R44" s="339">
        <f t="shared" si="5"/>
        <v>4.3208556149732624</v>
      </c>
      <c r="S44" s="291">
        <v>4</v>
      </c>
    </row>
    <row r="45" spans="1:19" x14ac:dyDescent="0.2">
      <c r="A45" s="291" t="s">
        <v>1382</v>
      </c>
      <c r="B45" s="327" t="s">
        <v>322</v>
      </c>
      <c r="C45" s="327">
        <v>6</v>
      </c>
      <c r="D45" s="365" t="s">
        <v>1593</v>
      </c>
      <c r="E45" s="28" t="s">
        <v>1279</v>
      </c>
      <c r="F45" s="28" t="s">
        <v>1298</v>
      </c>
      <c r="G45" s="197" t="s">
        <v>169</v>
      </c>
      <c r="H45" s="337">
        <v>26.641976144927671</v>
      </c>
      <c r="I45" s="338">
        <v>606</v>
      </c>
      <c r="J45" s="339">
        <f t="shared" si="0"/>
        <v>66.611601522471432</v>
      </c>
      <c r="K45" s="340">
        <v>5</v>
      </c>
      <c r="L45" s="341">
        <v>4</v>
      </c>
      <c r="M45" s="342">
        <f t="shared" si="1"/>
        <v>83.264501903089297</v>
      </c>
      <c r="N45" s="342">
        <f t="shared" si="2"/>
        <v>78.264501903089297</v>
      </c>
      <c r="O45" s="291">
        <f t="shared" si="3"/>
        <v>1.5998399999999999</v>
      </c>
      <c r="P45" s="339">
        <f t="shared" si="4"/>
        <v>4</v>
      </c>
      <c r="Q45" s="291">
        <v>561</v>
      </c>
      <c r="R45" s="339">
        <f t="shared" si="5"/>
        <v>4.3208556149732615</v>
      </c>
      <c r="S45" s="291">
        <v>4</v>
      </c>
    </row>
    <row r="46" spans="1:19" x14ac:dyDescent="0.2">
      <c r="A46" s="291" t="s">
        <v>1382</v>
      </c>
      <c r="B46" s="327" t="s">
        <v>323</v>
      </c>
      <c r="C46" s="327">
        <v>6</v>
      </c>
      <c r="D46" s="365" t="s">
        <v>1594</v>
      </c>
      <c r="E46" s="28" t="s">
        <v>1279</v>
      </c>
      <c r="F46" s="28" t="s">
        <v>1299</v>
      </c>
      <c r="G46" s="197" t="s">
        <v>142</v>
      </c>
      <c r="H46" s="337">
        <v>20.03749923734722</v>
      </c>
      <c r="I46" s="338">
        <v>606</v>
      </c>
      <c r="J46" s="339">
        <f t="shared" si="0"/>
        <v>50.098757969164964</v>
      </c>
      <c r="K46" s="340">
        <v>5</v>
      </c>
      <c r="L46" s="341">
        <v>4</v>
      </c>
      <c r="M46" s="342">
        <f t="shared" si="1"/>
        <v>62.623447461456209</v>
      </c>
      <c r="N46" s="342">
        <f t="shared" si="2"/>
        <v>57.623447461456209</v>
      </c>
      <c r="O46" s="291">
        <f t="shared" si="3"/>
        <v>1.5998399999999999</v>
      </c>
      <c r="P46" s="339">
        <f t="shared" si="4"/>
        <v>4</v>
      </c>
      <c r="Q46" s="291">
        <v>561</v>
      </c>
      <c r="R46" s="339">
        <f t="shared" si="5"/>
        <v>4.3208556149732615</v>
      </c>
      <c r="S46" s="291">
        <v>4</v>
      </c>
    </row>
    <row r="47" spans="1:19" x14ac:dyDescent="0.2">
      <c r="A47" s="291" t="s">
        <v>1382</v>
      </c>
      <c r="B47" s="327" t="s">
        <v>324</v>
      </c>
      <c r="C47" s="327">
        <v>6</v>
      </c>
      <c r="D47" s="365" t="s">
        <v>1595</v>
      </c>
      <c r="E47" s="28" t="s">
        <v>1279</v>
      </c>
      <c r="F47" s="28" t="s">
        <v>1300</v>
      </c>
      <c r="G47" s="197" t="s">
        <v>123</v>
      </c>
      <c r="H47" s="337">
        <v>25.264832302038776</v>
      </c>
      <c r="I47" s="338">
        <v>606</v>
      </c>
      <c r="J47" s="339">
        <f t="shared" si="0"/>
        <v>63.16839759485643</v>
      </c>
      <c r="K47" s="340">
        <v>5</v>
      </c>
      <c r="L47" s="341">
        <v>4</v>
      </c>
      <c r="M47" s="342">
        <f t="shared" si="1"/>
        <v>78.96049699357053</v>
      </c>
      <c r="N47" s="342">
        <f t="shared" si="2"/>
        <v>73.96049699357053</v>
      </c>
      <c r="O47" s="291">
        <f t="shared" si="3"/>
        <v>1.5998399999999999</v>
      </c>
      <c r="P47" s="339">
        <f t="shared" si="4"/>
        <v>4</v>
      </c>
      <c r="Q47" s="291">
        <v>561</v>
      </c>
      <c r="R47" s="339">
        <f t="shared" si="5"/>
        <v>4.3208556149732615</v>
      </c>
      <c r="S47" s="291">
        <v>4</v>
      </c>
    </row>
    <row r="48" spans="1:19" x14ac:dyDescent="0.2">
      <c r="A48" s="291" t="s">
        <v>1382</v>
      </c>
      <c r="B48" s="327" t="s">
        <v>325</v>
      </c>
      <c r="C48" s="327">
        <v>6</v>
      </c>
      <c r="D48" s="365" t="s">
        <v>1596</v>
      </c>
      <c r="E48" s="28" t="s">
        <v>1279</v>
      </c>
      <c r="F48" s="28" t="s">
        <v>1301</v>
      </c>
      <c r="G48" s="197" t="s">
        <v>190</v>
      </c>
      <c r="H48" s="337">
        <v>55.82078897714397</v>
      </c>
      <c r="I48" s="338">
        <v>606</v>
      </c>
      <c r="J48" s="339">
        <f t="shared" si="0"/>
        <v>139.5659290357635</v>
      </c>
      <c r="K48" s="343">
        <v>2.5</v>
      </c>
      <c r="L48" s="341">
        <v>4</v>
      </c>
      <c r="M48" s="344">
        <f t="shared" si="1"/>
        <v>87.228705647352186</v>
      </c>
      <c r="N48" s="342">
        <f t="shared" si="2"/>
        <v>84.728705647352186</v>
      </c>
      <c r="O48" s="291">
        <f t="shared" si="3"/>
        <v>1.5998399999999999</v>
      </c>
      <c r="P48" s="339">
        <f t="shared" si="4"/>
        <v>4</v>
      </c>
      <c r="Q48" s="291">
        <v>561</v>
      </c>
      <c r="R48" s="339">
        <f t="shared" si="5"/>
        <v>4.3208556149732615</v>
      </c>
      <c r="S48" s="291">
        <v>4</v>
      </c>
    </row>
    <row r="49" spans="1:19" x14ac:dyDescent="0.2">
      <c r="A49" s="345" t="s">
        <v>1382</v>
      </c>
      <c r="B49" s="346" t="s">
        <v>326</v>
      </c>
      <c r="C49" s="346">
        <v>6</v>
      </c>
      <c r="D49" s="365" t="s">
        <v>1531</v>
      </c>
      <c r="E49" s="28" t="s">
        <v>1279</v>
      </c>
      <c r="F49" s="28" t="s">
        <v>1302</v>
      </c>
      <c r="G49" s="347" t="s">
        <v>1200</v>
      </c>
      <c r="H49" s="348">
        <v>0.64445801554597804</v>
      </c>
      <c r="I49" s="349">
        <v>606</v>
      </c>
      <c r="J49" s="350">
        <f t="shared" si="0"/>
        <v>1.6113061694818933</v>
      </c>
      <c r="K49" s="341">
        <v>5</v>
      </c>
      <c r="L49" s="341">
        <v>4</v>
      </c>
      <c r="M49" s="351">
        <f t="shared" si="1"/>
        <v>2.0141327118523664</v>
      </c>
      <c r="N49" s="351">
        <f t="shared" si="2"/>
        <v>-2.9858672881476336</v>
      </c>
      <c r="O49" s="291">
        <f t="shared" si="3"/>
        <v>1.5998400000000002</v>
      </c>
      <c r="P49" s="339">
        <f t="shared" si="4"/>
        <v>4.0000000000000009</v>
      </c>
      <c r="Q49" s="291">
        <v>561</v>
      </c>
      <c r="R49" s="339">
        <f t="shared" si="5"/>
        <v>4.3208556149732624</v>
      </c>
      <c r="S49" s="291">
        <v>4</v>
      </c>
    </row>
    <row r="50" spans="1:19" x14ac:dyDescent="0.2">
      <c r="A50" s="291" t="s">
        <v>1382</v>
      </c>
      <c r="B50" s="326" t="s">
        <v>317</v>
      </c>
      <c r="C50" s="326">
        <v>7</v>
      </c>
      <c r="D50" s="365" t="s">
        <v>1597</v>
      </c>
      <c r="E50" s="28" t="s">
        <v>1486</v>
      </c>
      <c r="F50" s="28" t="s">
        <v>1295</v>
      </c>
      <c r="G50" s="336" t="s">
        <v>176</v>
      </c>
      <c r="H50" s="337">
        <v>63.540188558223178</v>
      </c>
      <c r="I50" s="338">
        <v>606</v>
      </c>
      <c r="J50" s="339">
        <f t="shared" si="0"/>
        <v>158.8663580313611</v>
      </c>
      <c r="K50" s="343">
        <v>2.5</v>
      </c>
      <c r="L50" s="341">
        <v>4</v>
      </c>
      <c r="M50" s="344">
        <f t="shared" si="1"/>
        <v>99.291473769600685</v>
      </c>
      <c r="N50" s="342">
        <f t="shared" si="2"/>
        <v>96.791473769600685</v>
      </c>
      <c r="O50" s="291">
        <f t="shared" si="3"/>
        <v>1.5998399999999999</v>
      </c>
      <c r="P50" s="339">
        <f t="shared" si="4"/>
        <v>4</v>
      </c>
      <c r="Q50" s="291">
        <v>561</v>
      </c>
      <c r="R50" s="339">
        <f t="shared" si="5"/>
        <v>4.3208556149732615</v>
      </c>
      <c r="S50" s="291">
        <v>4</v>
      </c>
    </row>
    <row r="51" spans="1:19" x14ac:dyDescent="0.2">
      <c r="A51" s="291" t="s">
        <v>1382</v>
      </c>
      <c r="B51" s="326" t="s">
        <v>318</v>
      </c>
      <c r="C51" s="326">
        <v>7</v>
      </c>
      <c r="D51" s="365" t="s">
        <v>1598</v>
      </c>
      <c r="E51" s="28" t="s">
        <v>1486</v>
      </c>
      <c r="F51" s="28" t="s">
        <v>1296</v>
      </c>
      <c r="G51" s="336" t="s">
        <v>185</v>
      </c>
      <c r="H51" s="337">
        <v>46.676184157316655</v>
      </c>
      <c r="I51" s="338">
        <v>606</v>
      </c>
      <c r="J51" s="339">
        <f t="shared" si="0"/>
        <v>116.70213060635227</v>
      </c>
      <c r="K51" s="340">
        <v>5</v>
      </c>
      <c r="L51" s="341">
        <v>4</v>
      </c>
      <c r="M51" s="342">
        <f t="shared" si="1"/>
        <v>145.87766325794033</v>
      </c>
      <c r="N51" s="342">
        <f t="shared" si="2"/>
        <v>140.87766325794033</v>
      </c>
      <c r="O51" s="291">
        <f t="shared" si="3"/>
        <v>1.5998400000000002</v>
      </c>
      <c r="P51" s="339">
        <f t="shared" si="4"/>
        <v>4.0000000000000009</v>
      </c>
      <c r="Q51" s="291">
        <v>561</v>
      </c>
      <c r="R51" s="339">
        <f t="shared" si="5"/>
        <v>4.3208556149732624</v>
      </c>
      <c r="S51" s="291">
        <v>4</v>
      </c>
    </row>
    <row r="52" spans="1:19" x14ac:dyDescent="0.2">
      <c r="A52" s="291" t="s">
        <v>1382</v>
      </c>
      <c r="B52" s="326" t="s">
        <v>319</v>
      </c>
      <c r="C52" s="326">
        <v>7</v>
      </c>
      <c r="D52" s="365" t="s">
        <v>1599</v>
      </c>
      <c r="E52" s="28" t="s">
        <v>1486</v>
      </c>
      <c r="F52" s="28" t="s">
        <v>1297</v>
      </c>
      <c r="G52" s="336" t="s">
        <v>118</v>
      </c>
      <c r="H52" s="337">
        <v>20.490117474948839</v>
      </c>
      <c r="I52" s="338">
        <v>606</v>
      </c>
      <c r="J52" s="339">
        <f t="shared" si="0"/>
        <v>51.230416729045004</v>
      </c>
      <c r="K52" s="340">
        <v>5</v>
      </c>
      <c r="L52" s="341">
        <v>4</v>
      </c>
      <c r="M52" s="342">
        <f t="shared" si="1"/>
        <v>64.038020911306262</v>
      </c>
      <c r="N52" s="342">
        <f t="shared" si="2"/>
        <v>59.038020911306262</v>
      </c>
      <c r="O52" s="291">
        <f t="shared" si="3"/>
        <v>1.5998399999999999</v>
      </c>
      <c r="P52" s="339">
        <f t="shared" si="4"/>
        <v>4</v>
      </c>
      <c r="Q52" s="291">
        <v>561</v>
      </c>
      <c r="R52" s="339">
        <f t="shared" si="5"/>
        <v>4.3208556149732615</v>
      </c>
      <c r="S52" s="291">
        <v>4</v>
      </c>
    </row>
    <row r="53" spans="1:19" x14ac:dyDescent="0.2">
      <c r="A53" s="291" t="s">
        <v>1382</v>
      </c>
      <c r="B53" s="326" t="s">
        <v>322</v>
      </c>
      <c r="C53" s="326">
        <v>7</v>
      </c>
      <c r="D53" s="365" t="s">
        <v>1600</v>
      </c>
      <c r="E53" s="28" t="s">
        <v>1486</v>
      </c>
      <c r="F53" s="28" t="s">
        <v>1298</v>
      </c>
      <c r="G53" s="336" t="s">
        <v>192</v>
      </c>
      <c r="H53" s="337">
        <v>8.6577715174565029</v>
      </c>
      <c r="I53" s="338">
        <v>606</v>
      </c>
      <c r="J53" s="339">
        <f t="shared" si="0"/>
        <v>21.646593452986558</v>
      </c>
      <c r="K53" s="340">
        <v>5</v>
      </c>
      <c r="L53" s="341">
        <v>4</v>
      </c>
      <c r="M53" s="342">
        <f t="shared" si="1"/>
        <v>27.058241816233199</v>
      </c>
      <c r="N53" s="342">
        <f t="shared" si="2"/>
        <v>22.058241816233199</v>
      </c>
      <c r="O53" s="291">
        <f t="shared" si="3"/>
        <v>1.5998399999999997</v>
      </c>
      <c r="P53" s="339">
        <f t="shared" si="4"/>
        <v>3.9999999999999991</v>
      </c>
      <c r="Q53" s="291">
        <v>561</v>
      </c>
      <c r="R53" s="339">
        <f t="shared" si="5"/>
        <v>4.3208556149732606</v>
      </c>
      <c r="S53" s="291">
        <v>4</v>
      </c>
    </row>
    <row r="54" spans="1:19" x14ac:dyDescent="0.2">
      <c r="A54" s="291" t="s">
        <v>1382</v>
      </c>
      <c r="B54" s="326" t="s">
        <v>323</v>
      </c>
      <c r="C54" s="326">
        <v>7</v>
      </c>
      <c r="D54" s="365" t="s">
        <v>1601</v>
      </c>
      <c r="E54" s="28" t="s">
        <v>1486</v>
      </c>
      <c r="F54" s="28" t="s">
        <v>1299</v>
      </c>
      <c r="G54" s="336" t="s">
        <v>163</v>
      </c>
      <c r="H54" s="337">
        <v>32.827108088962873</v>
      </c>
      <c r="I54" s="338">
        <v>606</v>
      </c>
      <c r="J54" s="339">
        <f t="shared" si="0"/>
        <v>82.075977820189195</v>
      </c>
      <c r="K54" s="340">
        <v>5</v>
      </c>
      <c r="L54" s="341">
        <v>4</v>
      </c>
      <c r="M54" s="342">
        <f t="shared" si="1"/>
        <v>102.5949722752365</v>
      </c>
      <c r="N54" s="342">
        <f t="shared" si="2"/>
        <v>97.594972275236501</v>
      </c>
      <c r="O54" s="291">
        <f t="shared" si="3"/>
        <v>1.5998399999999999</v>
      </c>
      <c r="P54" s="339">
        <f t="shared" si="4"/>
        <v>4</v>
      </c>
      <c r="Q54" s="291">
        <v>561</v>
      </c>
      <c r="R54" s="339">
        <f t="shared" si="5"/>
        <v>4.3208556149732615</v>
      </c>
      <c r="S54" s="291">
        <v>4</v>
      </c>
    </row>
    <row r="55" spans="1:19" x14ac:dyDescent="0.2">
      <c r="A55" s="291" t="s">
        <v>1382</v>
      </c>
      <c r="B55" s="326" t="s">
        <v>324</v>
      </c>
      <c r="C55" s="326">
        <v>7</v>
      </c>
      <c r="D55" s="365" t="s">
        <v>1602</v>
      </c>
      <c r="E55" s="28" t="s">
        <v>1486</v>
      </c>
      <c r="F55" s="28" t="s">
        <v>1300</v>
      </c>
      <c r="G55" s="336" t="s">
        <v>188</v>
      </c>
      <c r="H55" s="337">
        <v>27.882329861140349</v>
      </c>
      <c r="I55" s="338">
        <v>606</v>
      </c>
      <c r="J55" s="339">
        <f t="shared" si="0"/>
        <v>69.712795932444109</v>
      </c>
      <c r="K55" s="340">
        <v>5</v>
      </c>
      <c r="L55" s="341">
        <v>4</v>
      </c>
      <c r="M55" s="342">
        <f t="shared" si="1"/>
        <v>87.14099491555514</v>
      </c>
      <c r="N55" s="342">
        <f t="shared" si="2"/>
        <v>82.14099491555514</v>
      </c>
      <c r="O55" s="291">
        <f t="shared" si="3"/>
        <v>1.5998400000000002</v>
      </c>
      <c r="P55" s="339">
        <f t="shared" si="4"/>
        <v>4.0000000000000009</v>
      </c>
      <c r="Q55" s="291">
        <v>561</v>
      </c>
      <c r="R55" s="339">
        <f t="shared" si="5"/>
        <v>4.3208556149732624</v>
      </c>
      <c r="S55" s="291">
        <v>4</v>
      </c>
    </row>
    <row r="56" spans="1:19" x14ac:dyDescent="0.2">
      <c r="A56" s="291" t="s">
        <v>1382</v>
      </c>
      <c r="B56" s="326" t="s">
        <v>325</v>
      </c>
      <c r="C56" s="326">
        <v>7</v>
      </c>
      <c r="D56" s="365" t="s">
        <v>1603</v>
      </c>
      <c r="E56" s="28" t="s">
        <v>1486</v>
      </c>
      <c r="F56" s="28" t="s">
        <v>1301</v>
      </c>
      <c r="G56" s="336" t="s">
        <v>168</v>
      </c>
      <c r="H56" s="337">
        <v>30.599647242411045</v>
      </c>
      <c r="I56" s="338">
        <v>606</v>
      </c>
      <c r="J56" s="339">
        <f t="shared" si="0"/>
        <v>76.506768782905908</v>
      </c>
      <c r="K56" s="340">
        <v>5</v>
      </c>
      <c r="L56" s="341">
        <v>4</v>
      </c>
      <c r="M56" s="342">
        <f t="shared" si="1"/>
        <v>95.633460978632385</v>
      </c>
      <c r="N56" s="342">
        <f t="shared" si="2"/>
        <v>90.633460978632385</v>
      </c>
      <c r="O56" s="291">
        <f t="shared" si="3"/>
        <v>1.5998399999999999</v>
      </c>
      <c r="P56" s="339">
        <f t="shared" si="4"/>
        <v>4</v>
      </c>
      <c r="Q56" s="291">
        <v>561</v>
      </c>
      <c r="R56" s="339">
        <f t="shared" si="5"/>
        <v>4.3208556149732615</v>
      </c>
      <c r="S56" s="291">
        <v>4</v>
      </c>
    </row>
    <row r="57" spans="1:19" x14ac:dyDescent="0.2">
      <c r="A57" s="291" t="s">
        <v>1382</v>
      </c>
      <c r="B57" s="326" t="s">
        <v>326</v>
      </c>
      <c r="C57" s="326">
        <v>7</v>
      </c>
      <c r="D57" s="365" t="s">
        <v>1604</v>
      </c>
      <c r="E57" s="28" t="s">
        <v>1486</v>
      </c>
      <c r="F57" s="28" t="s">
        <v>1302</v>
      </c>
      <c r="G57" s="336" t="s">
        <v>174</v>
      </c>
      <c r="H57" s="337">
        <v>27.043103948829533</v>
      </c>
      <c r="I57" s="338">
        <v>606</v>
      </c>
      <c r="J57" s="339">
        <f t="shared" si="0"/>
        <v>67.614521324206251</v>
      </c>
      <c r="K57" s="340">
        <v>5</v>
      </c>
      <c r="L57" s="341">
        <v>4</v>
      </c>
      <c r="M57" s="342">
        <f t="shared" si="1"/>
        <v>84.51815165525781</v>
      </c>
      <c r="N57" s="342">
        <f t="shared" si="2"/>
        <v>79.51815165525781</v>
      </c>
      <c r="O57" s="291">
        <f t="shared" si="3"/>
        <v>1.5998399999999999</v>
      </c>
      <c r="P57" s="339">
        <f t="shared" si="4"/>
        <v>4</v>
      </c>
      <c r="Q57" s="291">
        <v>561</v>
      </c>
      <c r="R57" s="339">
        <f t="shared" si="5"/>
        <v>4.3208556149732615</v>
      </c>
      <c r="S57" s="291">
        <v>4</v>
      </c>
    </row>
    <row r="58" spans="1:19" x14ac:dyDescent="0.2">
      <c r="A58" s="291" t="s">
        <v>1382</v>
      </c>
      <c r="B58" s="327" t="s">
        <v>317</v>
      </c>
      <c r="C58" s="327">
        <v>8</v>
      </c>
      <c r="D58" s="365" t="s">
        <v>1605</v>
      </c>
      <c r="E58" s="28" t="s">
        <v>1280</v>
      </c>
      <c r="F58" s="28" t="s">
        <v>1295</v>
      </c>
      <c r="G58" s="197" t="s">
        <v>1203</v>
      </c>
      <c r="H58" s="337">
        <v>11.271572046107366</v>
      </c>
      <c r="I58" s="338">
        <v>606</v>
      </c>
      <c r="J58" s="339">
        <f t="shared" si="0"/>
        <v>28.181748290097424</v>
      </c>
      <c r="K58" s="340">
        <v>5</v>
      </c>
      <c r="L58" s="341">
        <v>4</v>
      </c>
      <c r="M58" s="342">
        <f t="shared" si="1"/>
        <v>35.227185362621782</v>
      </c>
      <c r="N58" s="342">
        <f t="shared" si="2"/>
        <v>30.227185362621782</v>
      </c>
      <c r="O58" s="291">
        <f t="shared" si="3"/>
        <v>1.5998399999999999</v>
      </c>
      <c r="P58" s="339">
        <f t="shared" si="4"/>
        <v>4</v>
      </c>
      <c r="Q58" s="291">
        <v>561</v>
      </c>
      <c r="R58" s="339">
        <f t="shared" si="5"/>
        <v>4.3208556149732615</v>
      </c>
      <c r="S58" s="291">
        <v>4</v>
      </c>
    </row>
    <row r="59" spans="1:19" x14ac:dyDescent="0.2">
      <c r="A59" s="291" t="s">
        <v>1382</v>
      </c>
      <c r="B59" s="327" t="s">
        <v>318</v>
      </c>
      <c r="C59" s="327">
        <v>8</v>
      </c>
      <c r="D59" s="365" t="s">
        <v>1606</v>
      </c>
      <c r="E59" s="28" t="s">
        <v>1280</v>
      </c>
      <c r="F59" s="28" t="s">
        <v>1296</v>
      </c>
      <c r="G59" s="197" t="s">
        <v>175</v>
      </c>
      <c r="H59" s="337">
        <v>23.029977394585529</v>
      </c>
      <c r="I59" s="338">
        <v>606</v>
      </c>
      <c r="J59" s="339">
        <f t="shared" si="0"/>
        <v>57.580701556619488</v>
      </c>
      <c r="K59" s="340">
        <v>5</v>
      </c>
      <c r="L59" s="341">
        <v>4</v>
      </c>
      <c r="M59" s="342">
        <f t="shared" si="1"/>
        <v>71.97587694577436</v>
      </c>
      <c r="N59" s="342">
        <f t="shared" si="2"/>
        <v>66.97587694577436</v>
      </c>
      <c r="O59" s="291">
        <f t="shared" si="3"/>
        <v>1.5998399999999999</v>
      </c>
      <c r="P59" s="339">
        <f t="shared" si="4"/>
        <v>4</v>
      </c>
      <c r="Q59" s="291">
        <v>561</v>
      </c>
      <c r="R59" s="339">
        <f t="shared" si="5"/>
        <v>4.3208556149732615</v>
      </c>
      <c r="S59" s="291">
        <v>4</v>
      </c>
    </row>
    <row r="60" spans="1:19" x14ac:dyDescent="0.2">
      <c r="A60" s="291" t="s">
        <v>1382</v>
      </c>
      <c r="B60" s="327" t="s">
        <v>319</v>
      </c>
      <c r="C60" s="327">
        <v>8</v>
      </c>
      <c r="D60" s="365" t="s">
        <v>1607</v>
      </c>
      <c r="E60" s="28" t="s">
        <v>1280</v>
      </c>
      <c r="F60" s="28" t="s">
        <v>1297</v>
      </c>
      <c r="G60" s="198" t="s">
        <v>136</v>
      </c>
      <c r="H60" s="337">
        <v>36.167375101177946</v>
      </c>
      <c r="I60" s="338">
        <v>606</v>
      </c>
      <c r="J60" s="339">
        <f t="shared" si="0"/>
        <v>90.427480500994974</v>
      </c>
      <c r="K60" s="340">
        <v>5</v>
      </c>
      <c r="L60" s="341">
        <v>4</v>
      </c>
      <c r="M60" s="342">
        <f t="shared" si="1"/>
        <v>113.03435062624372</v>
      </c>
      <c r="N60" s="342">
        <f t="shared" si="2"/>
        <v>108.03435062624372</v>
      </c>
      <c r="O60" s="291">
        <f t="shared" si="3"/>
        <v>1.5998399999999999</v>
      </c>
      <c r="P60" s="339">
        <f t="shared" si="4"/>
        <v>4</v>
      </c>
      <c r="Q60" s="291">
        <v>561</v>
      </c>
      <c r="R60" s="339">
        <f t="shared" si="5"/>
        <v>4.3208556149732615</v>
      </c>
      <c r="S60" s="291">
        <v>4</v>
      </c>
    </row>
    <row r="61" spans="1:19" x14ac:dyDescent="0.2">
      <c r="A61" s="291" t="s">
        <v>1382</v>
      </c>
      <c r="B61" s="327" t="s">
        <v>322</v>
      </c>
      <c r="C61" s="327">
        <v>8</v>
      </c>
      <c r="D61" s="365" t="s">
        <v>1608</v>
      </c>
      <c r="E61" s="28" t="s">
        <v>1280</v>
      </c>
      <c r="F61" s="28" t="s">
        <v>1298</v>
      </c>
      <c r="G61" s="197" t="s">
        <v>147</v>
      </c>
      <c r="H61" s="337">
        <v>28.976650874550046</v>
      </c>
      <c r="I61" s="338">
        <v>606</v>
      </c>
      <c r="J61" s="339">
        <f t="shared" si="0"/>
        <v>72.448872073582478</v>
      </c>
      <c r="K61" s="340">
        <v>5</v>
      </c>
      <c r="L61" s="341">
        <v>4</v>
      </c>
      <c r="M61" s="342">
        <f t="shared" si="1"/>
        <v>90.561090091978102</v>
      </c>
      <c r="N61" s="342">
        <f t="shared" si="2"/>
        <v>85.561090091978102</v>
      </c>
      <c r="O61" s="291">
        <f t="shared" si="3"/>
        <v>1.5998399999999999</v>
      </c>
      <c r="P61" s="339">
        <f t="shared" si="4"/>
        <v>4</v>
      </c>
      <c r="Q61" s="291">
        <v>561</v>
      </c>
      <c r="R61" s="339">
        <f t="shared" si="5"/>
        <v>4.3208556149732615</v>
      </c>
      <c r="S61" s="291">
        <v>4</v>
      </c>
    </row>
    <row r="62" spans="1:19" x14ac:dyDescent="0.2">
      <c r="A62" s="291" t="s">
        <v>1382</v>
      </c>
      <c r="B62" s="327" t="s">
        <v>323</v>
      </c>
      <c r="C62" s="327">
        <v>8</v>
      </c>
      <c r="D62" s="365" t="s">
        <v>1609</v>
      </c>
      <c r="E62" s="28" t="s">
        <v>1280</v>
      </c>
      <c r="F62" s="28" t="s">
        <v>1299</v>
      </c>
      <c r="G62" s="197" t="s">
        <v>112</v>
      </c>
      <c r="H62" s="337">
        <v>34.220888568879957</v>
      </c>
      <c r="I62" s="338">
        <v>606</v>
      </c>
      <c r="J62" s="339">
        <f t="shared" si="0"/>
        <v>85.560777499949893</v>
      </c>
      <c r="K62" s="340">
        <v>5</v>
      </c>
      <c r="L62" s="341">
        <v>4</v>
      </c>
      <c r="M62" s="342">
        <f t="shared" si="1"/>
        <v>106.95097187493737</v>
      </c>
      <c r="N62" s="342">
        <f t="shared" si="2"/>
        <v>101.95097187493737</v>
      </c>
      <c r="O62" s="291">
        <f t="shared" si="3"/>
        <v>1.5998399999999999</v>
      </c>
      <c r="P62" s="339">
        <f t="shared" si="4"/>
        <v>4</v>
      </c>
      <c r="Q62" s="291">
        <v>561</v>
      </c>
      <c r="R62" s="339">
        <f t="shared" si="5"/>
        <v>4.3208556149732615</v>
      </c>
      <c r="S62" s="291">
        <v>4</v>
      </c>
    </row>
    <row r="63" spans="1:19" x14ac:dyDescent="0.2">
      <c r="A63" s="291" t="s">
        <v>1382</v>
      </c>
      <c r="B63" s="327" t="s">
        <v>324</v>
      </c>
      <c r="C63" s="327">
        <v>8</v>
      </c>
      <c r="D63" s="365" t="s">
        <v>1610</v>
      </c>
      <c r="E63" s="28" t="s">
        <v>1280</v>
      </c>
      <c r="F63" s="28" t="s">
        <v>1300</v>
      </c>
      <c r="G63" s="197" t="s">
        <v>121</v>
      </c>
      <c r="H63" s="337">
        <v>21.281281991400444</v>
      </c>
      <c r="I63" s="338">
        <v>606</v>
      </c>
      <c r="J63" s="339">
        <f t="shared" si="0"/>
        <v>53.208525831084216</v>
      </c>
      <c r="K63" s="340">
        <v>5</v>
      </c>
      <c r="L63" s="341">
        <v>4</v>
      </c>
      <c r="M63" s="342">
        <f t="shared" si="1"/>
        <v>66.510657288855271</v>
      </c>
      <c r="N63" s="342">
        <f t="shared" si="2"/>
        <v>61.510657288855271</v>
      </c>
      <c r="O63" s="291">
        <f t="shared" si="3"/>
        <v>1.5998400000000002</v>
      </c>
      <c r="P63" s="339">
        <f t="shared" si="4"/>
        <v>4.0000000000000009</v>
      </c>
      <c r="Q63" s="291">
        <v>561</v>
      </c>
      <c r="R63" s="339">
        <f t="shared" si="5"/>
        <v>4.3208556149732624</v>
      </c>
      <c r="S63" s="291">
        <v>4</v>
      </c>
    </row>
    <row r="64" spans="1:19" x14ac:dyDescent="0.2">
      <c r="A64" s="291" t="s">
        <v>1382</v>
      </c>
      <c r="B64" s="327" t="s">
        <v>325</v>
      </c>
      <c r="C64" s="327">
        <v>8</v>
      </c>
      <c r="D64" s="365" t="s">
        <v>1611</v>
      </c>
      <c r="E64" s="28" t="s">
        <v>1280</v>
      </c>
      <c r="F64" s="28" t="s">
        <v>1301</v>
      </c>
      <c r="G64" s="198" t="s">
        <v>137</v>
      </c>
      <c r="H64" s="337">
        <v>11.567334482164039</v>
      </c>
      <c r="I64" s="338">
        <v>606</v>
      </c>
      <c r="J64" s="339">
        <f t="shared" si="0"/>
        <v>28.921228328242922</v>
      </c>
      <c r="K64" s="340">
        <v>5</v>
      </c>
      <c r="L64" s="341">
        <v>4</v>
      </c>
      <c r="M64" s="342">
        <f t="shared" si="1"/>
        <v>36.151535410303651</v>
      </c>
      <c r="N64" s="342">
        <f t="shared" si="2"/>
        <v>31.151535410303651</v>
      </c>
      <c r="O64" s="291">
        <f t="shared" si="3"/>
        <v>1.5998400000000002</v>
      </c>
      <c r="P64" s="339">
        <f t="shared" si="4"/>
        <v>4.0000000000000009</v>
      </c>
      <c r="Q64" s="291">
        <v>561</v>
      </c>
      <c r="R64" s="339">
        <f t="shared" si="5"/>
        <v>4.3208556149732624</v>
      </c>
      <c r="S64" s="291">
        <v>4</v>
      </c>
    </row>
    <row r="65" spans="1:19" x14ac:dyDescent="0.2">
      <c r="A65" s="291" t="s">
        <v>1382</v>
      </c>
      <c r="B65" s="327" t="s">
        <v>326</v>
      </c>
      <c r="C65" s="327">
        <v>8</v>
      </c>
      <c r="D65" s="365" t="s">
        <v>1612</v>
      </c>
      <c r="E65" s="28" t="s">
        <v>1280</v>
      </c>
      <c r="F65" s="28" t="s">
        <v>1302</v>
      </c>
      <c r="G65" s="197" t="s">
        <v>144</v>
      </c>
      <c r="H65" s="337">
        <v>23.285072495684418</v>
      </c>
      <c r="I65" s="338">
        <v>606</v>
      </c>
      <c r="J65" s="339">
        <f t="shared" si="0"/>
        <v>58.218503089519999</v>
      </c>
      <c r="K65" s="340">
        <v>5</v>
      </c>
      <c r="L65" s="341">
        <v>4</v>
      </c>
      <c r="M65" s="342">
        <f t="shared" si="1"/>
        <v>72.773128861900005</v>
      </c>
      <c r="N65" s="342">
        <f t="shared" si="2"/>
        <v>67.773128861900005</v>
      </c>
      <c r="O65" s="291">
        <f t="shared" si="3"/>
        <v>1.5998399999999997</v>
      </c>
      <c r="P65" s="339">
        <f t="shared" si="4"/>
        <v>3.9999999999999991</v>
      </c>
      <c r="Q65" s="291">
        <v>561</v>
      </c>
      <c r="R65" s="339">
        <f t="shared" si="5"/>
        <v>4.3208556149732606</v>
      </c>
      <c r="S65" s="291">
        <v>4</v>
      </c>
    </row>
    <row r="66" spans="1:19" x14ac:dyDescent="0.2">
      <c r="A66" s="291" t="s">
        <v>1382</v>
      </c>
      <c r="B66" s="326" t="s">
        <v>317</v>
      </c>
      <c r="C66" s="326">
        <v>9</v>
      </c>
      <c r="D66" s="365" t="s">
        <v>1613</v>
      </c>
      <c r="E66" s="28" t="s">
        <v>1270</v>
      </c>
      <c r="F66" s="28" t="s">
        <v>1295</v>
      </c>
      <c r="G66" s="336" t="s">
        <v>202</v>
      </c>
      <c r="H66" s="337">
        <v>16.624872138733174</v>
      </c>
      <c r="I66" s="338">
        <v>606</v>
      </c>
      <c r="J66" s="339">
        <f t="shared" ref="J66:J129" si="6">(H66/(660*I66))*(10^6)</f>
        <v>41.566336980530991</v>
      </c>
      <c r="K66" s="340">
        <v>5</v>
      </c>
      <c r="L66" s="341">
        <v>4</v>
      </c>
      <c r="M66" s="342">
        <f t="shared" ref="M66:M129" si="7">(J66*K66)/L66</f>
        <v>51.957921225663739</v>
      </c>
      <c r="N66" s="342">
        <f t="shared" ref="N66:N129" si="8">M66-K66</f>
        <v>46.957921225663739</v>
      </c>
      <c r="O66" s="291">
        <f t="shared" ref="O66:O129" si="9">(H66*K66)/M66</f>
        <v>1.5998399999999997</v>
      </c>
      <c r="P66" s="339">
        <f t="shared" ref="P66:P129" si="10">(O66/(660*I66))*(10^6)</f>
        <v>3.9999999999999991</v>
      </c>
      <c r="Q66" s="291">
        <v>561</v>
      </c>
      <c r="R66" s="339">
        <f t="shared" si="5"/>
        <v>4.3208556149732606</v>
      </c>
      <c r="S66" s="291">
        <v>4</v>
      </c>
    </row>
    <row r="67" spans="1:19" x14ac:dyDescent="0.2">
      <c r="A67" s="291" t="s">
        <v>1382</v>
      </c>
      <c r="B67" s="326" t="s">
        <v>318</v>
      </c>
      <c r="C67" s="326">
        <v>9</v>
      </c>
      <c r="D67" s="365" t="s">
        <v>1614</v>
      </c>
      <c r="E67" s="28" t="s">
        <v>1270</v>
      </c>
      <c r="F67" s="28" t="s">
        <v>1296</v>
      </c>
      <c r="G67" s="336" t="s">
        <v>195</v>
      </c>
      <c r="H67" s="337">
        <v>23.249950706402686</v>
      </c>
      <c r="I67" s="338">
        <v>606</v>
      </c>
      <c r="J67" s="339">
        <f t="shared" si="6"/>
        <v>58.130689834990214</v>
      </c>
      <c r="K67" s="340">
        <v>5</v>
      </c>
      <c r="L67" s="341">
        <v>4</v>
      </c>
      <c r="M67" s="342">
        <f t="shared" si="7"/>
        <v>72.663362293737762</v>
      </c>
      <c r="N67" s="342">
        <f t="shared" si="8"/>
        <v>67.663362293737762</v>
      </c>
      <c r="O67" s="291">
        <f t="shared" si="9"/>
        <v>1.5998400000000002</v>
      </c>
      <c r="P67" s="339">
        <f t="shared" si="10"/>
        <v>4.0000000000000009</v>
      </c>
      <c r="Q67" s="291">
        <v>561</v>
      </c>
      <c r="R67" s="339">
        <f t="shared" ref="R67:R130" si="11">(O67/(660*Q67))*(10^6)</f>
        <v>4.3208556149732624</v>
      </c>
      <c r="S67" s="291">
        <v>4</v>
      </c>
    </row>
    <row r="68" spans="1:19" x14ac:dyDescent="0.2">
      <c r="A68" s="291" t="s">
        <v>1382</v>
      </c>
      <c r="B68" s="326" t="s">
        <v>319</v>
      </c>
      <c r="C68" s="326">
        <v>9</v>
      </c>
      <c r="D68" s="365" t="s">
        <v>1615</v>
      </c>
      <c r="E68" s="28" t="s">
        <v>1270</v>
      </c>
      <c r="F68" s="28" t="s">
        <v>1297</v>
      </c>
      <c r="G68" s="336" t="s">
        <v>177</v>
      </c>
      <c r="H68" s="337">
        <v>10.997991792754942</v>
      </c>
      <c r="I68" s="338">
        <v>606</v>
      </c>
      <c r="J68" s="339">
        <f t="shared" si="6"/>
        <v>27.497729254812835</v>
      </c>
      <c r="K68" s="340">
        <v>5</v>
      </c>
      <c r="L68" s="341">
        <v>4</v>
      </c>
      <c r="M68" s="342">
        <f t="shared" si="7"/>
        <v>34.372161568516042</v>
      </c>
      <c r="N68" s="342">
        <f t="shared" si="8"/>
        <v>29.372161568516042</v>
      </c>
      <c r="O68" s="291">
        <f t="shared" si="9"/>
        <v>1.5998400000000002</v>
      </c>
      <c r="P68" s="339">
        <f t="shared" si="10"/>
        <v>4.0000000000000009</v>
      </c>
      <c r="Q68" s="291">
        <v>561</v>
      </c>
      <c r="R68" s="339">
        <f t="shared" si="11"/>
        <v>4.3208556149732624</v>
      </c>
      <c r="S68" s="291">
        <v>4</v>
      </c>
    </row>
    <row r="69" spans="1:19" x14ac:dyDescent="0.2">
      <c r="A69" s="291" t="s">
        <v>1382</v>
      </c>
      <c r="B69" s="326" t="s">
        <v>322</v>
      </c>
      <c r="C69" s="326">
        <v>9</v>
      </c>
      <c r="D69" s="365" t="s">
        <v>1616</v>
      </c>
      <c r="E69" s="28" t="s">
        <v>1270</v>
      </c>
      <c r="F69" s="28" t="s">
        <v>1298</v>
      </c>
      <c r="G69" s="291" t="s">
        <v>189</v>
      </c>
      <c r="H69" s="337">
        <v>17.780194154579558</v>
      </c>
      <c r="I69" s="338">
        <v>606</v>
      </c>
      <c r="J69" s="339">
        <f t="shared" si="6"/>
        <v>44.454930879536846</v>
      </c>
      <c r="K69" s="340">
        <v>5</v>
      </c>
      <c r="L69" s="341">
        <v>4</v>
      </c>
      <c r="M69" s="342">
        <f t="shared" si="7"/>
        <v>55.568663599421058</v>
      </c>
      <c r="N69" s="342">
        <f t="shared" si="8"/>
        <v>50.568663599421058</v>
      </c>
      <c r="O69" s="291">
        <f t="shared" si="9"/>
        <v>1.5998400000000002</v>
      </c>
      <c r="P69" s="339">
        <f t="shared" si="10"/>
        <v>4.0000000000000009</v>
      </c>
      <c r="Q69" s="291">
        <v>561</v>
      </c>
      <c r="R69" s="339">
        <f t="shared" si="11"/>
        <v>4.3208556149732624</v>
      </c>
      <c r="S69" s="291">
        <v>4</v>
      </c>
    </row>
    <row r="70" spans="1:19" x14ac:dyDescent="0.2">
      <c r="A70" s="291" t="s">
        <v>1382</v>
      </c>
      <c r="B70" s="326" t="s">
        <v>323</v>
      </c>
      <c r="C70" s="326">
        <v>9</v>
      </c>
      <c r="D70" s="365" t="s">
        <v>1617</v>
      </c>
      <c r="E70" s="28" t="s">
        <v>1270</v>
      </c>
      <c r="F70" s="28" t="s">
        <v>1299</v>
      </c>
      <c r="G70" s="336" t="s">
        <v>179</v>
      </c>
      <c r="H70" s="337">
        <v>18.355082389664723</v>
      </c>
      <c r="I70" s="338">
        <v>606</v>
      </c>
      <c r="J70" s="339">
        <f t="shared" si="6"/>
        <v>45.892295203682181</v>
      </c>
      <c r="K70" s="340">
        <v>5</v>
      </c>
      <c r="L70" s="341">
        <v>4</v>
      </c>
      <c r="M70" s="342">
        <f t="shared" si="7"/>
        <v>57.365369004602726</v>
      </c>
      <c r="N70" s="342">
        <f t="shared" si="8"/>
        <v>52.365369004602726</v>
      </c>
      <c r="O70" s="291">
        <f t="shared" si="9"/>
        <v>1.5998399999999997</v>
      </c>
      <c r="P70" s="339">
        <f t="shared" si="10"/>
        <v>3.9999999999999991</v>
      </c>
      <c r="Q70" s="291">
        <v>561</v>
      </c>
      <c r="R70" s="339">
        <f t="shared" si="11"/>
        <v>4.3208556149732606</v>
      </c>
      <c r="S70" s="291">
        <v>4</v>
      </c>
    </row>
    <row r="71" spans="1:19" x14ac:dyDescent="0.2">
      <c r="A71" s="291" t="s">
        <v>1382</v>
      </c>
      <c r="B71" s="326" t="s">
        <v>324</v>
      </c>
      <c r="C71" s="326">
        <v>9</v>
      </c>
      <c r="D71" s="365" t="s">
        <v>1618</v>
      </c>
      <c r="E71" s="28" t="s">
        <v>1270</v>
      </c>
      <c r="F71" s="28" t="s">
        <v>1300</v>
      </c>
      <c r="G71" s="336" t="s">
        <v>170</v>
      </c>
      <c r="H71" s="337">
        <v>37.37445554333425</v>
      </c>
      <c r="I71" s="338">
        <v>606</v>
      </c>
      <c r="J71" s="339">
        <f t="shared" si="6"/>
        <v>93.445483406676303</v>
      </c>
      <c r="K71" s="340">
        <v>5</v>
      </c>
      <c r="L71" s="341">
        <v>4</v>
      </c>
      <c r="M71" s="342">
        <f t="shared" si="7"/>
        <v>116.80685425834538</v>
      </c>
      <c r="N71" s="342">
        <f t="shared" si="8"/>
        <v>111.80685425834538</v>
      </c>
      <c r="O71" s="291">
        <f t="shared" si="9"/>
        <v>1.5998399999999997</v>
      </c>
      <c r="P71" s="339">
        <f t="shared" si="10"/>
        <v>3.9999999999999991</v>
      </c>
      <c r="Q71" s="291">
        <v>561</v>
      </c>
      <c r="R71" s="339">
        <f t="shared" si="11"/>
        <v>4.3208556149732606</v>
      </c>
      <c r="S71" s="291">
        <v>4</v>
      </c>
    </row>
    <row r="72" spans="1:19" x14ac:dyDescent="0.2">
      <c r="A72" s="291" t="s">
        <v>1382</v>
      </c>
      <c r="B72" s="326" t="s">
        <v>325</v>
      </c>
      <c r="C72" s="326">
        <v>9</v>
      </c>
      <c r="D72" s="365" t="s">
        <v>1619</v>
      </c>
      <c r="E72" s="28" t="s">
        <v>1270</v>
      </c>
      <c r="F72" s="28" t="s">
        <v>1301</v>
      </c>
      <c r="G72" s="336" t="s">
        <v>129</v>
      </c>
      <c r="H72" s="337">
        <v>13.626580443208638</v>
      </c>
      <c r="I72" s="338">
        <v>606</v>
      </c>
      <c r="J72" s="339">
        <f t="shared" si="6"/>
        <v>34.06985809383098</v>
      </c>
      <c r="K72" s="340">
        <v>5</v>
      </c>
      <c r="L72" s="341">
        <v>4</v>
      </c>
      <c r="M72" s="342">
        <f t="shared" si="7"/>
        <v>42.587322617288727</v>
      </c>
      <c r="N72" s="342">
        <f t="shared" si="8"/>
        <v>37.587322617288727</v>
      </c>
      <c r="O72" s="291">
        <f t="shared" si="9"/>
        <v>1.5998399999999999</v>
      </c>
      <c r="P72" s="339">
        <f t="shared" si="10"/>
        <v>4</v>
      </c>
      <c r="Q72" s="291">
        <v>561</v>
      </c>
      <c r="R72" s="339">
        <f t="shared" si="11"/>
        <v>4.3208556149732615</v>
      </c>
      <c r="S72" s="291">
        <v>4</v>
      </c>
    </row>
    <row r="73" spans="1:19" x14ac:dyDescent="0.2">
      <c r="A73" s="291" t="s">
        <v>1382</v>
      </c>
      <c r="B73" s="326" t="s">
        <v>326</v>
      </c>
      <c r="C73" s="326">
        <v>9</v>
      </c>
      <c r="D73" s="365" t="s">
        <v>1620</v>
      </c>
      <c r="E73" s="28" t="s">
        <v>1270</v>
      </c>
      <c r="F73" s="28" t="s">
        <v>1302</v>
      </c>
      <c r="G73" s="291" t="s">
        <v>113</v>
      </c>
      <c r="H73" s="337">
        <v>27.31668420218196</v>
      </c>
      <c r="I73" s="338">
        <v>606</v>
      </c>
      <c r="J73" s="339">
        <f t="shared" si="6"/>
        <v>68.298540359490858</v>
      </c>
      <c r="K73" s="340">
        <v>5</v>
      </c>
      <c r="L73" s="341">
        <v>4</v>
      </c>
      <c r="M73" s="342">
        <f t="shared" si="7"/>
        <v>85.373175449363572</v>
      </c>
      <c r="N73" s="342">
        <f t="shared" si="8"/>
        <v>80.373175449363572</v>
      </c>
      <c r="O73" s="291">
        <f t="shared" si="9"/>
        <v>1.5998399999999999</v>
      </c>
      <c r="P73" s="339">
        <f t="shared" si="10"/>
        <v>4</v>
      </c>
      <c r="Q73" s="291">
        <v>561</v>
      </c>
      <c r="R73" s="339">
        <f t="shared" si="11"/>
        <v>4.3208556149732615</v>
      </c>
      <c r="S73" s="291">
        <v>4</v>
      </c>
    </row>
    <row r="74" spans="1:19" x14ac:dyDescent="0.2">
      <c r="A74" s="291" t="s">
        <v>1382</v>
      </c>
      <c r="B74" s="327" t="s">
        <v>317</v>
      </c>
      <c r="C74" s="327">
        <v>10</v>
      </c>
      <c r="D74" s="365" t="s">
        <v>1621</v>
      </c>
      <c r="E74" s="28" t="s">
        <v>1271</v>
      </c>
      <c r="F74" s="28" t="s">
        <v>1295</v>
      </c>
      <c r="G74" s="197" t="s">
        <v>150</v>
      </c>
      <c r="H74" s="337">
        <v>27.142923770998664</v>
      </c>
      <c r="I74" s="338">
        <v>606</v>
      </c>
      <c r="J74" s="339">
        <f t="shared" si="6"/>
        <v>67.86409583708037</v>
      </c>
      <c r="K74" s="340">
        <v>5</v>
      </c>
      <c r="L74" s="341">
        <v>4</v>
      </c>
      <c r="M74" s="342">
        <f t="shared" si="7"/>
        <v>84.830119796350459</v>
      </c>
      <c r="N74" s="342">
        <f t="shared" si="8"/>
        <v>79.830119796350459</v>
      </c>
      <c r="O74" s="291">
        <f t="shared" si="9"/>
        <v>1.5998399999999999</v>
      </c>
      <c r="P74" s="339">
        <f t="shared" si="10"/>
        <v>4</v>
      </c>
      <c r="Q74" s="291">
        <v>561</v>
      </c>
      <c r="R74" s="339">
        <f t="shared" si="11"/>
        <v>4.3208556149732615</v>
      </c>
      <c r="S74" s="291">
        <v>4</v>
      </c>
    </row>
    <row r="75" spans="1:19" x14ac:dyDescent="0.2">
      <c r="A75" s="291" t="s">
        <v>1382</v>
      </c>
      <c r="B75" s="327" t="s">
        <v>318</v>
      </c>
      <c r="C75" s="327">
        <v>10</v>
      </c>
      <c r="D75" s="365" t="s">
        <v>1622</v>
      </c>
      <c r="E75" s="28" t="s">
        <v>1271</v>
      </c>
      <c r="F75" s="28" t="s">
        <v>1296</v>
      </c>
      <c r="G75" s="198" t="s">
        <v>162</v>
      </c>
      <c r="H75" s="337">
        <v>38.960481606688163</v>
      </c>
      <c r="I75" s="338">
        <v>606</v>
      </c>
      <c r="J75" s="339">
        <f t="shared" si="6"/>
        <v>97.410945111231541</v>
      </c>
      <c r="K75" s="340">
        <v>5</v>
      </c>
      <c r="L75" s="341">
        <v>4</v>
      </c>
      <c r="M75" s="342">
        <f t="shared" si="7"/>
        <v>121.76368138903942</v>
      </c>
      <c r="N75" s="342">
        <f t="shared" si="8"/>
        <v>116.76368138903942</v>
      </c>
      <c r="O75" s="291">
        <f t="shared" si="9"/>
        <v>1.5998399999999999</v>
      </c>
      <c r="P75" s="339">
        <f t="shared" si="10"/>
        <v>4</v>
      </c>
      <c r="Q75" s="291">
        <v>561</v>
      </c>
      <c r="R75" s="339">
        <f t="shared" si="11"/>
        <v>4.3208556149732615</v>
      </c>
      <c r="S75" s="291">
        <v>4</v>
      </c>
    </row>
    <row r="76" spans="1:19" x14ac:dyDescent="0.2">
      <c r="A76" s="291" t="s">
        <v>1382</v>
      </c>
      <c r="B76" s="327" t="s">
        <v>319</v>
      </c>
      <c r="C76" s="327">
        <v>10</v>
      </c>
      <c r="D76" s="365" t="s">
        <v>1623</v>
      </c>
      <c r="E76" s="28" t="s">
        <v>1271</v>
      </c>
      <c r="F76" s="28" t="s">
        <v>1297</v>
      </c>
      <c r="G76" s="197" t="s">
        <v>181</v>
      </c>
      <c r="H76" s="337">
        <v>59.000235164753221</v>
      </c>
      <c r="I76" s="338">
        <v>606</v>
      </c>
      <c r="J76" s="339">
        <f t="shared" si="6"/>
        <v>147.51533944582764</v>
      </c>
      <c r="K76" s="343">
        <v>2.5</v>
      </c>
      <c r="L76" s="341">
        <v>4</v>
      </c>
      <c r="M76" s="344">
        <f t="shared" si="7"/>
        <v>92.197087153642272</v>
      </c>
      <c r="N76" s="342">
        <f t="shared" si="8"/>
        <v>89.697087153642272</v>
      </c>
      <c r="O76" s="291">
        <f t="shared" si="9"/>
        <v>1.5998400000000002</v>
      </c>
      <c r="P76" s="339">
        <f t="shared" si="10"/>
        <v>4.0000000000000009</v>
      </c>
      <c r="Q76" s="291">
        <v>561</v>
      </c>
      <c r="R76" s="339">
        <f t="shared" si="11"/>
        <v>4.3208556149732624</v>
      </c>
      <c r="S76" s="291">
        <v>4</v>
      </c>
    </row>
    <row r="77" spans="1:19" s="44" customFormat="1" x14ac:dyDescent="0.2">
      <c r="A77" s="291" t="s">
        <v>1382</v>
      </c>
      <c r="B77" s="327" t="s">
        <v>322</v>
      </c>
      <c r="C77" s="327">
        <v>10</v>
      </c>
      <c r="D77" s="365" t="s">
        <v>1624</v>
      </c>
      <c r="E77" s="28" t="s">
        <v>1271</v>
      </c>
      <c r="F77" s="28" t="s">
        <v>1298</v>
      </c>
      <c r="G77" s="197" t="s">
        <v>155</v>
      </c>
      <c r="H77" s="337">
        <v>67.778833969960402</v>
      </c>
      <c r="I77" s="338">
        <v>606</v>
      </c>
      <c r="J77" s="339">
        <f t="shared" si="6"/>
        <v>169.4640313280338</v>
      </c>
      <c r="K77" s="343">
        <v>2.5</v>
      </c>
      <c r="L77" s="341">
        <v>4</v>
      </c>
      <c r="M77" s="344">
        <f t="shared" si="7"/>
        <v>105.91501958002112</v>
      </c>
      <c r="N77" s="342">
        <f t="shared" si="8"/>
        <v>103.41501958002112</v>
      </c>
      <c r="O77" s="291">
        <f t="shared" si="9"/>
        <v>1.5998399999999999</v>
      </c>
      <c r="P77" s="339">
        <f t="shared" si="10"/>
        <v>4</v>
      </c>
      <c r="Q77" s="291">
        <v>561</v>
      </c>
      <c r="R77" s="339">
        <f t="shared" si="11"/>
        <v>4.3208556149732615</v>
      </c>
      <c r="S77" s="291">
        <v>4</v>
      </c>
    </row>
    <row r="78" spans="1:19" x14ac:dyDescent="0.2">
      <c r="A78" s="291" t="s">
        <v>1382</v>
      </c>
      <c r="B78" s="327" t="s">
        <v>323</v>
      </c>
      <c r="C78" s="327">
        <v>10</v>
      </c>
      <c r="D78" s="365" t="s">
        <v>1625</v>
      </c>
      <c r="E78" s="28" t="s">
        <v>1271</v>
      </c>
      <c r="F78" s="28" t="s">
        <v>1299</v>
      </c>
      <c r="G78" s="197" t="s">
        <v>201</v>
      </c>
      <c r="H78" s="337">
        <v>19.2238845455812</v>
      </c>
      <c r="I78" s="338">
        <v>606</v>
      </c>
      <c r="J78" s="339">
        <f t="shared" si="6"/>
        <v>48.064517815734568</v>
      </c>
      <c r="K78" s="340">
        <v>5</v>
      </c>
      <c r="L78" s="341">
        <v>4</v>
      </c>
      <c r="M78" s="342">
        <f t="shared" si="7"/>
        <v>60.080647269668212</v>
      </c>
      <c r="N78" s="342">
        <f t="shared" si="8"/>
        <v>55.080647269668212</v>
      </c>
      <c r="O78" s="291">
        <f t="shared" si="9"/>
        <v>1.5998400000000002</v>
      </c>
      <c r="P78" s="339">
        <f t="shared" si="10"/>
        <v>4.0000000000000009</v>
      </c>
      <c r="Q78" s="291">
        <v>561</v>
      </c>
      <c r="R78" s="339">
        <f t="shared" si="11"/>
        <v>4.3208556149732624</v>
      </c>
      <c r="S78" s="291">
        <v>4</v>
      </c>
    </row>
    <row r="79" spans="1:19" x14ac:dyDescent="0.2">
      <c r="A79" s="291" t="s">
        <v>1382</v>
      </c>
      <c r="B79" s="327" t="s">
        <v>324</v>
      </c>
      <c r="C79" s="327">
        <v>10</v>
      </c>
      <c r="D79" s="365" t="s">
        <v>1626</v>
      </c>
      <c r="E79" s="28" t="s">
        <v>1271</v>
      </c>
      <c r="F79" s="28" t="s">
        <v>1300</v>
      </c>
      <c r="G79" s="197" t="s">
        <v>135</v>
      </c>
      <c r="H79" s="337">
        <v>41.454128645691</v>
      </c>
      <c r="I79" s="338">
        <v>606</v>
      </c>
      <c r="J79" s="339">
        <f t="shared" si="6"/>
        <v>103.64568618284579</v>
      </c>
      <c r="K79" s="340">
        <v>5</v>
      </c>
      <c r="L79" s="341">
        <v>4</v>
      </c>
      <c r="M79" s="342">
        <f t="shared" si="7"/>
        <v>129.55710772855724</v>
      </c>
      <c r="N79" s="342">
        <f t="shared" si="8"/>
        <v>124.55710772855724</v>
      </c>
      <c r="O79" s="291">
        <f t="shared" si="9"/>
        <v>1.5998399999999999</v>
      </c>
      <c r="P79" s="339">
        <f t="shared" si="10"/>
        <v>4</v>
      </c>
      <c r="Q79" s="291">
        <v>561</v>
      </c>
      <c r="R79" s="339">
        <f t="shared" si="11"/>
        <v>4.3208556149732615</v>
      </c>
      <c r="S79" s="291">
        <v>4</v>
      </c>
    </row>
    <row r="80" spans="1:19" x14ac:dyDescent="0.2">
      <c r="A80" s="291" t="s">
        <v>1382</v>
      </c>
      <c r="B80" s="327" t="s">
        <v>325</v>
      </c>
      <c r="C80" s="327">
        <v>10</v>
      </c>
      <c r="D80" s="365" t="s">
        <v>1627</v>
      </c>
      <c r="E80" s="28" t="s">
        <v>1271</v>
      </c>
      <c r="F80" s="28" t="s">
        <v>1301</v>
      </c>
      <c r="G80" s="197" t="s">
        <v>167</v>
      </c>
      <c r="H80" s="337">
        <v>51.473081167110848</v>
      </c>
      <c r="I80" s="338">
        <v>606</v>
      </c>
      <c r="J80" s="339">
        <f t="shared" si="6"/>
        <v>128.69557247502462</v>
      </c>
      <c r="K80" s="343">
        <v>2.5</v>
      </c>
      <c r="L80" s="341">
        <v>4</v>
      </c>
      <c r="M80" s="344">
        <f t="shared" si="7"/>
        <v>80.434732796890387</v>
      </c>
      <c r="N80" s="342">
        <f t="shared" si="8"/>
        <v>77.934732796890387</v>
      </c>
      <c r="O80" s="291">
        <f t="shared" si="9"/>
        <v>1.5998400000000002</v>
      </c>
      <c r="P80" s="339">
        <f t="shared" si="10"/>
        <v>4.0000000000000009</v>
      </c>
      <c r="Q80" s="291">
        <v>561</v>
      </c>
      <c r="R80" s="339">
        <f t="shared" si="11"/>
        <v>4.3208556149732624</v>
      </c>
      <c r="S80" s="291">
        <v>4</v>
      </c>
    </row>
    <row r="81" spans="1:19" x14ac:dyDescent="0.2">
      <c r="A81" s="291" t="s">
        <v>1382</v>
      </c>
      <c r="B81" s="327" t="s">
        <v>326</v>
      </c>
      <c r="C81" s="327">
        <v>10</v>
      </c>
      <c r="D81" s="365" t="s">
        <v>1628</v>
      </c>
      <c r="E81" s="28" t="s">
        <v>1271</v>
      </c>
      <c r="F81" s="28" t="s">
        <v>1302</v>
      </c>
      <c r="G81" s="197" t="s">
        <v>203</v>
      </c>
      <c r="H81" s="337">
        <v>47.315770425289223</v>
      </c>
      <c r="I81" s="338">
        <v>606</v>
      </c>
      <c r="J81" s="339">
        <f t="shared" si="6"/>
        <v>118.30125618884195</v>
      </c>
      <c r="K81" s="340">
        <v>5</v>
      </c>
      <c r="L81" s="341">
        <v>4</v>
      </c>
      <c r="M81" s="342">
        <f t="shared" si="7"/>
        <v>147.87657023605243</v>
      </c>
      <c r="N81" s="342">
        <f t="shared" si="8"/>
        <v>142.87657023605243</v>
      </c>
      <c r="O81" s="291">
        <f t="shared" si="9"/>
        <v>1.5998399999999999</v>
      </c>
      <c r="P81" s="339">
        <f t="shared" si="10"/>
        <v>4</v>
      </c>
      <c r="Q81" s="291">
        <v>561</v>
      </c>
      <c r="R81" s="339">
        <f t="shared" si="11"/>
        <v>4.3208556149732615</v>
      </c>
      <c r="S81" s="291">
        <v>4</v>
      </c>
    </row>
    <row r="82" spans="1:19" x14ac:dyDescent="0.2">
      <c r="A82" s="291" t="s">
        <v>1382</v>
      </c>
      <c r="B82" s="326" t="s">
        <v>317</v>
      </c>
      <c r="C82" s="326">
        <v>11</v>
      </c>
      <c r="D82" s="365" t="s">
        <v>1629</v>
      </c>
      <c r="E82" s="28" t="s">
        <v>1272</v>
      </c>
      <c r="F82" s="28" t="s">
        <v>1295</v>
      </c>
      <c r="G82" s="336" t="s">
        <v>165</v>
      </c>
      <c r="H82" s="337">
        <v>48.676025076458984</v>
      </c>
      <c r="I82" s="338">
        <v>606</v>
      </c>
      <c r="J82" s="339">
        <f t="shared" si="6"/>
        <v>121.70223291443891</v>
      </c>
      <c r="K82" s="343">
        <v>2.5</v>
      </c>
      <c r="L82" s="341">
        <v>4</v>
      </c>
      <c r="M82" s="344">
        <f t="shared" si="7"/>
        <v>76.063895571524313</v>
      </c>
      <c r="N82" s="342">
        <f t="shared" si="8"/>
        <v>73.563895571524313</v>
      </c>
      <c r="O82" s="291">
        <f t="shared" si="9"/>
        <v>1.5998400000000002</v>
      </c>
      <c r="P82" s="339">
        <f t="shared" si="10"/>
        <v>4.0000000000000009</v>
      </c>
      <c r="Q82" s="291">
        <v>561</v>
      </c>
      <c r="R82" s="339">
        <f t="shared" si="11"/>
        <v>4.3208556149732624</v>
      </c>
      <c r="S82" s="291">
        <v>4</v>
      </c>
    </row>
    <row r="83" spans="1:19" x14ac:dyDescent="0.2">
      <c r="A83" s="291" t="s">
        <v>1382</v>
      </c>
      <c r="B83" s="326" t="s">
        <v>318</v>
      </c>
      <c r="C83" s="326">
        <v>11</v>
      </c>
      <c r="D83" s="365" t="s">
        <v>1630</v>
      </c>
      <c r="E83" s="28" t="s">
        <v>1272</v>
      </c>
      <c r="F83" s="28" t="s">
        <v>1296</v>
      </c>
      <c r="G83" s="336" t="s">
        <v>114</v>
      </c>
      <c r="H83" s="337">
        <v>56.983709588540769</v>
      </c>
      <c r="I83" s="338">
        <v>606</v>
      </c>
      <c r="J83" s="339">
        <f t="shared" si="6"/>
        <v>142.47352132348428</v>
      </c>
      <c r="K83" s="343">
        <v>2.5</v>
      </c>
      <c r="L83" s="341">
        <v>4</v>
      </c>
      <c r="M83" s="344">
        <f t="shared" si="7"/>
        <v>89.045950827177677</v>
      </c>
      <c r="N83" s="342">
        <f t="shared" si="8"/>
        <v>86.545950827177677</v>
      </c>
      <c r="O83" s="291">
        <f t="shared" si="9"/>
        <v>1.5998399999999999</v>
      </c>
      <c r="P83" s="339">
        <f t="shared" si="10"/>
        <v>4</v>
      </c>
      <c r="Q83" s="291">
        <v>561</v>
      </c>
      <c r="R83" s="339">
        <f t="shared" si="11"/>
        <v>4.3208556149732615</v>
      </c>
      <c r="S83" s="291">
        <v>4</v>
      </c>
    </row>
    <row r="84" spans="1:19" x14ac:dyDescent="0.2">
      <c r="A84" s="291" t="s">
        <v>1382</v>
      </c>
      <c r="B84" s="326" t="s">
        <v>319</v>
      </c>
      <c r="C84" s="326">
        <v>11</v>
      </c>
      <c r="D84" s="365" t="s">
        <v>352</v>
      </c>
      <c r="E84" s="28" t="s">
        <v>1272</v>
      </c>
      <c r="F84" s="28" t="s">
        <v>1297</v>
      </c>
      <c r="G84" s="336" t="s">
        <v>108</v>
      </c>
      <c r="H84" s="337">
        <v>67.020856982523043</v>
      </c>
      <c r="I84" s="338">
        <v>606</v>
      </c>
      <c r="J84" s="339">
        <f t="shared" si="6"/>
        <v>167.5688993462422</v>
      </c>
      <c r="K84" s="343">
        <v>2.5</v>
      </c>
      <c r="L84" s="341">
        <v>4</v>
      </c>
      <c r="M84" s="344">
        <f t="shared" si="7"/>
        <v>104.73056209140138</v>
      </c>
      <c r="N84" s="342">
        <f t="shared" si="8"/>
        <v>102.23056209140138</v>
      </c>
      <c r="O84" s="291">
        <f t="shared" si="9"/>
        <v>1.5998400000000002</v>
      </c>
      <c r="P84" s="339">
        <f t="shared" si="10"/>
        <v>4.0000000000000009</v>
      </c>
      <c r="Q84" s="291">
        <v>561</v>
      </c>
      <c r="R84" s="339">
        <f t="shared" si="11"/>
        <v>4.3208556149732624</v>
      </c>
      <c r="S84" s="291">
        <v>4</v>
      </c>
    </row>
    <row r="85" spans="1:19" x14ac:dyDescent="0.2">
      <c r="A85" s="291" t="s">
        <v>1382</v>
      </c>
      <c r="B85" s="326" t="s">
        <v>322</v>
      </c>
      <c r="C85" s="326">
        <v>11</v>
      </c>
      <c r="D85" s="365" t="s">
        <v>1631</v>
      </c>
      <c r="E85" s="28" t="s">
        <v>1272</v>
      </c>
      <c r="F85" s="28" t="s">
        <v>1298</v>
      </c>
      <c r="G85" s="336" t="s">
        <v>132</v>
      </c>
      <c r="H85" s="337">
        <v>33.903328900002741</v>
      </c>
      <c r="I85" s="338">
        <v>606</v>
      </c>
      <c r="J85" s="339">
        <f t="shared" si="6"/>
        <v>84.766798929899835</v>
      </c>
      <c r="K85" s="340">
        <v>5</v>
      </c>
      <c r="L85" s="341">
        <v>4</v>
      </c>
      <c r="M85" s="342">
        <f t="shared" si="7"/>
        <v>105.95849866237479</v>
      </c>
      <c r="N85" s="342">
        <f t="shared" si="8"/>
        <v>100.95849866237479</v>
      </c>
      <c r="O85" s="291">
        <f t="shared" si="9"/>
        <v>1.5998400000000002</v>
      </c>
      <c r="P85" s="339">
        <f t="shared" si="10"/>
        <v>4.0000000000000009</v>
      </c>
      <c r="Q85" s="291">
        <v>561</v>
      </c>
      <c r="R85" s="339">
        <f t="shared" si="11"/>
        <v>4.3208556149732624</v>
      </c>
      <c r="S85" s="291">
        <v>4</v>
      </c>
    </row>
    <row r="86" spans="1:19" x14ac:dyDescent="0.2">
      <c r="A86" s="291" t="s">
        <v>1382</v>
      </c>
      <c r="B86" s="326" t="s">
        <v>323</v>
      </c>
      <c r="C86" s="326">
        <v>11</v>
      </c>
      <c r="D86" s="365" t="s">
        <v>1632</v>
      </c>
      <c r="E86" s="28" t="s">
        <v>1272</v>
      </c>
      <c r="F86" s="28" t="s">
        <v>1299</v>
      </c>
      <c r="G86" s="336" t="s">
        <v>131</v>
      </c>
      <c r="H86" s="337">
        <v>26.759057440787149</v>
      </c>
      <c r="I86" s="338">
        <v>606</v>
      </c>
      <c r="J86" s="339">
        <f t="shared" si="6"/>
        <v>66.904334035371406</v>
      </c>
      <c r="K86" s="340">
        <v>5</v>
      </c>
      <c r="L86" s="341">
        <v>4</v>
      </c>
      <c r="M86" s="342">
        <f t="shared" si="7"/>
        <v>83.630417544214254</v>
      </c>
      <c r="N86" s="342">
        <f t="shared" si="8"/>
        <v>78.630417544214254</v>
      </c>
      <c r="O86" s="291">
        <f t="shared" si="9"/>
        <v>1.5998400000000002</v>
      </c>
      <c r="P86" s="339">
        <f t="shared" si="10"/>
        <v>4.0000000000000009</v>
      </c>
      <c r="Q86" s="291">
        <v>561</v>
      </c>
      <c r="R86" s="339">
        <f t="shared" si="11"/>
        <v>4.3208556149732624</v>
      </c>
      <c r="S86" s="291">
        <v>4</v>
      </c>
    </row>
    <row r="87" spans="1:19" x14ac:dyDescent="0.2">
      <c r="A87" s="291" t="s">
        <v>1382</v>
      </c>
      <c r="B87" s="326" t="s">
        <v>324</v>
      </c>
      <c r="C87" s="326">
        <v>11</v>
      </c>
      <c r="D87" s="365" t="s">
        <v>1633</v>
      </c>
      <c r="E87" s="28" t="s">
        <v>1272</v>
      </c>
      <c r="F87" s="28" t="s">
        <v>1300</v>
      </c>
      <c r="G87" s="336" t="s">
        <v>104</v>
      </c>
      <c r="H87" s="337">
        <v>52.693774501263981</v>
      </c>
      <c r="I87" s="338">
        <v>606</v>
      </c>
      <c r="J87" s="339">
        <f t="shared" si="6"/>
        <v>131.74761101426139</v>
      </c>
      <c r="K87" s="343">
        <v>2.5</v>
      </c>
      <c r="L87" s="341">
        <v>4</v>
      </c>
      <c r="M87" s="344">
        <f t="shared" si="7"/>
        <v>82.342256883913365</v>
      </c>
      <c r="N87" s="342">
        <f t="shared" si="8"/>
        <v>79.842256883913365</v>
      </c>
      <c r="O87" s="291">
        <f t="shared" si="9"/>
        <v>1.5998399999999997</v>
      </c>
      <c r="P87" s="339">
        <f t="shared" si="10"/>
        <v>3.9999999999999991</v>
      </c>
      <c r="Q87" s="291">
        <v>561</v>
      </c>
      <c r="R87" s="339">
        <f t="shared" si="11"/>
        <v>4.3208556149732606</v>
      </c>
      <c r="S87" s="291">
        <v>4</v>
      </c>
    </row>
    <row r="88" spans="1:19" x14ac:dyDescent="0.2">
      <c r="A88" s="291" t="s">
        <v>1382</v>
      </c>
      <c r="B88" s="326" t="s">
        <v>325</v>
      </c>
      <c r="C88" s="326">
        <v>11</v>
      </c>
      <c r="D88" s="365" t="s">
        <v>1634</v>
      </c>
      <c r="E88" s="28" t="s">
        <v>1272</v>
      </c>
      <c r="F88" s="28" t="s">
        <v>1301</v>
      </c>
      <c r="G88" s="291" t="s">
        <v>180</v>
      </c>
      <c r="H88" s="337">
        <v>45.910811443559624</v>
      </c>
      <c r="I88" s="338">
        <v>606</v>
      </c>
      <c r="J88" s="339">
        <f t="shared" si="6"/>
        <v>114.78850745964502</v>
      </c>
      <c r="K88" s="340">
        <v>5</v>
      </c>
      <c r="L88" s="341">
        <v>4</v>
      </c>
      <c r="M88" s="342">
        <f t="shared" si="7"/>
        <v>143.48563432455626</v>
      </c>
      <c r="N88" s="342">
        <f t="shared" si="8"/>
        <v>138.48563432455626</v>
      </c>
      <c r="O88" s="291">
        <f t="shared" si="9"/>
        <v>1.5998400000000002</v>
      </c>
      <c r="P88" s="339">
        <f t="shared" si="10"/>
        <v>4.0000000000000009</v>
      </c>
      <c r="Q88" s="291">
        <v>561</v>
      </c>
      <c r="R88" s="339">
        <f t="shared" si="11"/>
        <v>4.3208556149732624</v>
      </c>
      <c r="S88" s="291">
        <v>4</v>
      </c>
    </row>
    <row r="89" spans="1:19" x14ac:dyDescent="0.2">
      <c r="A89" s="291" t="s">
        <v>1382</v>
      </c>
      <c r="B89" s="326" t="s">
        <v>326</v>
      </c>
      <c r="C89" s="326">
        <v>11</v>
      </c>
      <c r="D89" s="365" t="s">
        <v>1635</v>
      </c>
      <c r="E89" s="28" t="s">
        <v>1272</v>
      </c>
      <c r="F89" s="28" t="s">
        <v>1302</v>
      </c>
      <c r="G89" s="336" t="s">
        <v>143</v>
      </c>
      <c r="H89" s="337">
        <v>18.323018492140513</v>
      </c>
      <c r="I89" s="338">
        <v>606</v>
      </c>
      <c r="J89" s="339">
        <f t="shared" si="6"/>
        <v>45.812127443095591</v>
      </c>
      <c r="K89" s="340">
        <v>5</v>
      </c>
      <c r="L89" s="341">
        <v>4</v>
      </c>
      <c r="M89" s="342">
        <f t="shared" si="7"/>
        <v>57.265159303869488</v>
      </c>
      <c r="N89" s="342">
        <f t="shared" si="8"/>
        <v>52.265159303869488</v>
      </c>
      <c r="O89" s="291">
        <f t="shared" si="9"/>
        <v>1.5998399999999999</v>
      </c>
      <c r="P89" s="339">
        <f t="shared" si="10"/>
        <v>4</v>
      </c>
      <c r="Q89" s="291">
        <v>561</v>
      </c>
      <c r="R89" s="339">
        <f t="shared" si="11"/>
        <v>4.3208556149732615</v>
      </c>
      <c r="S89" s="291">
        <v>4</v>
      </c>
    </row>
    <row r="90" spans="1:19" x14ac:dyDescent="0.2">
      <c r="A90" s="291" t="s">
        <v>1382</v>
      </c>
      <c r="B90" s="326" t="s">
        <v>317</v>
      </c>
      <c r="C90" s="336">
        <v>12</v>
      </c>
      <c r="D90" s="365" t="s">
        <v>1636</v>
      </c>
      <c r="E90" s="28" t="s">
        <v>1273</v>
      </c>
      <c r="F90" s="28" t="s">
        <v>1295</v>
      </c>
      <c r="G90" s="336" t="s">
        <v>158</v>
      </c>
      <c r="H90" s="337">
        <v>48.331567945585235</v>
      </c>
      <c r="I90" s="338">
        <v>606</v>
      </c>
      <c r="J90" s="339">
        <f t="shared" si="6"/>
        <v>120.84100396435953</v>
      </c>
      <c r="K90" s="343">
        <v>2.5</v>
      </c>
      <c r="L90" s="341">
        <v>4</v>
      </c>
      <c r="M90" s="344">
        <f t="shared" si="7"/>
        <v>75.525627477724711</v>
      </c>
      <c r="N90" s="342">
        <f t="shared" si="8"/>
        <v>73.025627477724711</v>
      </c>
      <c r="O90" s="291">
        <f t="shared" si="9"/>
        <v>1.5998399999999997</v>
      </c>
      <c r="P90" s="339">
        <f t="shared" si="10"/>
        <v>3.9999999999999991</v>
      </c>
      <c r="Q90" s="291">
        <v>561</v>
      </c>
      <c r="R90" s="339">
        <f t="shared" si="11"/>
        <v>4.3208556149732606</v>
      </c>
      <c r="S90" s="291">
        <v>4</v>
      </c>
    </row>
    <row r="91" spans="1:19" x14ac:dyDescent="0.2">
      <c r="A91" s="291" t="s">
        <v>1382</v>
      </c>
      <c r="B91" s="326" t="s">
        <v>318</v>
      </c>
      <c r="C91" s="336">
        <v>12</v>
      </c>
      <c r="D91" s="365" t="s">
        <v>1637</v>
      </c>
      <c r="E91" s="28" t="s">
        <v>1273</v>
      </c>
      <c r="F91" s="28" t="s">
        <v>1296</v>
      </c>
      <c r="G91" s="336" t="s">
        <v>182</v>
      </c>
      <c r="H91" s="337">
        <v>81.428072917157039</v>
      </c>
      <c r="I91" s="338">
        <v>606</v>
      </c>
      <c r="J91" s="339">
        <f t="shared" si="6"/>
        <v>203.59054134702731</v>
      </c>
      <c r="K91" s="343">
        <v>2.5</v>
      </c>
      <c r="L91" s="341">
        <v>4</v>
      </c>
      <c r="M91" s="344">
        <f t="shared" si="7"/>
        <v>127.24408834189207</v>
      </c>
      <c r="N91" s="342">
        <f t="shared" si="8"/>
        <v>124.74408834189207</v>
      </c>
      <c r="O91" s="291">
        <f t="shared" si="9"/>
        <v>1.5998399999999999</v>
      </c>
      <c r="P91" s="339">
        <f t="shared" si="10"/>
        <v>4</v>
      </c>
      <c r="Q91" s="291">
        <v>561</v>
      </c>
      <c r="R91" s="339">
        <f t="shared" si="11"/>
        <v>4.3208556149732615</v>
      </c>
      <c r="S91" s="291">
        <v>4</v>
      </c>
    </row>
    <row r="92" spans="1:19" x14ac:dyDescent="0.2">
      <c r="A92" s="291" t="s">
        <v>1382</v>
      </c>
      <c r="B92" s="326" t="s">
        <v>319</v>
      </c>
      <c r="C92" s="336">
        <v>12</v>
      </c>
      <c r="D92" s="365" t="s">
        <v>1638</v>
      </c>
      <c r="E92" s="28" t="s">
        <v>1273</v>
      </c>
      <c r="F92" s="28" t="s">
        <v>1297</v>
      </c>
      <c r="G92" s="336" t="s">
        <v>183</v>
      </c>
      <c r="H92" s="337">
        <v>25.585208239592788</v>
      </c>
      <c r="I92" s="338">
        <v>606</v>
      </c>
      <c r="J92" s="339">
        <f t="shared" si="6"/>
        <v>63.969417540736046</v>
      </c>
      <c r="K92" s="340">
        <v>5</v>
      </c>
      <c r="L92" s="341">
        <v>4</v>
      </c>
      <c r="M92" s="342">
        <f t="shared" si="7"/>
        <v>79.961771925920061</v>
      </c>
      <c r="N92" s="342">
        <f t="shared" si="8"/>
        <v>74.961771925920061</v>
      </c>
      <c r="O92" s="291">
        <f t="shared" si="9"/>
        <v>1.5998399999999999</v>
      </c>
      <c r="P92" s="339">
        <f t="shared" si="10"/>
        <v>4</v>
      </c>
      <c r="Q92" s="291">
        <v>561</v>
      </c>
      <c r="R92" s="339">
        <f t="shared" si="11"/>
        <v>4.3208556149732615</v>
      </c>
      <c r="S92" s="291">
        <v>4</v>
      </c>
    </row>
    <row r="93" spans="1:19" s="1" customFormat="1" x14ac:dyDescent="0.2">
      <c r="A93" s="291" t="s">
        <v>1382</v>
      </c>
      <c r="B93" s="326" t="s">
        <v>322</v>
      </c>
      <c r="C93" s="336">
        <v>12</v>
      </c>
      <c r="D93" s="365" t="s">
        <v>1639</v>
      </c>
      <c r="E93" s="28" t="s">
        <v>1273</v>
      </c>
      <c r="F93" s="28" t="s">
        <v>1298</v>
      </c>
      <c r="G93" s="336" t="s">
        <v>106</v>
      </c>
      <c r="H93" s="337">
        <v>69.273012685276413</v>
      </c>
      <c r="I93" s="338">
        <v>606</v>
      </c>
      <c r="J93" s="339">
        <f t="shared" si="6"/>
        <v>173.19985169836087</v>
      </c>
      <c r="K93" s="343">
        <v>2.5</v>
      </c>
      <c r="L93" s="341">
        <v>4</v>
      </c>
      <c r="M93" s="344">
        <f t="shared" si="7"/>
        <v>108.24990731147554</v>
      </c>
      <c r="N93" s="342">
        <f t="shared" si="8"/>
        <v>105.74990731147554</v>
      </c>
      <c r="O93" s="291">
        <f t="shared" si="9"/>
        <v>1.5998399999999999</v>
      </c>
      <c r="P93" s="339">
        <f t="shared" si="10"/>
        <v>4</v>
      </c>
      <c r="Q93" s="291">
        <v>561</v>
      </c>
      <c r="R93" s="339">
        <f t="shared" si="11"/>
        <v>4.3208556149732615</v>
      </c>
      <c r="S93" s="291">
        <v>4</v>
      </c>
    </row>
    <row r="94" spans="1:19" x14ac:dyDescent="0.2">
      <c r="A94" s="291" t="s">
        <v>1382</v>
      </c>
      <c r="B94" s="326" t="s">
        <v>323</v>
      </c>
      <c r="C94" s="336">
        <v>12</v>
      </c>
      <c r="D94" s="365" t="s">
        <v>1640</v>
      </c>
      <c r="E94" s="28" t="s">
        <v>1273</v>
      </c>
      <c r="F94" s="28" t="s">
        <v>1299</v>
      </c>
      <c r="G94" s="336" t="s">
        <v>122</v>
      </c>
      <c r="H94" s="337">
        <v>64.83855423739513</v>
      </c>
      <c r="I94" s="338">
        <v>606</v>
      </c>
      <c r="J94" s="339">
        <f t="shared" si="6"/>
        <v>162.11259685317316</v>
      </c>
      <c r="K94" s="343">
        <v>2.5</v>
      </c>
      <c r="L94" s="341">
        <v>4</v>
      </c>
      <c r="M94" s="344">
        <f t="shared" si="7"/>
        <v>101.32037303323322</v>
      </c>
      <c r="N94" s="342">
        <f t="shared" si="8"/>
        <v>98.820373033233224</v>
      </c>
      <c r="O94" s="291">
        <f t="shared" si="9"/>
        <v>1.5998399999999997</v>
      </c>
      <c r="P94" s="339">
        <f t="shared" si="10"/>
        <v>3.9999999999999991</v>
      </c>
      <c r="Q94" s="291">
        <v>561</v>
      </c>
      <c r="R94" s="339">
        <f t="shared" si="11"/>
        <v>4.3208556149732606</v>
      </c>
      <c r="S94" s="291">
        <v>4</v>
      </c>
    </row>
    <row r="95" spans="1:19" x14ac:dyDescent="0.2">
      <c r="A95" s="291" t="s">
        <v>1382</v>
      </c>
      <c r="B95" s="326" t="s">
        <v>324</v>
      </c>
      <c r="C95" s="336">
        <v>12</v>
      </c>
      <c r="D95" s="365" t="s">
        <v>1641</v>
      </c>
      <c r="E95" s="28" t="s">
        <v>1273</v>
      </c>
      <c r="F95" s="28" t="s">
        <v>1300</v>
      </c>
      <c r="G95" s="336" t="s">
        <v>105</v>
      </c>
      <c r="H95" s="337">
        <v>46.257667509010425</v>
      </c>
      <c r="I95" s="338">
        <v>606</v>
      </c>
      <c r="J95" s="339">
        <f t="shared" si="6"/>
        <v>115.65573434596065</v>
      </c>
      <c r="K95" s="340">
        <v>5</v>
      </c>
      <c r="L95" s="341">
        <v>4</v>
      </c>
      <c r="M95" s="342">
        <f t="shared" si="7"/>
        <v>144.56966793245081</v>
      </c>
      <c r="N95" s="342">
        <f t="shared" si="8"/>
        <v>139.56966793245081</v>
      </c>
      <c r="O95" s="291">
        <f t="shared" si="9"/>
        <v>1.5998400000000002</v>
      </c>
      <c r="P95" s="339">
        <f t="shared" si="10"/>
        <v>4.0000000000000009</v>
      </c>
      <c r="Q95" s="291">
        <v>561</v>
      </c>
      <c r="R95" s="339">
        <f t="shared" si="11"/>
        <v>4.3208556149732624</v>
      </c>
      <c r="S95" s="291">
        <v>4</v>
      </c>
    </row>
    <row r="96" spans="1:19" x14ac:dyDescent="0.2">
      <c r="A96" s="291" t="s">
        <v>1382</v>
      </c>
      <c r="B96" s="326" t="s">
        <v>325</v>
      </c>
      <c r="C96" s="336">
        <v>12</v>
      </c>
      <c r="D96" s="365" t="s">
        <v>1642</v>
      </c>
      <c r="E96" s="28" t="s">
        <v>1273</v>
      </c>
      <c r="F96" s="28" t="s">
        <v>1301</v>
      </c>
      <c r="G96" s="336" t="s">
        <v>125</v>
      </c>
      <c r="H96" s="337">
        <v>59.173238501698883</v>
      </c>
      <c r="I96" s="338">
        <v>606</v>
      </c>
      <c r="J96" s="339">
        <f t="shared" si="6"/>
        <v>147.94789104335155</v>
      </c>
      <c r="K96" s="343">
        <v>2.5</v>
      </c>
      <c r="L96" s="341">
        <v>4</v>
      </c>
      <c r="M96" s="344">
        <f t="shared" si="7"/>
        <v>92.467431902094717</v>
      </c>
      <c r="N96" s="342">
        <f t="shared" si="8"/>
        <v>89.967431902094717</v>
      </c>
      <c r="O96" s="291">
        <f t="shared" si="9"/>
        <v>1.5998399999999999</v>
      </c>
      <c r="P96" s="339">
        <f t="shared" si="10"/>
        <v>4</v>
      </c>
      <c r="Q96" s="291">
        <v>561</v>
      </c>
      <c r="R96" s="339">
        <f t="shared" si="11"/>
        <v>4.3208556149732615</v>
      </c>
      <c r="S96" s="291">
        <v>4</v>
      </c>
    </row>
    <row r="97" spans="1:19" x14ac:dyDescent="0.2">
      <c r="A97" s="291" t="s">
        <v>1382</v>
      </c>
      <c r="B97" s="326" t="s">
        <v>326</v>
      </c>
      <c r="C97" s="336">
        <v>12</v>
      </c>
      <c r="D97" s="365" t="s">
        <v>1643</v>
      </c>
      <c r="E97" s="28" t="s">
        <v>1273</v>
      </c>
      <c r="F97" s="28" t="s">
        <v>1302</v>
      </c>
      <c r="G97" s="336" t="s">
        <v>1204</v>
      </c>
      <c r="H97" s="337">
        <v>24.721278056263756</v>
      </c>
      <c r="I97" s="338">
        <v>606</v>
      </c>
      <c r="J97" s="339">
        <f t="shared" si="6"/>
        <v>61.809376078267221</v>
      </c>
      <c r="K97" s="340">
        <v>5</v>
      </c>
      <c r="L97" s="341">
        <v>4</v>
      </c>
      <c r="M97" s="342">
        <f t="shared" si="7"/>
        <v>77.261720097834029</v>
      </c>
      <c r="N97" s="342">
        <f t="shared" si="8"/>
        <v>72.261720097834029</v>
      </c>
      <c r="O97" s="291">
        <f t="shared" si="9"/>
        <v>1.5998399999999999</v>
      </c>
      <c r="P97" s="339">
        <f t="shared" si="10"/>
        <v>4</v>
      </c>
      <c r="Q97" s="291">
        <v>561</v>
      </c>
      <c r="R97" s="339">
        <f t="shared" si="11"/>
        <v>4.3208556149732615</v>
      </c>
      <c r="S97" s="291">
        <v>4</v>
      </c>
    </row>
    <row r="98" spans="1:19" x14ac:dyDescent="0.2">
      <c r="A98" s="336" t="s">
        <v>1389</v>
      </c>
      <c r="B98" s="326" t="s">
        <v>317</v>
      </c>
      <c r="C98" s="326">
        <v>1</v>
      </c>
      <c r="D98" s="365" t="s">
        <v>1644</v>
      </c>
      <c r="E98" s="28" t="s">
        <v>1281</v>
      </c>
      <c r="F98" s="28" t="s">
        <v>1295</v>
      </c>
      <c r="G98" s="209" t="s">
        <v>186</v>
      </c>
      <c r="H98" s="337">
        <v>5.1985807612730728</v>
      </c>
      <c r="I98" s="338">
        <v>606</v>
      </c>
      <c r="J98" s="339">
        <f t="shared" si="6"/>
        <v>12.997751678350518</v>
      </c>
      <c r="K98" s="340">
        <v>5</v>
      </c>
      <c r="L98" s="341">
        <v>4</v>
      </c>
      <c r="M98" s="342">
        <f t="shared" si="7"/>
        <v>16.247189597938146</v>
      </c>
      <c r="N98" s="342">
        <f t="shared" si="8"/>
        <v>11.247189597938146</v>
      </c>
      <c r="O98" s="291">
        <f t="shared" si="9"/>
        <v>1.5998399999999999</v>
      </c>
      <c r="P98" s="339">
        <f t="shared" si="10"/>
        <v>4</v>
      </c>
      <c r="Q98" s="291">
        <v>561</v>
      </c>
      <c r="R98" s="339">
        <f t="shared" si="11"/>
        <v>4.3208556149732615</v>
      </c>
      <c r="S98" s="291">
        <v>4</v>
      </c>
    </row>
    <row r="99" spans="1:19" x14ac:dyDescent="0.2">
      <c r="A99" s="336" t="s">
        <v>1389</v>
      </c>
      <c r="B99" s="326" t="s">
        <v>318</v>
      </c>
      <c r="C99" s="326">
        <v>1</v>
      </c>
      <c r="D99" s="365" t="s">
        <v>1645</v>
      </c>
      <c r="E99" s="28" t="s">
        <v>1281</v>
      </c>
      <c r="F99" s="28" t="s">
        <v>1296</v>
      </c>
      <c r="G99" s="209" t="s">
        <v>134</v>
      </c>
      <c r="H99" s="337">
        <v>22.461896185480132</v>
      </c>
      <c r="I99" s="338">
        <v>606</v>
      </c>
      <c r="J99" s="339">
        <f t="shared" si="6"/>
        <v>56.160356499350264</v>
      </c>
      <c r="K99" s="340">
        <v>5</v>
      </c>
      <c r="L99" s="341">
        <v>4</v>
      </c>
      <c r="M99" s="342">
        <f t="shared" si="7"/>
        <v>70.200445624187836</v>
      </c>
      <c r="N99" s="342">
        <f t="shared" si="8"/>
        <v>65.200445624187836</v>
      </c>
      <c r="O99" s="291">
        <f t="shared" si="9"/>
        <v>1.5998399999999999</v>
      </c>
      <c r="P99" s="339">
        <f t="shared" si="10"/>
        <v>4</v>
      </c>
      <c r="Q99" s="291">
        <v>561</v>
      </c>
      <c r="R99" s="339">
        <f t="shared" si="11"/>
        <v>4.3208556149732615</v>
      </c>
      <c r="S99" s="291">
        <v>4</v>
      </c>
    </row>
    <row r="100" spans="1:19" x14ac:dyDescent="0.2">
      <c r="A100" s="336" t="s">
        <v>1389</v>
      </c>
      <c r="B100" s="326" t="s">
        <v>319</v>
      </c>
      <c r="C100" s="326">
        <v>1</v>
      </c>
      <c r="D100" s="365" t="s">
        <v>1646</v>
      </c>
      <c r="E100" s="28" t="s">
        <v>1281</v>
      </c>
      <c r="F100" s="28" t="s">
        <v>1297</v>
      </c>
      <c r="G100" s="209" t="s">
        <v>161</v>
      </c>
      <c r="H100" s="337">
        <v>24.176906731320152</v>
      </c>
      <c r="I100" s="338">
        <v>606</v>
      </c>
      <c r="J100" s="339">
        <f t="shared" si="6"/>
        <v>60.448311659466327</v>
      </c>
      <c r="K100" s="340">
        <v>5</v>
      </c>
      <c r="L100" s="341">
        <v>4</v>
      </c>
      <c r="M100" s="342">
        <f t="shared" si="7"/>
        <v>75.560389574332902</v>
      </c>
      <c r="N100" s="342">
        <f t="shared" si="8"/>
        <v>70.560389574332902</v>
      </c>
      <c r="O100" s="291">
        <f t="shared" si="9"/>
        <v>1.5998399999999999</v>
      </c>
      <c r="P100" s="339">
        <f t="shared" si="10"/>
        <v>4</v>
      </c>
      <c r="Q100" s="291">
        <v>561</v>
      </c>
      <c r="R100" s="339">
        <f t="shared" si="11"/>
        <v>4.3208556149732615</v>
      </c>
      <c r="S100" s="291">
        <v>4</v>
      </c>
    </row>
    <row r="101" spans="1:19" x14ac:dyDescent="0.2">
      <c r="A101" s="336" t="s">
        <v>1389</v>
      </c>
      <c r="B101" s="326" t="s">
        <v>322</v>
      </c>
      <c r="C101" s="326">
        <v>1</v>
      </c>
      <c r="D101" s="365" t="s">
        <v>1647</v>
      </c>
      <c r="E101" s="28" t="s">
        <v>1281</v>
      </c>
      <c r="F101" s="28" t="s">
        <v>1298</v>
      </c>
      <c r="G101" s="209" t="s">
        <v>157</v>
      </c>
      <c r="H101" s="337">
        <v>30.933373839580348</v>
      </c>
      <c r="I101" s="338">
        <v>606</v>
      </c>
      <c r="J101" s="339">
        <f t="shared" si="6"/>
        <v>77.341168715822462</v>
      </c>
      <c r="K101" s="340">
        <v>5</v>
      </c>
      <c r="L101" s="341">
        <v>4</v>
      </c>
      <c r="M101" s="342">
        <f t="shared" si="7"/>
        <v>96.676460894778074</v>
      </c>
      <c r="N101" s="342">
        <f t="shared" si="8"/>
        <v>91.676460894778074</v>
      </c>
      <c r="O101" s="291">
        <f t="shared" si="9"/>
        <v>1.5998399999999999</v>
      </c>
      <c r="P101" s="339">
        <f t="shared" si="10"/>
        <v>4</v>
      </c>
      <c r="Q101" s="291">
        <v>561</v>
      </c>
      <c r="R101" s="339">
        <f t="shared" si="11"/>
        <v>4.3208556149732615</v>
      </c>
      <c r="S101" s="291">
        <v>4</v>
      </c>
    </row>
    <row r="102" spans="1:19" x14ac:dyDescent="0.2">
      <c r="A102" s="336" t="s">
        <v>1389</v>
      </c>
      <c r="B102" s="326" t="s">
        <v>323</v>
      </c>
      <c r="C102" s="326">
        <v>1</v>
      </c>
      <c r="D102" s="365" t="s">
        <v>350</v>
      </c>
      <c r="E102" s="28" t="s">
        <v>1281</v>
      </c>
      <c r="F102" s="28" t="s">
        <v>1299</v>
      </c>
      <c r="G102" s="209" t="s">
        <v>191</v>
      </c>
      <c r="H102" s="337">
        <v>36.668542532902102</v>
      </c>
      <c r="I102" s="338">
        <v>606</v>
      </c>
      <c r="J102" s="339">
        <f t="shared" si="6"/>
        <v>91.680524384693726</v>
      </c>
      <c r="K102" s="340">
        <v>5</v>
      </c>
      <c r="L102" s="341">
        <v>4</v>
      </c>
      <c r="M102" s="342">
        <f t="shared" si="7"/>
        <v>114.60065548086716</v>
      </c>
      <c r="N102" s="342">
        <f t="shared" si="8"/>
        <v>109.60065548086716</v>
      </c>
      <c r="O102" s="291">
        <f t="shared" si="9"/>
        <v>1.5998399999999999</v>
      </c>
      <c r="P102" s="339">
        <f t="shared" si="10"/>
        <v>4</v>
      </c>
      <c r="Q102" s="291">
        <v>561</v>
      </c>
      <c r="R102" s="339">
        <f t="shared" si="11"/>
        <v>4.3208556149732615</v>
      </c>
      <c r="S102" s="291">
        <v>4</v>
      </c>
    </row>
    <row r="103" spans="1:19" x14ac:dyDescent="0.2">
      <c r="A103" s="336" t="s">
        <v>1389</v>
      </c>
      <c r="B103" s="326" t="s">
        <v>324</v>
      </c>
      <c r="C103" s="326">
        <v>1</v>
      </c>
      <c r="D103" s="365" t="s">
        <v>1648</v>
      </c>
      <c r="E103" s="28" t="s">
        <v>1281</v>
      </c>
      <c r="F103" s="28" t="s">
        <v>1300</v>
      </c>
      <c r="G103" s="209" t="s">
        <v>127</v>
      </c>
      <c r="H103" s="337">
        <v>16.630378585088714</v>
      </c>
      <c r="I103" s="338">
        <v>606</v>
      </c>
      <c r="J103" s="339">
        <f t="shared" si="6"/>
        <v>41.580104473169101</v>
      </c>
      <c r="K103" s="340">
        <v>5</v>
      </c>
      <c r="L103" s="341">
        <v>4</v>
      </c>
      <c r="M103" s="342">
        <f t="shared" si="7"/>
        <v>51.975130591461379</v>
      </c>
      <c r="N103" s="342">
        <f t="shared" si="8"/>
        <v>46.975130591461379</v>
      </c>
      <c r="O103" s="291">
        <f t="shared" si="9"/>
        <v>1.5998400000000002</v>
      </c>
      <c r="P103" s="339">
        <f t="shared" si="10"/>
        <v>4.0000000000000009</v>
      </c>
      <c r="Q103" s="291">
        <v>561</v>
      </c>
      <c r="R103" s="339">
        <f t="shared" si="11"/>
        <v>4.3208556149732624</v>
      </c>
      <c r="S103" s="291">
        <v>4</v>
      </c>
    </row>
    <row r="104" spans="1:19" x14ac:dyDescent="0.2">
      <c r="A104" s="336" t="s">
        <v>1389</v>
      </c>
      <c r="B104" s="326" t="s">
        <v>325</v>
      </c>
      <c r="C104" s="326">
        <v>1</v>
      </c>
      <c r="D104" s="365" t="s">
        <v>1649</v>
      </c>
      <c r="E104" s="28" t="s">
        <v>1281</v>
      </c>
      <c r="F104" s="28" t="s">
        <v>1301</v>
      </c>
      <c r="G104" s="209" t="s">
        <v>126</v>
      </c>
      <c r="H104" s="337">
        <v>23.560273726074303</v>
      </c>
      <c r="I104" s="338">
        <v>606</v>
      </c>
      <c r="J104" s="339">
        <f t="shared" si="6"/>
        <v>58.906574972683025</v>
      </c>
      <c r="K104" s="340">
        <v>5</v>
      </c>
      <c r="L104" s="341">
        <v>4</v>
      </c>
      <c r="M104" s="342">
        <f t="shared" si="7"/>
        <v>73.633218715853786</v>
      </c>
      <c r="N104" s="342">
        <f t="shared" si="8"/>
        <v>68.633218715853786</v>
      </c>
      <c r="O104" s="291">
        <f t="shared" si="9"/>
        <v>1.5998399999999999</v>
      </c>
      <c r="P104" s="339">
        <f t="shared" si="10"/>
        <v>4</v>
      </c>
      <c r="Q104" s="291">
        <v>561</v>
      </c>
      <c r="R104" s="339">
        <f t="shared" si="11"/>
        <v>4.3208556149732615</v>
      </c>
      <c r="S104" s="291">
        <v>4</v>
      </c>
    </row>
    <row r="105" spans="1:19" x14ac:dyDescent="0.2">
      <c r="A105" s="336" t="s">
        <v>1389</v>
      </c>
      <c r="B105" s="326" t="s">
        <v>326</v>
      </c>
      <c r="C105" s="326">
        <v>1</v>
      </c>
      <c r="D105" s="365" t="s">
        <v>1650</v>
      </c>
      <c r="E105" s="28" t="s">
        <v>1281</v>
      </c>
      <c r="F105" s="28" t="s">
        <v>1302</v>
      </c>
      <c r="G105" s="209" t="s">
        <v>1054</v>
      </c>
      <c r="H105" s="337">
        <v>12.653577445788331</v>
      </c>
      <c r="I105" s="338">
        <v>606</v>
      </c>
      <c r="J105" s="339">
        <f t="shared" si="6"/>
        <v>31.637107325203345</v>
      </c>
      <c r="K105" s="340">
        <v>5</v>
      </c>
      <c r="L105" s="341">
        <v>4</v>
      </c>
      <c r="M105" s="342">
        <f t="shared" si="7"/>
        <v>39.546384156504182</v>
      </c>
      <c r="N105" s="342">
        <f t="shared" si="8"/>
        <v>34.546384156504182</v>
      </c>
      <c r="O105" s="291">
        <f t="shared" si="9"/>
        <v>1.5998400000000002</v>
      </c>
      <c r="P105" s="339">
        <f t="shared" si="10"/>
        <v>4.0000000000000009</v>
      </c>
      <c r="Q105" s="291">
        <v>561</v>
      </c>
      <c r="R105" s="339">
        <f t="shared" si="11"/>
        <v>4.3208556149732624</v>
      </c>
      <c r="S105" s="291">
        <v>4</v>
      </c>
    </row>
    <row r="106" spans="1:19" x14ac:dyDescent="0.2">
      <c r="A106" s="336" t="s">
        <v>1389</v>
      </c>
      <c r="B106" s="327" t="s">
        <v>317</v>
      </c>
      <c r="C106" s="327">
        <v>2</v>
      </c>
      <c r="D106" s="365" t="s">
        <v>1651</v>
      </c>
      <c r="E106" s="28" t="s">
        <v>1282</v>
      </c>
      <c r="F106" s="28" t="s">
        <v>1295</v>
      </c>
      <c r="G106" s="336" t="s">
        <v>124</v>
      </c>
      <c r="H106" s="337">
        <v>8.5683837860345733</v>
      </c>
      <c r="I106" s="338">
        <v>606</v>
      </c>
      <c r="J106" s="339">
        <f t="shared" si="6"/>
        <v>21.423101775263959</v>
      </c>
      <c r="K106" s="340">
        <v>5</v>
      </c>
      <c r="L106" s="341">
        <v>4</v>
      </c>
      <c r="M106" s="342">
        <f t="shared" si="7"/>
        <v>26.778877219079948</v>
      </c>
      <c r="N106" s="342">
        <f t="shared" si="8"/>
        <v>21.778877219079948</v>
      </c>
      <c r="O106" s="291">
        <f t="shared" si="9"/>
        <v>1.5998400000000002</v>
      </c>
      <c r="P106" s="339">
        <f t="shared" si="10"/>
        <v>4.0000000000000009</v>
      </c>
      <c r="Q106" s="291">
        <v>561</v>
      </c>
      <c r="R106" s="339">
        <f t="shared" si="11"/>
        <v>4.3208556149732624</v>
      </c>
      <c r="S106" s="291">
        <v>4</v>
      </c>
    </row>
    <row r="107" spans="1:19" x14ac:dyDescent="0.2">
      <c r="A107" s="336" t="s">
        <v>1389</v>
      </c>
      <c r="B107" s="327" t="s">
        <v>318</v>
      </c>
      <c r="C107" s="327">
        <v>2</v>
      </c>
      <c r="D107" s="365" t="s">
        <v>1652</v>
      </c>
      <c r="E107" s="28" t="s">
        <v>1282</v>
      </c>
      <c r="F107" s="28" t="s">
        <v>1296</v>
      </c>
      <c r="G107" s="291" t="s">
        <v>99</v>
      </c>
      <c r="H107" s="337">
        <v>14.156620396075088</v>
      </c>
      <c r="I107" s="338">
        <v>606</v>
      </c>
      <c r="J107" s="339">
        <f t="shared" si="6"/>
        <v>35.395090499237646</v>
      </c>
      <c r="K107" s="340">
        <v>5</v>
      </c>
      <c r="L107" s="341">
        <v>4</v>
      </c>
      <c r="M107" s="342">
        <f t="shared" si="7"/>
        <v>44.24386312404706</v>
      </c>
      <c r="N107" s="342">
        <f t="shared" si="8"/>
        <v>39.24386312404706</v>
      </c>
      <c r="O107" s="291">
        <f t="shared" si="9"/>
        <v>1.5998399999999997</v>
      </c>
      <c r="P107" s="339">
        <f t="shared" si="10"/>
        <v>3.9999999999999991</v>
      </c>
      <c r="Q107" s="291">
        <v>561</v>
      </c>
      <c r="R107" s="339">
        <f t="shared" si="11"/>
        <v>4.3208556149732606</v>
      </c>
      <c r="S107" s="291">
        <v>4</v>
      </c>
    </row>
    <row r="108" spans="1:19" x14ac:dyDescent="0.2">
      <c r="A108" s="336" t="s">
        <v>1389</v>
      </c>
      <c r="B108" s="327" t="s">
        <v>319</v>
      </c>
      <c r="C108" s="327">
        <v>2</v>
      </c>
      <c r="D108" s="365" t="s">
        <v>1653</v>
      </c>
      <c r="E108" s="28" t="s">
        <v>1282</v>
      </c>
      <c r="F108" s="28" t="s">
        <v>1297</v>
      </c>
      <c r="G108" s="336" t="s">
        <v>160</v>
      </c>
      <c r="H108" s="337">
        <v>11.124038546057413</v>
      </c>
      <c r="I108" s="338">
        <v>606</v>
      </c>
      <c r="J108" s="339">
        <f t="shared" si="6"/>
        <v>27.812877652908824</v>
      </c>
      <c r="K108" s="340">
        <v>5</v>
      </c>
      <c r="L108" s="341">
        <v>4</v>
      </c>
      <c r="M108" s="342">
        <f t="shared" si="7"/>
        <v>34.766097066136027</v>
      </c>
      <c r="N108" s="342">
        <f t="shared" si="8"/>
        <v>29.766097066136027</v>
      </c>
      <c r="O108" s="291">
        <f t="shared" si="9"/>
        <v>1.5998400000000002</v>
      </c>
      <c r="P108" s="339">
        <f t="shared" si="10"/>
        <v>4.0000000000000009</v>
      </c>
      <c r="Q108" s="291">
        <v>561</v>
      </c>
      <c r="R108" s="339">
        <f t="shared" si="11"/>
        <v>4.3208556149732624</v>
      </c>
      <c r="S108" s="291">
        <v>4</v>
      </c>
    </row>
    <row r="109" spans="1:19" x14ac:dyDescent="0.2">
      <c r="A109" s="336" t="s">
        <v>1389</v>
      </c>
      <c r="B109" s="327" t="s">
        <v>322</v>
      </c>
      <c r="C109" s="327">
        <v>2</v>
      </c>
      <c r="D109" s="365" t="s">
        <v>1654</v>
      </c>
      <c r="E109" s="28" t="s">
        <v>1282</v>
      </c>
      <c r="F109" s="28" t="s">
        <v>1298</v>
      </c>
      <c r="G109" s="336" t="s">
        <v>178</v>
      </c>
      <c r="H109" s="337">
        <v>24.152819504552738</v>
      </c>
      <c r="I109" s="338">
        <v>606</v>
      </c>
      <c r="J109" s="339">
        <f t="shared" si="6"/>
        <v>60.388087570138865</v>
      </c>
      <c r="K109" s="340">
        <v>5</v>
      </c>
      <c r="L109" s="341">
        <v>4</v>
      </c>
      <c r="M109" s="342">
        <f t="shared" si="7"/>
        <v>75.485109462673577</v>
      </c>
      <c r="N109" s="342">
        <f t="shared" si="8"/>
        <v>70.485109462673577</v>
      </c>
      <c r="O109" s="291">
        <f t="shared" si="9"/>
        <v>1.5998399999999999</v>
      </c>
      <c r="P109" s="339">
        <f t="shared" si="10"/>
        <v>4</v>
      </c>
      <c r="Q109" s="291">
        <v>561</v>
      </c>
      <c r="R109" s="339">
        <f t="shared" si="11"/>
        <v>4.3208556149732615</v>
      </c>
      <c r="S109" s="291">
        <v>4</v>
      </c>
    </row>
    <row r="110" spans="1:19" x14ac:dyDescent="0.2">
      <c r="A110" s="336" t="s">
        <v>1389</v>
      </c>
      <c r="B110" s="327" t="s">
        <v>323</v>
      </c>
      <c r="C110" s="327">
        <v>2</v>
      </c>
      <c r="D110" s="365" t="s">
        <v>1655</v>
      </c>
      <c r="E110" s="28" t="s">
        <v>1282</v>
      </c>
      <c r="F110" s="28" t="s">
        <v>1299</v>
      </c>
      <c r="G110" s="291" t="s">
        <v>153</v>
      </c>
      <c r="H110" s="337">
        <v>13.364150635427102</v>
      </c>
      <c r="I110" s="338">
        <v>606</v>
      </c>
      <c r="J110" s="339">
        <f t="shared" si="6"/>
        <v>33.41371796036379</v>
      </c>
      <c r="K110" s="340">
        <v>5</v>
      </c>
      <c r="L110" s="341">
        <v>4</v>
      </c>
      <c r="M110" s="342">
        <f t="shared" si="7"/>
        <v>41.767147450454736</v>
      </c>
      <c r="N110" s="342">
        <f t="shared" si="8"/>
        <v>36.767147450454736</v>
      </c>
      <c r="O110" s="291">
        <f t="shared" si="9"/>
        <v>1.5998400000000002</v>
      </c>
      <c r="P110" s="339">
        <f t="shared" si="10"/>
        <v>4.0000000000000009</v>
      </c>
      <c r="Q110" s="291">
        <v>561</v>
      </c>
      <c r="R110" s="339">
        <f t="shared" si="11"/>
        <v>4.3208556149732624</v>
      </c>
      <c r="S110" s="291">
        <v>4</v>
      </c>
    </row>
    <row r="111" spans="1:19" x14ac:dyDescent="0.2">
      <c r="A111" s="336" t="s">
        <v>1389</v>
      </c>
      <c r="B111" s="327" t="s">
        <v>324</v>
      </c>
      <c r="C111" s="327">
        <v>2</v>
      </c>
      <c r="D111" s="365" t="s">
        <v>1656</v>
      </c>
      <c r="E111" s="28" t="s">
        <v>1282</v>
      </c>
      <c r="F111" s="28" t="s">
        <v>1300</v>
      </c>
      <c r="G111" s="336" t="s">
        <v>199</v>
      </c>
      <c r="H111" s="337">
        <v>16.876068298116358</v>
      </c>
      <c r="I111" s="338">
        <v>606</v>
      </c>
      <c r="J111" s="339">
        <f t="shared" si="6"/>
        <v>42.194390184309327</v>
      </c>
      <c r="K111" s="340">
        <v>5</v>
      </c>
      <c r="L111" s="341">
        <v>4</v>
      </c>
      <c r="M111" s="342">
        <f t="shared" si="7"/>
        <v>52.742987730386659</v>
      </c>
      <c r="N111" s="342">
        <f t="shared" si="8"/>
        <v>47.742987730386659</v>
      </c>
      <c r="O111" s="291">
        <f t="shared" si="9"/>
        <v>1.5998400000000002</v>
      </c>
      <c r="P111" s="339">
        <f t="shared" si="10"/>
        <v>4.0000000000000009</v>
      </c>
      <c r="Q111" s="291">
        <v>561</v>
      </c>
      <c r="R111" s="339">
        <f t="shared" si="11"/>
        <v>4.3208556149732624</v>
      </c>
      <c r="S111" s="291">
        <v>4</v>
      </c>
    </row>
    <row r="112" spans="1:19" x14ac:dyDescent="0.2">
      <c r="A112" s="336" t="s">
        <v>1389</v>
      </c>
      <c r="B112" s="327" t="s">
        <v>325</v>
      </c>
      <c r="C112" s="327">
        <v>2</v>
      </c>
      <c r="D112" s="365" t="s">
        <v>1657</v>
      </c>
      <c r="E112" s="28" t="s">
        <v>1282</v>
      </c>
      <c r="F112" s="28" t="s">
        <v>1301</v>
      </c>
      <c r="G112" s="336" t="s">
        <v>116</v>
      </c>
      <c r="H112" s="337">
        <v>22.187301800331589</v>
      </c>
      <c r="I112" s="338">
        <v>606</v>
      </c>
      <c r="J112" s="339">
        <f t="shared" si="6"/>
        <v>55.473801881017074</v>
      </c>
      <c r="K112" s="340">
        <v>5</v>
      </c>
      <c r="L112" s="341">
        <v>4</v>
      </c>
      <c r="M112" s="342">
        <f t="shared" si="7"/>
        <v>69.342252351271341</v>
      </c>
      <c r="N112" s="342">
        <f t="shared" si="8"/>
        <v>64.342252351271341</v>
      </c>
      <c r="O112" s="291">
        <f t="shared" si="9"/>
        <v>1.5998400000000002</v>
      </c>
      <c r="P112" s="339">
        <f t="shared" si="10"/>
        <v>4.0000000000000009</v>
      </c>
      <c r="Q112" s="291">
        <v>561</v>
      </c>
      <c r="R112" s="339">
        <f t="shared" si="11"/>
        <v>4.3208556149732624</v>
      </c>
      <c r="S112" s="291">
        <v>4</v>
      </c>
    </row>
    <row r="113" spans="1:19" s="1" customFormat="1" x14ac:dyDescent="0.2">
      <c r="A113" s="352" t="s">
        <v>1389</v>
      </c>
      <c r="B113" s="353" t="s">
        <v>326</v>
      </c>
      <c r="C113" s="353">
        <v>2</v>
      </c>
      <c r="D113" s="365" t="s">
        <v>1658</v>
      </c>
      <c r="E113" s="28" t="s">
        <v>1282</v>
      </c>
      <c r="F113" s="28" t="s">
        <v>1302</v>
      </c>
      <c r="G113" s="352" t="s">
        <v>1205</v>
      </c>
      <c r="H113" s="354">
        <v>0.88214972455212215</v>
      </c>
      <c r="I113" s="355">
        <v>606</v>
      </c>
      <c r="J113" s="356">
        <f t="shared" si="6"/>
        <v>2.205594870867392</v>
      </c>
      <c r="K113" s="357">
        <v>5</v>
      </c>
      <c r="L113" s="341">
        <v>4</v>
      </c>
      <c r="M113" s="358">
        <f t="shared" si="7"/>
        <v>2.75699358858424</v>
      </c>
      <c r="N113" s="358">
        <f t="shared" si="8"/>
        <v>-2.24300641141576</v>
      </c>
      <c r="O113" s="291">
        <f t="shared" si="9"/>
        <v>1.5998400000000002</v>
      </c>
      <c r="P113" s="339">
        <f t="shared" si="10"/>
        <v>4.0000000000000009</v>
      </c>
      <c r="Q113" s="291">
        <v>561</v>
      </c>
      <c r="R113" s="339">
        <f t="shared" si="11"/>
        <v>4.3208556149732624</v>
      </c>
      <c r="S113" s="291">
        <v>4</v>
      </c>
    </row>
    <row r="114" spans="1:19" s="1" customFormat="1" x14ac:dyDescent="0.2">
      <c r="A114" s="336" t="s">
        <v>1389</v>
      </c>
      <c r="B114" s="326" t="s">
        <v>317</v>
      </c>
      <c r="C114" s="326">
        <v>3</v>
      </c>
      <c r="D114" s="365" t="s">
        <v>1659</v>
      </c>
      <c r="E114" s="28" t="s">
        <v>1283</v>
      </c>
      <c r="F114" s="28" t="s">
        <v>1295</v>
      </c>
      <c r="G114" s="209" t="s">
        <v>264</v>
      </c>
      <c r="H114" s="337">
        <v>14.079541270419359</v>
      </c>
      <c r="I114" s="338">
        <v>606</v>
      </c>
      <c r="J114" s="339">
        <f t="shared" si="6"/>
        <v>35.202373413389736</v>
      </c>
      <c r="K114" s="340">
        <v>5</v>
      </c>
      <c r="L114" s="341">
        <v>4</v>
      </c>
      <c r="M114" s="342">
        <f t="shared" si="7"/>
        <v>44.002966766737174</v>
      </c>
      <c r="N114" s="342">
        <f t="shared" si="8"/>
        <v>39.002966766737174</v>
      </c>
      <c r="O114" s="291">
        <f t="shared" si="9"/>
        <v>1.5998399999999997</v>
      </c>
      <c r="P114" s="339">
        <f t="shared" si="10"/>
        <v>3.9999999999999991</v>
      </c>
      <c r="Q114" s="291">
        <v>561</v>
      </c>
      <c r="R114" s="339">
        <f t="shared" si="11"/>
        <v>4.3208556149732606</v>
      </c>
      <c r="S114" s="291">
        <v>4</v>
      </c>
    </row>
    <row r="115" spans="1:19" x14ac:dyDescent="0.2">
      <c r="A115" s="336" t="s">
        <v>1389</v>
      </c>
      <c r="B115" s="326" t="s">
        <v>318</v>
      </c>
      <c r="C115" s="326">
        <v>3</v>
      </c>
      <c r="D115" s="365" t="s">
        <v>1660</v>
      </c>
      <c r="E115" s="28" t="s">
        <v>1283</v>
      </c>
      <c r="F115" s="28" t="s">
        <v>1296</v>
      </c>
      <c r="G115" s="209" t="s">
        <v>209</v>
      </c>
      <c r="H115" s="337">
        <v>9.7920149058193076</v>
      </c>
      <c r="I115" s="338">
        <v>606</v>
      </c>
      <c r="J115" s="339">
        <f t="shared" si="6"/>
        <v>24.482485513099579</v>
      </c>
      <c r="K115" s="340">
        <v>5</v>
      </c>
      <c r="L115" s="341">
        <v>4</v>
      </c>
      <c r="M115" s="342">
        <f t="shared" si="7"/>
        <v>30.603106891374473</v>
      </c>
      <c r="N115" s="342">
        <f t="shared" si="8"/>
        <v>25.603106891374473</v>
      </c>
      <c r="O115" s="291">
        <f t="shared" si="9"/>
        <v>1.5998399999999999</v>
      </c>
      <c r="P115" s="339">
        <f t="shared" si="10"/>
        <v>4</v>
      </c>
      <c r="Q115" s="291">
        <v>561</v>
      </c>
      <c r="R115" s="339">
        <f t="shared" si="11"/>
        <v>4.3208556149732615</v>
      </c>
      <c r="S115" s="291">
        <v>4</v>
      </c>
    </row>
    <row r="116" spans="1:19" x14ac:dyDescent="0.2">
      <c r="A116" s="336" t="s">
        <v>1389</v>
      </c>
      <c r="B116" s="326" t="s">
        <v>319</v>
      </c>
      <c r="C116" s="326">
        <v>3</v>
      </c>
      <c r="D116" s="365" t="s">
        <v>1661</v>
      </c>
      <c r="E116" s="28" t="s">
        <v>1283</v>
      </c>
      <c r="F116" s="28" t="s">
        <v>1297</v>
      </c>
      <c r="G116" s="209" t="s">
        <v>241</v>
      </c>
      <c r="H116" s="337">
        <v>12.048988053926188</v>
      </c>
      <c r="I116" s="338">
        <v>606</v>
      </c>
      <c r="J116" s="339">
        <f t="shared" si="6"/>
        <v>30.125482683083778</v>
      </c>
      <c r="K116" s="340">
        <v>5</v>
      </c>
      <c r="L116" s="341">
        <v>4</v>
      </c>
      <c r="M116" s="342">
        <f t="shared" si="7"/>
        <v>37.656853353854721</v>
      </c>
      <c r="N116" s="342">
        <f t="shared" si="8"/>
        <v>32.656853353854721</v>
      </c>
      <c r="O116" s="291">
        <f t="shared" si="9"/>
        <v>1.5998399999999999</v>
      </c>
      <c r="P116" s="339">
        <f t="shared" si="10"/>
        <v>4</v>
      </c>
      <c r="Q116" s="291">
        <v>561</v>
      </c>
      <c r="R116" s="339">
        <f t="shared" si="11"/>
        <v>4.3208556149732615</v>
      </c>
      <c r="S116" s="291">
        <v>4</v>
      </c>
    </row>
    <row r="117" spans="1:19" x14ac:dyDescent="0.2">
      <c r="A117" s="336" t="s">
        <v>1389</v>
      </c>
      <c r="B117" s="326" t="s">
        <v>322</v>
      </c>
      <c r="C117" s="326">
        <v>3</v>
      </c>
      <c r="D117" s="365" t="s">
        <v>1662</v>
      </c>
      <c r="E117" s="28" t="s">
        <v>1283</v>
      </c>
      <c r="F117" s="28" t="s">
        <v>1298</v>
      </c>
      <c r="G117" s="209" t="s">
        <v>221</v>
      </c>
      <c r="H117" s="337">
        <v>18.933117464053687</v>
      </c>
      <c r="I117" s="338">
        <v>606</v>
      </c>
      <c r="J117" s="339">
        <f t="shared" si="6"/>
        <v>47.337527412875502</v>
      </c>
      <c r="K117" s="340">
        <v>5</v>
      </c>
      <c r="L117" s="341">
        <v>4</v>
      </c>
      <c r="M117" s="342">
        <f t="shared" si="7"/>
        <v>59.171909266094374</v>
      </c>
      <c r="N117" s="342">
        <f t="shared" si="8"/>
        <v>54.171909266094374</v>
      </c>
      <c r="O117" s="291">
        <f t="shared" si="9"/>
        <v>1.5998400000000002</v>
      </c>
      <c r="P117" s="339">
        <f t="shared" si="10"/>
        <v>4.0000000000000009</v>
      </c>
      <c r="Q117" s="291">
        <v>561</v>
      </c>
      <c r="R117" s="339">
        <f t="shared" si="11"/>
        <v>4.3208556149732624</v>
      </c>
      <c r="S117" s="291">
        <v>4</v>
      </c>
    </row>
    <row r="118" spans="1:19" x14ac:dyDescent="0.2">
      <c r="A118" s="336" t="s">
        <v>1389</v>
      </c>
      <c r="B118" s="326" t="s">
        <v>323</v>
      </c>
      <c r="C118" s="326">
        <v>3</v>
      </c>
      <c r="D118" s="365" t="s">
        <v>1663</v>
      </c>
      <c r="E118" s="28" t="s">
        <v>1283</v>
      </c>
      <c r="F118" s="28" t="s">
        <v>1299</v>
      </c>
      <c r="G118" s="209" t="s">
        <v>292</v>
      </c>
      <c r="H118" s="337">
        <v>18.417650811230985</v>
      </c>
      <c r="I118" s="338">
        <v>606</v>
      </c>
      <c r="J118" s="339">
        <f t="shared" si="6"/>
        <v>46.048731901267587</v>
      </c>
      <c r="K118" s="340">
        <v>5</v>
      </c>
      <c r="L118" s="341">
        <v>4</v>
      </c>
      <c r="M118" s="342">
        <f t="shared" si="7"/>
        <v>57.560914876584484</v>
      </c>
      <c r="N118" s="342">
        <f t="shared" si="8"/>
        <v>52.560914876584484</v>
      </c>
      <c r="O118" s="291">
        <f t="shared" si="9"/>
        <v>1.5998400000000002</v>
      </c>
      <c r="P118" s="339">
        <f t="shared" si="10"/>
        <v>4.0000000000000009</v>
      </c>
      <c r="Q118" s="291">
        <v>561</v>
      </c>
      <c r="R118" s="339">
        <f t="shared" si="11"/>
        <v>4.3208556149732624</v>
      </c>
      <c r="S118" s="291">
        <v>4</v>
      </c>
    </row>
    <row r="119" spans="1:19" x14ac:dyDescent="0.2">
      <c r="A119" s="336" t="s">
        <v>1389</v>
      </c>
      <c r="B119" s="326" t="s">
        <v>324</v>
      </c>
      <c r="C119" s="326">
        <v>3</v>
      </c>
      <c r="D119" s="365" t="s">
        <v>1664</v>
      </c>
      <c r="E119" s="28" t="s">
        <v>1283</v>
      </c>
      <c r="F119" s="28" t="s">
        <v>1300</v>
      </c>
      <c r="G119" s="209" t="s">
        <v>243</v>
      </c>
      <c r="H119" s="337">
        <v>26.327896081650405</v>
      </c>
      <c r="I119" s="338">
        <v>606</v>
      </c>
      <c r="J119" s="339">
        <f t="shared" si="6"/>
        <v>65.826322836409659</v>
      </c>
      <c r="K119" s="340">
        <v>5</v>
      </c>
      <c r="L119" s="341">
        <v>4</v>
      </c>
      <c r="M119" s="342">
        <f t="shared" si="7"/>
        <v>82.28290354551207</v>
      </c>
      <c r="N119" s="342">
        <f t="shared" si="8"/>
        <v>77.28290354551207</v>
      </c>
      <c r="O119" s="291">
        <f t="shared" si="9"/>
        <v>1.5998399999999997</v>
      </c>
      <c r="P119" s="339">
        <f t="shared" si="10"/>
        <v>3.9999999999999991</v>
      </c>
      <c r="Q119" s="291">
        <v>561</v>
      </c>
      <c r="R119" s="339">
        <f t="shared" si="11"/>
        <v>4.3208556149732606</v>
      </c>
      <c r="S119" s="291">
        <v>4</v>
      </c>
    </row>
    <row r="120" spans="1:19" x14ac:dyDescent="0.2">
      <c r="A120" s="336" t="s">
        <v>1389</v>
      </c>
      <c r="B120" s="326" t="s">
        <v>325</v>
      </c>
      <c r="C120" s="326">
        <v>3</v>
      </c>
      <c r="D120" s="365" t="s">
        <v>1665</v>
      </c>
      <c r="E120" s="28" t="s">
        <v>1283</v>
      </c>
      <c r="F120" s="28" t="s">
        <v>1301</v>
      </c>
      <c r="G120" s="209" t="s">
        <v>257</v>
      </c>
      <c r="H120" s="337">
        <v>28.021228123399752</v>
      </c>
      <c r="I120" s="338">
        <v>606</v>
      </c>
      <c r="J120" s="339">
        <f t="shared" si="6"/>
        <v>70.060076316130989</v>
      </c>
      <c r="K120" s="340">
        <v>5</v>
      </c>
      <c r="L120" s="341">
        <v>4</v>
      </c>
      <c r="M120" s="342">
        <f t="shared" si="7"/>
        <v>87.575095395163743</v>
      </c>
      <c r="N120" s="342">
        <f t="shared" si="8"/>
        <v>82.575095395163743</v>
      </c>
      <c r="O120" s="291">
        <f t="shared" si="9"/>
        <v>1.5998399999999997</v>
      </c>
      <c r="P120" s="339">
        <f t="shared" si="10"/>
        <v>3.9999999999999991</v>
      </c>
      <c r="Q120" s="291">
        <v>561</v>
      </c>
      <c r="R120" s="339">
        <f t="shared" si="11"/>
        <v>4.3208556149732606</v>
      </c>
      <c r="S120" s="291">
        <v>4</v>
      </c>
    </row>
    <row r="121" spans="1:19" x14ac:dyDescent="0.2">
      <c r="A121" s="336" t="s">
        <v>1389</v>
      </c>
      <c r="B121" s="326" t="s">
        <v>326</v>
      </c>
      <c r="C121" s="326">
        <v>3</v>
      </c>
      <c r="D121" s="365" t="s">
        <v>1666</v>
      </c>
      <c r="E121" s="28" t="s">
        <v>1283</v>
      </c>
      <c r="F121" s="28" t="s">
        <v>1302</v>
      </c>
      <c r="G121" s="209" t="s">
        <v>258</v>
      </c>
      <c r="H121" s="337">
        <v>31.304317131798552</v>
      </c>
      <c r="I121" s="338">
        <v>606</v>
      </c>
      <c r="J121" s="339">
        <f t="shared" si="6"/>
        <v>78.268619691465531</v>
      </c>
      <c r="K121" s="340">
        <v>5</v>
      </c>
      <c r="L121" s="341">
        <v>4</v>
      </c>
      <c r="M121" s="342">
        <f t="shared" si="7"/>
        <v>97.83577461433191</v>
      </c>
      <c r="N121" s="342">
        <f t="shared" si="8"/>
        <v>92.83577461433191</v>
      </c>
      <c r="O121" s="291">
        <f t="shared" si="9"/>
        <v>1.5998399999999999</v>
      </c>
      <c r="P121" s="339">
        <f t="shared" si="10"/>
        <v>4</v>
      </c>
      <c r="Q121" s="291">
        <v>561</v>
      </c>
      <c r="R121" s="339">
        <f t="shared" si="11"/>
        <v>4.3208556149732615</v>
      </c>
      <c r="S121" s="291">
        <v>4</v>
      </c>
    </row>
    <row r="122" spans="1:19" x14ac:dyDescent="0.2">
      <c r="A122" s="336" t="s">
        <v>1389</v>
      </c>
      <c r="B122" s="327" t="s">
        <v>317</v>
      </c>
      <c r="C122" s="327">
        <v>4</v>
      </c>
      <c r="D122" s="365" t="s">
        <v>1667</v>
      </c>
      <c r="E122" s="28" t="s">
        <v>1284</v>
      </c>
      <c r="F122" s="28" t="s">
        <v>1295</v>
      </c>
      <c r="G122" s="336" t="s">
        <v>310</v>
      </c>
      <c r="H122" s="337">
        <v>37.195892837921775</v>
      </c>
      <c r="I122" s="338">
        <v>606</v>
      </c>
      <c r="J122" s="339">
        <f t="shared" si="6"/>
        <v>92.999031998004241</v>
      </c>
      <c r="K122" s="340">
        <v>5</v>
      </c>
      <c r="L122" s="341">
        <v>4</v>
      </c>
      <c r="M122" s="342">
        <f t="shared" si="7"/>
        <v>116.2487899975053</v>
      </c>
      <c r="N122" s="342">
        <f t="shared" si="8"/>
        <v>111.2487899975053</v>
      </c>
      <c r="O122" s="291">
        <f t="shared" si="9"/>
        <v>1.5998399999999999</v>
      </c>
      <c r="P122" s="339">
        <f t="shared" si="10"/>
        <v>4</v>
      </c>
      <c r="Q122" s="291">
        <v>561</v>
      </c>
      <c r="R122" s="339">
        <f t="shared" si="11"/>
        <v>4.3208556149732615</v>
      </c>
      <c r="S122" s="291">
        <v>4</v>
      </c>
    </row>
    <row r="123" spans="1:19" x14ac:dyDescent="0.2">
      <c r="A123" s="336" t="s">
        <v>1389</v>
      </c>
      <c r="B123" s="327" t="s">
        <v>318</v>
      </c>
      <c r="C123" s="327">
        <v>4</v>
      </c>
      <c r="D123" s="365" t="s">
        <v>1668</v>
      </c>
      <c r="E123" s="28" t="s">
        <v>1284</v>
      </c>
      <c r="F123" s="28" t="s">
        <v>1296</v>
      </c>
      <c r="G123" s="336" t="s">
        <v>227</v>
      </c>
      <c r="H123" s="337">
        <v>10.262741522568556</v>
      </c>
      <c r="I123" s="338">
        <v>606</v>
      </c>
      <c r="J123" s="339">
        <f t="shared" si="6"/>
        <v>25.659419748396228</v>
      </c>
      <c r="K123" s="340">
        <v>5</v>
      </c>
      <c r="L123" s="341">
        <v>4</v>
      </c>
      <c r="M123" s="342">
        <f t="shared" si="7"/>
        <v>32.074274685495283</v>
      </c>
      <c r="N123" s="342">
        <f t="shared" si="8"/>
        <v>27.074274685495283</v>
      </c>
      <c r="O123" s="291">
        <f t="shared" si="9"/>
        <v>1.5998400000000002</v>
      </c>
      <c r="P123" s="339">
        <f t="shared" si="10"/>
        <v>4.0000000000000009</v>
      </c>
      <c r="Q123" s="291">
        <v>561</v>
      </c>
      <c r="R123" s="339">
        <f t="shared" si="11"/>
        <v>4.3208556149732624</v>
      </c>
      <c r="S123" s="291">
        <v>4</v>
      </c>
    </row>
    <row r="124" spans="1:19" x14ac:dyDescent="0.2">
      <c r="A124" s="336" t="s">
        <v>1389</v>
      </c>
      <c r="B124" s="327" t="s">
        <v>319</v>
      </c>
      <c r="C124" s="327">
        <v>4</v>
      </c>
      <c r="D124" s="365" t="s">
        <v>1669</v>
      </c>
      <c r="E124" s="28" t="s">
        <v>1284</v>
      </c>
      <c r="F124" s="28" t="s">
        <v>1297</v>
      </c>
      <c r="G124" s="336" t="s">
        <v>309</v>
      </c>
      <c r="H124" s="337">
        <v>15.602584589245462</v>
      </c>
      <c r="I124" s="338">
        <v>606</v>
      </c>
      <c r="J124" s="339">
        <f t="shared" si="6"/>
        <v>39.01036250936459</v>
      </c>
      <c r="K124" s="340">
        <v>5</v>
      </c>
      <c r="L124" s="341">
        <v>4</v>
      </c>
      <c r="M124" s="342">
        <f t="shared" si="7"/>
        <v>48.76295313670574</v>
      </c>
      <c r="N124" s="342">
        <f t="shared" si="8"/>
        <v>43.76295313670574</v>
      </c>
      <c r="O124" s="291">
        <f t="shared" si="9"/>
        <v>1.5998399999999999</v>
      </c>
      <c r="P124" s="339">
        <f t="shared" si="10"/>
        <v>4</v>
      </c>
      <c r="Q124" s="291">
        <v>561</v>
      </c>
      <c r="R124" s="339">
        <f t="shared" si="11"/>
        <v>4.3208556149732615</v>
      </c>
      <c r="S124" s="291">
        <v>4</v>
      </c>
    </row>
    <row r="125" spans="1:19" x14ac:dyDescent="0.2">
      <c r="A125" s="336" t="s">
        <v>1389</v>
      </c>
      <c r="B125" s="327" t="s">
        <v>322</v>
      </c>
      <c r="C125" s="327">
        <v>4</v>
      </c>
      <c r="D125" s="365" t="s">
        <v>1325</v>
      </c>
      <c r="E125" s="28" t="s">
        <v>1284</v>
      </c>
      <c r="F125" s="28" t="s">
        <v>1298</v>
      </c>
      <c r="G125" s="28" t="s">
        <v>1325</v>
      </c>
      <c r="H125" s="337">
        <v>36.84753164738143</v>
      </c>
      <c r="I125" s="338">
        <v>606</v>
      </c>
      <c r="J125" s="339">
        <f t="shared" si="6"/>
        <v>92.128041922645835</v>
      </c>
      <c r="K125" s="340">
        <v>5</v>
      </c>
      <c r="L125" s="341">
        <v>4</v>
      </c>
      <c r="M125" s="342">
        <f t="shared" si="7"/>
        <v>115.16005240330729</v>
      </c>
      <c r="N125" s="342">
        <f t="shared" si="8"/>
        <v>110.16005240330729</v>
      </c>
      <c r="O125" s="291">
        <f t="shared" si="9"/>
        <v>1.5998400000000002</v>
      </c>
      <c r="P125" s="339">
        <f t="shared" si="10"/>
        <v>4.0000000000000009</v>
      </c>
      <c r="Q125" s="291">
        <v>561</v>
      </c>
      <c r="R125" s="339">
        <f t="shared" si="11"/>
        <v>4.3208556149732624</v>
      </c>
      <c r="S125" s="291">
        <v>4</v>
      </c>
    </row>
    <row r="126" spans="1:19" x14ac:dyDescent="0.2">
      <c r="A126" s="336" t="s">
        <v>1389</v>
      </c>
      <c r="B126" s="327" t="s">
        <v>323</v>
      </c>
      <c r="C126" s="327">
        <v>4</v>
      </c>
      <c r="D126" s="365" t="s">
        <v>1670</v>
      </c>
      <c r="E126" s="28" t="s">
        <v>1284</v>
      </c>
      <c r="F126" s="28" t="s">
        <v>1299</v>
      </c>
      <c r="G126" s="291" t="s">
        <v>271</v>
      </c>
      <c r="H126" s="337">
        <v>32.323921735182282</v>
      </c>
      <c r="I126" s="338">
        <v>606</v>
      </c>
      <c r="J126" s="339">
        <f t="shared" si="6"/>
        <v>80.817886126568354</v>
      </c>
      <c r="K126" s="340">
        <v>5</v>
      </c>
      <c r="L126" s="341">
        <v>4</v>
      </c>
      <c r="M126" s="342">
        <f t="shared" si="7"/>
        <v>101.02235765821044</v>
      </c>
      <c r="N126" s="342">
        <f t="shared" si="8"/>
        <v>96.022357658210439</v>
      </c>
      <c r="O126" s="291">
        <f t="shared" si="9"/>
        <v>1.5998400000000004</v>
      </c>
      <c r="P126" s="339">
        <f t="shared" si="10"/>
        <v>4.0000000000000009</v>
      </c>
      <c r="Q126" s="291">
        <v>561</v>
      </c>
      <c r="R126" s="339">
        <f t="shared" si="11"/>
        <v>4.3208556149732633</v>
      </c>
      <c r="S126" s="291">
        <v>4</v>
      </c>
    </row>
    <row r="127" spans="1:19" x14ac:dyDescent="0.2">
      <c r="A127" s="336" t="s">
        <v>1389</v>
      </c>
      <c r="B127" s="327" t="s">
        <v>324</v>
      </c>
      <c r="C127" s="327">
        <v>4</v>
      </c>
      <c r="D127" s="365" t="s">
        <v>1671</v>
      </c>
      <c r="E127" s="28" t="s">
        <v>1284</v>
      </c>
      <c r="F127" s="28" t="s">
        <v>1300</v>
      </c>
      <c r="G127" s="291" t="s">
        <v>205</v>
      </c>
      <c r="H127" s="337">
        <v>22.85714281268794</v>
      </c>
      <c r="I127" s="338">
        <v>606</v>
      </c>
      <c r="J127" s="339">
        <f t="shared" si="6"/>
        <v>57.148571888908741</v>
      </c>
      <c r="K127" s="340">
        <v>5</v>
      </c>
      <c r="L127" s="341">
        <v>4</v>
      </c>
      <c r="M127" s="342">
        <f t="shared" si="7"/>
        <v>71.435714861135921</v>
      </c>
      <c r="N127" s="342">
        <f t="shared" si="8"/>
        <v>66.435714861135921</v>
      </c>
      <c r="O127" s="291">
        <f t="shared" si="9"/>
        <v>1.5998400000000002</v>
      </c>
      <c r="P127" s="339">
        <f t="shared" si="10"/>
        <v>4.0000000000000009</v>
      </c>
      <c r="Q127" s="291">
        <v>561</v>
      </c>
      <c r="R127" s="339">
        <f t="shared" si="11"/>
        <v>4.3208556149732624</v>
      </c>
      <c r="S127" s="291">
        <v>4</v>
      </c>
    </row>
    <row r="128" spans="1:19" x14ac:dyDescent="0.2">
      <c r="A128" s="336" t="s">
        <v>1389</v>
      </c>
      <c r="B128" s="327" t="s">
        <v>325</v>
      </c>
      <c r="C128" s="327">
        <v>4</v>
      </c>
      <c r="D128" s="365" t="s">
        <v>1672</v>
      </c>
      <c r="E128" s="28" t="s">
        <v>1284</v>
      </c>
      <c r="F128" s="28" t="s">
        <v>1301</v>
      </c>
      <c r="G128" s="336" t="s">
        <v>245</v>
      </c>
      <c r="H128" s="337">
        <v>38.955498267512446</v>
      </c>
      <c r="I128" s="338">
        <v>606</v>
      </c>
      <c r="J128" s="339">
        <f t="shared" si="6"/>
        <v>97.398485517332844</v>
      </c>
      <c r="K128" s="340">
        <v>5</v>
      </c>
      <c r="L128" s="341">
        <v>4</v>
      </c>
      <c r="M128" s="342">
        <f t="shared" si="7"/>
        <v>121.74810689666606</v>
      </c>
      <c r="N128" s="342">
        <f t="shared" si="8"/>
        <v>116.74810689666606</v>
      </c>
      <c r="O128" s="291">
        <f t="shared" si="9"/>
        <v>1.5998399999999999</v>
      </c>
      <c r="P128" s="339">
        <f t="shared" si="10"/>
        <v>4</v>
      </c>
      <c r="Q128" s="291">
        <v>561</v>
      </c>
      <c r="R128" s="339">
        <f t="shared" si="11"/>
        <v>4.3208556149732615</v>
      </c>
      <c r="S128" s="291">
        <v>4</v>
      </c>
    </row>
    <row r="129" spans="1:19" x14ac:dyDescent="0.2">
      <c r="A129" s="336" t="s">
        <v>1389</v>
      </c>
      <c r="B129" s="327" t="s">
        <v>326</v>
      </c>
      <c r="C129" s="327">
        <v>4</v>
      </c>
      <c r="D129" s="365" t="s">
        <v>1673</v>
      </c>
      <c r="E129" s="28" t="s">
        <v>1284</v>
      </c>
      <c r="F129" s="28" t="s">
        <v>1302</v>
      </c>
      <c r="G129" s="336" t="s">
        <v>305</v>
      </c>
      <c r="H129" s="337">
        <v>31.306808770100961</v>
      </c>
      <c r="I129" s="338">
        <v>606</v>
      </c>
      <c r="J129" s="339">
        <f t="shared" si="6"/>
        <v>78.274849410193411</v>
      </c>
      <c r="K129" s="340">
        <v>5</v>
      </c>
      <c r="L129" s="341">
        <v>4</v>
      </c>
      <c r="M129" s="342">
        <f t="shared" si="7"/>
        <v>97.843561762741757</v>
      </c>
      <c r="N129" s="342">
        <f t="shared" si="8"/>
        <v>92.843561762741757</v>
      </c>
      <c r="O129" s="291">
        <f t="shared" si="9"/>
        <v>1.5998400000000004</v>
      </c>
      <c r="P129" s="339">
        <f t="shared" si="10"/>
        <v>4.0000000000000009</v>
      </c>
      <c r="Q129" s="291">
        <v>561</v>
      </c>
      <c r="R129" s="339">
        <f t="shared" si="11"/>
        <v>4.3208556149732633</v>
      </c>
      <c r="S129" s="291">
        <v>4</v>
      </c>
    </row>
    <row r="130" spans="1:19" x14ac:dyDescent="0.2">
      <c r="A130" s="336" t="s">
        <v>1389</v>
      </c>
      <c r="B130" s="326" t="s">
        <v>317</v>
      </c>
      <c r="C130" s="326">
        <v>5</v>
      </c>
      <c r="D130" s="365" t="s">
        <v>1674</v>
      </c>
      <c r="E130" s="28" t="s">
        <v>1285</v>
      </c>
      <c r="F130" s="28" t="s">
        <v>1295</v>
      </c>
      <c r="G130" s="209" t="s">
        <v>250</v>
      </c>
      <c r="H130" s="337">
        <v>18.987027980553535</v>
      </c>
      <c r="I130" s="338">
        <v>606</v>
      </c>
      <c r="J130" s="339">
        <f t="shared" ref="J130:J193" si="12">(H130/(660*I130))*(10^6)</f>
        <v>47.472317183102149</v>
      </c>
      <c r="K130" s="340">
        <v>5</v>
      </c>
      <c r="L130" s="341">
        <v>4</v>
      </c>
      <c r="M130" s="342">
        <f t="shared" ref="M130:M193" si="13">(J130*K130)/L130</f>
        <v>59.340396478877686</v>
      </c>
      <c r="N130" s="342">
        <f t="shared" ref="N130:N193" si="14">M130-K130</f>
        <v>54.340396478877686</v>
      </c>
      <c r="O130" s="291">
        <f t="shared" ref="O130:O193" si="15">(H130*K130)/M130</f>
        <v>1.5998399999999999</v>
      </c>
      <c r="P130" s="339">
        <f t="shared" ref="P130:P193" si="16">(O130/(660*I130))*(10^6)</f>
        <v>4</v>
      </c>
      <c r="Q130" s="291">
        <v>561</v>
      </c>
      <c r="R130" s="339">
        <f t="shared" si="11"/>
        <v>4.3208556149732615</v>
      </c>
      <c r="S130" s="291">
        <v>4</v>
      </c>
    </row>
    <row r="131" spans="1:19" x14ac:dyDescent="0.2">
      <c r="A131" s="336" t="s">
        <v>1389</v>
      </c>
      <c r="B131" s="326" t="s">
        <v>318</v>
      </c>
      <c r="C131" s="326">
        <v>5</v>
      </c>
      <c r="D131" s="365" t="s">
        <v>1675</v>
      </c>
      <c r="E131" s="28" t="s">
        <v>1285</v>
      </c>
      <c r="F131" s="28" t="s">
        <v>1296</v>
      </c>
      <c r="G131" s="209" t="s">
        <v>313</v>
      </c>
      <c r="H131" s="337">
        <v>19.317589694204962</v>
      </c>
      <c r="I131" s="338">
        <v>606</v>
      </c>
      <c r="J131" s="339">
        <f t="shared" si="12"/>
        <v>48.298804115924</v>
      </c>
      <c r="K131" s="340">
        <v>5</v>
      </c>
      <c r="L131" s="341">
        <v>4</v>
      </c>
      <c r="M131" s="342">
        <f t="shared" si="13"/>
        <v>60.373505144904996</v>
      </c>
      <c r="N131" s="342">
        <f t="shared" si="14"/>
        <v>55.373505144904996</v>
      </c>
      <c r="O131" s="291">
        <f t="shared" si="15"/>
        <v>1.5998400000000002</v>
      </c>
      <c r="P131" s="339">
        <f t="shared" si="16"/>
        <v>4.0000000000000009</v>
      </c>
      <c r="Q131" s="291">
        <v>561</v>
      </c>
      <c r="R131" s="339">
        <f t="shared" ref="R131:R194" si="17">(O131/(660*Q131))*(10^6)</f>
        <v>4.3208556149732624</v>
      </c>
      <c r="S131" s="291">
        <v>4</v>
      </c>
    </row>
    <row r="132" spans="1:19" x14ac:dyDescent="0.2">
      <c r="A132" s="336" t="s">
        <v>1389</v>
      </c>
      <c r="B132" s="326" t="s">
        <v>319</v>
      </c>
      <c r="C132" s="326">
        <v>5</v>
      </c>
      <c r="D132" s="365" t="s">
        <v>1676</v>
      </c>
      <c r="E132" s="28" t="s">
        <v>1285</v>
      </c>
      <c r="F132" s="28" t="s">
        <v>1297</v>
      </c>
      <c r="G132" s="210" t="s">
        <v>298</v>
      </c>
      <c r="H132" s="337">
        <v>21.430641879161396</v>
      </c>
      <c r="I132" s="338">
        <v>606</v>
      </c>
      <c r="J132" s="339">
        <f t="shared" si="12"/>
        <v>53.581962894192905</v>
      </c>
      <c r="K132" s="340">
        <v>5</v>
      </c>
      <c r="L132" s="341">
        <v>4</v>
      </c>
      <c r="M132" s="342">
        <f t="shared" si="13"/>
        <v>66.977453617741133</v>
      </c>
      <c r="N132" s="342">
        <f t="shared" si="14"/>
        <v>61.977453617741133</v>
      </c>
      <c r="O132" s="291">
        <f t="shared" si="15"/>
        <v>1.5998400000000002</v>
      </c>
      <c r="P132" s="339">
        <f t="shared" si="16"/>
        <v>4.0000000000000009</v>
      </c>
      <c r="Q132" s="291">
        <v>561</v>
      </c>
      <c r="R132" s="339">
        <f t="shared" si="17"/>
        <v>4.3208556149732624</v>
      </c>
      <c r="S132" s="291">
        <v>4</v>
      </c>
    </row>
    <row r="133" spans="1:19" x14ac:dyDescent="0.2">
      <c r="A133" s="336" t="s">
        <v>1389</v>
      </c>
      <c r="B133" s="326" t="s">
        <v>322</v>
      </c>
      <c r="C133" s="326">
        <v>5</v>
      </c>
      <c r="D133" s="365" t="s">
        <v>1677</v>
      </c>
      <c r="E133" s="28" t="s">
        <v>1285</v>
      </c>
      <c r="F133" s="28" t="s">
        <v>1298</v>
      </c>
      <c r="G133" s="209" t="s">
        <v>280</v>
      </c>
      <c r="H133" s="337">
        <v>30.335465888448308</v>
      </c>
      <c r="I133" s="338">
        <v>606</v>
      </c>
      <c r="J133" s="339">
        <f t="shared" si="12"/>
        <v>75.846249346055373</v>
      </c>
      <c r="K133" s="340">
        <v>5</v>
      </c>
      <c r="L133" s="341">
        <v>4</v>
      </c>
      <c r="M133" s="342">
        <f t="shared" si="13"/>
        <v>94.807811682569223</v>
      </c>
      <c r="N133" s="342">
        <f t="shared" si="14"/>
        <v>89.807811682569223</v>
      </c>
      <c r="O133" s="291">
        <f t="shared" si="15"/>
        <v>1.5998399999999997</v>
      </c>
      <c r="P133" s="339">
        <f t="shared" si="16"/>
        <v>3.9999999999999991</v>
      </c>
      <c r="Q133" s="291">
        <v>561</v>
      </c>
      <c r="R133" s="339">
        <f t="shared" si="17"/>
        <v>4.3208556149732606</v>
      </c>
      <c r="S133" s="291">
        <v>4</v>
      </c>
    </row>
    <row r="134" spans="1:19" x14ac:dyDescent="0.2">
      <c r="A134" s="336" t="s">
        <v>1389</v>
      </c>
      <c r="B134" s="326" t="s">
        <v>323</v>
      </c>
      <c r="C134" s="326">
        <v>5</v>
      </c>
      <c r="D134" s="365" t="s">
        <v>1678</v>
      </c>
      <c r="E134" s="28" t="s">
        <v>1285</v>
      </c>
      <c r="F134" s="28" t="s">
        <v>1299</v>
      </c>
      <c r="G134" s="209" t="s">
        <v>261</v>
      </c>
      <c r="H134" s="337">
        <v>25.900853360693773</v>
      </c>
      <c r="I134" s="338">
        <v>606</v>
      </c>
      <c r="J134" s="339">
        <f t="shared" si="12"/>
        <v>64.758609262660698</v>
      </c>
      <c r="K134" s="340">
        <v>5</v>
      </c>
      <c r="L134" s="341">
        <v>4</v>
      </c>
      <c r="M134" s="342">
        <f t="shared" si="13"/>
        <v>80.948261578325869</v>
      </c>
      <c r="N134" s="342">
        <f t="shared" si="14"/>
        <v>75.948261578325869</v>
      </c>
      <c r="O134" s="291">
        <f t="shared" si="15"/>
        <v>1.5998399999999999</v>
      </c>
      <c r="P134" s="339">
        <f t="shared" si="16"/>
        <v>4</v>
      </c>
      <c r="Q134" s="291">
        <v>561</v>
      </c>
      <c r="R134" s="339">
        <f t="shared" si="17"/>
        <v>4.3208556149732615</v>
      </c>
      <c r="S134" s="291">
        <v>4</v>
      </c>
    </row>
    <row r="135" spans="1:19" x14ac:dyDescent="0.2">
      <c r="A135" s="336" t="s">
        <v>1389</v>
      </c>
      <c r="B135" s="326" t="s">
        <v>324</v>
      </c>
      <c r="C135" s="326">
        <v>5</v>
      </c>
      <c r="D135" s="365" t="s">
        <v>1679</v>
      </c>
      <c r="E135" s="28" t="s">
        <v>1285</v>
      </c>
      <c r="F135" s="28" t="s">
        <v>1300</v>
      </c>
      <c r="G135" s="209" t="s">
        <v>288</v>
      </c>
      <c r="H135" s="337">
        <v>16.406103831659699</v>
      </c>
      <c r="I135" s="338">
        <v>606</v>
      </c>
      <c r="J135" s="339">
        <f t="shared" si="12"/>
        <v>41.01936151530078</v>
      </c>
      <c r="K135" s="340">
        <v>5</v>
      </c>
      <c r="L135" s="341">
        <v>4</v>
      </c>
      <c r="M135" s="342">
        <f t="shared" si="13"/>
        <v>51.274201894125973</v>
      </c>
      <c r="N135" s="342">
        <f t="shared" si="14"/>
        <v>46.274201894125973</v>
      </c>
      <c r="O135" s="291">
        <f t="shared" si="15"/>
        <v>1.5998399999999999</v>
      </c>
      <c r="P135" s="339">
        <f t="shared" si="16"/>
        <v>4</v>
      </c>
      <c r="Q135" s="291">
        <v>561</v>
      </c>
      <c r="R135" s="339">
        <f t="shared" si="17"/>
        <v>4.3208556149732615</v>
      </c>
      <c r="S135" s="291">
        <v>4</v>
      </c>
    </row>
    <row r="136" spans="1:19" x14ac:dyDescent="0.2">
      <c r="A136" s="336" t="s">
        <v>1389</v>
      </c>
      <c r="B136" s="326" t="s">
        <v>325</v>
      </c>
      <c r="C136" s="326">
        <v>5</v>
      </c>
      <c r="D136" s="365" t="s">
        <v>1680</v>
      </c>
      <c r="E136" s="28" t="s">
        <v>1285</v>
      </c>
      <c r="F136" s="28" t="s">
        <v>1301</v>
      </c>
      <c r="G136" s="209" t="s">
        <v>207</v>
      </c>
      <c r="H136" s="337">
        <v>30.338008670861008</v>
      </c>
      <c r="I136" s="338">
        <v>606</v>
      </c>
      <c r="J136" s="339">
        <f t="shared" si="12"/>
        <v>75.852606937846303</v>
      </c>
      <c r="K136" s="340">
        <v>5</v>
      </c>
      <c r="L136" s="341">
        <v>4</v>
      </c>
      <c r="M136" s="342">
        <f t="shared" si="13"/>
        <v>94.815758672307879</v>
      </c>
      <c r="N136" s="342">
        <f t="shared" si="14"/>
        <v>89.815758672307879</v>
      </c>
      <c r="O136" s="291">
        <f t="shared" si="15"/>
        <v>1.5998399999999999</v>
      </c>
      <c r="P136" s="339">
        <f t="shared" si="16"/>
        <v>4</v>
      </c>
      <c r="Q136" s="291">
        <v>561</v>
      </c>
      <c r="R136" s="339">
        <f t="shared" si="17"/>
        <v>4.3208556149732615</v>
      </c>
      <c r="S136" s="291">
        <v>4</v>
      </c>
    </row>
    <row r="137" spans="1:19" x14ac:dyDescent="0.2">
      <c r="A137" s="336" t="s">
        <v>1389</v>
      </c>
      <c r="B137" s="326" t="s">
        <v>326</v>
      </c>
      <c r="C137" s="326">
        <v>5</v>
      </c>
      <c r="D137" s="365" t="s">
        <v>1681</v>
      </c>
      <c r="E137" s="28" t="s">
        <v>1285</v>
      </c>
      <c r="F137" s="28" t="s">
        <v>1302</v>
      </c>
      <c r="G137" s="209" t="s">
        <v>254</v>
      </c>
      <c r="H137" s="337">
        <v>25.216844891676594</v>
      </c>
      <c r="I137" s="338">
        <v>606</v>
      </c>
      <c r="J137" s="339">
        <f t="shared" si="12"/>
        <v>63.04841707089858</v>
      </c>
      <c r="K137" s="340">
        <v>5</v>
      </c>
      <c r="L137" s="341">
        <v>4</v>
      </c>
      <c r="M137" s="342">
        <f t="shared" si="13"/>
        <v>78.810521338623232</v>
      </c>
      <c r="N137" s="342">
        <f t="shared" si="14"/>
        <v>73.810521338623232</v>
      </c>
      <c r="O137" s="291">
        <f t="shared" si="15"/>
        <v>1.5998399999999997</v>
      </c>
      <c r="P137" s="339">
        <f t="shared" si="16"/>
        <v>3.9999999999999991</v>
      </c>
      <c r="Q137" s="291">
        <v>561</v>
      </c>
      <c r="R137" s="339">
        <f t="shared" si="17"/>
        <v>4.3208556149732606</v>
      </c>
      <c r="S137" s="291">
        <v>4</v>
      </c>
    </row>
    <row r="138" spans="1:19" x14ac:dyDescent="0.2">
      <c r="A138" s="336" t="s">
        <v>1389</v>
      </c>
      <c r="B138" s="327" t="s">
        <v>317</v>
      </c>
      <c r="C138" s="327">
        <v>6</v>
      </c>
      <c r="D138" s="365" t="s">
        <v>1682</v>
      </c>
      <c r="E138" s="28" t="s">
        <v>1286</v>
      </c>
      <c r="F138" s="28" t="s">
        <v>1295</v>
      </c>
      <c r="G138" s="336" t="s">
        <v>213</v>
      </c>
      <c r="H138" s="337">
        <v>17.957201103408703</v>
      </c>
      <c r="I138" s="338">
        <v>606</v>
      </c>
      <c r="J138" s="339">
        <f t="shared" si="12"/>
        <v>44.897492507772533</v>
      </c>
      <c r="K138" s="340">
        <v>5</v>
      </c>
      <c r="L138" s="341">
        <v>4</v>
      </c>
      <c r="M138" s="342">
        <f t="shared" si="13"/>
        <v>56.121865634715668</v>
      </c>
      <c r="N138" s="342">
        <f t="shared" si="14"/>
        <v>51.121865634715668</v>
      </c>
      <c r="O138" s="291">
        <f t="shared" si="15"/>
        <v>1.5998400000000002</v>
      </c>
      <c r="P138" s="339">
        <f t="shared" si="16"/>
        <v>4.0000000000000009</v>
      </c>
      <c r="Q138" s="291">
        <v>561</v>
      </c>
      <c r="R138" s="339">
        <f t="shared" si="17"/>
        <v>4.3208556149732624</v>
      </c>
      <c r="S138" s="291">
        <v>4</v>
      </c>
    </row>
    <row r="139" spans="1:19" x14ac:dyDescent="0.2">
      <c r="A139" s="336" t="s">
        <v>1389</v>
      </c>
      <c r="B139" s="327" t="s">
        <v>318</v>
      </c>
      <c r="C139" s="327">
        <v>6</v>
      </c>
      <c r="D139" s="365" t="s">
        <v>369</v>
      </c>
      <c r="E139" s="28" t="s">
        <v>1286</v>
      </c>
      <c r="F139" s="28" t="s">
        <v>1296</v>
      </c>
      <c r="G139" s="336" t="s">
        <v>301</v>
      </c>
      <c r="H139" s="337">
        <v>16.851090753882772</v>
      </c>
      <c r="I139" s="338">
        <v>606</v>
      </c>
      <c r="J139" s="339">
        <f t="shared" si="12"/>
        <v>42.131940078714806</v>
      </c>
      <c r="K139" s="340">
        <v>5</v>
      </c>
      <c r="L139" s="341">
        <v>4</v>
      </c>
      <c r="M139" s="342">
        <f t="shared" si="13"/>
        <v>52.66492509839351</v>
      </c>
      <c r="N139" s="342">
        <f t="shared" si="14"/>
        <v>47.66492509839351</v>
      </c>
      <c r="O139" s="291">
        <f t="shared" si="15"/>
        <v>1.5998399999999997</v>
      </c>
      <c r="P139" s="339">
        <f t="shared" si="16"/>
        <v>3.9999999999999991</v>
      </c>
      <c r="Q139" s="291">
        <v>561</v>
      </c>
      <c r="R139" s="339">
        <f t="shared" si="17"/>
        <v>4.3208556149732606</v>
      </c>
      <c r="S139" s="291">
        <v>4</v>
      </c>
    </row>
    <row r="140" spans="1:19" x14ac:dyDescent="0.2">
      <c r="A140" s="336" t="s">
        <v>1389</v>
      </c>
      <c r="B140" s="327" t="s">
        <v>319</v>
      </c>
      <c r="C140" s="327">
        <v>6</v>
      </c>
      <c r="D140" s="365" t="s">
        <v>1683</v>
      </c>
      <c r="E140" s="28" t="s">
        <v>1286</v>
      </c>
      <c r="F140" s="28" t="s">
        <v>1297</v>
      </c>
      <c r="G140" s="336" t="s">
        <v>224</v>
      </c>
      <c r="H140" s="337">
        <v>16.161996720040182</v>
      </c>
      <c r="I140" s="338">
        <v>606</v>
      </c>
      <c r="J140" s="339">
        <f t="shared" si="12"/>
        <v>40.409032703370791</v>
      </c>
      <c r="K140" s="340">
        <v>5</v>
      </c>
      <c r="L140" s="341">
        <v>4</v>
      </c>
      <c r="M140" s="342">
        <f t="shared" si="13"/>
        <v>50.51129087921349</v>
      </c>
      <c r="N140" s="342">
        <f t="shared" si="14"/>
        <v>45.51129087921349</v>
      </c>
      <c r="O140" s="291">
        <f t="shared" si="15"/>
        <v>1.5998399999999999</v>
      </c>
      <c r="P140" s="339">
        <f t="shared" si="16"/>
        <v>4</v>
      </c>
      <c r="Q140" s="291">
        <v>561</v>
      </c>
      <c r="R140" s="339">
        <f t="shared" si="17"/>
        <v>4.3208556149732615</v>
      </c>
      <c r="S140" s="291">
        <v>4</v>
      </c>
    </row>
    <row r="141" spans="1:19" x14ac:dyDescent="0.2">
      <c r="A141" s="336" t="s">
        <v>1389</v>
      </c>
      <c r="B141" s="327" t="s">
        <v>322</v>
      </c>
      <c r="C141" s="327">
        <v>6</v>
      </c>
      <c r="D141" s="365" t="s">
        <v>1684</v>
      </c>
      <c r="E141" s="28" t="s">
        <v>1286</v>
      </c>
      <c r="F141" s="28" t="s">
        <v>1298</v>
      </c>
      <c r="G141" s="336" t="s">
        <v>315</v>
      </c>
      <c r="H141" s="337">
        <v>22.249417816051853</v>
      </c>
      <c r="I141" s="338">
        <v>606</v>
      </c>
      <c r="J141" s="339">
        <f t="shared" si="12"/>
        <v>55.62910745087472</v>
      </c>
      <c r="K141" s="340">
        <v>5</v>
      </c>
      <c r="L141" s="341">
        <v>4</v>
      </c>
      <c r="M141" s="342">
        <f t="shared" si="13"/>
        <v>69.536384313593402</v>
      </c>
      <c r="N141" s="342">
        <f t="shared" si="14"/>
        <v>64.536384313593402</v>
      </c>
      <c r="O141" s="291">
        <f t="shared" si="15"/>
        <v>1.5998399999999999</v>
      </c>
      <c r="P141" s="339">
        <f t="shared" si="16"/>
        <v>4</v>
      </c>
      <c r="Q141" s="291">
        <v>561</v>
      </c>
      <c r="R141" s="339">
        <f t="shared" si="17"/>
        <v>4.3208556149732615</v>
      </c>
      <c r="S141" s="291">
        <v>4</v>
      </c>
    </row>
    <row r="142" spans="1:19" x14ac:dyDescent="0.2">
      <c r="A142" s="336" t="s">
        <v>1389</v>
      </c>
      <c r="B142" s="327" t="s">
        <v>323</v>
      </c>
      <c r="C142" s="327">
        <v>6</v>
      </c>
      <c r="D142" s="365" t="s">
        <v>1685</v>
      </c>
      <c r="E142" s="28" t="s">
        <v>1286</v>
      </c>
      <c r="F142" s="28" t="s">
        <v>1299</v>
      </c>
      <c r="G142" s="336" t="s">
        <v>242</v>
      </c>
      <c r="H142" s="337">
        <v>16.823120147343037</v>
      </c>
      <c r="I142" s="338">
        <v>606</v>
      </c>
      <c r="J142" s="339">
        <f t="shared" si="12"/>
        <v>42.062006569014493</v>
      </c>
      <c r="K142" s="340">
        <v>5</v>
      </c>
      <c r="L142" s="341">
        <v>4</v>
      </c>
      <c r="M142" s="342">
        <f t="shared" si="13"/>
        <v>52.577508211268118</v>
      </c>
      <c r="N142" s="342">
        <f t="shared" si="14"/>
        <v>47.577508211268118</v>
      </c>
      <c r="O142" s="291">
        <f t="shared" si="15"/>
        <v>1.5998399999999999</v>
      </c>
      <c r="P142" s="339">
        <f t="shared" si="16"/>
        <v>4</v>
      </c>
      <c r="Q142" s="291">
        <v>561</v>
      </c>
      <c r="R142" s="339">
        <f t="shared" si="17"/>
        <v>4.3208556149732615</v>
      </c>
      <c r="S142" s="291">
        <v>4</v>
      </c>
    </row>
    <row r="143" spans="1:19" x14ac:dyDescent="0.2">
      <c r="A143" s="336" t="s">
        <v>1389</v>
      </c>
      <c r="B143" s="327" t="s">
        <v>324</v>
      </c>
      <c r="C143" s="327">
        <v>6</v>
      </c>
      <c r="D143" s="365" t="s">
        <v>1686</v>
      </c>
      <c r="E143" s="28" t="s">
        <v>1286</v>
      </c>
      <c r="F143" s="28" t="s">
        <v>1300</v>
      </c>
      <c r="G143" s="336" t="s">
        <v>220</v>
      </c>
      <c r="H143" s="337">
        <v>13.059802176542171</v>
      </c>
      <c r="I143" s="338">
        <v>606</v>
      </c>
      <c r="J143" s="339">
        <f t="shared" si="12"/>
        <v>32.65277071842727</v>
      </c>
      <c r="K143" s="340">
        <v>5</v>
      </c>
      <c r="L143" s="341">
        <v>4</v>
      </c>
      <c r="M143" s="342">
        <f t="shared" si="13"/>
        <v>40.815963398034086</v>
      </c>
      <c r="N143" s="342">
        <f t="shared" si="14"/>
        <v>35.815963398034086</v>
      </c>
      <c r="O143" s="291">
        <f t="shared" si="15"/>
        <v>1.5998400000000002</v>
      </c>
      <c r="P143" s="339">
        <f t="shared" si="16"/>
        <v>4.0000000000000009</v>
      </c>
      <c r="Q143" s="291">
        <v>561</v>
      </c>
      <c r="R143" s="339">
        <f t="shared" si="17"/>
        <v>4.3208556149732624</v>
      </c>
      <c r="S143" s="291">
        <v>4</v>
      </c>
    </row>
    <row r="144" spans="1:19" x14ac:dyDescent="0.2">
      <c r="A144" s="336" t="s">
        <v>1389</v>
      </c>
      <c r="B144" s="327" t="s">
        <v>325</v>
      </c>
      <c r="C144" s="327">
        <v>6</v>
      </c>
      <c r="D144" s="365" t="s">
        <v>1687</v>
      </c>
      <c r="E144" s="28" t="s">
        <v>1286</v>
      </c>
      <c r="F144" s="28" t="s">
        <v>1301</v>
      </c>
      <c r="G144" s="336" t="s">
        <v>277</v>
      </c>
      <c r="H144" s="337">
        <v>17.301163240931256</v>
      </c>
      <c r="I144" s="338">
        <v>606</v>
      </c>
      <c r="J144" s="339">
        <f t="shared" si="12"/>
        <v>43.257233825710706</v>
      </c>
      <c r="K144" s="340">
        <v>5</v>
      </c>
      <c r="L144" s="341">
        <v>4</v>
      </c>
      <c r="M144" s="342">
        <f t="shared" si="13"/>
        <v>54.071542282138381</v>
      </c>
      <c r="N144" s="342">
        <f t="shared" si="14"/>
        <v>49.071542282138381</v>
      </c>
      <c r="O144" s="291">
        <f t="shared" si="15"/>
        <v>1.5998400000000004</v>
      </c>
      <c r="P144" s="339">
        <f t="shared" si="16"/>
        <v>4.0000000000000009</v>
      </c>
      <c r="Q144" s="291">
        <v>561</v>
      </c>
      <c r="R144" s="339">
        <f t="shared" si="17"/>
        <v>4.3208556149732633</v>
      </c>
      <c r="S144" s="291">
        <v>4</v>
      </c>
    </row>
    <row r="145" spans="1:19" x14ac:dyDescent="0.2">
      <c r="A145" s="336" t="s">
        <v>1389</v>
      </c>
      <c r="B145" s="327" t="s">
        <v>326</v>
      </c>
      <c r="C145" s="327">
        <v>6</v>
      </c>
      <c r="D145" s="365" t="s">
        <v>1688</v>
      </c>
      <c r="E145" s="28" t="s">
        <v>1286</v>
      </c>
      <c r="F145" s="28" t="s">
        <v>1302</v>
      </c>
      <c r="G145" s="336" t="s">
        <v>231</v>
      </c>
      <c r="H145" s="337">
        <v>6.2349741808465478</v>
      </c>
      <c r="I145" s="338">
        <v>606</v>
      </c>
      <c r="J145" s="339">
        <f t="shared" si="12"/>
        <v>15.588994351551523</v>
      </c>
      <c r="K145" s="340">
        <v>5</v>
      </c>
      <c r="L145" s="341">
        <v>4</v>
      </c>
      <c r="M145" s="342">
        <f t="shared" si="13"/>
        <v>19.486242939439403</v>
      </c>
      <c r="N145" s="342">
        <f t="shared" si="14"/>
        <v>14.486242939439403</v>
      </c>
      <c r="O145" s="291">
        <f t="shared" si="15"/>
        <v>1.5998400000000004</v>
      </c>
      <c r="P145" s="339">
        <f t="shared" si="16"/>
        <v>4.0000000000000009</v>
      </c>
      <c r="Q145" s="291">
        <v>561</v>
      </c>
      <c r="R145" s="339">
        <f t="shared" si="17"/>
        <v>4.3208556149732633</v>
      </c>
      <c r="S145" s="291">
        <v>4</v>
      </c>
    </row>
    <row r="146" spans="1:19" x14ac:dyDescent="0.2">
      <c r="A146" s="336" t="s">
        <v>1389</v>
      </c>
      <c r="B146" s="326" t="s">
        <v>317</v>
      </c>
      <c r="C146" s="326">
        <v>7</v>
      </c>
      <c r="D146" s="365" t="s">
        <v>1689</v>
      </c>
      <c r="E146" s="28" t="s">
        <v>1287</v>
      </c>
      <c r="F146" s="28" t="s">
        <v>1295</v>
      </c>
      <c r="G146" s="209" t="s">
        <v>247</v>
      </c>
      <c r="H146" s="337">
        <v>9.0396631820582733</v>
      </c>
      <c r="I146" s="338">
        <v>606</v>
      </c>
      <c r="J146" s="339">
        <f t="shared" si="12"/>
        <v>22.601418096955378</v>
      </c>
      <c r="K146" s="340">
        <v>5</v>
      </c>
      <c r="L146" s="341">
        <v>4</v>
      </c>
      <c r="M146" s="342">
        <f t="shared" si="13"/>
        <v>28.25177262119422</v>
      </c>
      <c r="N146" s="342">
        <f t="shared" si="14"/>
        <v>23.25177262119422</v>
      </c>
      <c r="O146" s="291">
        <f t="shared" si="15"/>
        <v>1.5998400000000004</v>
      </c>
      <c r="P146" s="339">
        <f t="shared" si="16"/>
        <v>4.0000000000000009</v>
      </c>
      <c r="Q146" s="291">
        <v>561</v>
      </c>
      <c r="R146" s="339">
        <f t="shared" si="17"/>
        <v>4.3208556149732633</v>
      </c>
      <c r="S146" s="291">
        <v>4</v>
      </c>
    </row>
    <row r="147" spans="1:19" x14ac:dyDescent="0.2">
      <c r="A147" s="336" t="s">
        <v>1389</v>
      </c>
      <c r="B147" s="326" t="s">
        <v>318</v>
      </c>
      <c r="C147" s="326">
        <v>7</v>
      </c>
      <c r="D147" s="365" t="s">
        <v>1690</v>
      </c>
      <c r="E147" s="28" t="s">
        <v>1287</v>
      </c>
      <c r="F147" s="28" t="s">
        <v>1296</v>
      </c>
      <c r="G147" s="210" t="s">
        <v>270</v>
      </c>
      <c r="H147" s="337">
        <v>23.734402745070572</v>
      </c>
      <c r="I147" s="338">
        <v>606</v>
      </c>
      <c r="J147" s="339">
        <f t="shared" si="12"/>
        <v>59.341941056782105</v>
      </c>
      <c r="K147" s="340">
        <v>5</v>
      </c>
      <c r="L147" s="341">
        <v>4</v>
      </c>
      <c r="M147" s="342">
        <f t="shared" si="13"/>
        <v>74.177426320977631</v>
      </c>
      <c r="N147" s="342">
        <f t="shared" si="14"/>
        <v>69.177426320977631</v>
      </c>
      <c r="O147" s="291">
        <f t="shared" si="15"/>
        <v>1.5998399999999999</v>
      </c>
      <c r="P147" s="339">
        <f t="shared" si="16"/>
        <v>4</v>
      </c>
      <c r="Q147" s="291">
        <v>561</v>
      </c>
      <c r="R147" s="339">
        <f t="shared" si="17"/>
        <v>4.3208556149732615</v>
      </c>
      <c r="S147" s="291">
        <v>4</v>
      </c>
    </row>
    <row r="148" spans="1:19" x14ac:dyDescent="0.2">
      <c r="A148" s="336" t="s">
        <v>1389</v>
      </c>
      <c r="B148" s="326" t="s">
        <v>319</v>
      </c>
      <c r="C148" s="326">
        <v>7</v>
      </c>
      <c r="D148" s="365" t="s">
        <v>1691</v>
      </c>
      <c r="E148" s="28" t="s">
        <v>1287</v>
      </c>
      <c r="F148" s="28" t="s">
        <v>1297</v>
      </c>
      <c r="G148" s="209" t="s">
        <v>260</v>
      </c>
      <c r="H148" s="337">
        <v>18.346246812552309</v>
      </c>
      <c r="I148" s="338">
        <v>606</v>
      </c>
      <c r="J148" s="339">
        <f t="shared" si="12"/>
        <v>45.870204051785954</v>
      </c>
      <c r="K148" s="340">
        <v>5</v>
      </c>
      <c r="L148" s="341">
        <v>4</v>
      </c>
      <c r="M148" s="342">
        <f t="shared" si="13"/>
        <v>57.337755064732441</v>
      </c>
      <c r="N148" s="342">
        <f t="shared" si="14"/>
        <v>52.337755064732441</v>
      </c>
      <c r="O148" s="291">
        <f t="shared" si="15"/>
        <v>1.5998399999999999</v>
      </c>
      <c r="P148" s="339">
        <f t="shared" si="16"/>
        <v>4</v>
      </c>
      <c r="Q148" s="291">
        <v>561</v>
      </c>
      <c r="R148" s="339">
        <f t="shared" si="17"/>
        <v>4.3208556149732615</v>
      </c>
      <c r="S148" s="291">
        <v>4</v>
      </c>
    </row>
    <row r="149" spans="1:19" x14ac:dyDescent="0.2">
      <c r="A149" s="336" t="s">
        <v>1389</v>
      </c>
      <c r="B149" s="326" t="s">
        <v>322</v>
      </c>
      <c r="C149" s="326">
        <v>7</v>
      </c>
      <c r="D149" s="365" t="s">
        <v>1692</v>
      </c>
      <c r="E149" s="28" t="s">
        <v>1287</v>
      </c>
      <c r="F149" s="28" t="s">
        <v>1298</v>
      </c>
      <c r="G149" s="209" t="s">
        <v>294</v>
      </c>
      <c r="H149" s="337">
        <v>25.954251791360544</v>
      </c>
      <c r="I149" s="338">
        <v>606</v>
      </c>
      <c r="J149" s="339">
        <f t="shared" si="12"/>
        <v>64.892118690270379</v>
      </c>
      <c r="K149" s="340">
        <v>5</v>
      </c>
      <c r="L149" s="341">
        <v>4</v>
      </c>
      <c r="M149" s="342">
        <f t="shared" si="13"/>
        <v>81.115148362837971</v>
      </c>
      <c r="N149" s="342">
        <f t="shared" si="14"/>
        <v>76.115148362837971</v>
      </c>
      <c r="O149" s="291">
        <f t="shared" si="15"/>
        <v>1.5998400000000002</v>
      </c>
      <c r="P149" s="339">
        <f t="shared" si="16"/>
        <v>4.0000000000000009</v>
      </c>
      <c r="Q149" s="291">
        <v>561</v>
      </c>
      <c r="R149" s="339">
        <f t="shared" si="17"/>
        <v>4.3208556149732624</v>
      </c>
      <c r="S149" s="291">
        <v>4</v>
      </c>
    </row>
    <row r="150" spans="1:19" x14ac:dyDescent="0.2">
      <c r="A150" s="336" t="s">
        <v>1389</v>
      </c>
      <c r="B150" s="326" t="s">
        <v>323</v>
      </c>
      <c r="C150" s="326">
        <v>7</v>
      </c>
      <c r="D150" s="365" t="s">
        <v>1693</v>
      </c>
      <c r="E150" s="28" t="s">
        <v>1287</v>
      </c>
      <c r="F150" s="28" t="s">
        <v>1299</v>
      </c>
      <c r="G150" s="209" t="s">
        <v>208</v>
      </c>
      <c r="H150" s="337">
        <v>21.903599407924208</v>
      </c>
      <c r="I150" s="338">
        <v>606</v>
      </c>
      <c r="J150" s="339">
        <f t="shared" si="12"/>
        <v>54.764474967307251</v>
      </c>
      <c r="K150" s="340">
        <v>5</v>
      </c>
      <c r="L150" s="341">
        <v>4</v>
      </c>
      <c r="M150" s="342">
        <f t="shared" si="13"/>
        <v>68.455593709134064</v>
      </c>
      <c r="N150" s="342">
        <f t="shared" si="14"/>
        <v>63.455593709134064</v>
      </c>
      <c r="O150" s="291">
        <f t="shared" si="15"/>
        <v>1.5998399999999999</v>
      </c>
      <c r="P150" s="339">
        <f t="shared" si="16"/>
        <v>4</v>
      </c>
      <c r="Q150" s="291">
        <v>561</v>
      </c>
      <c r="R150" s="339">
        <f t="shared" si="17"/>
        <v>4.3208556149732615</v>
      </c>
      <c r="S150" s="291">
        <v>4</v>
      </c>
    </row>
    <row r="151" spans="1:19" x14ac:dyDescent="0.2">
      <c r="A151" s="336" t="s">
        <v>1389</v>
      </c>
      <c r="B151" s="326" t="s">
        <v>324</v>
      </c>
      <c r="C151" s="326">
        <v>7</v>
      </c>
      <c r="D151" s="365" t="s">
        <v>1694</v>
      </c>
      <c r="E151" s="28" t="s">
        <v>1287</v>
      </c>
      <c r="F151" s="28" t="s">
        <v>1300</v>
      </c>
      <c r="G151" s="209" t="s">
        <v>278</v>
      </c>
      <c r="H151" s="337">
        <v>23.134306095672599</v>
      </c>
      <c r="I151" s="338">
        <v>606</v>
      </c>
      <c r="J151" s="339">
        <f t="shared" si="12"/>
        <v>57.841549394120911</v>
      </c>
      <c r="K151" s="340">
        <v>5</v>
      </c>
      <c r="L151" s="341">
        <v>4</v>
      </c>
      <c r="M151" s="342">
        <f t="shared" si="13"/>
        <v>72.301936742651137</v>
      </c>
      <c r="N151" s="342">
        <f t="shared" si="14"/>
        <v>67.301936742651137</v>
      </c>
      <c r="O151" s="291">
        <f t="shared" si="15"/>
        <v>1.5998399999999999</v>
      </c>
      <c r="P151" s="339">
        <f t="shared" si="16"/>
        <v>4</v>
      </c>
      <c r="Q151" s="291">
        <v>561</v>
      </c>
      <c r="R151" s="339">
        <f t="shared" si="17"/>
        <v>4.3208556149732615</v>
      </c>
      <c r="S151" s="291">
        <v>4</v>
      </c>
    </row>
    <row r="152" spans="1:19" x14ac:dyDescent="0.2">
      <c r="A152" s="336" t="s">
        <v>1389</v>
      </c>
      <c r="B152" s="326" t="s">
        <v>325</v>
      </c>
      <c r="C152" s="326">
        <v>7</v>
      </c>
      <c r="D152" s="365" t="s">
        <v>1695</v>
      </c>
      <c r="E152" s="28" t="s">
        <v>1287</v>
      </c>
      <c r="F152" s="28" t="s">
        <v>1301</v>
      </c>
      <c r="G152" s="209" t="s">
        <v>228</v>
      </c>
      <c r="H152" s="337">
        <v>19.261648481125491</v>
      </c>
      <c r="I152" s="338">
        <v>606</v>
      </c>
      <c r="J152" s="339">
        <f t="shared" si="12"/>
        <v>48.158937096523381</v>
      </c>
      <c r="K152" s="340">
        <v>5</v>
      </c>
      <c r="L152" s="341">
        <v>4</v>
      </c>
      <c r="M152" s="342">
        <f t="shared" si="13"/>
        <v>60.198671370654225</v>
      </c>
      <c r="N152" s="342">
        <f t="shared" si="14"/>
        <v>55.198671370654225</v>
      </c>
      <c r="O152" s="291">
        <f t="shared" si="15"/>
        <v>1.5998399999999999</v>
      </c>
      <c r="P152" s="339">
        <f t="shared" si="16"/>
        <v>4</v>
      </c>
      <c r="Q152" s="291">
        <v>561</v>
      </c>
      <c r="R152" s="339">
        <f t="shared" si="17"/>
        <v>4.3208556149732615</v>
      </c>
      <c r="S152" s="291">
        <v>4</v>
      </c>
    </row>
    <row r="153" spans="1:19" x14ac:dyDescent="0.2">
      <c r="A153" s="336" t="s">
        <v>1389</v>
      </c>
      <c r="B153" s="326" t="s">
        <v>326</v>
      </c>
      <c r="C153" s="326">
        <v>7</v>
      </c>
      <c r="D153" s="365" t="s">
        <v>1696</v>
      </c>
      <c r="E153" s="28" t="s">
        <v>1287</v>
      </c>
      <c r="F153" s="28" t="s">
        <v>1302</v>
      </c>
      <c r="G153" s="210" t="s">
        <v>1206</v>
      </c>
      <c r="H153" s="337">
        <v>26.973907538854561</v>
      </c>
      <c r="I153" s="338">
        <v>606</v>
      </c>
      <c r="J153" s="339">
        <f t="shared" si="12"/>
        <v>67.441512998436252</v>
      </c>
      <c r="K153" s="340">
        <v>5</v>
      </c>
      <c r="L153" s="341">
        <v>4</v>
      </c>
      <c r="M153" s="342">
        <f t="shared" si="13"/>
        <v>84.301891248045308</v>
      </c>
      <c r="N153" s="342">
        <f t="shared" si="14"/>
        <v>79.301891248045308</v>
      </c>
      <c r="O153" s="291">
        <f t="shared" si="15"/>
        <v>1.5998400000000002</v>
      </c>
      <c r="P153" s="339">
        <f t="shared" si="16"/>
        <v>4.0000000000000009</v>
      </c>
      <c r="Q153" s="291">
        <v>561</v>
      </c>
      <c r="R153" s="339">
        <f t="shared" si="17"/>
        <v>4.3208556149732624</v>
      </c>
      <c r="S153" s="291">
        <v>4</v>
      </c>
    </row>
    <row r="154" spans="1:19" s="359" customFormat="1" x14ac:dyDescent="0.2">
      <c r="A154" s="336" t="s">
        <v>1389</v>
      </c>
      <c r="B154" s="327" t="s">
        <v>317</v>
      </c>
      <c r="C154" s="327">
        <v>8</v>
      </c>
      <c r="D154" s="365" t="s">
        <v>1697</v>
      </c>
      <c r="E154" s="28" t="s">
        <v>1288</v>
      </c>
      <c r="F154" s="28" t="s">
        <v>1295</v>
      </c>
      <c r="G154" s="336" t="s">
        <v>225</v>
      </c>
      <c r="H154" s="337">
        <v>13.453933450511181</v>
      </c>
      <c r="I154" s="338">
        <v>606</v>
      </c>
      <c r="J154" s="339">
        <f t="shared" si="12"/>
        <v>33.638197446022559</v>
      </c>
      <c r="K154" s="340">
        <v>5</v>
      </c>
      <c r="L154" s="341">
        <v>4</v>
      </c>
      <c r="M154" s="342">
        <f t="shared" si="13"/>
        <v>42.047746807528199</v>
      </c>
      <c r="N154" s="342">
        <f t="shared" si="14"/>
        <v>37.047746807528199</v>
      </c>
      <c r="O154" s="291">
        <f t="shared" si="15"/>
        <v>1.5998399999999997</v>
      </c>
      <c r="P154" s="339">
        <f t="shared" si="16"/>
        <v>3.9999999999999991</v>
      </c>
      <c r="Q154" s="291">
        <v>561</v>
      </c>
      <c r="R154" s="339">
        <f t="shared" si="17"/>
        <v>4.3208556149732606</v>
      </c>
      <c r="S154" s="291">
        <v>4</v>
      </c>
    </row>
    <row r="155" spans="1:19" x14ac:dyDescent="0.2">
      <c r="A155" s="336" t="s">
        <v>1389</v>
      </c>
      <c r="B155" s="327" t="s">
        <v>318</v>
      </c>
      <c r="C155" s="327">
        <v>8</v>
      </c>
      <c r="D155" s="365" t="s">
        <v>1698</v>
      </c>
      <c r="E155" s="28" t="s">
        <v>1288</v>
      </c>
      <c r="F155" s="28" t="s">
        <v>1296</v>
      </c>
      <c r="G155" s="336" t="s">
        <v>239</v>
      </c>
      <c r="H155" s="337">
        <v>22.925797937830929</v>
      </c>
      <c r="I155" s="338">
        <v>606</v>
      </c>
      <c r="J155" s="339">
        <f t="shared" si="12"/>
        <v>57.320226867264047</v>
      </c>
      <c r="K155" s="340">
        <v>5</v>
      </c>
      <c r="L155" s="341">
        <v>4</v>
      </c>
      <c r="M155" s="342">
        <f t="shared" si="13"/>
        <v>71.650283584080057</v>
      </c>
      <c r="N155" s="342">
        <f t="shared" si="14"/>
        <v>66.650283584080057</v>
      </c>
      <c r="O155" s="291">
        <f t="shared" si="15"/>
        <v>1.5998400000000002</v>
      </c>
      <c r="P155" s="339">
        <f t="shared" si="16"/>
        <v>4.0000000000000009</v>
      </c>
      <c r="Q155" s="291">
        <v>561</v>
      </c>
      <c r="R155" s="339">
        <f t="shared" si="17"/>
        <v>4.3208556149732624</v>
      </c>
      <c r="S155" s="291">
        <v>4</v>
      </c>
    </row>
    <row r="156" spans="1:19" x14ac:dyDescent="0.2">
      <c r="A156" s="336" t="s">
        <v>1389</v>
      </c>
      <c r="B156" s="327" t="s">
        <v>319</v>
      </c>
      <c r="C156" s="327">
        <v>8</v>
      </c>
      <c r="D156" s="365" t="s">
        <v>1699</v>
      </c>
      <c r="E156" s="28" t="s">
        <v>1288</v>
      </c>
      <c r="F156" s="28" t="s">
        <v>1297</v>
      </c>
      <c r="G156" s="336" t="s">
        <v>290</v>
      </c>
      <c r="H156" s="337">
        <v>46.845752094130745</v>
      </c>
      <c r="I156" s="338">
        <v>606</v>
      </c>
      <c r="J156" s="339">
        <f t="shared" si="12"/>
        <v>117.12609284461134</v>
      </c>
      <c r="K156" s="340">
        <v>5</v>
      </c>
      <c r="L156" s="341">
        <v>4</v>
      </c>
      <c r="M156" s="342">
        <f t="shared" si="13"/>
        <v>146.40761605576418</v>
      </c>
      <c r="N156" s="342">
        <f t="shared" si="14"/>
        <v>141.40761605576418</v>
      </c>
      <c r="O156" s="291">
        <f t="shared" si="15"/>
        <v>1.5998399999999997</v>
      </c>
      <c r="P156" s="339">
        <f t="shared" si="16"/>
        <v>3.9999999999999991</v>
      </c>
      <c r="Q156" s="291">
        <v>561</v>
      </c>
      <c r="R156" s="339">
        <f t="shared" si="17"/>
        <v>4.3208556149732606</v>
      </c>
      <c r="S156" s="291">
        <v>4</v>
      </c>
    </row>
    <row r="157" spans="1:19" x14ac:dyDescent="0.2">
      <c r="A157" s="336" t="s">
        <v>1389</v>
      </c>
      <c r="B157" s="327" t="s">
        <v>322</v>
      </c>
      <c r="C157" s="327">
        <v>8</v>
      </c>
      <c r="D157" s="365" t="s">
        <v>1700</v>
      </c>
      <c r="E157" s="28" t="s">
        <v>1288</v>
      </c>
      <c r="F157" s="28" t="s">
        <v>1298</v>
      </c>
      <c r="G157" s="336" t="s">
        <v>215</v>
      </c>
      <c r="H157" s="337">
        <v>21.951912273765565</v>
      </c>
      <c r="I157" s="338">
        <v>606</v>
      </c>
      <c r="J157" s="339">
        <f t="shared" si="12"/>
        <v>54.88526921133505</v>
      </c>
      <c r="K157" s="340">
        <v>5</v>
      </c>
      <c r="L157" s="341">
        <v>4</v>
      </c>
      <c r="M157" s="342">
        <f t="shared" si="13"/>
        <v>68.606586514168811</v>
      </c>
      <c r="N157" s="342">
        <f t="shared" si="14"/>
        <v>63.606586514168811</v>
      </c>
      <c r="O157" s="291">
        <f t="shared" si="15"/>
        <v>1.5998399999999999</v>
      </c>
      <c r="P157" s="339">
        <f t="shared" si="16"/>
        <v>4</v>
      </c>
      <c r="Q157" s="291">
        <v>561</v>
      </c>
      <c r="R157" s="339">
        <f t="shared" si="17"/>
        <v>4.3208556149732615</v>
      </c>
      <c r="S157" s="291">
        <v>4</v>
      </c>
    </row>
    <row r="158" spans="1:19" x14ac:dyDescent="0.2">
      <c r="A158" s="336" t="s">
        <v>1389</v>
      </c>
      <c r="B158" s="327" t="s">
        <v>323</v>
      </c>
      <c r="C158" s="327">
        <v>8</v>
      </c>
      <c r="D158" s="365" t="s">
        <v>1701</v>
      </c>
      <c r="E158" s="28" t="s">
        <v>1288</v>
      </c>
      <c r="F158" s="28" t="s">
        <v>1299</v>
      </c>
      <c r="G158" s="336" t="s">
        <v>287</v>
      </c>
      <c r="H158" s="337">
        <v>27.777426781268801</v>
      </c>
      <c r="I158" s="338">
        <v>606</v>
      </c>
      <c r="J158" s="339">
        <f t="shared" si="12"/>
        <v>69.450512004372428</v>
      </c>
      <c r="K158" s="340">
        <v>5</v>
      </c>
      <c r="L158" s="341">
        <v>4</v>
      </c>
      <c r="M158" s="342">
        <f t="shared" si="13"/>
        <v>86.813140005465527</v>
      </c>
      <c r="N158" s="342">
        <f t="shared" si="14"/>
        <v>81.813140005465527</v>
      </c>
      <c r="O158" s="291">
        <f t="shared" si="15"/>
        <v>1.5998400000000002</v>
      </c>
      <c r="P158" s="339">
        <f t="shared" si="16"/>
        <v>4.0000000000000009</v>
      </c>
      <c r="Q158" s="291">
        <v>561</v>
      </c>
      <c r="R158" s="339">
        <f t="shared" si="17"/>
        <v>4.3208556149732624</v>
      </c>
      <c r="S158" s="291">
        <v>4</v>
      </c>
    </row>
    <row r="159" spans="1:19" x14ac:dyDescent="0.2">
      <c r="A159" s="336" t="s">
        <v>1389</v>
      </c>
      <c r="B159" s="327" t="s">
        <v>324</v>
      </c>
      <c r="C159" s="327">
        <v>8</v>
      </c>
      <c r="D159" s="365" t="s">
        <v>1702</v>
      </c>
      <c r="E159" s="28" t="s">
        <v>1288</v>
      </c>
      <c r="F159" s="28" t="s">
        <v>1300</v>
      </c>
      <c r="G159" s="336" t="s">
        <v>304</v>
      </c>
      <c r="H159" s="337">
        <v>23.597092494784597</v>
      </c>
      <c r="I159" s="338">
        <v>606</v>
      </c>
      <c r="J159" s="339">
        <f t="shared" si="12"/>
        <v>58.998631100071499</v>
      </c>
      <c r="K159" s="340">
        <v>5</v>
      </c>
      <c r="L159" s="341">
        <v>4</v>
      </c>
      <c r="M159" s="342">
        <f t="shared" si="13"/>
        <v>73.748288875089372</v>
      </c>
      <c r="N159" s="342">
        <f t="shared" si="14"/>
        <v>68.748288875089372</v>
      </c>
      <c r="O159" s="291">
        <f t="shared" si="15"/>
        <v>1.5998399999999999</v>
      </c>
      <c r="P159" s="339">
        <f t="shared" si="16"/>
        <v>4</v>
      </c>
      <c r="Q159" s="291">
        <v>561</v>
      </c>
      <c r="R159" s="339">
        <f t="shared" si="17"/>
        <v>4.3208556149732615</v>
      </c>
      <c r="S159" s="291">
        <v>4</v>
      </c>
    </row>
    <row r="160" spans="1:19" x14ac:dyDescent="0.2">
      <c r="A160" s="336" t="s">
        <v>1389</v>
      </c>
      <c r="B160" s="327" t="s">
        <v>325</v>
      </c>
      <c r="C160" s="327">
        <v>8</v>
      </c>
      <c r="D160" s="365" t="s">
        <v>1703</v>
      </c>
      <c r="E160" s="28" t="s">
        <v>1288</v>
      </c>
      <c r="F160" s="28" t="s">
        <v>1301</v>
      </c>
      <c r="G160" s="336" t="s">
        <v>302</v>
      </c>
      <c r="H160" s="337">
        <v>24.949852738342742</v>
      </c>
      <c r="I160" s="338">
        <v>606</v>
      </c>
      <c r="J160" s="339">
        <f t="shared" si="12"/>
        <v>62.380869932850146</v>
      </c>
      <c r="K160" s="340">
        <v>5</v>
      </c>
      <c r="L160" s="341">
        <v>4</v>
      </c>
      <c r="M160" s="342">
        <f t="shared" si="13"/>
        <v>77.976087416062683</v>
      </c>
      <c r="N160" s="342">
        <f t="shared" si="14"/>
        <v>72.976087416062683</v>
      </c>
      <c r="O160" s="291">
        <f t="shared" si="15"/>
        <v>1.5998399999999997</v>
      </c>
      <c r="P160" s="339">
        <f t="shared" si="16"/>
        <v>3.9999999999999991</v>
      </c>
      <c r="Q160" s="291">
        <v>561</v>
      </c>
      <c r="R160" s="339">
        <f t="shared" si="17"/>
        <v>4.3208556149732606</v>
      </c>
      <c r="S160" s="291">
        <v>4</v>
      </c>
    </row>
    <row r="161" spans="1:19" x14ac:dyDescent="0.2">
      <c r="A161" s="336" t="s">
        <v>1389</v>
      </c>
      <c r="B161" s="327" t="s">
        <v>326</v>
      </c>
      <c r="C161" s="327">
        <v>8</v>
      </c>
      <c r="D161" s="365" t="s">
        <v>1704</v>
      </c>
      <c r="E161" s="28" t="s">
        <v>1288</v>
      </c>
      <c r="F161" s="28" t="s">
        <v>1302</v>
      </c>
      <c r="G161" s="336" t="s">
        <v>1219</v>
      </c>
      <c r="H161" s="337">
        <v>16.744293892549237</v>
      </c>
      <c r="I161" s="338">
        <v>606</v>
      </c>
      <c r="J161" s="339">
        <f t="shared" si="12"/>
        <v>41.864921223495443</v>
      </c>
      <c r="K161" s="340">
        <v>5</v>
      </c>
      <c r="L161" s="341">
        <v>4</v>
      </c>
      <c r="M161" s="342">
        <f t="shared" si="13"/>
        <v>52.331151529369308</v>
      </c>
      <c r="N161" s="342">
        <f t="shared" si="14"/>
        <v>47.331151529369308</v>
      </c>
      <c r="O161" s="291">
        <f t="shared" si="15"/>
        <v>1.5998399999999999</v>
      </c>
      <c r="P161" s="339">
        <f t="shared" si="16"/>
        <v>4</v>
      </c>
      <c r="Q161" s="291">
        <v>561</v>
      </c>
      <c r="R161" s="339">
        <f t="shared" si="17"/>
        <v>4.3208556149732615</v>
      </c>
      <c r="S161" s="291">
        <v>4</v>
      </c>
    </row>
    <row r="162" spans="1:19" x14ac:dyDescent="0.2">
      <c r="A162" s="336" t="s">
        <v>1389</v>
      </c>
      <c r="B162" s="326" t="s">
        <v>317</v>
      </c>
      <c r="C162" s="326">
        <v>9</v>
      </c>
      <c r="D162" s="365" t="s">
        <v>1705</v>
      </c>
      <c r="E162" s="28" t="s">
        <v>1289</v>
      </c>
      <c r="F162" s="28" t="s">
        <v>1295</v>
      </c>
      <c r="G162" s="209" t="s">
        <v>238</v>
      </c>
      <c r="H162" s="337">
        <v>18.234301004062871</v>
      </c>
      <c r="I162" s="338">
        <v>606</v>
      </c>
      <c r="J162" s="339">
        <f t="shared" si="12"/>
        <v>45.590311541311316</v>
      </c>
      <c r="K162" s="340">
        <v>5</v>
      </c>
      <c r="L162" s="341">
        <v>4</v>
      </c>
      <c r="M162" s="342">
        <f t="shared" si="13"/>
        <v>56.987889426639143</v>
      </c>
      <c r="N162" s="342">
        <f t="shared" si="14"/>
        <v>51.987889426639143</v>
      </c>
      <c r="O162" s="291">
        <f t="shared" si="15"/>
        <v>1.5998399999999999</v>
      </c>
      <c r="P162" s="339">
        <f t="shared" si="16"/>
        <v>4</v>
      </c>
      <c r="Q162" s="291">
        <v>561</v>
      </c>
      <c r="R162" s="339">
        <f t="shared" si="17"/>
        <v>4.3208556149732615</v>
      </c>
      <c r="S162" s="291">
        <v>4</v>
      </c>
    </row>
    <row r="163" spans="1:19" x14ac:dyDescent="0.2">
      <c r="A163" s="336" t="s">
        <v>1389</v>
      </c>
      <c r="B163" s="326" t="s">
        <v>318</v>
      </c>
      <c r="C163" s="326">
        <v>9</v>
      </c>
      <c r="D163" s="365" t="s">
        <v>1706</v>
      </c>
      <c r="E163" s="28" t="s">
        <v>1289</v>
      </c>
      <c r="F163" s="28" t="s">
        <v>1296</v>
      </c>
      <c r="G163" s="210" t="s">
        <v>219</v>
      </c>
      <c r="H163" s="337">
        <v>13.435348962658317</v>
      </c>
      <c r="I163" s="338">
        <v>606</v>
      </c>
      <c r="J163" s="339">
        <f t="shared" si="12"/>
        <v>33.591731579803771</v>
      </c>
      <c r="K163" s="340">
        <v>5</v>
      </c>
      <c r="L163" s="341">
        <v>4</v>
      </c>
      <c r="M163" s="342">
        <f t="shared" si="13"/>
        <v>41.989664474754711</v>
      </c>
      <c r="N163" s="342">
        <f t="shared" si="14"/>
        <v>36.989664474754711</v>
      </c>
      <c r="O163" s="291">
        <f t="shared" si="15"/>
        <v>1.5998399999999999</v>
      </c>
      <c r="P163" s="339">
        <f t="shared" si="16"/>
        <v>4</v>
      </c>
      <c r="Q163" s="291">
        <v>561</v>
      </c>
      <c r="R163" s="339">
        <f t="shared" si="17"/>
        <v>4.3208556149732615</v>
      </c>
      <c r="S163" s="291">
        <v>4</v>
      </c>
    </row>
    <row r="164" spans="1:19" s="44" customFormat="1" x14ac:dyDescent="0.2">
      <c r="A164" s="336" t="s">
        <v>1389</v>
      </c>
      <c r="B164" s="326" t="s">
        <v>319</v>
      </c>
      <c r="C164" s="326">
        <v>9</v>
      </c>
      <c r="D164" s="365" t="s">
        <v>1707</v>
      </c>
      <c r="E164" s="28" t="s">
        <v>1289</v>
      </c>
      <c r="F164" s="28" t="s">
        <v>1297</v>
      </c>
      <c r="G164" s="209" t="s">
        <v>265</v>
      </c>
      <c r="H164" s="337">
        <v>21.069946014405332</v>
      </c>
      <c r="I164" s="338">
        <v>606</v>
      </c>
      <c r="J164" s="339">
        <f t="shared" si="12"/>
        <v>52.680133049318265</v>
      </c>
      <c r="K164" s="340">
        <v>5</v>
      </c>
      <c r="L164" s="341">
        <v>4</v>
      </c>
      <c r="M164" s="342">
        <f t="shared" si="13"/>
        <v>65.850166311647826</v>
      </c>
      <c r="N164" s="342">
        <f t="shared" si="14"/>
        <v>60.850166311647826</v>
      </c>
      <c r="O164" s="291">
        <f t="shared" si="15"/>
        <v>1.5998399999999999</v>
      </c>
      <c r="P164" s="339">
        <f t="shared" si="16"/>
        <v>4</v>
      </c>
      <c r="Q164" s="291">
        <v>561</v>
      </c>
      <c r="R164" s="339">
        <f t="shared" si="17"/>
        <v>4.3208556149732615</v>
      </c>
      <c r="S164" s="291">
        <v>4</v>
      </c>
    </row>
    <row r="165" spans="1:19" x14ac:dyDescent="0.2">
      <c r="A165" s="336" t="s">
        <v>1389</v>
      </c>
      <c r="B165" s="326" t="s">
        <v>322</v>
      </c>
      <c r="C165" s="326">
        <v>9</v>
      </c>
      <c r="D165" s="365" t="s">
        <v>1708</v>
      </c>
      <c r="E165" s="28" t="s">
        <v>1289</v>
      </c>
      <c r="F165" s="28" t="s">
        <v>1298</v>
      </c>
      <c r="G165" s="210" t="s">
        <v>222</v>
      </c>
      <c r="H165" s="337">
        <v>17.184871856056407</v>
      </c>
      <c r="I165" s="338">
        <v>606</v>
      </c>
      <c r="J165" s="339">
        <f t="shared" si="12"/>
        <v>42.966476287769801</v>
      </c>
      <c r="K165" s="340">
        <v>5</v>
      </c>
      <c r="L165" s="341">
        <v>4</v>
      </c>
      <c r="M165" s="342">
        <f t="shared" si="13"/>
        <v>53.708095359712253</v>
      </c>
      <c r="N165" s="342">
        <f t="shared" si="14"/>
        <v>48.708095359712253</v>
      </c>
      <c r="O165" s="291">
        <f t="shared" si="15"/>
        <v>1.5998399999999997</v>
      </c>
      <c r="P165" s="339">
        <f t="shared" si="16"/>
        <v>3.9999999999999991</v>
      </c>
      <c r="Q165" s="291">
        <v>561</v>
      </c>
      <c r="R165" s="339">
        <f t="shared" si="17"/>
        <v>4.3208556149732606</v>
      </c>
      <c r="S165" s="291">
        <v>4</v>
      </c>
    </row>
    <row r="166" spans="1:19" x14ac:dyDescent="0.2">
      <c r="A166" s="336" t="s">
        <v>1389</v>
      </c>
      <c r="B166" s="326" t="s">
        <v>323</v>
      </c>
      <c r="C166" s="326">
        <v>9</v>
      </c>
      <c r="D166" s="365" t="s">
        <v>1709</v>
      </c>
      <c r="E166" s="28" t="s">
        <v>1289</v>
      </c>
      <c r="F166" s="28" t="s">
        <v>1299</v>
      </c>
      <c r="G166" s="209" t="s">
        <v>307</v>
      </c>
      <c r="H166" s="337">
        <v>23.38524907219459</v>
      </c>
      <c r="I166" s="338">
        <v>606</v>
      </c>
      <c r="J166" s="339">
        <f t="shared" si="12"/>
        <v>58.46896957744422</v>
      </c>
      <c r="K166" s="340">
        <v>5</v>
      </c>
      <c r="L166" s="341">
        <v>4</v>
      </c>
      <c r="M166" s="342">
        <f t="shared" si="13"/>
        <v>73.08621197180527</v>
      </c>
      <c r="N166" s="342">
        <f t="shared" si="14"/>
        <v>68.08621197180527</v>
      </c>
      <c r="O166" s="291">
        <f t="shared" si="15"/>
        <v>1.5998400000000002</v>
      </c>
      <c r="P166" s="339">
        <f t="shared" si="16"/>
        <v>4.0000000000000009</v>
      </c>
      <c r="Q166" s="291">
        <v>561</v>
      </c>
      <c r="R166" s="339">
        <f t="shared" si="17"/>
        <v>4.3208556149732624</v>
      </c>
      <c r="S166" s="291">
        <v>4</v>
      </c>
    </row>
    <row r="167" spans="1:19" x14ac:dyDescent="0.2">
      <c r="A167" s="336" t="s">
        <v>1389</v>
      </c>
      <c r="B167" s="326" t="s">
        <v>324</v>
      </c>
      <c r="C167" s="326">
        <v>9</v>
      </c>
      <c r="D167" s="365" t="s">
        <v>1710</v>
      </c>
      <c r="E167" s="28" t="s">
        <v>1289</v>
      </c>
      <c r="F167" s="28" t="s">
        <v>1300</v>
      </c>
      <c r="G167" s="209" t="s">
        <v>295</v>
      </c>
      <c r="H167" s="337">
        <v>7.8340208851738211</v>
      </c>
      <c r="I167" s="338">
        <v>606</v>
      </c>
      <c r="J167" s="339">
        <f t="shared" si="12"/>
        <v>19.587010914025957</v>
      </c>
      <c r="K167" s="340">
        <v>5</v>
      </c>
      <c r="L167" s="341">
        <v>4</v>
      </c>
      <c r="M167" s="342">
        <f t="shared" si="13"/>
        <v>24.483763642532445</v>
      </c>
      <c r="N167" s="342">
        <f t="shared" si="14"/>
        <v>19.483763642532445</v>
      </c>
      <c r="O167" s="291">
        <f t="shared" si="15"/>
        <v>1.5998399999999999</v>
      </c>
      <c r="P167" s="339">
        <f t="shared" si="16"/>
        <v>4</v>
      </c>
      <c r="Q167" s="291">
        <v>561</v>
      </c>
      <c r="R167" s="339">
        <f t="shared" si="17"/>
        <v>4.3208556149732615</v>
      </c>
      <c r="S167" s="291">
        <v>4</v>
      </c>
    </row>
    <row r="168" spans="1:19" x14ac:dyDescent="0.2">
      <c r="A168" s="336" t="s">
        <v>1389</v>
      </c>
      <c r="B168" s="326" t="s">
        <v>325</v>
      </c>
      <c r="C168" s="326">
        <v>9</v>
      </c>
      <c r="D168" s="365" t="s">
        <v>1711</v>
      </c>
      <c r="E168" s="28" t="s">
        <v>1289</v>
      </c>
      <c r="F168" s="28" t="s">
        <v>1301</v>
      </c>
      <c r="G168" s="209" t="s">
        <v>210</v>
      </c>
      <c r="H168" s="337">
        <v>22.014432247611147</v>
      </c>
      <c r="I168" s="338">
        <v>606</v>
      </c>
      <c r="J168" s="339">
        <f t="shared" si="12"/>
        <v>55.041584777505619</v>
      </c>
      <c r="K168" s="340">
        <v>5</v>
      </c>
      <c r="L168" s="341">
        <v>4</v>
      </c>
      <c r="M168" s="342">
        <f t="shared" si="13"/>
        <v>68.801980971882017</v>
      </c>
      <c r="N168" s="342">
        <f t="shared" si="14"/>
        <v>63.801980971882017</v>
      </c>
      <c r="O168" s="291">
        <f t="shared" si="15"/>
        <v>1.5998400000000002</v>
      </c>
      <c r="P168" s="339">
        <f t="shared" si="16"/>
        <v>4.0000000000000009</v>
      </c>
      <c r="Q168" s="291">
        <v>561</v>
      </c>
      <c r="R168" s="339">
        <f t="shared" si="17"/>
        <v>4.3208556149732624</v>
      </c>
      <c r="S168" s="291">
        <v>4</v>
      </c>
    </row>
    <row r="169" spans="1:19" x14ac:dyDescent="0.2">
      <c r="A169" s="336" t="s">
        <v>1389</v>
      </c>
      <c r="B169" s="326" t="s">
        <v>326</v>
      </c>
      <c r="C169" s="326">
        <v>9</v>
      </c>
      <c r="D169" s="365" t="s">
        <v>1712</v>
      </c>
      <c r="E169" s="28" t="s">
        <v>1289</v>
      </c>
      <c r="F169" s="28" t="s">
        <v>1302</v>
      </c>
      <c r="G169" s="209" t="s">
        <v>300</v>
      </c>
      <c r="H169" s="337">
        <v>10.177745982388256</v>
      </c>
      <c r="I169" s="338">
        <v>606</v>
      </c>
      <c r="J169" s="339">
        <f t="shared" si="12"/>
        <v>25.446909646935332</v>
      </c>
      <c r="K169" s="340">
        <v>5</v>
      </c>
      <c r="L169" s="341">
        <v>4</v>
      </c>
      <c r="M169" s="342">
        <f t="shared" si="13"/>
        <v>31.808637058669163</v>
      </c>
      <c r="N169" s="342">
        <f t="shared" si="14"/>
        <v>26.808637058669163</v>
      </c>
      <c r="O169" s="291">
        <f t="shared" si="15"/>
        <v>1.5998400000000004</v>
      </c>
      <c r="P169" s="339">
        <f t="shared" si="16"/>
        <v>4.0000000000000009</v>
      </c>
      <c r="Q169" s="291">
        <v>561</v>
      </c>
      <c r="R169" s="339">
        <f t="shared" si="17"/>
        <v>4.3208556149732633</v>
      </c>
      <c r="S169" s="291">
        <v>4</v>
      </c>
    </row>
    <row r="170" spans="1:19" x14ac:dyDescent="0.2">
      <c r="A170" s="336" t="s">
        <v>1389</v>
      </c>
      <c r="B170" s="327" t="s">
        <v>317</v>
      </c>
      <c r="C170" s="327">
        <v>10</v>
      </c>
      <c r="D170" s="365" t="s">
        <v>1713</v>
      </c>
      <c r="E170" s="28" t="s">
        <v>1290</v>
      </c>
      <c r="F170" s="28" t="s">
        <v>1295</v>
      </c>
      <c r="G170" s="336" t="s">
        <v>316</v>
      </c>
      <c r="H170" s="337">
        <v>4.432121397052871</v>
      </c>
      <c r="I170" s="338">
        <v>606</v>
      </c>
      <c r="J170" s="339">
        <f t="shared" si="12"/>
        <v>11.081411633795557</v>
      </c>
      <c r="K170" s="340">
        <v>5</v>
      </c>
      <c r="L170" s="341">
        <v>4</v>
      </c>
      <c r="M170" s="342">
        <f t="shared" si="13"/>
        <v>13.851764542244446</v>
      </c>
      <c r="N170" s="342">
        <f t="shared" si="14"/>
        <v>8.851764542244446</v>
      </c>
      <c r="O170" s="291">
        <f t="shared" si="15"/>
        <v>1.5998400000000002</v>
      </c>
      <c r="P170" s="339">
        <f t="shared" si="16"/>
        <v>4.0000000000000009</v>
      </c>
      <c r="Q170" s="291">
        <v>561</v>
      </c>
      <c r="R170" s="339">
        <f t="shared" si="17"/>
        <v>4.3208556149732624</v>
      </c>
      <c r="S170" s="291">
        <v>4</v>
      </c>
    </row>
    <row r="171" spans="1:19" x14ac:dyDescent="0.2">
      <c r="A171" s="336" t="s">
        <v>1389</v>
      </c>
      <c r="B171" s="327" t="s">
        <v>318</v>
      </c>
      <c r="C171" s="327">
        <v>10</v>
      </c>
      <c r="D171" s="365" t="s">
        <v>1781</v>
      </c>
      <c r="E171" s="28" t="s">
        <v>1290</v>
      </c>
      <c r="F171" s="28" t="s">
        <v>1296</v>
      </c>
      <c r="G171" s="28" t="s">
        <v>1515</v>
      </c>
      <c r="H171" s="337">
        <v>34.48733493381296</v>
      </c>
      <c r="I171" s="338">
        <v>606</v>
      </c>
      <c r="J171" s="339">
        <f t="shared" si="12"/>
        <v>86.226960030535452</v>
      </c>
      <c r="K171" s="340">
        <v>5</v>
      </c>
      <c r="L171" s="341">
        <v>4</v>
      </c>
      <c r="M171" s="342">
        <f t="shared" si="13"/>
        <v>107.78370003816931</v>
      </c>
      <c r="N171" s="342">
        <f t="shared" si="14"/>
        <v>102.78370003816931</v>
      </c>
      <c r="O171" s="291">
        <f t="shared" si="15"/>
        <v>1.5998400000000002</v>
      </c>
      <c r="P171" s="339">
        <f t="shared" si="16"/>
        <v>4.0000000000000009</v>
      </c>
      <c r="Q171" s="291">
        <v>561</v>
      </c>
      <c r="R171" s="339">
        <f t="shared" si="17"/>
        <v>4.3208556149732624</v>
      </c>
      <c r="S171" s="291">
        <v>4</v>
      </c>
    </row>
    <row r="172" spans="1:19" x14ac:dyDescent="0.2">
      <c r="A172" s="336" t="s">
        <v>1389</v>
      </c>
      <c r="B172" s="327" t="s">
        <v>319</v>
      </c>
      <c r="C172" s="327">
        <v>10</v>
      </c>
      <c r="D172" s="365" t="s">
        <v>1714</v>
      </c>
      <c r="E172" s="28" t="s">
        <v>1290</v>
      </c>
      <c r="F172" s="28" t="s">
        <v>1297</v>
      </c>
      <c r="G172" s="336" t="s">
        <v>217</v>
      </c>
      <c r="H172" s="337">
        <v>28.337242864350085</v>
      </c>
      <c r="I172" s="338">
        <v>606</v>
      </c>
      <c r="J172" s="339">
        <f t="shared" si="12"/>
        <v>70.850192180093231</v>
      </c>
      <c r="K172" s="340">
        <v>5</v>
      </c>
      <c r="L172" s="341">
        <v>4</v>
      </c>
      <c r="M172" s="342">
        <f t="shared" si="13"/>
        <v>88.562740225116542</v>
      </c>
      <c r="N172" s="342">
        <f t="shared" si="14"/>
        <v>83.562740225116542</v>
      </c>
      <c r="O172" s="291">
        <f t="shared" si="15"/>
        <v>1.5998399999999995</v>
      </c>
      <c r="P172" s="339">
        <f t="shared" si="16"/>
        <v>3.9999999999999991</v>
      </c>
      <c r="Q172" s="291">
        <v>561</v>
      </c>
      <c r="R172" s="339">
        <f t="shared" si="17"/>
        <v>4.3208556149732606</v>
      </c>
      <c r="S172" s="291">
        <v>4</v>
      </c>
    </row>
    <row r="173" spans="1:19" x14ac:dyDescent="0.2">
      <c r="A173" s="336" t="s">
        <v>1389</v>
      </c>
      <c r="B173" s="327" t="s">
        <v>322</v>
      </c>
      <c r="C173" s="327">
        <v>10</v>
      </c>
      <c r="D173" s="365" t="s">
        <v>1715</v>
      </c>
      <c r="E173" s="28" t="s">
        <v>1290</v>
      </c>
      <c r="F173" s="28" t="s">
        <v>1298</v>
      </c>
      <c r="G173" s="336" t="s">
        <v>293</v>
      </c>
      <c r="H173" s="337">
        <v>12.073277380974929</v>
      </c>
      <c r="I173" s="338">
        <v>606</v>
      </c>
      <c r="J173" s="339">
        <f t="shared" si="12"/>
        <v>30.186212073644686</v>
      </c>
      <c r="K173" s="340">
        <v>5</v>
      </c>
      <c r="L173" s="341">
        <v>4</v>
      </c>
      <c r="M173" s="342">
        <f t="shared" si="13"/>
        <v>37.732765092055857</v>
      </c>
      <c r="N173" s="342">
        <f t="shared" si="14"/>
        <v>32.732765092055857</v>
      </c>
      <c r="O173" s="291">
        <f t="shared" si="15"/>
        <v>1.5998400000000002</v>
      </c>
      <c r="P173" s="339">
        <f t="shared" si="16"/>
        <v>4.0000000000000009</v>
      </c>
      <c r="Q173" s="291">
        <v>561</v>
      </c>
      <c r="R173" s="339">
        <f t="shared" si="17"/>
        <v>4.3208556149732624</v>
      </c>
      <c r="S173" s="291">
        <v>4</v>
      </c>
    </row>
    <row r="174" spans="1:19" x14ac:dyDescent="0.2">
      <c r="A174" s="336" t="s">
        <v>1389</v>
      </c>
      <c r="B174" s="327" t="s">
        <v>323</v>
      </c>
      <c r="C174" s="327">
        <v>10</v>
      </c>
      <c r="D174" s="365" t="s">
        <v>1716</v>
      </c>
      <c r="E174" s="28" t="s">
        <v>1290</v>
      </c>
      <c r="F174" s="28" t="s">
        <v>1299</v>
      </c>
      <c r="G174" s="336" t="s">
        <v>237</v>
      </c>
      <c r="H174" s="337">
        <v>9.3316437318080432</v>
      </c>
      <c r="I174" s="338">
        <v>606</v>
      </c>
      <c r="J174" s="339">
        <f t="shared" si="12"/>
        <v>23.331442473767485</v>
      </c>
      <c r="K174" s="340">
        <v>5</v>
      </c>
      <c r="L174" s="341">
        <v>4</v>
      </c>
      <c r="M174" s="342">
        <f t="shared" si="13"/>
        <v>29.164303092209355</v>
      </c>
      <c r="N174" s="342">
        <f t="shared" si="14"/>
        <v>24.164303092209355</v>
      </c>
      <c r="O174" s="291">
        <f t="shared" si="15"/>
        <v>1.5998400000000002</v>
      </c>
      <c r="P174" s="339">
        <f t="shared" si="16"/>
        <v>4.0000000000000009</v>
      </c>
      <c r="Q174" s="291">
        <v>561</v>
      </c>
      <c r="R174" s="339">
        <f t="shared" si="17"/>
        <v>4.3208556149732624</v>
      </c>
      <c r="S174" s="291">
        <v>4</v>
      </c>
    </row>
    <row r="175" spans="1:19" x14ac:dyDescent="0.2">
      <c r="A175" s="336" t="s">
        <v>1389</v>
      </c>
      <c r="B175" s="327" t="s">
        <v>324</v>
      </c>
      <c r="C175" s="327">
        <v>10</v>
      </c>
      <c r="D175" s="365" t="s">
        <v>1717</v>
      </c>
      <c r="E175" s="28" t="s">
        <v>1290</v>
      </c>
      <c r="F175" s="28" t="s">
        <v>1300</v>
      </c>
      <c r="G175" s="336" t="s">
        <v>272</v>
      </c>
      <c r="H175" s="337">
        <v>15.4139601687955</v>
      </c>
      <c r="I175" s="338">
        <v>606</v>
      </c>
      <c r="J175" s="339">
        <f t="shared" si="12"/>
        <v>38.538754297418492</v>
      </c>
      <c r="K175" s="340">
        <v>5</v>
      </c>
      <c r="L175" s="341">
        <v>4</v>
      </c>
      <c r="M175" s="342">
        <f t="shared" si="13"/>
        <v>48.173442871773119</v>
      </c>
      <c r="N175" s="342">
        <f t="shared" si="14"/>
        <v>43.173442871773119</v>
      </c>
      <c r="O175" s="291">
        <f t="shared" si="15"/>
        <v>1.5998399999999999</v>
      </c>
      <c r="P175" s="339">
        <f t="shared" si="16"/>
        <v>4</v>
      </c>
      <c r="Q175" s="291">
        <v>561</v>
      </c>
      <c r="R175" s="339">
        <f t="shared" si="17"/>
        <v>4.3208556149732615</v>
      </c>
      <c r="S175" s="291">
        <v>4</v>
      </c>
    </row>
    <row r="176" spans="1:19" x14ac:dyDescent="0.2">
      <c r="A176" s="336" t="s">
        <v>1389</v>
      </c>
      <c r="B176" s="327" t="s">
        <v>325</v>
      </c>
      <c r="C176" s="327">
        <v>10</v>
      </c>
      <c r="D176" s="365" t="s">
        <v>1718</v>
      </c>
      <c r="E176" s="28" t="s">
        <v>1290</v>
      </c>
      <c r="F176" s="28" t="s">
        <v>1301</v>
      </c>
      <c r="G176" s="336" t="s">
        <v>1220</v>
      </c>
      <c r="H176" s="337">
        <v>19.017000243617687</v>
      </c>
      <c r="I176" s="338">
        <v>606</v>
      </c>
      <c r="J176" s="339">
        <f t="shared" si="12"/>
        <v>47.547255334577677</v>
      </c>
      <c r="K176" s="340">
        <v>5</v>
      </c>
      <c r="L176" s="341">
        <v>4</v>
      </c>
      <c r="M176" s="342">
        <f t="shared" si="13"/>
        <v>59.434069168222095</v>
      </c>
      <c r="N176" s="342">
        <f t="shared" si="14"/>
        <v>54.434069168222095</v>
      </c>
      <c r="O176" s="291">
        <f t="shared" si="15"/>
        <v>1.5998399999999999</v>
      </c>
      <c r="P176" s="339">
        <f t="shared" si="16"/>
        <v>4</v>
      </c>
      <c r="Q176" s="291">
        <v>561</v>
      </c>
      <c r="R176" s="339">
        <f t="shared" si="17"/>
        <v>4.3208556149732615</v>
      </c>
      <c r="S176" s="291">
        <v>4</v>
      </c>
    </row>
    <row r="177" spans="1:19" x14ac:dyDescent="0.2">
      <c r="A177" s="336" t="s">
        <v>1389</v>
      </c>
      <c r="B177" s="327" t="s">
        <v>326</v>
      </c>
      <c r="C177" s="327">
        <v>10</v>
      </c>
      <c r="D177" s="365" t="s">
        <v>1719</v>
      </c>
      <c r="E177" s="28" t="s">
        <v>1290</v>
      </c>
      <c r="F177" s="28" t="s">
        <v>1302</v>
      </c>
      <c r="G177" s="336" t="s">
        <v>286</v>
      </c>
      <c r="H177" s="337">
        <v>27.696653821921142</v>
      </c>
      <c r="I177" s="338">
        <v>606</v>
      </c>
      <c r="J177" s="339">
        <f t="shared" si="12"/>
        <v>69.248559410743937</v>
      </c>
      <c r="K177" s="340">
        <v>5</v>
      </c>
      <c r="L177" s="341">
        <v>4</v>
      </c>
      <c r="M177" s="342">
        <f t="shared" si="13"/>
        <v>86.560699263429925</v>
      </c>
      <c r="N177" s="342">
        <f t="shared" si="14"/>
        <v>81.560699263429925</v>
      </c>
      <c r="O177" s="291">
        <f t="shared" si="15"/>
        <v>1.5998399999999997</v>
      </c>
      <c r="P177" s="339">
        <f t="shared" si="16"/>
        <v>3.9999999999999991</v>
      </c>
      <c r="Q177" s="291">
        <v>561</v>
      </c>
      <c r="R177" s="339">
        <f t="shared" si="17"/>
        <v>4.3208556149732606</v>
      </c>
      <c r="S177" s="291">
        <v>4</v>
      </c>
    </row>
    <row r="178" spans="1:19" x14ac:dyDescent="0.2">
      <c r="A178" s="336" t="s">
        <v>1389</v>
      </c>
      <c r="B178" s="326" t="s">
        <v>317</v>
      </c>
      <c r="C178" s="326">
        <v>11</v>
      </c>
      <c r="D178" s="365" t="s">
        <v>1720</v>
      </c>
      <c r="E178" s="28" t="s">
        <v>1291</v>
      </c>
      <c r="F178" s="28" t="s">
        <v>1295</v>
      </c>
      <c r="G178" s="336" t="s">
        <v>246</v>
      </c>
      <c r="H178" s="337">
        <v>17.243902245631773</v>
      </c>
      <c r="I178" s="338">
        <v>606</v>
      </c>
      <c r="J178" s="339">
        <f t="shared" si="12"/>
        <v>43.114067020781512</v>
      </c>
      <c r="K178" s="340">
        <v>5</v>
      </c>
      <c r="L178" s="341">
        <v>4</v>
      </c>
      <c r="M178" s="342">
        <f t="shared" si="13"/>
        <v>53.892583775976888</v>
      </c>
      <c r="N178" s="342">
        <f t="shared" si="14"/>
        <v>48.892583775976888</v>
      </c>
      <c r="O178" s="291">
        <f t="shared" si="15"/>
        <v>1.5998399999999999</v>
      </c>
      <c r="P178" s="339">
        <f t="shared" si="16"/>
        <v>4</v>
      </c>
      <c r="Q178" s="291">
        <v>561</v>
      </c>
      <c r="R178" s="339">
        <f t="shared" si="17"/>
        <v>4.3208556149732615</v>
      </c>
      <c r="S178" s="291">
        <v>4</v>
      </c>
    </row>
    <row r="179" spans="1:19" x14ac:dyDescent="0.2">
      <c r="A179" s="336" t="s">
        <v>1389</v>
      </c>
      <c r="B179" s="326" t="s">
        <v>318</v>
      </c>
      <c r="C179" s="326">
        <v>11</v>
      </c>
      <c r="D179" s="365" t="s">
        <v>1721</v>
      </c>
      <c r="E179" s="28" t="s">
        <v>1291</v>
      </c>
      <c r="F179" s="28" t="s">
        <v>1296</v>
      </c>
      <c r="G179" s="336" t="s">
        <v>252</v>
      </c>
      <c r="H179" s="337">
        <v>36.389425264574669</v>
      </c>
      <c r="I179" s="338">
        <v>606</v>
      </c>
      <c r="J179" s="339">
        <f t="shared" si="12"/>
        <v>90.98266142757943</v>
      </c>
      <c r="K179" s="340">
        <v>5</v>
      </c>
      <c r="L179" s="341">
        <v>4</v>
      </c>
      <c r="M179" s="342">
        <f t="shared" si="13"/>
        <v>113.72832678447429</v>
      </c>
      <c r="N179" s="342">
        <f t="shared" si="14"/>
        <v>108.72832678447429</v>
      </c>
      <c r="O179" s="291">
        <f t="shared" si="15"/>
        <v>1.5998399999999999</v>
      </c>
      <c r="P179" s="339">
        <f t="shared" si="16"/>
        <v>4</v>
      </c>
      <c r="Q179" s="291">
        <v>561</v>
      </c>
      <c r="R179" s="339">
        <f t="shared" si="17"/>
        <v>4.3208556149732615</v>
      </c>
      <c r="S179" s="291">
        <v>4</v>
      </c>
    </row>
    <row r="180" spans="1:19" x14ac:dyDescent="0.2">
      <c r="A180" s="336" t="s">
        <v>1389</v>
      </c>
      <c r="B180" s="326" t="s">
        <v>319</v>
      </c>
      <c r="C180" s="326">
        <v>11</v>
      </c>
      <c r="D180" s="365" t="s">
        <v>349</v>
      </c>
      <c r="E180" s="28" t="s">
        <v>1291</v>
      </c>
      <c r="F180" s="28" t="s">
        <v>1297</v>
      </c>
      <c r="G180" s="336" t="s">
        <v>256</v>
      </c>
      <c r="H180" s="337">
        <v>18.964528786217365</v>
      </c>
      <c r="I180" s="338">
        <v>606</v>
      </c>
      <c r="J180" s="339">
        <f t="shared" si="12"/>
        <v>47.416063571900601</v>
      </c>
      <c r="K180" s="340">
        <v>5</v>
      </c>
      <c r="L180" s="341">
        <v>4</v>
      </c>
      <c r="M180" s="342">
        <f t="shared" si="13"/>
        <v>59.270079464875749</v>
      </c>
      <c r="N180" s="342">
        <f t="shared" si="14"/>
        <v>54.270079464875749</v>
      </c>
      <c r="O180" s="291">
        <f t="shared" si="15"/>
        <v>1.5998399999999999</v>
      </c>
      <c r="P180" s="339">
        <f t="shared" si="16"/>
        <v>4</v>
      </c>
      <c r="Q180" s="291">
        <v>561</v>
      </c>
      <c r="R180" s="339">
        <f t="shared" si="17"/>
        <v>4.3208556149732615</v>
      </c>
      <c r="S180" s="291">
        <v>4</v>
      </c>
    </row>
    <row r="181" spans="1:19" x14ac:dyDescent="0.2">
      <c r="A181" s="336" t="s">
        <v>1389</v>
      </c>
      <c r="B181" s="326" t="s">
        <v>322</v>
      </c>
      <c r="C181" s="326">
        <v>11</v>
      </c>
      <c r="D181" s="365" t="s">
        <v>1722</v>
      </c>
      <c r="E181" s="28" t="s">
        <v>1291</v>
      </c>
      <c r="F181" s="28" t="s">
        <v>1298</v>
      </c>
      <c r="G181" s="336" t="s">
        <v>285</v>
      </c>
      <c r="H181" s="337">
        <v>19.904642397973156</v>
      </c>
      <c r="I181" s="338">
        <v>606</v>
      </c>
      <c r="J181" s="339">
        <f t="shared" si="12"/>
        <v>49.766582653198206</v>
      </c>
      <c r="K181" s="340">
        <v>5</v>
      </c>
      <c r="L181" s="341">
        <v>4</v>
      </c>
      <c r="M181" s="342">
        <f t="shared" si="13"/>
        <v>62.20822831649776</v>
      </c>
      <c r="N181" s="342">
        <f t="shared" si="14"/>
        <v>57.20822831649776</v>
      </c>
      <c r="O181" s="291">
        <f t="shared" si="15"/>
        <v>1.5998400000000002</v>
      </c>
      <c r="P181" s="339">
        <f t="shared" si="16"/>
        <v>4.0000000000000009</v>
      </c>
      <c r="Q181" s="291">
        <v>561</v>
      </c>
      <c r="R181" s="339">
        <f t="shared" si="17"/>
        <v>4.3208556149732624</v>
      </c>
      <c r="S181" s="291">
        <v>4</v>
      </c>
    </row>
    <row r="182" spans="1:19" x14ac:dyDescent="0.2">
      <c r="A182" s="336" t="s">
        <v>1389</v>
      </c>
      <c r="B182" s="326" t="s">
        <v>323</v>
      </c>
      <c r="C182" s="326">
        <v>11</v>
      </c>
      <c r="D182" s="365" t="s">
        <v>1723</v>
      </c>
      <c r="E182" s="28" t="s">
        <v>1291</v>
      </c>
      <c r="F182" s="28" t="s">
        <v>1299</v>
      </c>
      <c r="G182" s="336" t="s">
        <v>204</v>
      </c>
      <c r="H182" s="337">
        <v>23.365572275669471</v>
      </c>
      <c r="I182" s="338">
        <v>606</v>
      </c>
      <c r="J182" s="339">
        <f t="shared" si="12"/>
        <v>58.419772666440323</v>
      </c>
      <c r="K182" s="340">
        <v>5</v>
      </c>
      <c r="L182" s="341">
        <v>4</v>
      </c>
      <c r="M182" s="342">
        <f t="shared" si="13"/>
        <v>73.024715833050408</v>
      </c>
      <c r="N182" s="342">
        <f t="shared" si="14"/>
        <v>68.024715833050408</v>
      </c>
      <c r="O182" s="291">
        <f t="shared" si="15"/>
        <v>1.5998399999999999</v>
      </c>
      <c r="P182" s="339">
        <f t="shared" si="16"/>
        <v>4</v>
      </c>
      <c r="Q182" s="291">
        <v>561</v>
      </c>
      <c r="R182" s="339">
        <f t="shared" si="17"/>
        <v>4.3208556149732615</v>
      </c>
      <c r="S182" s="291">
        <v>4</v>
      </c>
    </row>
    <row r="183" spans="1:19" x14ac:dyDescent="0.2">
      <c r="A183" s="336" t="s">
        <v>1389</v>
      </c>
      <c r="B183" s="326" t="s">
        <v>324</v>
      </c>
      <c r="C183" s="326">
        <v>11</v>
      </c>
      <c r="D183" s="365" t="s">
        <v>1724</v>
      </c>
      <c r="E183" s="28" t="s">
        <v>1291</v>
      </c>
      <c r="F183" s="28" t="s">
        <v>1300</v>
      </c>
      <c r="G183" s="336" t="s">
        <v>253</v>
      </c>
      <c r="H183" s="337">
        <v>23.557967619470656</v>
      </c>
      <c r="I183" s="338">
        <v>606</v>
      </c>
      <c r="J183" s="339">
        <f t="shared" si="12"/>
        <v>58.900809129589597</v>
      </c>
      <c r="K183" s="340">
        <v>5</v>
      </c>
      <c r="L183" s="341">
        <v>4</v>
      </c>
      <c r="M183" s="342">
        <f t="shared" si="13"/>
        <v>73.626011411986994</v>
      </c>
      <c r="N183" s="342">
        <f t="shared" si="14"/>
        <v>68.626011411986994</v>
      </c>
      <c r="O183" s="291">
        <f t="shared" si="15"/>
        <v>1.5998400000000002</v>
      </c>
      <c r="P183" s="339">
        <f t="shared" si="16"/>
        <v>4.0000000000000009</v>
      </c>
      <c r="Q183" s="291">
        <v>561</v>
      </c>
      <c r="R183" s="339">
        <f t="shared" si="17"/>
        <v>4.3208556149732624</v>
      </c>
      <c r="S183" s="291">
        <v>4</v>
      </c>
    </row>
    <row r="184" spans="1:19" x14ac:dyDescent="0.2">
      <c r="A184" s="336" t="s">
        <v>1389</v>
      </c>
      <c r="B184" s="326" t="s">
        <v>325</v>
      </c>
      <c r="C184" s="326">
        <v>11</v>
      </c>
      <c r="D184" s="365" t="s">
        <v>1725</v>
      </c>
      <c r="E184" s="28" t="s">
        <v>1291</v>
      </c>
      <c r="F184" s="28" t="s">
        <v>1301</v>
      </c>
      <c r="G184" s="336" t="s">
        <v>312</v>
      </c>
      <c r="H184" s="337">
        <v>19.537342196170894</v>
      </c>
      <c r="I184" s="338">
        <v>606</v>
      </c>
      <c r="J184" s="339">
        <f t="shared" si="12"/>
        <v>48.848240314458678</v>
      </c>
      <c r="K184" s="340">
        <v>5</v>
      </c>
      <c r="L184" s="341">
        <v>4</v>
      </c>
      <c r="M184" s="342">
        <f t="shared" si="13"/>
        <v>61.060300393073348</v>
      </c>
      <c r="N184" s="342">
        <f t="shared" si="14"/>
        <v>56.060300393073348</v>
      </c>
      <c r="O184" s="291">
        <f t="shared" si="15"/>
        <v>1.5998400000000002</v>
      </c>
      <c r="P184" s="339">
        <f t="shared" si="16"/>
        <v>4.0000000000000009</v>
      </c>
      <c r="Q184" s="291">
        <v>561</v>
      </c>
      <c r="R184" s="339">
        <f t="shared" si="17"/>
        <v>4.3208556149732624</v>
      </c>
      <c r="S184" s="291">
        <v>4</v>
      </c>
    </row>
    <row r="185" spans="1:19" x14ac:dyDescent="0.2">
      <c r="A185" s="336" t="s">
        <v>1389</v>
      </c>
      <c r="B185" s="326" t="s">
        <v>326</v>
      </c>
      <c r="C185" s="326">
        <v>11</v>
      </c>
      <c r="D185" s="365" t="s">
        <v>1726</v>
      </c>
      <c r="E185" s="28" t="s">
        <v>1291</v>
      </c>
      <c r="F185" s="28" t="s">
        <v>1302</v>
      </c>
      <c r="G185" s="336" t="s">
        <v>281</v>
      </c>
      <c r="H185" s="337">
        <v>19.250935491194127</v>
      </c>
      <c r="I185" s="338">
        <v>606</v>
      </c>
      <c r="J185" s="339">
        <f t="shared" si="12"/>
        <v>48.132151943179636</v>
      </c>
      <c r="K185" s="340">
        <v>5</v>
      </c>
      <c r="L185" s="341">
        <v>4</v>
      </c>
      <c r="M185" s="342">
        <f t="shared" si="13"/>
        <v>60.165189928974542</v>
      </c>
      <c r="N185" s="342">
        <f t="shared" si="14"/>
        <v>55.165189928974542</v>
      </c>
      <c r="O185" s="291">
        <f t="shared" si="15"/>
        <v>1.5998400000000002</v>
      </c>
      <c r="P185" s="339">
        <f t="shared" si="16"/>
        <v>4.0000000000000009</v>
      </c>
      <c r="Q185" s="291">
        <v>561</v>
      </c>
      <c r="R185" s="339">
        <f t="shared" si="17"/>
        <v>4.3208556149732624</v>
      </c>
      <c r="S185" s="291">
        <v>4</v>
      </c>
    </row>
    <row r="186" spans="1:19" x14ac:dyDescent="0.2">
      <c r="A186" s="336" t="s">
        <v>1389</v>
      </c>
      <c r="B186" s="326" t="s">
        <v>317</v>
      </c>
      <c r="C186" s="336">
        <v>12</v>
      </c>
      <c r="D186" s="365" t="s">
        <v>1727</v>
      </c>
      <c r="E186" s="28" t="s">
        <v>1292</v>
      </c>
      <c r="F186" s="28" t="s">
        <v>1295</v>
      </c>
      <c r="G186" s="221" t="s">
        <v>308</v>
      </c>
      <c r="H186" s="337">
        <v>27.217851773143188</v>
      </c>
      <c r="I186" s="338">
        <v>606</v>
      </c>
      <c r="J186" s="339">
        <f t="shared" si="12"/>
        <v>68.0514345763156</v>
      </c>
      <c r="K186" s="340">
        <v>5</v>
      </c>
      <c r="L186" s="341">
        <v>4</v>
      </c>
      <c r="M186" s="342">
        <f t="shared" si="13"/>
        <v>85.064293220394504</v>
      </c>
      <c r="N186" s="342">
        <f t="shared" si="14"/>
        <v>80.064293220394504</v>
      </c>
      <c r="O186" s="291">
        <f t="shared" si="15"/>
        <v>1.5998400000000002</v>
      </c>
      <c r="P186" s="339">
        <f t="shared" si="16"/>
        <v>4.0000000000000009</v>
      </c>
      <c r="Q186" s="291">
        <v>561</v>
      </c>
      <c r="R186" s="339">
        <f t="shared" si="17"/>
        <v>4.3208556149732624</v>
      </c>
      <c r="S186" s="291">
        <v>4</v>
      </c>
    </row>
    <row r="187" spans="1:19" x14ac:dyDescent="0.2">
      <c r="A187" s="336" t="s">
        <v>1389</v>
      </c>
      <c r="B187" s="326" t="s">
        <v>318</v>
      </c>
      <c r="C187" s="336">
        <v>12</v>
      </c>
      <c r="D187" s="365" t="s">
        <v>1728</v>
      </c>
      <c r="E187" s="28" t="s">
        <v>1292</v>
      </c>
      <c r="F187" s="28" t="s">
        <v>1296</v>
      </c>
      <c r="G187" s="221" t="s">
        <v>276</v>
      </c>
      <c r="H187" s="337">
        <v>18.669376838340551</v>
      </c>
      <c r="I187" s="338">
        <v>606</v>
      </c>
      <c r="J187" s="339">
        <f t="shared" si="12"/>
        <v>46.67810990684206</v>
      </c>
      <c r="K187" s="340">
        <v>5</v>
      </c>
      <c r="L187" s="341">
        <v>4</v>
      </c>
      <c r="M187" s="342">
        <f t="shared" si="13"/>
        <v>58.347637383552573</v>
      </c>
      <c r="N187" s="342">
        <f t="shared" si="14"/>
        <v>53.347637383552573</v>
      </c>
      <c r="O187" s="291">
        <f t="shared" si="15"/>
        <v>1.5998400000000002</v>
      </c>
      <c r="P187" s="339">
        <f t="shared" si="16"/>
        <v>4.0000000000000009</v>
      </c>
      <c r="Q187" s="291">
        <v>561</v>
      </c>
      <c r="R187" s="339">
        <f t="shared" si="17"/>
        <v>4.3208556149732624</v>
      </c>
      <c r="S187" s="291">
        <v>4</v>
      </c>
    </row>
    <row r="188" spans="1:19" x14ac:dyDescent="0.2">
      <c r="A188" s="336" t="s">
        <v>1389</v>
      </c>
      <c r="B188" s="326" t="s">
        <v>319</v>
      </c>
      <c r="C188" s="336">
        <v>12</v>
      </c>
      <c r="D188" s="365" t="s">
        <v>1729</v>
      </c>
      <c r="E188" s="28" t="s">
        <v>1292</v>
      </c>
      <c r="F188" s="28" t="s">
        <v>1297</v>
      </c>
      <c r="G188" s="221" t="s">
        <v>262</v>
      </c>
      <c r="H188" s="337">
        <v>16.179168922550211</v>
      </c>
      <c r="I188" s="338">
        <v>606</v>
      </c>
      <c r="J188" s="339">
        <f t="shared" si="12"/>
        <v>40.451967503125843</v>
      </c>
      <c r="K188" s="340">
        <v>5</v>
      </c>
      <c r="L188" s="341">
        <v>4</v>
      </c>
      <c r="M188" s="342">
        <f t="shared" si="13"/>
        <v>50.564959378907304</v>
      </c>
      <c r="N188" s="342">
        <f t="shared" si="14"/>
        <v>45.564959378907304</v>
      </c>
      <c r="O188" s="291">
        <f t="shared" si="15"/>
        <v>1.5998399999999999</v>
      </c>
      <c r="P188" s="339">
        <f t="shared" si="16"/>
        <v>4</v>
      </c>
      <c r="Q188" s="291">
        <v>561</v>
      </c>
      <c r="R188" s="339">
        <f t="shared" si="17"/>
        <v>4.3208556149732615</v>
      </c>
      <c r="S188" s="291">
        <v>4</v>
      </c>
    </row>
    <row r="189" spans="1:19" x14ac:dyDescent="0.2">
      <c r="A189" s="336" t="s">
        <v>1389</v>
      </c>
      <c r="B189" s="326" t="s">
        <v>322</v>
      </c>
      <c r="C189" s="336">
        <v>12</v>
      </c>
      <c r="D189" s="365" t="s">
        <v>1730</v>
      </c>
      <c r="E189" s="28" t="s">
        <v>1292</v>
      </c>
      <c r="F189" s="28" t="s">
        <v>1298</v>
      </c>
      <c r="G189" s="221" t="s">
        <v>236</v>
      </c>
      <c r="H189" s="337">
        <v>10.10559772846281</v>
      </c>
      <c r="I189" s="338">
        <v>606</v>
      </c>
      <c r="J189" s="339">
        <f t="shared" si="12"/>
        <v>25.266520973254348</v>
      </c>
      <c r="K189" s="340">
        <v>5</v>
      </c>
      <c r="L189" s="341">
        <v>4</v>
      </c>
      <c r="M189" s="342">
        <f t="shared" si="13"/>
        <v>31.583151216567934</v>
      </c>
      <c r="N189" s="342">
        <f t="shared" si="14"/>
        <v>26.583151216567934</v>
      </c>
      <c r="O189" s="291">
        <f t="shared" si="15"/>
        <v>1.5998400000000002</v>
      </c>
      <c r="P189" s="339">
        <f t="shared" si="16"/>
        <v>4.0000000000000009</v>
      </c>
      <c r="Q189" s="291">
        <v>561</v>
      </c>
      <c r="R189" s="339">
        <f t="shared" si="17"/>
        <v>4.3208556149732624</v>
      </c>
      <c r="S189" s="291">
        <v>4</v>
      </c>
    </row>
    <row r="190" spans="1:19" x14ac:dyDescent="0.2">
      <c r="A190" s="336" t="s">
        <v>1389</v>
      </c>
      <c r="B190" s="326" t="s">
        <v>323</v>
      </c>
      <c r="C190" s="336">
        <v>12</v>
      </c>
      <c r="D190" s="365" t="s">
        <v>1731</v>
      </c>
      <c r="E190" s="28" t="s">
        <v>1292</v>
      </c>
      <c r="F190" s="28" t="s">
        <v>1299</v>
      </c>
      <c r="G190" s="221" t="s">
        <v>289</v>
      </c>
      <c r="H190" s="337">
        <v>15.573560851721485</v>
      </c>
      <c r="I190" s="338">
        <v>606</v>
      </c>
      <c r="J190" s="339">
        <f t="shared" si="12"/>
        <v>38.9377959088946</v>
      </c>
      <c r="K190" s="340">
        <v>5</v>
      </c>
      <c r="L190" s="341">
        <v>4</v>
      </c>
      <c r="M190" s="342">
        <f t="shared" si="13"/>
        <v>48.67224488611825</v>
      </c>
      <c r="N190" s="342">
        <f t="shared" si="14"/>
        <v>43.67224488611825</v>
      </c>
      <c r="O190" s="291">
        <f t="shared" si="15"/>
        <v>1.5998399999999999</v>
      </c>
      <c r="P190" s="339">
        <f t="shared" si="16"/>
        <v>4</v>
      </c>
      <c r="Q190" s="291">
        <v>561</v>
      </c>
      <c r="R190" s="339">
        <f t="shared" si="17"/>
        <v>4.3208556149732615</v>
      </c>
      <c r="S190" s="291">
        <v>4</v>
      </c>
    </row>
    <row r="191" spans="1:19" x14ac:dyDescent="0.2">
      <c r="A191" s="336" t="s">
        <v>1389</v>
      </c>
      <c r="B191" s="326" t="s">
        <v>324</v>
      </c>
      <c r="C191" s="336">
        <v>12</v>
      </c>
      <c r="D191" s="365" t="s">
        <v>1732</v>
      </c>
      <c r="E191" s="28" t="s">
        <v>1292</v>
      </c>
      <c r="F191" s="28" t="s">
        <v>1300</v>
      </c>
      <c r="G191" s="221" t="s">
        <v>216</v>
      </c>
      <c r="H191" s="337">
        <v>22.08439419081158</v>
      </c>
      <c r="I191" s="338">
        <v>606</v>
      </c>
      <c r="J191" s="339">
        <f t="shared" si="12"/>
        <v>55.216507127741721</v>
      </c>
      <c r="K191" s="340">
        <v>5</v>
      </c>
      <c r="L191" s="341">
        <v>4</v>
      </c>
      <c r="M191" s="342">
        <f t="shared" si="13"/>
        <v>69.020633909677144</v>
      </c>
      <c r="N191" s="342">
        <f t="shared" si="14"/>
        <v>64.020633909677144</v>
      </c>
      <c r="O191" s="291">
        <f t="shared" si="15"/>
        <v>1.5998400000000002</v>
      </c>
      <c r="P191" s="339">
        <f t="shared" si="16"/>
        <v>4.0000000000000009</v>
      </c>
      <c r="Q191" s="291">
        <v>561</v>
      </c>
      <c r="R191" s="339">
        <f t="shared" si="17"/>
        <v>4.3208556149732624</v>
      </c>
      <c r="S191" s="291">
        <v>4</v>
      </c>
    </row>
    <row r="192" spans="1:19" x14ac:dyDescent="0.2">
      <c r="A192" s="336" t="s">
        <v>1389</v>
      </c>
      <c r="B192" s="326" t="s">
        <v>325</v>
      </c>
      <c r="C192" s="336">
        <v>12</v>
      </c>
      <c r="D192" s="365" t="s">
        <v>1733</v>
      </c>
      <c r="E192" s="28" t="s">
        <v>1292</v>
      </c>
      <c r="F192" s="28" t="s">
        <v>1301</v>
      </c>
      <c r="G192" s="221" t="s">
        <v>1221</v>
      </c>
      <c r="H192" s="337">
        <v>27.340285173743943</v>
      </c>
      <c r="I192" s="338">
        <v>606</v>
      </c>
      <c r="J192" s="339">
        <f t="shared" si="12"/>
        <v>68.357548689228793</v>
      </c>
      <c r="K192" s="340">
        <v>5</v>
      </c>
      <c r="L192" s="341">
        <v>4</v>
      </c>
      <c r="M192" s="342">
        <f t="shared" si="13"/>
        <v>85.446935861535991</v>
      </c>
      <c r="N192" s="342">
        <f t="shared" si="14"/>
        <v>80.446935861535991</v>
      </c>
      <c r="O192" s="291">
        <f t="shared" si="15"/>
        <v>1.5998399999999999</v>
      </c>
      <c r="P192" s="339">
        <f t="shared" si="16"/>
        <v>4</v>
      </c>
      <c r="Q192" s="291">
        <v>561</v>
      </c>
      <c r="R192" s="339">
        <f t="shared" si="17"/>
        <v>4.3208556149732615</v>
      </c>
      <c r="S192" s="291">
        <v>4</v>
      </c>
    </row>
    <row r="193" spans="1:19" x14ac:dyDescent="0.2">
      <c r="A193" s="336" t="s">
        <v>1389</v>
      </c>
      <c r="B193" s="326" t="s">
        <v>326</v>
      </c>
      <c r="C193" s="336">
        <v>12</v>
      </c>
      <c r="D193" s="365" t="s">
        <v>1734</v>
      </c>
      <c r="E193" s="28" t="s">
        <v>1292</v>
      </c>
      <c r="F193" s="28" t="s">
        <v>1302</v>
      </c>
      <c r="G193" s="221" t="s">
        <v>212</v>
      </c>
      <c r="H193" s="337">
        <v>25.326692996006546</v>
      </c>
      <c r="I193" s="338">
        <v>606</v>
      </c>
      <c r="J193" s="339">
        <f t="shared" si="12"/>
        <v>63.323064796496013</v>
      </c>
      <c r="K193" s="340">
        <v>5</v>
      </c>
      <c r="L193" s="341">
        <v>4</v>
      </c>
      <c r="M193" s="342">
        <f t="shared" si="13"/>
        <v>79.153830995620012</v>
      </c>
      <c r="N193" s="342">
        <f t="shared" si="14"/>
        <v>74.153830995620012</v>
      </c>
      <c r="O193" s="291">
        <f t="shared" si="15"/>
        <v>1.5998400000000002</v>
      </c>
      <c r="P193" s="339">
        <f t="shared" si="16"/>
        <v>4.0000000000000009</v>
      </c>
      <c r="Q193" s="291">
        <v>561</v>
      </c>
      <c r="R193" s="339">
        <f t="shared" si="17"/>
        <v>4.3208556149732624</v>
      </c>
      <c r="S193" s="291">
        <v>4</v>
      </c>
    </row>
    <row r="194" spans="1:19" x14ac:dyDescent="0.2">
      <c r="A194" s="336" t="s">
        <v>1390</v>
      </c>
      <c r="B194" s="326" t="s">
        <v>317</v>
      </c>
      <c r="C194" s="326">
        <v>1</v>
      </c>
      <c r="D194" s="365" t="s">
        <v>1735</v>
      </c>
      <c r="E194" s="28" t="s">
        <v>1281</v>
      </c>
      <c r="F194" s="28" t="s">
        <v>1304</v>
      </c>
      <c r="G194" s="336" t="s">
        <v>251</v>
      </c>
      <c r="H194" s="337">
        <v>10.86206123931747</v>
      </c>
      <c r="I194" s="338">
        <v>606</v>
      </c>
      <c r="J194" s="339">
        <f t="shared" ref="J194:J257" si="18">(H194/(660*I194))*(10^6)</f>
        <v>27.157868885182193</v>
      </c>
      <c r="K194" s="340">
        <v>5</v>
      </c>
      <c r="L194" s="341">
        <v>4</v>
      </c>
      <c r="M194" s="342">
        <f t="shared" ref="M194:M257" si="19">(J194*K194)/L194</f>
        <v>33.947336106477742</v>
      </c>
      <c r="N194" s="342">
        <f t="shared" ref="N194:N257" si="20">M194-K194</f>
        <v>28.947336106477742</v>
      </c>
      <c r="O194" s="291">
        <f t="shared" ref="O194:O257" si="21">(H194*K194)/M194</f>
        <v>1.5998399999999999</v>
      </c>
      <c r="P194" s="339">
        <f t="shared" ref="P194:P257" si="22">(O194/(660*I194))*(10^6)</f>
        <v>4</v>
      </c>
      <c r="Q194" s="291">
        <v>561</v>
      </c>
      <c r="R194" s="339">
        <f t="shared" si="17"/>
        <v>4.3208556149732615</v>
      </c>
      <c r="S194" s="291">
        <v>4</v>
      </c>
    </row>
    <row r="195" spans="1:19" x14ac:dyDescent="0.2">
      <c r="A195" s="336" t="s">
        <v>1390</v>
      </c>
      <c r="B195" s="326" t="s">
        <v>318</v>
      </c>
      <c r="C195" s="326">
        <v>1</v>
      </c>
      <c r="D195" s="365" t="s">
        <v>1736</v>
      </c>
      <c r="E195" s="28" t="s">
        <v>1281</v>
      </c>
      <c r="F195" s="28" t="s">
        <v>1305</v>
      </c>
      <c r="G195" s="291" t="s">
        <v>269</v>
      </c>
      <c r="H195" s="337">
        <v>10.52748885377876</v>
      </c>
      <c r="I195" s="338">
        <v>606</v>
      </c>
      <c r="J195" s="339">
        <f t="shared" si="18"/>
        <v>26.321354269873886</v>
      </c>
      <c r="K195" s="340">
        <v>5</v>
      </c>
      <c r="L195" s="341">
        <v>4</v>
      </c>
      <c r="M195" s="342">
        <f t="shared" si="19"/>
        <v>32.90169283734236</v>
      </c>
      <c r="N195" s="342">
        <f t="shared" si="20"/>
        <v>27.90169283734236</v>
      </c>
      <c r="O195" s="291">
        <f t="shared" si="21"/>
        <v>1.5998399999999999</v>
      </c>
      <c r="P195" s="339">
        <f t="shared" si="22"/>
        <v>4</v>
      </c>
      <c r="Q195" s="291">
        <v>561</v>
      </c>
      <c r="R195" s="339">
        <f t="shared" ref="R195:R258" si="23">(O195/(660*Q195))*(10^6)</f>
        <v>4.3208556149732615</v>
      </c>
      <c r="S195" s="291">
        <v>4</v>
      </c>
    </row>
    <row r="196" spans="1:19" x14ac:dyDescent="0.2">
      <c r="A196" s="336" t="s">
        <v>1390</v>
      </c>
      <c r="B196" s="326" t="s">
        <v>319</v>
      </c>
      <c r="C196" s="326">
        <v>1</v>
      </c>
      <c r="D196" s="365" t="s">
        <v>1737</v>
      </c>
      <c r="E196" s="28" t="s">
        <v>1281</v>
      </c>
      <c r="F196" s="28" t="s">
        <v>1306</v>
      </c>
      <c r="G196" s="291" t="s">
        <v>279</v>
      </c>
      <c r="H196" s="337">
        <v>26.133441653536515</v>
      </c>
      <c r="I196" s="338">
        <v>606</v>
      </c>
      <c r="J196" s="339">
        <f t="shared" si="18"/>
        <v>65.340138147656063</v>
      </c>
      <c r="K196" s="340">
        <v>5</v>
      </c>
      <c r="L196" s="341">
        <v>4</v>
      </c>
      <c r="M196" s="342">
        <f t="shared" si="19"/>
        <v>81.675172684570072</v>
      </c>
      <c r="N196" s="342">
        <f t="shared" si="20"/>
        <v>76.675172684570072</v>
      </c>
      <c r="O196" s="291">
        <f t="shared" si="21"/>
        <v>1.5998399999999999</v>
      </c>
      <c r="P196" s="339">
        <f t="shared" si="22"/>
        <v>4</v>
      </c>
      <c r="Q196" s="291">
        <v>561</v>
      </c>
      <c r="R196" s="339">
        <f t="shared" si="23"/>
        <v>4.3208556149732615</v>
      </c>
      <c r="S196" s="291">
        <v>4</v>
      </c>
    </row>
    <row r="197" spans="1:19" x14ac:dyDescent="0.2">
      <c r="A197" s="336" t="s">
        <v>1390</v>
      </c>
      <c r="B197" s="326" t="s">
        <v>322</v>
      </c>
      <c r="C197" s="326">
        <v>1</v>
      </c>
      <c r="D197" s="365" t="s">
        <v>1738</v>
      </c>
      <c r="E197" s="28" t="s">
        <v>1281</v>
      </c>
      <c r="F197" s="28" t="s">
        <v>1307</v>
      </c>
      <c r="G197" s="336" t="s">
        <v>234</v>
      </c>
      <c r="H197" s="337">
        <v>14.519759082264994</v>
      </c>
      <c r="I197" s="338">
        <v>606</v>
      </c>
      <c r="J197" s="339">
        <f t="shared" si="18"/>
        <v>36.303028008463329</v>
      </c>
      <c r="K197" s="340">
        <v>5</v>
      </c>
      <c r="L197" s="341">
        <v>4</v>
      </c>
      <c r="M197" s="342">
        <f t="shared" si="19"/>
        <v>45.378785010579165</v>
      </c>
      <c r="N197" s="342">
        <f t="shared" si="20"/>
        <v>40.378785010579165</v>
      </c>
      <c r="O197" s="291">
        <f t="shared" si="21"/>
        <v>1.5998399999999999</v>
      </c>
      <c r="P197" s="339">
        <f t="shared" si="22"/>
        <v>4</v>
      </c>
      <c r="Q197" s="291">
        <v>561</v>
      </c>
      <c r="R197" s="339">
        <f t="shared" si="23"/>
        <v>4.3208556149732615</v>
      </c>
      <c r="S197" s="291">
        <v>4</v>
      </c>
    </row>
    <row r="198" spans="1:19" x14ac:dyDescent="0.2">
      <c r="A198" s="336" t="s">
        <v>1390</v>
      </c>
      <c r="B198" s="326" t="s">
        <v>323</v>
      </c>
      <c r="C198" s="326">
        <v>1</v>
      </c>
      <c r="D198" s="365" t="s">
        <v>1739</v>
      </c>
      <c r="E198" s="28" t="s">
        <v>1281</v>
      </c>
      <c r="F198" s="28" t="s">
        <v>1308</v>
      </c>
      <c r="G198" s="336" t="s">
        <v>249</v>
      </c>
      <c r="H198" s="337">
        <v>17.326982053182284</v>
      </c>
      <c r="I198" s="338">
        <v>606</v>
      </c>
      <c r="J198" s="339">
        <f t="shared" si="18"/>
        <v>43.321787311686883</v>
      </c>
      <c r="K198" s="340">
        <v>5</v>
      </c>
      <c r="L198" s="341">
        <v>4</v>
      </c>
      <c r="M198" s="342">
        <f t="shared" si="19"/>
        <v>54.152234139608602</v>
      </c>
      <c r="N198" s="342">
        <f t="shared" si="20"/>
        <v>49.152234139608602</v>
      </c>
      <c r="O198" s="291">
        <f t="shared" si="21"/>
        <v>1.5998400000000002</v>
      </c>
      <c r="P198" s="339">
        <f t="shared" si="22"/>
        <v>4.0000000000000009</v>
      </c>
      <c r="Q198" s="291">
        <v>561</v>
      </c>
      <c r="R198" s="339">
        <f t="shared" si="23"/>
        <v>4.3208556149732624</v>
      </c>
      <c r="S198" s="291">
        <v>4</v>
      </c>
    </row>
    <row r="199" spans="1:19" x14ac:dyDescent="0.2">
      <c r="A199" s="336" t="s">
        <v>1390</v>
      </c>
      <c r="B199" s="326" t="s">
        <v>324</v>
      </c>
      <c r="C199" s="326">
        <v>1</v>
      </c>
      <c r="D199" s="365" t="s">
        <v>1740</v>
      </c>
      <c r="E199" s="28" t="s">
        <v>1281</v>
      </c>
      <c r="F199" s="28" t="s">
        <v>1309</v>
      </c>
      <c r="G199" s="336" t="s">
        <v>314</v>
      </c>
      <c r="H199" s="337">
        <v>11.205312023144582</v>
      </c>
      <c r="I199" s="338">
        <v>606</v>
      </c>
      <c r="J199" s="339">
        <f t="shared" si="18"/>
        <v>28.016081666028061</v>
      </c>
      <c r="K199" s="340">
        <v>5</v>
      </c>
      <c r="L199" s="341">
        <v>4</v>
      </c>
      <c r="M199" s="342">
        <f t="shared" si="19"/>
        <v>35.020102082535075</v>
      </c>
      <c r="N199" s="342">
        <f t="shared" si="20"/>
        <v>30.020102082535075</v>
      </c>
      <c r="O199" s="291">
        <f t="shared" si="21"/>
        <v>1.5998399999999999</v>
      </c>
      <c r="P199" s="339">
        <f t="shared" si="22"/>
        <v>4</v>
      </c>
      <c r="Q199" s="291">
        <v>561</v>
      </c>
      <c r="R199" s="339">
        <f t="shared" si="23"/>
        <v>4.3208556149732615</v>
      </c>
      <c r="S199" s="291">
        <v>4</v>
      </c>
    </row>
    <row r="200" spans="1:19" x14ac:dyDescent="0.2">
      <c r="A200" s="336" t="s">
        <v>1390</v>
      </c>
      <c r="B200" s="326" t="s">
        <v>325</v>
      </c>
      <c r="C200" s="326">
        <v>1</v>
      </c>
      <c r="D200" s="365" t="s">
        <v>1741</v>
      </c>
      <c r="E200" s="28" t="s">
        <v>1281</v>
      </c>
      <c r="F200" s="28" t="s">
        <v>1310</v>
      </c>
      <c r="G200" s="336" t="s">
        <v>235</v>
      </c>
      <c r="H200" s="337">
        <v>15.895946884326195</v>
      </c>
      <c r="I200" s="338">
        <v>606</v>
      </c>
      <c r="J200" s="339">
        <f t="shared" si="18"/>
        <v>39.743841594974988</v>
      </c>
      <c r="K200" s="340">
        <v>5</v>
      </c>
      <c r="L200" s="341">
        <v>4</v>
      </c>
      <c r="M200" s="342">
        <f t="shared" si="19"/>
        <v>49.679801993718733</v>
      </c>
      <c r="N200" s="342">
        <f t="shared" si="20"/>
        <v>44.679801993718733</v>
      </c>
      <c r="O200" s="291">
        <f t="shared" si="21"/>
        <v>1.5998399999999999</v>
      </c>
      <c r="P200" s="339">
        <f t="shared" si="22"/>
        <v>4</v>
      </c>
      <c r="Q200" s="291">
        <v>561</v>
      </c>
      <c r="R200" s="339">
        <f t="shared" si="23"/>
        <v>4.3208556149732615</v>
      </c>
      <c r="S200" s="291">
        <v>4</v>
      </c>
    </row>
    <row r="201" spans="1:19" x14ac:dyDescent="0.2">
      <c r="A201" s="336" t="s">
        <v>1390</v>
      </c>
      <c r="B201" s="326" t="s">
        <v>326</v>
      </c>
      <c r="C201" s="326">
        <v>1</v>
      </c>
      <c r="D201" s="365" t="s">
        <v>1742</v>
      </c>
      <c r="E201" s="28" t="s">
        <v>1281</v>
      </c>
      <c r="F201" s="28" t="s">
        <v>1311</v>
      </c>
      <c r="G201" s="336" t="s">
        <v>291</v>
      </c>
      <c r="H201" s="337">
        <v>17.016525930230372</v>
      </c>
      <c r="I201" s="338">
        <v>606</v>
      </c>
      <c r="J201" s="339">
        <f t="shared" si="18"/>
        <v>42.545569382514181</v>
      </c>
      <c r="K201" s="340">
        <v>5</v>
      </c>
      <c r="L201" s="341">
        <v>4</v>
      </c>
      <c r="M201" s="342">
        <f t="shared" si="19"/>
        <v>53.181961728142724</v>
      </c>
      <c r="N201" s="342">
        <f t="shared" si="20"/>
        <v>48.181961728142724</v>
      </c>
      <c r="O201" s="291">
        <f t="shared" si="21"/>
        <v>1.5998400000000002</v>
      </c>
      <c r="P201" s="339">
        <f t="shared" si="22"/>
        <v>4.0000000000000009</v>
      </c>
      <c r="Q201" s="291">
        <v>561</v>
      </c>
      <c r="R201" s="339">
        <f t="shared" si="23"/>
        <v>4.3208556149732624</v>
      </c>
      <c r="S201" s="291">
        <v>4</v>
      </c>
    </row>
    <row r="202" spans="1:19" x14ac:dyDescent="0.2">
      <c r="A202" s="336" t="s">
        <v>1390</v>
      </c>
      <c r="B202" s="327" t="s">
        <v>317</v>
      </c>
      <c r="C202" s="327">
        <v>2</v>
      </c>
      <c r="D202" s="365" t="s">
        <v>1743</v>
      </c>
      <c r="E202" s="28" t="s">
        <v>1282</v>
      </c>
      <c r="F202" s="28" t="s">
        <v>1304</v>
      </c>
      <c r="G202" s="221" t="s">
        <v>255</v>
      </c>
      <c r="H202" s="337">
        <v>7.6811515913547206</v>
      </c>
      <c r="I202" s="338">
        <v>606</v>
      </c>
      <c r="J202" s="339">
        <f t="shared" si="18"/>
        <v>19.204799458332634</v>
      </c>
      <c r="K202" s="340">
        <v>5</v>
      </c>
      <c r="L202" s="341">
        <v>4</v>
      </c>
      <c r="M202" s="342">
        <f t="shared" si="19"/>
        <v>24.005999322915791</v>
      </c>
      <c r="N202" s="342">
        <f t="shared" si="20"/>
        <v>19.005999322915791</v>
      </c>
      <c r="O202" s="291">
        <f t="shared" si="21"/>
        <v>1.5998400000000004</v>
      </c>
      <c r="P202" s="339">
        <f t="shared" si="22"/>
        <v>4.0000000000000009</v>
      </c>
      <c r="Q202" s="291">
        <v>561</v>
      </c>
      <c r="R202" s="339">
        <f t="shared" si="23"/>
        <v>4.3208556149732633</v>
      </c>
      <c r="S202" s="291">
        <v>4</v>
      </c>
    </row>
    <row r="203" spans="1:19" s="1" customFormat="1" x14ac:dyDescent="0.2">
      <c r="A203" s="336" t="s">
        <v>1390</v>
      </c>
      <c r="B203" s="327" t="s">
        <v>318</v>
      </c>
      <c r="C203" s="327">
        <v>2</v>
      </c>
      <c r="D203" s="365" t="s">
        <v>1744</v>
      </c>
      <c r="E203" s="28" t="s">
        <v>1282</v>
      </c>
      <c r="F203" s="28" t="s">
        <v>1305</v>
      </c>
      <c r="G203" s="221" t="s">
        <v>311</v>
      </c>
      <c r="H203" s="337">
        <v>9.2919042296356622</v>
      </c>
      <c r="I203" s="338">
        <v>606</v>
      </c>
      <c r="J203" s="339">
        <f t="shared" si="18"/>
        <v>23.232083782467402</v>
      </c>
      <c r="K203" s="340">
        <v>5</v>
      </c>
      <c r="L203" s="341">
        <v>4</v>
      </c>
      <c r="M203" s="342">
        <f t="shared" si="19"/>
        <v>29.040104728084252</v>
      </c>
      <c r="N203" s="342">
        <f t="shared" si="20"/>
        <v>24.040104728084252</v>
      </c>
      <c r="O203" s="291">
        <f t="shared" si="21"/>
        <v>1.5998400000000002</v>
      </c>
      <c r="P203" s="339">
        <f t="shared" si="22"/>
        <v>4.0000000000000009</v>
      </c>
      <c r="Q203" s="291">
        <v>561</v>
      </c>
      <c r="R203" s="339">
        <f t="shared" si="23"/>
        <v>4.3208556149732624</v>
      </c>
      <c r="S203" s="291">
        <v>4</v>
      </c>
    </row>
    <row r="204" spans="1:19" x14ac:dyDescent="0.2">
      <c r="A204" s="336" t="s">
        <v>1390</v>
      </c>
      <c r="B204" s="327" t="s">
        <v>319</v>
      </c>
      <c r="C204" s="327">
        <v>2</v>
      </c>
      <c r="D204" s="365" t="s">
        <v>1745</v>
      </c>
      <c r="E204" s="28" t="s">
        <v>1282</v>
      </c>
      <c r="F204" s="28" t="s">
        <v>1306</v>
      </c>
      <c r="G204" s="221" t="s">
        <v>306</v>
      </c>
      <c r="H204" s="337">
        <v>16.56911339512904</v>
      </c>
      <c r="I204" s="338">
        <v>606</v>
      </c>
      <c r="J204" s="339">
        <f t="shared" si="18"/>
        <v>41.426926180440645</v>
      </c>
      <c r="K204" s="340">
        <v>5</v>
      </c>
      <c r="L204" s="341">
        <v>4</v>
      </c>
      <c r="M204" s="342">
        <f t="shared" si="19"/>
        <v>51.78365772555081</v>
      </c>
      <c r="N204" s="342">
        <f t="shared" si="20"/>
        <v>46.78365772555081</v>
      </c>
      <c r="O204" s="291">
        <f t="shared" si="21"/>
        <v>1.5998399999999997</v>
      </c>
      <c r="P204" s="339">
        <f t="shared" si="22"/>
        <v>3.9999999999999991</v>
      </c>
      <c r="Q204" s="291">
        <v>561</v>
      </c>
      <c r="R204" s="339">
        <f t="shared" si="23"/>
        <v>4.3208556149732606</v>
      </c>
      <c r="S204" s="291">
        <v>4</v>
      </c>
    </row>
    <row r="205" spans="1:19" x14ac:dyDescent="0.2">
      <c r="A205" s="336" t="s">
        <v>1390</v>
      </c>
      <c r="B205" s="327" t="s">
        <v>322</v>
      </c>
      <c r="C205" s="327">
        <v>2</v>
      </c>
      <c r="D205" s="365" t="s">
        <v>1746</v>
      </c>
      <c r="E205" s="28" t="s">
        <v>1282</v>
      </c>
      <c r="F205" s="28" t="s">
        <v>1307</v>
      </c>
      <c r="G205" s="221" t="s">
        <v>275</v>
      </c>
      <c r="H205" s="337">
        <v>12.220736626736674</v>
      </c>
      <c r="I205" s="338">
        <v>606</v>
      </c>
      <c r="J205" s="339">
        <f t="shared" si="18"/>
        <v>30.554897056547336</v>
      </c>
      <c r="K205" s="340">
        <v>5</v>
      </c>
      <c r="L205" s="341">
        <v>4</v>
      </c>
      <c r="M205" s="342">
        <f t="shared" si="19"/>
        <v>38.193621320684173</v>
      </c>
      <c r="N205" s="342">
        <f t="shared" si="20"/>
        <v>33.193621320684173</v>
      </c>
      <c r="O205" s="291">
        <f t="shared" si="21"/>
        <v>1.5998400000000002</v>
      </c>
      <c r="P205" s="339">
        <f t="shared" si="22"/>
        <v>4.0000000000000009</v>
      </c>
      <c r="Q205" s="291">
        <v>561</v>
      </c>
      <c r="R205" s="339">
        <f t="shared" si="23"/>
        <v>4.3208556149732624</v>
      </c>
      <c r="S205" s="291">
        <v>4</v>
      </c>
    </row>
    <row r="206" spans="1:19" x14ac:dyDescent="0.2">
      <c r="A206" s="336" t="s">
        <v>1390</v>
      </c>
      <c r="B206" s="327" t="s">
        <v>323</v>
      </c>
      <c r="C206" s="327">
        <v>2</v>
      </c>
      <c r="D206" s="365" t="s">
        <v>1747</v>
      </c>
      <c r="E206" s="28" t="s">
        <v>1282</v>
      </c>
      <c r="F206" s="28" t="s">
        <v>1308</v>
      </c>
      <c r="G206" s="221" t="s">
        <v>229</v>
      </c>
      <c r="H206" s="337">
        <v>5.3307937926288069</v>
      </c>
      <c r="I206" s="338">
        <v>606</v>
      </c>
      <c r="J206" s="339">
        <f t="shared" si="18"/>
        <v>13.328317313303348</v>
      </c>
      <c r="K206" s="340">
        <v>5</v>
      </c>
      <c r="L206" s="341">
        <v>4</v>
      </c>
      <c r="M206" s="342">
        <f t="shared" si="19"/>
        <v>16.660396641629184</v>
      </c>
      <c r="N206" s="342">
        <f t="shared" si="20"/>
        <v>11.660396641629184</v>
      </c>
      <c r="O206" s="291">
        <f t="shared" si="21"/>
        <v>1.5998400000000002</v>
      </c>
      <c r="P206" s="339">
        <f t="shared" si="22"/>
        <v>4.0000000000000009</v>
      </c>
      <c r="Q206" s="291">
        <v>561</v>
      </c>
      <c r="R206" s="339">
        <f t="shared" si="23"/>
        <v>4.3208556149732624</v>
      </c>
      <c r="S206" s="291">
        <v>4</v>
      </c>
    </row>
    <row r="207" spans="1:19" x14ac:dyDescent="0.2">
      <c r="A207" s="336" t="s">
        <v>1390</v>
      </c>
      <c r="B207" s="327" t="s">
        <v>324</v>
      </c>
      <c r="C207" s="327">
        <v>2</v>
      </c>
      <c r="D207" s="365" t="s">
        <v>1748</v>
      </c>
      <c r="E207" s="28" t="s">
        <v>1282</v>
      </c>
      <c r="F207" s="28" t="s">
        <v>1309</v>
      </c>
      <c r="G207" s="221" t="s">
        <v>226</v>
      </c>
      <c r="H207" s="337">
        <v>7.2901414273984901</v>
      </c>
      <c r="I207" s="338">
        <v>606</v>
      </c>
      <c r="J207" s="339">
        <f t="shared" si="18"/>
        <v>18.227176286124838</v>
      </c>
      <c r="K207" s="340">
        <v>5</v>
      </c>
      <c r="L207" s="341">
        <v>4</v>
      </c>
      <c r="M207" s="342">
        <f t="shared" si="19"/>
        <v>22.783970357656045</v>
      </c>
      <c r="N207" s="342">
        <f t="shared" si="20"/>
        <v>17.783970357656045</v>
      </c>
      <c r="O207" s="291">
        <f t="shared" si="21"/>
        <v>1.5998400000000002</v>
      </c>
      <c r="P207" s="339">
        <f t="shared" si="22"/>
        <v>4.0000000000000009</v>
      </c>
      <c r="Q207" s="291">
        <v>561</v>
      </c>
      <c r="R207" s="339">
        <f t="shared" si="23"/>
        <v>4.3208556149732624</v>
      </c>
      <c r="S207" s="291">
        <v>4</v>
      </c>
    </row>
    <row r="208" spans="1:19" x14ac:dyDescent="0.2">
      <c r="A208" s="336" t="s">
        <v>1390</v>
      </c>
      <c r="B208" s="327" t="s">
        <v>325</v>
      </c>
      <c r="C208" s="327">
        <v>2</v>
      </c>
      <c r="D208" s="365" t="s">
        <v>1749</v>
      </c>
      <c r="E208" s="28" t="s">
        <v>1282</v>
      </c>
      <c r="F208" s="28" t="s">
        <v>1310</v>
      </c>
      <c r="G208" s="221" t="s">
        <v>244</v>
      </c>
      <c r="H208" s="337">
        <v>8.0420840503912405</v>
      </c>
      <c r="I208" s="338">
        <v>606</v>
      </c>
      <c r="J208" s="339">
        <f t="shared" si="18"/>
        <v>20.107220848062905</v>
      </c>
      <c r="K208" s="340">
        <v>5</v>
      </c>
      <c r="L208" s="341">
        <v>4</v>
      </c>
      <c r="M208" s="342">
        <f t="shared" si="19"/>
        <v>25.134026060078632</v>
      </c>
      <c r="N208" s="342">
        <f t="shared" si="20"/>
        <v>20.134026060078632</v>
      </c>
      <c r="O208" s="291">
        <f t="shared" si="21"/>
        <v>1.5998400000000002</v>
      </c>
      <c r="P208" s="339">
        <f t="shared" si="22"/>
        <v>4.0000000000000009</v>
      </c>
      <c r="Q208" s="291">
        <v>561</v>
      </c>
      <c r="R208" s="339">
        <f t="shared" si="23"/>
        <v>4.3208556149732624</v>
      </c>
      <c r="S208" s="291">
        <v>4</v>
      </c>
    </row>
    <row r="209" spans="1:19" x14ac:dyDescent="0.2">
      <c r="A209" s="336" t="s">
        <v>1390</v>
      </c>
      <c r="B209" s="327" t="s">
        <v>326</v>
      </c>
      <c r="C209" s="327">
        <v>2</v>
      </c>
      <c r="D209" s="365" t="s">
        <v>1750</v>
      </c>
      <c r="E209" s="28" t="s">
        <v>1282</v>
      </c>
      <c r="F209" s="28" t="s">
        <v>1311</v>
      </c>
      <c r="G209" s="221" t="s">
        <v>223</v>
      </c>
      <c r="H209" s="337">
        <v>3.8505410290802198</v>
      </c>
      <c r="I209" s="338">
        <v>606</v>
      </c>
      <c r="J209" s="339">
        <f t="shared" si="18"/>
        <v>9.6273153042309723</v>
      </c>
      <c r="K209" s="340">
        <v>5</v>
      </c>
      <c r="L209" s="341">
        <v>4</v>
      </c>
      <c r="M209" s="342">
        <f t="shared" si="19"/>
        <v>12.034144130288716</v>
      </c>
      <c r="N209" s="342">
        <f t="shared" si="20"/>
        <v>7.0341441302887162</v>
      </c>
      <c r="O209" s="291">
        <f t="shared" si="21"/>
        <v>1.5998399999999999</v>
      </c>
      <c r="P209" s="339">
        <f t="shared" si="22"/>
        <v>4</v>
      </c>
      <c r="Q209" s="291">
        <v>561</v>
      </c>
      <c r="R209" s="339">
        <f t="shared" si="23"/>
        <v>4.3208556149732615</v>
      </c>
      <c r="S209" s="291">
        <v>4</v>
      </c>
    </row>
    <row r="210" spans="1:19" x14ac:dyDescent="0.2">
      <c r="A210" s="336" t="s">
        <v>1390</v>
      </c>
      <c r="B210" s="326" t="s">
        <v>317</v>
      </c>
      <c r="C210" s="326">
        <v>3</v>
      </c>
      <c r="D210" s="365" t="s">
        <v>1751</v>
      </c>
      <c r="E210" s="28" t="s">
        <v>1283</v>
      </c>
      <c r="F210" s="28" t="s">
        <v>1304</v>
      </c>
      <c r="G210" s="336" t="s">
        <v>1222</v>
      </c>
      <c r="H210" s="337">
        <v>15.507800092962128</v>
      </c>
      <c r="I210" s="338">
        <v>606</v>
      </c>
      <c r="J210" s="339">
        <f t="shared" si="18"/>
        <v>38.773377570162339</v>
      </c>
      <c r="K210" s="340">
        <v>5</v>
      </c>
      <c r="L210" s="341">
        <v>4</v>
      </c>
      <c r="M210" s="342">
        <f t="shared" si="19"/>
        <v>48.46672196270292</v>
      </c>
      <c r="N210" s="342">
        <f t="shared" si="20"/>
        <v>43.46672196270292</v>
      </c>
      <c r="O210" s="291">
        <f t="shared" si="21"/>
        <v>1.5998400000000002</v>
      </c>
      <c r="P210" s="339">
        <f t="shared" si="22"/>
        <v>4.0000000000000009</v>
      </c>
      <c r="Q210" s="291">
        <v>561</v>
      </c>
      <c r="R210" s="339">
        <f t="shared" si="23"/>
        <v>4.3208556149732624</v>
      </c>
      <c r="S210" s="291">
        <v>4</v>
      </c>
    </row>
    <row r="211" spans="1:19" x14ac:dyDescent="0.2">
      <c r="A211" s="336" t="s">
        <v>1390</v>
      </c>
      <c r="B211" s="326" t="s">
        <v>318</v>
      </c>
      <c r="C211" s="326">
        <v>3</v>
      </c>
      <c r="D211" s="365" t="s">
        <v>1752</v>
      </c>
      <c r="E211" s="28" t="s">
        <v>1283</v>
      </c>
      <c r="F211" s="28" t="s">
        <v>1305</v>
      </c>
      <c r="G211" s="336" t="s">
        <v>230</v>
      </c>
      <c r="H211" s="337">
        <v>12.695534682969239</v>
      </c>
      <c r="I211" s="338">
        <v>606</v>
      </c>
      <c r="J211" s="339">
        <f t="shared" si="18"/>
        <v>31.742010908513947</v>
      </c>
      <c r="K211" s="340">
        <v>5</v>
      </c>
      <c r="L211" s="341">
        <v>4</v>
      </c>
      <c r="M211" s="342">
        <f t="shared" si="19"/>
        <v>39.677513635642434</v>
      </c>
      <c r="N211" s="342">
        <f t="shared" si="20"/>
        <v>34.677513635642434</v>
      </c>
      <c r="O211" s="291">
        <f t="shared" si="21"/>
        <v>1.5998400000000002</v>
      </c>
      <c r="P211" s="339">
        <f t="shared" si="22"/>
        <v>4.0000000000000009</v>
      </c>
      <c r="Q211" s="291">
        <v>561</v>
      </c>
      <c r="R211" s="339">
        <f t="shared" si="23"/>
        <v>4.3208556149732624</v>
      </c>
      <c r="S211" s="291">
        <v>4</v>
      </c>
    </row>
    <row r="212" spans="1:19" x14ac:dyDescent="0.2">
      <c r="A212" s="336" t="s">
        <v>1390</v>
      </c>
      <c r="B212" s="326" t="s">
        <v>319</v>
      </c>
      <c r="C212" s="326">
        <v>3</v>
      </c>
      <c r="D212" s="365" t="s">
        <v>348</v>
      </c>
      <c r="E212" s="28" t="s">
        <v>1283</v>
      </c>
      <c r="F212" s="28" t="s">
        <v>1306</v>
      </c>
      <c r="G212" s="336" t="s">
        <v>214</v>
      </c>
      <c r="H212" s="337">
        <v>22.180753770149227</v>
      </c>
      <c r="I212" s="338">
        <v>606</v>
      </c>
      <c r="J212" s="339">
        <f t="shared" si="18"/>
        <v>55.457430168389912</v>
      </c>
      <c r="K212" s="340">
        <v>5</v>
      </c>
      <c r="L212" s="341">
        <v>4</v>
      </c>
      <c r="M212" s="342">
        <f t="shared" si="19"/>
        <v>69.321787710487385</v>
      </c>
      <c r="N212" s="342">
        <f t="shared" si="20"/>
        <v>64.321787710487385</v>
      </c>
      <c r="O212" s="291">
        <f t="shared" si="21"/>
        <v>1.5998399999999999</v>
      </c>
      <c r="P212" s="339">
        <f t="shared" si="22"/>
        <v>4</v>
      </c>
      <c r="Q212" s="291">
        <v>561</v>
      </c>
      <c r="R212" s="339">
        <f t="shared" si="23"/>
        <v>4.3208556149732615</v>
      </c>
      <c r="S212" s="291">
        <v>4</v>
      </c>
    </row>
    <row r="213" spans="1:19" x14ac:dyDescent="0.2">
      <c r="A213" s="336" t="s">
        <v>1390</v>
      </c>
      <c r="B213" s="326" t="s">
        <v>322</v>
      </c>
      <c r="C213" s="326">
        <v>3</v>
      </c>
      <c r="D213" s="365" t="s">
        <v>1753</v>
      </c>
      <c r="E213" s="28" t="s">
        <v>1283</v>
      </c>
      <c r="F213" s="28" t="s">
        <v>1307</v>
      </c>
      <c r="G213" s="336" t="s">
        <v>274</v>
      </c>
      <c r="H213" s="337">
        <v>9.3139412869961227</v>
      </c>
      <c r="I213" s="338">
        <v>606</v>
      </c>
      <c r="J213" s="339">
        <f t="shared" si="18"/>
        <v>23.287181935683876</v>
      </c>
      <c r="K213" s="340">
        <v>5</v>
      </c>
      <c r="L213" s="341">
        <v>4</v>
      </c>
      <c r="M213" s="342">
        <f t="shared" si="19"/>
        <v>29.108977419604845</v>
      </c>
      <c r="N213" s="342">
        <f t="shared" si="20"/>
        <v>24.108977419604845</v>
      </c>
      <c r="O213" s="291">
        <f t="shared" si="21"/>
        <v>1.5998400000000002</v>
      </c>
      <c r="P213" s="339">
        <f t="shared" si="22"/>
        <v>4.0000000000000009</v>
      </c>
      <c r="Q213" s="291">
        <v>561</v>
      </c>
      <c r="R213" s="339">
        <f t="shared" si="23"/>
        <v>4.3208556149732624</v>
      </c>
      <c r="S213" s="291">
        <v>4</v>
      </c>
    </row>
    <row r="214" spans="1:19" x14ac:dyDescent="0.2">
      <c r="A214" s="336" t="s">
        <v>1390</v>
      </c>
      <c r="B214" s="326" t="s">
        <v>323</v>
      </c>
      <c r="C214" s="326">
        <v>3</v>
      </c>
      <c r="D214" s="365" t="s">
        <v>1754</v>
      </c>
      <c r="E214" s="28" t="s">
        <v>1283</v>
      </c>
      <c r="F214" s="28" t="s">
        <v>1308</v>
      </c>
      <c r="G214" s="336" t="s">
        <v>263</v>
      </c>
      <c r="H214" s="337">
        <v>15.926739554343804</v>
      </c>
      <c r="I214" s="338">
        <v>606</v>
      </c>
      <c r="J214" s="339">
        <f t="shared" si="18"/>
        <v>39.820830968956408</v>
      </c>
      <c r="K214" s="340">
        <v>5</v>
      </c>
      <c r="L214" s="341">
        <v>4</v>
      </c>
      <c r="M214" s="342">
        <f t="shared" si="19"/>
        <v>49.776038711195511</v>
      </c>
      <c r="N214" s="342">
        <f t="shared" si="20"/>
        <v>44.776038711195511</v>
      </c>
      <c r="O214" s="291">
        <f t="shared" si="21"/>
        <v>1.5998399999999999</v>
      </c>
      <c r="P214" s="339">
        <f t="shared" si="22"/>
        <v>4</v>
      </c>
      <c r="Q214" s="291">
        <v>561</v>
      </c>
      <c r="R214" s="339">
        <f t="shared" si="23"/>
        <v>4.3208556149732615</v>
      </c>
      <c r="S214" s="291">
        <v>4</v>
      </c>
    </row>
    <row r="215" spans="1:19" x14ac:dyDescent="0.2">
      <c r="A215" s="336" t="s">
        <v>1390</v>
      </c>
      <c r="B215" s="326" t="s">
        <v>324</v>
      </c>
      <c r="C215" s="326">
        <v>3</v>
      </c>
      <c r="D215" s="365" t="s">
        <v>1755</v>
      </c>
      <c r="E215" s="28" t="s">
        <v>1283</v>
      </c>
      <c r="F215" s="28" t="s">
        <v>1309</v>
      </c>
      <c r="G215" s="336" t="s">
        <v>259</v>
      </c>
      <c r="H215" s="337">
        <v>11.006886392476945</v>
      </c>
      <c r="I215" s="338">
        <v>606</v>
      </c>
      <c r="J215" s="339">
        <f t="shared" si="18"/>
        <v>27.519967977990159</v>
      </c>
      <c r="K215" s="340">
        <v>5</v>
      </c>
      <c r="L215" s="341">
        <v>4</v>
      </c>
      <c r="M215" s="342">
        <f t="shared" si="19"/>
        <v>34.3999599724877</v>
      </c>
      <c r="N215" s="342">
        <f t="shared" si="20"/>
        <v>29.3999599724877</v>
      </c>
      <c r="O215" s="291">
        <f t="shared" si="21"/>
        <v>1.5998399999999999</v>
      </c>
      <c r="P215" s="339">
        <f t="shared" si="22"/>
        <v>4</v>
      </c>
      <c r="Q215" s="291">
        <v>561</v>
      </c>
      <c r="R215" s="339">
        <f t="shared" si="23"/>
        <v>4.3208556149732615</v>
      </c>
      <c r="S215" s="291">
        <v>4</v>
      </c>
    </row>
    <row r="216" spans="1:19" x14ac:dyDescent="0.2">
      <c r="A216" s="336" t="s">
        <v>1390</v>
      </c>
      <c r="B216" s="326" t="s">
        <v>325</v>
      </c>
      <c r="C216" s="326">
        <v>3</v>
      </c>
      <c r="D216" s="365" t="s">
        <v>1756</v>
      </c>
      <c r="E216" s="28" t="s">
        <v>1283</v>
      </c>
      <c r="F216" s="28" t="s">
        <v>1310</v>
      </c>
      <c r="G216" s="336" t="s">
        <v>299</v>
      </c>
      <c r="H216" s="337">
        <v>10.521346298773055</v>
      </c>
      <c r="I216" s="338">
        <v>606</v>
      </c>
      <c r="J216" s="339">
        <f t="shared" si="18"/>
        <v>26.305996346567294</v>
      </c>
      <c r="K216" s="340">
        <v>5</v>
      </c>
      <c r="L216" s="341">
        <v>4</v>
      </c>
      <c r="M216" s="342">
        <f t="shared" si="19"/>
        <v>32.882495433209115</v>
      </c>
      <c r="N216" s="342">
        <f t="shared" si="20"/>
        <v>27.882495433209115</v>
      </c>
      <c r="O216" s="291">
        <f t="shared" si="21"/>
        <v>1.5998400000000002</v>
      </c>
      <c r="P216" s="339">
        <f t="shared" si="22"/>
        <v>4.0000000000000009</v>
      </c>
      <c r="Q216" s="291">
        <v>561</v>
      </c>
      <c r="R216" s="339">
        <f t="shared" si="23"/>
        <v>4.3208556149732624</v>
      </c>
      <c r="S216" s="291">
        <v>4</v>
      </c>
    </row>
    <row r="217" spans="1:19" x14ac:dyDescent="0.2">
      <c r="A217" s="336" t="s">
        <v>1390</v>
      </c>
      <c r="B217" s="326" t="s">
        <v>326</v>
      </c>
      <c r="C217" s="326">
        <v>3</v>
      </c>
      <c r="D217" s="365" t="s">
        <v>1757</v>
      </c>
      <c r="E217" s="28" t="s">
        <v>1283</v>
      </c>
      <c r="F217" s="28" t="s">
        <v>1311</v>
      </c>
      <c r="G217" s="336" t="s">
        <v>1223</v>
      </c>
      <c r="H217" s="337">
        <v>29.117961569130927</v>
      </c>
      <c r="I217" s="338">
        <v>606</v>
      </c>
      <c r="J217" s="339">
        <f t="shared" si="18"/>
        <v>72.80218414124144</v>
      </c>
      <c r="K217" s="340">
        <v>5</v>
      </c>
      <c r="L217" s="341">
        <v>4</v>
      </c>
      <c r="M217" s="342">
        <f t="shared" si="19"/>
        <v>91.002730176551808</v>
      </c>
      <c r="N217" s="342">
        <f t="shared" si="20"/>
        <v>86.002730176551808</v>
      </c>
      <c r="O217" s="291">
        <f t="shared" si="21"/>
        <v>1.5998399999999999</v>
      </c>
      <c r="P217" s="339">
        <f t="shared" si="22"/>
        <v>4</v>
      </c>
      <c r="Q217" s="291">
        <v>561</v>
      </c>
      <c r="R217" s="339">
        <f t="shared" si="23"/>
        <v>4.3208556149732615</v>
      </c>
      <c r="S217" s="291">
        <v>4</v>
      </c>
    </row>
    <row r="218" spans="1:19" x14ac:dyDescent="0.2">
      <c r="A218" s="336" t="s">
        <v>1390</v>
      </c>
      <c r="B218" s="327" t="s">
        <v>317</v>
      </c>
      <c r="C218" s="327">
        <v>4</v>
      </c>
      <c r="D218" s="365" t="s">
        <v>1758</v>
      </c>
      <c r="E218" s="28" t="s">
        <v>1284</v>
      </c>
      <c r="F218" s="28" t="s">
        <v>1304</v>
      </c>
      <c r="G218" s="221" t="s">
        <v>206</v>
      </c>
      <c r="H218" s="337">
        <v>21.351468477362936</v>
      </c>
      <c r="I218" s="338">
        <v>606</v>
      </c>
      <c r="J218" s="339">
        <f t="shared" si="18"/>
        <v>53.384009594366773</v>
      </c>
      <c r="K218" s="340">
        <v>5</v>
      </c>
      <c r="L218" s="341">
        <v>4</v>
      </c>
      <c r="M218" s="342">
        <f t="shared" si="19"/>
        <v>66.730011992958467</v>
      </c>
      <c r="N218" s="342">
        <f t="shared" si="20"/>
        <v>61.730011992958467</v>
      </c>
      <c r="O218" s="291">
        <f t="shared" si="21"/>
        <v>1.5998400000000002</v>
      </c>
      <c r="P218" s="339">
        <f t="shared" si="22"/>
        <v>4.0000000000000009</v>
      </c>
      <c r="Q218" s="291">
        <v>561</v>
      </c>
      <c r="R218" s="339">
        <f t="shared" si="23"/>
        <v>4.3208556149732624</v>
      </c>
      <c r="S218" s="291">
        <v>4</v>
      </c>
    </row>
    <row r="219" spans="1:19" x14ac:dyDescent="0.2">
      <c r="A219" s="336" t="s">
        <v>1390</v>
      </c>
      <c r="B219" s="327" t="s">
        <v>318</v>
      </c>
      <c r="C219" s="327">
        <v>4</v>
      </c>
      <c r="D219" s="365" t="s">
        <v>1759</v>
      </c>
      <c r="E219" s="28" t="s">
        <v>1284</v>
      </c>
      <c r="F219" s="28" t="s">
        <v>1305</v>
      </c>
      <c r="G219" s="222" t="s">
        <v>296</v>
      </c>
      <c r="H219" s="337">
        <v>18.988220233671434</v>
      </c>
      <c r="I219" s="338">
        <v>606</v>
      </c>
      <c r="J219" s="339">
        <f t="shared" si="18"/>
        <v>47.475298113989986</v>
      </c>
      <c r="K219" s="340">
        <v>5</v>
      </c>
      <c r="L219" s="341">
        <v>4</v>
      </c>
      <c r="M219" s="342">
        <f t="shared" si="19"/>
        <v>59.344122642487484</v>
      </c>
      <c r="N219" s="342">
        <f t="shared" si="20"/>
        <v>54.344122642487484</v>
      </c>
      <c r="O219" s="291">
        <f t="shared" si="21"/>
        <v>1.5998399999999997</v>
      </c>
      <c r="P219" s="339">
        <f t="shared" si="22"/>
        <v>3.9999999999999991</v>
      </c>
      <c r="Q219" s="291">
        <v>561</v>
      </c>
      <c r="R219" s="339">
        <f t="shared" si="23"/>
        <v>4.3208556149732606</v>
      </c>
      <c r="S219" s="291">
        <v>4</v>
      </c>
    </row>
    <row r="220" spans="1:19" x14ac:dyDescent="0.2">
      <c r="A220" s="336" t="s">
        <v>1390</v>
      </c>
      <c r="B220" s="327" t="s">
        <v>319</v>
      </c>
      <c r="C220" s="327">
        <v>4</v>
      </c>
      <c r="D220" s="365" t="s">
        <v>1760</v>
      </c>
      <c r="E220" s="28" t="s">
        <v>1284</v>
      </c>
      <c r="F220" s="28" t="s">
        <v>1306</v>
      </c>
      <c r="G220" s="221" t="s">
        <v>211</v>
      </c>
      <c r="H220" s="337">
        <v>9.6469444486071971</v>
      </c>
      <c r="I220" s="338">
        <v>606</v>
      </c>
      <c r="J220" s="339">
        <f t="shared" si="18"/>
        <v>24.119773098827874</v>
      </c>
      <c r="K220" s="340">
        <v>5</v>
      </c>
      <c r="L220" s="341">
        <v>4</v>
      </c>
      <c r="M220" s="342">
        <f t="shared" si="19"/>
        <v>30.149716373534844</v>
      </c>
      <c r="N220" s="342">
        <f t="shared" si="20"/>
        <v>25.149716373534844</v>
      </c>
      <c r="O220" s="291">
        <f t="shared" si="21"/>
        <v>1.5998400000000002</v>
      </c>
      <c r="P220" s="339">
        <f t="shared" si="22"/>
        <v>4.0000000000000009</v>
      </c>
      <c r="Q220" s="291">
        <v>561</v>
      </c>
      <c r="R220" s="339">
        <f t="shared" si="23"/>
        <v>4.3208556149732624</v>
      </c>
      <c r="S220" s="291">
        <v>4</v>
      </c>
    </row>
    <row r="221" spans="1:19" x14ac:dyDescent="0.2">
      <c r="A221" s="336" t="s">
        <v>1390</v>
      </c>
      <c r="B221" s="327" t="s">
        <v>322</v>
      </c>
      <c r="C221" s="327">
        <v>4</v>
      </c>
      <c r="D221" s="365" t="s">
        <v>1761</v>
      </c>
      <c r="E221" s="28" t="s">
        <v>1284</v>
      </c>
      <c r="F221" s="28" t="s">
        <v>1307</v>
      </c>
      <c r="G221" s="222" t="s">
        <v>218</v>
      </c>
      <c r="H221" s="337">
        <v>6.9206153383849092</v>
      </c>
      <c r="I221" s="338">
        <v>606</v>
      </c>
      <c r="J221" s="339">
        <f t="shared" si="18"/>
        <v>17.303268672829557</v>
      </c>
      <c r="K221" s="340">
        <v>5</v>
      </c>
      <c r="L221" s="341">
        <v>4</v>
      </c>
      <c r="M221" s="342">
        <f t="shared" si="19"/>
        <v>21.629085841036947</v>
      </c>
      <c r="N221" s="342">
        <f t="shared" si="20"/>
        <v>16.629085841036947</v>
      </c>
      <c r="O221" s="291">
        <f t="shared" si="21"/>
        <v>1.5998399999999997</v>
      </c>
      <c r="P221" s="339">
        <f t="shared" si="22"/>
        <v>3.9999999999999991</v>
      </c>
      <c r="Q221" s="291">
        <v>561</v>
      </c>
      <c r="R221" s="339">
        <f t="shared" si="23"/>
        <v>4.3208556149732606</v>
      </c>
      <c r="S221" s="291">
        <v>4</v>
      </c>
    </row>
    <row r="222" spans="1:19" x14ac:dyDescent="0.2">
      <c r="A222" s="336" t="s">
        <v>1390</v>
      </c>
      <c r="B222" s="327" t="s">
        <v>323</v>
      </c>
      <c r="C222" s="327">
        <v>4</v>
      </c>
      <c r="D222" s="365" t="s">
        <v>1762</v>
      </c>
      <c r="E222" s="28" t="s">
        <v>1284</v>
      </c>
      <c r="F222" s="28" t="s">
        <v>1308</v>
      </c>
      <c r="G222" s="221" t="s">
        <v>232</v>
      </c>
      <c r="H222" s="337">
        <v>6.3061707950251185</v>
      </c>
      <c r="I222" s="338">
        <v>606</v>
      </c>
      <c r="J222" s="339">
        <f t="shared" si="18"/>
        <v>15.76700368793159</v>
      </c>
      <c r="K222" s="340">
        <v>5</v>
      </c>
      <c r="L222" s="341">
        <v>4</v>
      </c>
      <c r="M222" s="342">
        <f t="shared" si="19"/>
        <v>19.708754609914486</v>
      </c>
      <c r="N222" s="342">
        <f t="shared" si="20"/>
        <v>14.708754609914486</v>
      </c>
      <c r="O222" s="291">
        <f t="shared" si="21"/>
        <v>1.5998399999999999</v>
      </c>
      <c r="P222" s="339">
        <f t="shared" si="22"/>
        <v>4</v>
      </c>
      <c r="Q222" s="291">
        <v>561</v>
      </c>
      <c r="R222" s="339">
        <f t="shared" si="23"/>
        <v>4.3208556149732615</v>
      </c>
      <c r="S222" s="291">
        <v>4</v>
      </c>
    </row>
    <row r="223" spans="1:19" x14ac:dyDescent="0.2">
      <c r="A223" s="336" t="s">
        <v>1390</v>
      </c>
      <c r="B223" s="327" t="s">
        <v>324</v>
      </c>
      <c r="C223" s="327">
        <v>4</v>
      </c>
      <c r="D223" s="365" t="s">
        <v>1763</v>
      </c>
      <c r="E223" s="28" t="s">
        <v>1284</v>
      </c>
      <c r="F223" s="28" t="s">
        <v>1309</v>
      </c>
      <c r="G223" s="221" t="s">
        <v>283</v>
      </c>
      <c r="H223" s="337">
        <v>10.918801685212079</v>
      </c>
      <c r="I223" s="338">
        <v>606</v>
      </c>
      <c r="J223" s="339">
        <f t="shared" si="18"/>
        <v>27.299734186448845</v>
      </c>
      <c r="K223" s="340">
        <v>5</v>
      </c>
      <c r="L223" s="341">
        <v>4</v>
      </c>
      <c r="M223" s="342">
        <f t="shared" si="19"/>
        <v>34.124667733061059</v>
      </c>
      <c r="N223" s="342">
        <f t="shared" si="20"/>
        <v>29.124667733061059</v>
      </c>
      <c r="O223" s="291">
        <f t="shared" si="21"/>
        <v>1.5998399999999997</v>
      </c>
      <c r="P223" s="339">
        <f t="shared" si="22"/>
        <v>3.9999999999999991</v>
      </c>
      <c r="Q223" s="291">
        <v>561</v>
      </c>
      <c r="R223" s="339">
        <f t="shared" si="23"/>
        <v>4.3208556149732606</v>
      </c>
      <c r="S223" s="291">
        <v>4</v>
      </c>
    </row>
    <row r="224" spans="1:19" x14ac:dyDescent="0.2">
      <c r="A224" s="336" t="s">
        <v>1390</v>
      </c>
      <c r="B224" s="327" t="s">
        <v>325</v>
      </c>
      <c r="C224" s="327">
        <v>4</v>
      </c>
      <c r="D224" s="365" t="s">
        <v>1764</v>
      </c>
      <c r="E224" s="28" t="s">
        <v>1284</v>
      </c>
      <c r="F224" s="28" t="s">
        <v>1310</v>
      </c>
      <c r="G224" s="221" t="s">
        <v>282</v>
      </c>
      <c r="H224" s="337">
        <v>9.8531915680566406</v>
      </c>
      <c r="I224" s="338">
        <v>606</v>
      </c>
      <c r="J224" s="339">
        <f t="shared" si="18"/>
        <v>24.635442464388039</v>
      </c>
      <c r="K224" s="340">
        <v>5</v>
      </c>
      <c r="L224" s="341">
        <v>4</v>
      </c>
      <c r="M224" s="342">
        <f t="shared" si="19"/>
        <v>30.794303080485047</v>
      </c>
      <c r="N224" s="342">
        <f t="shared" si="20"/>
        <v>25.794303080485047</v>
      </c>
      <c r="O224" s="291">
        <f t="shared" si="21"/>
        <v>1.5998400000000004</v>
      </c>
      <c r="P224" s="339">
        <f t="shared" si="22"/>
        <v>4.0000000000000009</v>
      </c>
      <c r="Q224" s="291">
        <v>561</v>
      </c>
      <c r="R224" s="339">
        <f t="shared" si="23"/>
        <v>4.3208556149732633</v>
      </c>
      <c r="S224" s="291">
        <v>4</v>
      </c>
    </row>
    <row r="225" spans="1:19" x14ac:dyDescent="0.2">
      <c r="A225" s="336" t="s">
        <v>1390</v>
      </c>
      <c r="B225" s="327" t="s">
        <v>326</v>
      </c>
      <c r="C225" s="327">
        <v>4</v>
      </c>
      <c r="D225" s="365" t="s">
        <v>1765</v>
      </c>
      <c r="E225" s="28" t="s">
        <v>1284</v>
      </c>
      <c r="F225" s="28" t="s">
        <v>1311</v>
      </c>
      <c r="G225" s="221" t="s">
        <v>240</v>
      </c>
      <c r="H225" s="337">
        <v>6.4715981720835227</v>
      </c>
      <c r="I225" s="338">
        <v>606</v>
      </c>
      <c r="J225" s="339">
        <f t="shared" si="18"/>
        <v>16.180613491557963</v>
      </c>
      <c r="K225" s="340">
        <v>5</v>
      </c>
      <c r="L225" s="341">
        <v>4</v>
      </c>
      <c r="M225" s="342">
        <f t="shared" si="19"/>
        <v>20.225766864447454</v>
      </c>
      <c r="N225" s="342">
        <f t="shared" si="20"/>
        <v>15.225766864447454</v>
      </c>
      <c r="O225" s="291">
        <f t="shared" si="21"/>
        <v>1.5998399999999999</v>
      </c>
      <c r="P225" s="339">
        <f t="shared" si="22"/>
        <v>4</v>
      </c>
      <c r="Q225" s="291">
        <v>561</v>
      </c>
      <c r="R225" s="339">
        <f t="shared" si="23"/>
        <v>4.3208556149732615</v>
      </c>
      <c r="S225" s="291">
        <v>4</v>
      </c>
    </row>
    <row r="226" spans="1:19" x14ac:dyDescent="0.2">
      <c r="A226" s="336" t="s">
        <v>1390</v>
      </c>
      <c r="B226" s="326" t="s">
        <v>317</v>
      </c>
      <c r="C226" s="326">
        <v>5</v>
      </c>
      <c r="D226" s="365" t="s">
        <v>1766</v>
      </c>
      <c r="E226" s="28" t="s">
        <v>1285</v>
      </c>
      <c r="F226" s="28" t="s">
        <v>1304</v>
      </c>
      <c r="G226" s="336" t="s">
        <v>248</v>
      </c>
      <c r="H226" s="337">
        <v>6.3706230198530687</v>
      </c>
      <c r="I226" s="338">
        <v>606</v>
      </c>
      <c r="J226" s="339">
        <f t="shared" si="18"/>
        <v>15.928150364669138</v>
      </c>
      <c r="K226" s="340">
        <v>5</v>
      </c>
      <c r="L226" s="341">
        <v>4</v>
      </c>
      <c r="M226" s="342">
        <f t="shared" si="19"/>
        <v>19.910187955836424</v>
      </c>
      <c r="N226" s="342">
        <f t="shared" si="20"/>
        <v>14.910187955836424</v>
      </c>
      <c r="O226" s="291">
        <f t="shared" si="21"/>
        <v>1.5998399999999999</v>
      </c>
      <c r="P226" s="339">
        <f t="shared" si="22"/>
        <v>4</v>
      </c>
      <c r="Q226" s="291">
        <v>561</v>
      </c>
      <c r="R226" s="339">
        <f t="shared" si="23"/>
        <v>4.3208556149732615</v>
      </c>
      <c r="S226" s="291">
        <v>4</v>
      </c>
    </row>
    <row r="227" spans="1:19" x14ac:dyDescent="0.2">
      <c r="A227" s="336" t="s">
        <v>1390</v>
      </c>
      <c r="B227" s="326" t="s">
        <v>318</v>
      </c>
      <c r="C227" s="326">
        <v>5</v>
      </c>
      <c r="D227" s="365" t="s">
        <v>1767</v>
      </c>
      <c r="E227" s="28" t="s">
        <v>1285</v>
      </c>
      <c r="F227" s="28" t="s">
        <v>1305</v>
      </c>
      <c r="G227" s="336" t="s">
        <v>284</v>
      </c>
      <c r="H227" s="337">
        <v>25.053174589981538</v>
      </c>
      <c r="I227" s="338">
        <v>606</v>
      </c>
      <c r="J227" s="339">
        <f t="shared" si="18"/>
        <v>62.639200394993345</v>
      </c>
      <c r="K227" s="340">
        <v>5</v>
      </c>
      <c r="L227" s="341">
        <v>4</v>
      </c>
      <c r="M227" s="342">
        <f t="shared" si="19"/>
        <v>78.299000493741687</v>
      </c>
      <c r="N227" s="342">
        <f t="shared" si="20"/>
        <v>73.299000493741687</v>
      </c>
      <c r="O227" s="291">
        <f t="shared" si="21"/>
        <v>1.5998399999999999</v>
      </c>
      <c r="P227" s="339">
        <f t="shared" si="22"/>
        <v>4</v>
      </c>
      <c r="Q227" s="291">
        <v>561</v>
      </c>
      <c r="R227" s="339">
        <f t="shared" si="23"/>
        <v>4.3208556149732615</v>
      </c>
      <c r="S227" s="291">
        <v>4</v>
      </c>
    </row>
    <row r="228" spans="1:19" x14ac:dyDescent="0.2">
      <c r="A228" s="336" t="s">
        <v>1390</v>
      </c>
      <c r="B228" s="326" t="s">
        <v>319</v>
      </c>
      <c r="C228" s="326">
        <v>5</v>
      </c>
      <c r="D228" s="365" t="s">
        <v>1768</v>
      </c>
      <c r="E228" s="28" t="s">
        <v>1285</v>
      </c>
      <c r="F228" s="28" t="s">
        <v>1306</v>
      </c>
      <c r="G228" s="336" t="s">
        <v>297</v>
      </c>
      <c r="H228" s="337">
        <v>23.64811608873223</v>
      </c>
      <c r="I228" s="338">
        <v>606</v>
      </c>
      <c r="J228" s="339">
        <f t="shared" si="18"/>
        <v>59.126202842114786</v>
      </c>
      <c r="K228" s="340">
        <v>5</v>
      </c>
      <c r="L228" s="341">
        <v>4</v>
      </c>
      <c r="M228" s="342">
        <f t="shared" si="19"/>
        <v>73.907753552643484</v>
      </c>
      <c r="N228" s="342">
        <f t="shared" si="20"/>
        <v>68.907753552643484</v>
      </c>
      <c r="O228" s="291">
        <f t="shared" si="21"/>
        <v>1.5998399999999999</v>
      </c>
      <c r="P228" s="339">
        <f t="shared" si="22"/>
        <v>4</v>
      </c>
      <c r="Q228" s="291">
        <v>561</v>
      </c>
      <c r="R228" s="339">
        <f t="shared" si="23"/>
        <v>4.3208556149732615</v>
      </c>
      <c r="S228" s="291">
        <v>4</v>
      </c>
    </row>
    <row r="229" spans="1:19" x14ac:dyDescent="0.2">
      <c r="A229" s="336" t="s">
        <v>1390</v>
      </c>
      <c r="B229" s="326" t="s">
        <v>322</v>
      </c>
      <c r="C229" s="326">
        <v>5</v>
      </c>
      <c r="D229" s="365" t="s">
        <v>1769</v>
      </c>
      <c r="E229" s="28" t="s">
        <v>1285</v>
      </c>
      <c r="F229" s="28" t="s">
        <v>1307</v>
      </c>
      <c r="G229" s="336" t="s">
        <v>303</v>
      </c>
      <c r="H229" s="337">
        <v>27.038303114682403</v>
      </c>
      <c r="I229" s="338">
        <v>606</v>
      </c>
      <c r="J229" s="339">
        <f t="shared" si="18"/>
        <v>67.602518038509857</v>
      </c>
      <c r="K229" s="340">
        <v>5</v>
      </c>
      <c r="L229" s="341">
        <v>4</v>
      </c>
      <c r="M229" s="342">
        <f t="shared" si="19"/>
        <v>84.503147548137321</v>
      </c>
      <c r="N229" s="342">
        <f t="shared" si="20"/>
        <v>79.503147548137321</v>
      </c>
      <c r="O229" s="291">
        <f t="shared" si="21"/>
        <v>1.5998399999999999</v>
      </c>
      <c r="P229" s="339">
        <f t="shared" si="22"/>
        <v>4</v>
      </c>
      <c r="Q229" s="291">
        <v>561</v>
      </c>
      <c r="R229" s="339">
        <f t="shared" si="23"/>
        <v>4.3208556149732615</v>
      </c>
      <c r="S229" s="291">
        <v>4</v>
      </c>
    </row>
    <row r="230" spans="1:19" x14ac:dyDescent="0.2">
      <c r="A230" s="336" t="s">
        <v>1390</v>
      </c>
      <c r="B230" s="326" t="s">
        <v>323</v>
      </c>
      <c r="C230" s="326">
        <v>5</v>
      </c>
      <c r="D230" s="365" t="s">
        <v>1770</v>
      </c>
      <c r="E230" s="28" t="s">
        <v>1285</v>
      </c>
      <c r="F230" s="28" t="s">
        <v>1308</v>
      </c>
      <c r="G230" s="336" t="s">
        <v>1224</v>
      </c>
      <c r="H230" s="337">
        <v>18.747598594313757</v>
      </c>
      <c r="I230" s="338">
        <v>606</v>
      </c>
      <c r="J230" s="339">
        <f t="shared" si="18"/>
        <v>46.873683854169805</v>
      </c>
      <c r="K230" s="340">
        <v>5</v>
      </c>
      <c r="L230" s="341">
        <v>4</v>
      </c>
      <c r="M230" s="342">
        <f t="shared" si="19"/>
        <v>58.592104817712254</v>
      </c>
      <c r="N230" s="342">
        <f t="shared" si="20"/>
        <v>53.592104817712254</v>
      </c>
      <c r="O230" s="291">
        <f t="shared" si="21"/>
        <v>1.5998400000000002</v>
      </c>
      <c r="P230" s="339">
        <f t="shared" si="22"/>
        <v>4.0000000000000009</v>
      </c>
      <c r="Q230" s="291">
        <v>561</v>
      </c>
      <c r="R230" s="339">
        <f t="shared" si="23"/>
        <v>4.3208556149732624</v>
      </c>
      <c r="S230" s="291">
        <v>4</v>
      </c>
    </row>
    <row r="231" spans="1:19" x14ac:dyDescent="0.2">
      <c r="A231" s="336" t="s">
        <v>1390</v>
      </c>
      <c r="B231" s="326" t="s">
        <v>324</v>
      </c>
      <c r="C231" s="326">
        <v>5</v>
      </c>
      <c r="D231" s="365" t="s">
        <v>1771</v>
      </c>
      <c r="E231" s="28" t="s">
        <v>1285</v>
      </c>
      <c r="F231" s="28" t="s">
        <v>1309</v>
      </c>
      <c r="G231" s="336" t="s">
        <v>1225</v>
      </c>
      <c r="H231" s="337">
        <v>18.605803699692263</v>
      </c>
      <c r="I231" s="338">
        <v>606</v>
      </c>
      <c r="J231" s="339">
        <f t="shared" si="18"/>
        <v>46.519161165347192</v>
      </c>
      <c r="K231" s="340">
        <v>5</v>
      </c>
      <c r="L231" s="341">
        <v>4</v>
      </c>
      <c r="M231" s="342">
        <f t="shared" si="19"/>
        <v>58.148951456683989</v>
      </c>
      <c r="N231" s="342">
        <f t="shared" si="20"/>
        <v>53.148951456683989</v>
      </c>
      <c r="O231" s="291">
        <f t="shared" si="21"/>
        <v>1.5998399999999999</v>
      </c>
      <c r="P231" s="339">
        <f t="shared" si="22"/>
        <v>4</v>
      </c>
      <c r="Q231" s="291">
        <v>561</v>
      </c>
      <c r="R231" s="339">
        <f t="shared" si="23"/>
        <v>4.3208556149732615</v>
      </c>
      <c r="S231" s="291">
        <v>4</v>
      </c>
    </row>
    <row r="232" spans="1:19" x14ac:dyDescent="0.2">
      <c r="A232" s="336" t="s">
        <v>1390</v>
      </c>
      <c r="B232" s="326" t="s">
        <v>325</v>
      </c>
      <c r="C232" s="326">
        <v>5</v>
      </c>
      <c r="D232" s="365" t="s">
        <v>1772</v>
      </c>
      <c r="E232" s="28" t="s">
        <v>1285</v>
      </c>
      <c r="F232" s="28" t="s">
        <v>1310</v>
      </c>
      <c r="G232" s="336" t="s">
        <v>1214</v>
      </c>
      <c r="H232" s="337">
        <v>8.7059419661191271</v>
      </c>
      <c r="I232" s="338">
        <v>606</v>
      </c>
      <c r="J232" s="339">
        <f t="shared" si="18"/>
        <v>21.767031618459665</v>
      </c>
      <c r="K232" s="340">
        <v>5</v>
      </c>
      <c r="L232" s="341">
        <v>4</v>
      </c>
      <c r="M232" s="342">
        <f t="shared" si="19"/>
        <v>27.208789523074582</v>
      </c>
      <c r="N232" s="342">
        <f t="shared" si="20"/>
        <v>22.208789523074582</v>
      </c>
      <c r="O232" s="291">
        <f t="shared" si="21"/>
        <v>1.5998399999999999</v>
      </c>
      <c r="P232" s="339">
        <f t="shared" si="22"/>
        <v>4</v>
      </c>
      <c r="Q232" s="291">
        <v>561</v>
      </c>
      <c r="R232" s="339">
        <f t="shared" si="23"/>
        <v>4.3208556149732615</v>
      </c>
      <c r="S232" s="291">
        <v>4</v>
      </c>
    </row>
    <row r="233" spans="1:19" x14ac:dyDescent="0.2">
      <c r="A233" s="336" t="s">
        <v>1390</v>
      </c>
      <c r="B233" s="326" t="s">
        <v>326</v>
      </c>
      <c r="C233" s="326">
        <v>5</v>
      </c>
      <c r="D233" s="365" t="s">
        <v>1773</v>
      </c>
      <c r="E233" s="28" t="s">
        <v>1285</v>
      </c>
      <c r="F233" s="28" t="s">
        <v>1311</v>
      </c>
      <c r="G233" s="336" t="s">
        <v>1215</v>
      </c>
      <c r="H233" s="337">
        <v>11.788906720389406</v>
      </c>
      <c r="I233" s="338">
        <v>606</v>
      </c>
      <c r="J233" s="339">
        <f t="shared" si="18"/>
        <v>29.475214322405755</v>
      </c>
      <c r="K233" s="340">
        <v>5</v>
      </c>
      <c r="L233" s="341">
        <v>4</v>
      </c>
      <c r="M233" s="342">
        <f t="shared" si="19"/>
        <v>36.844017903007192</v>
      </c>
      <c r="N233" s="342">
        <f t="shared" si="20"/>
        <v>31.844017903007192</v>
      </c>
      <c r="O233" s="291">
        <f t="shared" si="21"/>
        <v>1.5998400000000002</v>
      </c>
      <c r="P233" s="339">
        <f t="shared" si="22"/>
        <v>4.0000000000000009</v>
      </c>
      <c r="Q233" s="291">
        <v>561</v>
      </c>
      <c r="R233" s="339">
        <f t="shared" si="23"/>
        <v>4.3208556149732624</v>
      </c>
      <c r="S233" s="291">
        <v>4</v>
      </c>
    </row>
    <row r="234" spans="1:19" x14ac:dyDescent="0.2">
      <c r="A234" s="336" t="s">
        <v>1390</v>
      </c>
      <c r="B234" s="327" t="s">
        <v>317</v>
      </c>
      <c r="C234" s="327">
        <v>6</v>
      </c>
      <c r="D234" s="365" t="s">
        <v>1532</v>
      </c>
      <c r="E234" s="28" t="s">
        <v>1286</v>
      </c>
      <c r="F234" s="28" t="s">
        <v>1304</v>
      </c>
      <c r="G234" s="191" t="s">
        <v>429</v>
      </c>
      <c r="H234" s="337">
        <v>19.125718313304393</v>
      </c>
      <c r="I234" s="338">
        <v>606</v>
      </c>
      <c r="J234" s="339">
        <f t="shared" si="18"/>
        <v>47.819077691030088</v>
      </c>
      <c r="K234" s="340">
        <v>5</v>
      </c>
      <c r="L234" s="341">
        <v>4</v>
      </c>
      <c r="M234" s="342">
        <f t="shared" si="19"/>
        <v>59.77384711378761</v>
      </c>
      <c r="N234" s="342">
        <f t="shared" si="20"/>
        <v>54.77384711378761</v>
      </c>
      <c r="O234" s="291">
        <f t="shared" si="21"/>
        <v>1.5998399999999999</v>
      </c>
      <c r="P234" s="339">
        <f t="shared" si="22"/>
        <v>4</v>
      </c>
      <c r="Q234" s="291">
        <v>561</v>
      </c>
      <c r="R234" s="339">
        <f t="shared" si="23"/>
        <v>4.3208556149732615</v>
      </c>
      <c r="S234" s="291">
        <v>4</v>
      </c>
    </row>
    <row r="235" spans="1:19" x14ac:dyDescent="0.2">
      <c r="A235" s="336" t="s">
        <v>1390</v>
      </c>
      <c r="B235" s="327" t="s">
        <v>318</v>
      </c>
      <c r="C235" s="327">
        <v>6</v>
      </c>
      <c r="D235" s="365" t="s">
        <v>1533</v>
      </c>
      <c r="E235" s="28" t="s">
        <v>1286</v>
      </c>
      <c r="F235" s="28" t="s">
        <v>1305</v>
      </c>
      <c r="G235" s="191" t="s">
        <v>441</v>
      </c>
      <c r="H235" s="337">
        <v>33.238607143131205</v>
      </c>
      <c r="I235" s="338">
        <v>606</v>
      </c>
      <c r="J235" s="339">
        <f t="shared" si="18"/>
        <v>83.104828340662081</v>
      </c>
      <c r="K235" s="340">
        <v>5</v>
      </c>
      <c r="L235" s="341">
        <v>4</v>
      </c>
      <c r="M235" s="342">
        <f t="shared" si="19"/>
        <v>103.8810354258276</v>
      </c>
      <c r="N235" s="342">
        <f t="shared" si="20"/>
        <v>98.881035425827605</v>
      </c>
      <c r="O235" s="291">
        <f t="shared" si="21"/>
        <v>1.5998399999999999</v>
      </c>
      <c r="P235" s="339">
        <f t="shared" si="22"/>
        <v>4</v>
      </c>
      <c r="Q235" s="291">
        <v>561</v>
      </c>
      <c r="R235" s="339">
        <f t="shared" si="23"/>
        <v>4.3208556149732615</v>
      </c>
      <c r="S235" s="291">
        <v>4</v>
      </c>
    </row>
    <row r="236" spans="1:19" x14ac:dyDescent="0.2">
      <c r="A236" s="336" t="s">
        <v>1390</v>
      </c>
      <c r="B236" s="327" t="s">
        <v>319</v>
      </c>
      <c r="C236" s="327">
        <v>6</v>
      </c>
      <c r="D236" s="365" t="s">
        <v>1534</v>
      </c>
      <c r="E236" s="28" t="s">
        <v>1286</v>
      </c>
      <c r="F236" s="28" t="s">
        <v>1306</v>
      </c>
      <c r="G236" s="191" t="s">
        <v>453</v>
      </c>
      <c r="H236" s="337">
        <v>20.605971076852981</v>
      </c>
      <c r="I236" s="338">
        <v>606</v>
      </c>
      <c r="J236" s="339">
        <f t="shared" si="18"/>
        <v>51.520079700102464</v>
      </c>
      <c r="K236" s="340">
        <v>5</v>
      </c>
      <c r="L236" s="341">
        <v>4</v>
      </c>
      <c r="M236" s="342">
        <f t="shared" si="19"/>
        <v>64.400099625128078</v>
      </c>
      <c r="N236" s="342">
        <f t="shared" si="20"/>
        <v>59.400099625128078</v>
      </c>
      <c r="O236" s="291">
        <f t="shared" si="21"/>
        <v>1.5998399999999999</v>
      </c>
      <c r="P236" s="339">
        <f t="shared" si="22"/>
        <v>4</v>
      </c>
      <c r="Q236" s="291">
        <v>561</v>
      </c>
      <c r="R236" s="339">
        <f t="shared" si="23"/>
        <v>4.3208556149732615</v>
      </c>
      <c r="S236" s="291">
        <v>4</v>
      </c>
    </row>
    <row r="237" spans="1:19" x14ac:dyDescent="0.2">
      <c r="A237" s="336" t="s">
        <v>1390</v>
      </c>
      <c r="B237" s="327" t="s">
        <v>322</v>
      </c>
      <c r="C237" s="327">
        <v>6</v>
      </c>
      <c r="D237" s="365" t="s">
        <v>1535</v>
      </c>
      <c r="E237" s="28" t="s">
        <v>1286</v>
      </c>
      <c r="F237" s="28" t="s">
        <v>1307</v>
      </c>
      <c r="G237" s="191" t="s">
        <v>465</v>
      </c>
      <c r="H237" s="337">
        <v>15.591587985238464</v>
      </c>
      <c r="I237" s="338">
        <v>606</v>
      </c>
      <c r="J237" s="339">
        <f t="shared" si="18"/>
        <v>38.982868249921154</v>
      </c>
      <c r="K237" s="340">
        <v>5</v>
      </c>
      <c r="L237" s="341">
        <v>4</v>
      </c>
      <c r="M237" s="342">
        <f t="shared" si="19"/>
        <v>48.728585312401442</v>
      </c>
      <c r="N237" s="342">
        <f t="shared" si="20"/>
        <v>43.728585312401442</v>
      </c>
      <c r="O237" s="291">
        <f t="shared" si="21"/>
        <v>1.5998399999999999</v>
      </c>
      <c r="P237" s="339">
        <f t="shared" si="22"/>
        <v>4</v>
      </c>
      <c r="Q237" s="291">
        <v>561</v>
      </c>
      <c r="R237" s="339">
        <f t="shared" si="23"/>
        <v>4.3208556149732615</v>
      </c>
      <c r="S237" s="291">
        <v>4</v>
      </c>
    </row>
    <row r="238" spans="1:19" x14ac:dyDescent="0.2">
      <c r="A238" s="336" t="s">
        <v>1390</v>
      </c>
      <c r="B238" s="327" t="s">
        <v>323</v>
      </c>
      <c r="C238" s="327">
        <v>6</v>
      </c>
      <c r="D238" s="365" t="s">
        <v>1536</v>
      </c>
      <c r="E238" s="28" t="s">
        <v>1286</v>
      </c>
      <c r="F238" s="28" t="s">
        <v>1308</v>
      </c>
      <c r="G238" s="191" t="s">
        <v>477</v>
      </c>
      <c r="H238" s="337">
        <v>19.58977433206563</v>
      </c>
      <c r="I238" s="338">
        <v>606</v>
      </c>
      <c r="J238" s="339">
        <f t="shared" si="18"/>
        <v>48.979333763540431</v>
      </c>
      <c r="K238" s="340">
        <v>5</v>
      </c>
      <c r="L238" s="341">
        <v>4</v>
      </c>
      <c r="M238" s="342">
        <f t="shared" si="19"/>
        <v>61.224167204425541</v>
      </c>
      <c r="N238" s="342">
        <f t="shared" si="20"/>
        <v>56.224167204425541</v>
      </c>
      <c r="O238" s="291">
        <f t="shared" si="21"/>
        <v>1.5998399999999999</v>
      </c>
      <c r="P238" s="339">
        <f t="shared" si="22"/>
        <v>4</v>
      </c>
      <c r="Q238" s="291">
        <v>561</v>
      </c>
      <c r="R238" s="339">
        <f t="shared" si="23"/>
        <v>4.3208556149732615</v>
      </c>
      <c r="S238" s="291">
        <v>4</v>
      </c>
    </row>
    <row r="239" spans="1:19" x14ac:dyDescent="0.2">
      <c r="A239" s="336" t="s">
        <v>1390</v>
      </c>
      <c r="B239" s="327" t="s">
        <v>324</v>
      </c>
      <c r="C239" s="327">
        <v>6</v>
      </c>
      <c r="D239" s="365" t="s">
        <v>1537</v>
      </c>
      <c r="E239" s="28" t="s">
        <v>1286</v>
      </c>
      <c r="F239" s="28" t="s">
        <v>1309</v>
      </c>
      <c r="G239" s="221" t="s">
        <v>1216</v>
      </c>
      <c r="H239" s="337">
        <v>16.085721708919415</v>
      </c>
      <c r="I239" s="338">
        <v>606</v>
      </c>
      <c r="J239" s="339">
        <f t="shared" si="18"/>
        <v>40.218326104909025</v>
      </c>
      <c r="K239" s="340">
        <v>5</v>
      </c>
      <c r="L239" s="341">
        <v>4</v>
      </c>
      <c r="M239" s="342">
        <f t="shared" si="19"/>
        <v>50.272907631136277</v>
      </c>
      <c r="N239" s="342">
        <f t="shared" si="20"/>
        <v>45.272907631136277</v>
      </c>
      <c r="O239" s="291">
        <f t="shared" si="21"/>
        <v>1.5998400000000002</v>
      </c>
      <c r="P239" s="339">
        <f t="shared" si="22"/>
        <v>4.0000000000000009</v>
      </c>
      <c r="Q239" s="291">
        <v>561</v>
      </c>
      <c r="R239" s="339">
        <f t="shared" si="23"/>
        <v>4.3208556149732624</v>
      </c>
      <c r="S239" s="291">
        <v>4</v>
      </c>
    </row>
    <row r="240" spans="1:19" x14ac:dyDescent="0.2">
      <c r="A240" s="336" t="s">
        <v>1390</v>
      </c>
      <c r="B240" s="327" t="s">
        <v>325</v>
      </c>
      <c r="C240" s="327">
        <v>6</v>
      </c>
      <c r="D240" s="365" t="s">
        <v>1538</v>
      </c>
      <c r="E240" s="28" t="s">
        <v>1286</v>
      </c>
      <c r="F240" s="28" t="s">
        <v>1310</v>
      </c>
      <c r="G240" s="191" t="s">
        <v>501</v>
      </c>
      <c r="H240" s="337">
        <v>13.034983067063109</v>
      </c>
      <c r="I240" s="338">
        <v>606</v>
      </c>
      <c r="J240" s="339">
        <f t="shared" si="18"/>
        <v>32.590716739331711</v>
      </c>
      <c r="K240" s="340">
        <v>5</v>
      </c>
      <c r="L240" s="341">
        <v>4</v>
      </c>
      <c r="M240" s="342">
        <f t="shared" si="19"/>
        <v>40.738395924164635</v>
      </c>
      <c r="N240" s="342">
        <f t="shared" si="20"/>
        <v>35.738395924164635</v>
      </c>
      <c r="O240" s="291">
        <f t="shared" si="21"/>
        <v>1.5998399999999999</v>
      </c>
      <c r="P240" s="339">
        <f t="shared" si="22"/>
        <v>4</v>
      </c>
      <c r="Q240" s="291">
        <v>561</v>
      </c>
      <c r="R240" s="339">
        <f t="shared" si="23"/>
        <v>4.3208556149732615</v>
      </c>
      <c r="S240" s="291">
        <v>4</v>
      </c>
    </row>
    <row r="241" spans="1:19" x14ac:dyDescent="0.2">
      <c r="A241" s="336" t="s">
        <v>1390</v>
      </c>
      <c r="B241" s="327" t="s">
        <v>326</v>
      </c>
      <c r="C241" s="327">
        <v>6</v>
      </c>
      <c r="D241" s="365" t="s">
        <v>1539</v>
      </c>
      <c r="E241" s="28" t="s">
        <v>1286</v>
      </c>
      <c r="F241" s="28" t="s">
        <v>1311</v>
      </c>
      <c r="G241" s="191" t="s">
        <v>513</v>
      </c>
      <c r="H241" s="337">
        <v>15.378895643306228</v>
      </c>
      <c r="I241" s="338">
        <v>606</v>
      </c>
      <c r="J241" s="339">
        <f t="shared" si="18"/>
        <v>38.451084216687242</v>
      </c>
      <c r="K241" s="340">
        <v>5</v>
      </c>
      <c r="L241" s="341">
        <v>4</v>
      </c>
      <c r="M241" s="342">
        <f t="shared" si="19"/>
        <v>48.063855270859051</v>
      </c>
      <c r="N241" s="342">
        <f t="shared" si="20"/>
        <v>43.063855270859051</v>
      </c>
      <c r="O241" s="291">
        <f t="shared" si="21"/>
        <v>1.5998399999999999</v>
      </c>
      <c r="P241" s="339">
        <f t="shared" si="22"/>
        <v>4</v>
      </c>
      <c r="Q241" s="291">
        <v>561</v>
      </c>
      <c r="R241" s="339">
        <f t="shared" si="23"/>
        <v>4.3208556149732615</v>
      </c>
      <c r="S241" s="291">
        <v>4</v>
      </c>
    </row>
    <row r="242" spans="1:19" x14ac:dyDescent="0.2">
      <c r="A242" s="336" t="s">
        <v>1390</v>
      </c>
      <c r="B242" s="326" t="s">
        <v>317</v>
      </c>
      <c r="C242" s="326">
        <v>7</v>
      </c>
      <c r="D242" s="365" t="s">
        <v>1540</v>
      </c>
      <c r="E242" s="28" t="s">
        <v>1287</v>
      </c>
      <c r="F242" s="28" t="s">
        <v>1304</v>
      </c>
      <c r="G242" s="28" t="s">
        <v>431</v>
      </c>
      <c r="H242" s="337">
        <v>26.329467412736335</v>
      </c>
      <c r="I242" s="338">
        <v>606</v>
      </c>
      <c r="J242" s="339">
        <f t="shared" si="18"/>
        <v>65.830251556996529</v>
      </c>
      <c r="K242" s="340">
        <v>5</v>
      </c>
      <c r="L242" s="341">
        <v>4</v>
      </c>
      <c r="M242" s="342">
        <f t="shared" si="19"/>
        <v>82.287814446245662</v>
      </c>
      <c r="N242" s="342">
        <f t="shared" si="20"/>
        <v>77.287814446245662</v>
      </c>
      <c r="O242" s="291">
        <f t="shared" si="21"/>
        <v>1.5998400000000002</v>
      </c>
      <c r="P242" s="339">
        <f t="shared" si="22"/>
        <v>4.0000000000000009</v>
      </c>
      <c r="Q242" s="291">
        <v>561</v>
      </c>
      <c r="R242" s="339">
        <f t="shared" si="23"/>
        <v>4.3208556149732624</v>
      </c>
      <c r="S242" s="291">
        <v>4</v>
      </c>
    </row>
    <row r="243" spans="1:19" x14ac:dyDescent="0.2">
      <c r="A243" s="336" t="s">
        <v>1390</v>
      </c>
      <c r="B243" s="326" t="s">
        <v>318</v>
      </c>
      <c r="C243" s="326">
        <v>7</v>
      </c>
      <c r="D243" s="365" t="s">
        <v>1541</v>
      </c>
      <c r="E243" s="28" t="s">
        <v>1287</v>
      </c>
      <c r="F243" s="28" t="s">
        <v>1305</v>
      </c>
      <c r="G243" s="28" t="s">
        <v>443</v>
      </c>
      <c r="H243" s="337">
        <v>7.429636695825768</v>
      </c>
      <c r="I243" s="338">
        <v>606</v>
      </c>
      <c r="J243" s="339">
        <f t="shared" si="18"/>
        <v>18.575949334497871</v>
      </c>
      <c r="K243" s="340">
        <v>5</v>
      </c>
      <c r="L243" s="341">
        <v>4</v>
      </c>
      <c r="M243" s="342">
        <f t="shared" si="19"/>
        <v>23.219936668122337</v>
      </c>
      <c r="N243" s="342">
        <f t="shared" si="20"/>
        <v>18.219936668122337</v>
      </c>
      <c r="O243" s="291">
        <f t="shared" si="21"/>
        <v>1.5998399999999999</v>
      </c>
      <c r="P243" s="339">
        <f t="shared" si="22"/>
        <v>4</v>
      </c>
      <c r="Q243" s="291">
        <v>561</v>
      </c>
      <c r="R243" s="339">
        <f t="shared" si="23"/>
        <v>4.3208556149732615</v>
      </c>
      <c r="S243" s="291">
        <v>4</v>
      </c>
    </row>
    <row r="244" spans="1:19" x14ac:dyDescent="0.2">
      <c r="A244" s="336" t="s">
        <v>1390</v>
      </c>
      <c r="B244" s="326" t="s">
        <v>319</v>
      </c>
      <c r="C244" s="326">
        <v>7</v>
      </c>
      <c r="D244" s="365" t="s">
        <v>1542</v>
      </c>
      <c r="E244" s="28" t="s">
        <v>1287</v>
      </c>
      <c r="F244" s="28" t="s">
        <v>1306</v>
      </c>
      <c r="G244" s="28" t="s">
        <v>455</v>
      </c>
      <c r="H244" s="337">
        <v>4.6948448413212809</v>
      </c>
      <c r="I244" s="338">
        <v>606</v>
      </c>
      <c r="J244" s="339">
        <f t="shared" si="18"/>
        <v>11.738285931896392</v>
      </c>
      <c r="K244" s="340">
        <v>5</v>
      </c>
      <c r="L244" s="341">
        <v>4</v>
      </c>
      <c r="M244" s="342">
        <f t="shared" si="19"/>
        <v>14.67285741487049</v>
      </c>
      <c r="N244" s="342">
        <f t="shared" si="20"/>
        <v>9.6728574148704904</v>
      </c>
      <c r="O244" s="291">
        <f t="shared" si="21"/>
        <v>1.5998399999999999</v>
      </c>
      <c r="P244" s="339">
        <f t="shared" si="22"/>
        <v>4</v>
      </c>
      <c r="Q244" s="291">
        <v>561</v>
      </c>
      <c r="R244" s="339">
        <f t="shared" si="23"/>
        <v>4.3208556149732615</v>
      </c>
      <c r="S244" s="291">
        <v>4</v>
      </c>
    </row>
    <row r="245" spans="1:19" x14ac:dyDescent="0.2">
      <c r="A245" s="336" t="s">
        <v>1390</v>
      </c>
      <c r="B245" s="326" t="s">
        <v>322</v>
      </c>
      <c r="C245" s="326">
        <v>7</v>
      </c>
      <c r="D245" s="365" t="s">
        <v>1543</v>
      </c>
      <c r="E245" s="28" t="s">
        <v>1287</v>
      </c>
      <c r="F245" s="28" t="s">
        <v>1307</v>
      </c>
      <c r="G245" s="28" t="s">
        <v>467</v>
      </c>
      <c r="H245" s="337">
        <v>6.1950154933771504</v>
      </c>
      <c r="I245" s="338">
        <v>606</v>
      </c>
      <c r="J245" s="339">
        <f t="shared" si="18"/>
        <v>15.489087642207098</v>
      </c>
      <c r="K245" s="340">
        <v>5</v>
      </c>
      <c r="L245" s="341">
        <v>4</v>
      </c>
      <c r="M245" s="342">
        <f t="shared" si="19"/>
        <v>19.361359552758874</v>
      </c>
      <c r="N245" s="342">
        <f t="shared" si="20"/>
        <v>14.361359552758874</v>
      </c>
      <c r="O245" s="291">
        <f t="shared" si="21"/>
        <v>1.5998399999999997</v>
      </c>
      <c r="P245" s="339">
        <f t="shared" si="22"/>
        <v>3.9999999999999991</v>
      </c>
      <c r="Q245" s="291">
        <v>561</v>
      </c>
      <c r="R245" s="339">
        <f t="shared" si="23"/>
        <v>4.3208556149732606</v>
      </c>
      <c r="S245" s="291">
        <v>4</v>
      </c>
    </row>
    <row r="246" spans="1:19" x14ac:dyDescent="0.2">
      <c r="A246" s="336" t="s">
        <v>1390</v>
      </c>
      <c r="B246" s="326" t="s">
        <v>323</v>
      </c>
      <c r="C246" s="326">
        <v>7</v>
      </c>
      <c r="D246" s="365" t="s">
        <v>1544</v>
      </c>
      <c r="E246" s="28" t="s">
        <v>1287</v>
      </c>
      <c r="F246" s="28" t="s">
        <v>1308</v>
      </c>
      <c r="G246" s="28" t="s">
        <v>479</v>
      </c>
      <c r="H246" s="337">
        <v>9.439593960855829</v>
      </c>
      <c r="I246" s="338">
        <v>606</v>
      </c>
      <c r="J246" s="339">
        <f t="shared" si="18"/>
        <v>23.601345036643238</v>
      </c>
      <c r="K246" s="340">
        <v>5</v>
      </c>
      <c r="L246" s="341">
        <v>4</v>
      </c>
      <c r="M246" s="342">
        <f t="shared" si="19"/>
        <v>29.501681295804048</v>
      </c>
      <c r="N246" s="342">
        <f t="shared" si="20"/>
        <v>24.501681295804048</v>
      </c>
      <c r="O246" s="291">
        <f t="shared" si="21"/>
        <v>1.5998399999999999</v>
      </c>
      <c r="P246" s="339">
        <f t="shared" si="22"/>
        <v>4</v>
      </c>
      <c r="Q246" s="291">
        <v>561</v>
      </c>
      <c r="R246" s="339">
        <f t="shared" si="23"/>
        <v>4.3208556149732615</v>
      </c>
      <c r="S246" s="291">
        <v>4</v>
      </c>
    </row>
    <row r="247" spans="1:19" x14ac:dyDescent="0.2">
      <c r="A247" s="336" t="s">
        <v>1390</v>
      </c>
      <c r="B247" s="326" t="s">
        <v>324</v>
      </c>
      <c r="C247" s="326">
        <v>7</v>
      </c>
      <c r="D247" s="365" t="s">
        <v>1545</v>
      </c>
      <c r="E247" s="28" t="s">
        <v>1287</v>
      </c>
      <c r="F247" s="28" t="s">
        <v>1309</v>
      </c>
      <c r="G247" s="336" t="s">
        <v>1217</v>
      </c>
      <c r="H247" s="337">
        <v>6.1219552343484569</v>
      </c>
      <c r="I247" s="338">
        <v>606</v>
      </c>
      <c r="J247" s="339">
        <f t="shared" si="18"/>
        <v>15.306418727743917</v>
      </c>
      <c r="K247" s="340">
        <v>5</v>
      </c>
      <c r="L247" s="341">
        <v>4</v>
      </c>
      <c r="M247" s="342">
        <f t="shared" si="19"/>
        <v>19.133023409679897</v>
      </c>
      <c r="N247" s="342">
        <f t="shared" si="20"/>
        <v>14.133023409679897</v>
      </c>
      <c r="O247" s="291">
        <f t="shared" si="21"/>
        <v>1.5998399999999999</v>
      </c>
      <c r="P247" s="339">
        <f t="shared" si="22"/>
        <v>4</v>
      </c>
      <c r="Q247" s="291">
        <v>561</v>
      </c>
      <c r="R247" s="339">
        <f t="shared" si="23"/>
        <v>4.3208556149732615</v>
      </c>
      <c r="S247" s="291">
        <v>4</v>
      </c>
    </row>
    <row r="248" spans="1:19" x14ac:dyDescent="0.2">
      <c r="A248" s="336" t="s">
        <v>1390</v>
      </c>
      <c r="B248" s="326" t="s">
        <v>325</v>
      </c>
      <c r="C248" s="326">
        <v>7</v>
      </c>
      <c r="D248" s="365" t="s">
        <v>1546</v>
      </c>
      <c r="E248" s="28" t="s">
        <v>1287</v>
      </c>
      <c r="F248" s="28" t="s">
        <v>1310</v>
      </c>
      <c r="G248" s="28" t="s">
        <v>503</v>
      </c>
      <c r="H248" s="337">
        <v>9.5728348024704815</v>
      </c>
      <c r="I248" s="338">
        <v>606</v>
      </c>
      <c r="J248" s="339">
        <f t="shared" si="18"/>
        <v>23.934480454221625</v>
      </c>
      <c r="K248" s="340">
        <v>5</v>
      </c>
      <c r="L248" s="341">
        <v>4</v>
      </c>
      <c r="M248" s="342">
        <f t="shared" si="19"/>
        <v>29.918100567777032</v>
      </c>
      <c r="N248" s="342">
        <f t="shared" si="20"/>
        <v>24.918100567777032</v>
      </c>
      <c r="O248" s="291">
        <f t="shared" si="21"/>
        <v>1.5998400000000002</v>
      </c>
      <c r="P248" s="339">
        <f t="shared" si="22"/>
        <v>4.0000000000000009</v>
      </c>
      <c r="Q248" s="291">
        <v>561</v>
      </c>
      <c r="R248" s="339">
        <f t="shared" si="23"/>
        <v>4.3208556149732624</v>
      </c>
      <c r="S248" s="291">
        <v>4</v>
      </c>
    </row>
    <row r="249" spans="1:19" x14ac:dyDescent="0.2">
      <c r="A249" s="336" t="s">
        <v>1390</v>
      </c>
      <c r="B249" s="326" t="s">
        <v>326</v>
      </c>
      <c r="C249" s="326">
        <v>7</v>
      </c>
      <c r="D249" s="365" t="s">
        <v>1547</v>
      </c>
      <c r="E249" s="28" t="s">
        <v>1287</v>
      </c>
      <c r="F249" s="28" t="s">
        <v>1311</v>
      </c>
      <c r="G249" s="336" t="s">
        <v>1218</v>
      </c>
      <c r="H249" s="337">
        <v>9.614235615920073</v>
      </c>
      <c r="I249" s="338">
        <v>606</v>
      </c>
      <c r="J249" s="339">
        <f t="shared" si="18"/>
        <v>24.037992839084094</v>
      </c>
      <c r="K249" s="340">
        <v>5</v>
      </c>
      <c r="L249" s="341">
        <v>4</v>
      </c>
      <c r="M249" s="342">
        <f t="shared" si="19"/>
        <v>30.047491048855118</v>
      </c>
      <c r="N249" s="342">
        <f t="shared" si="20"/>
        <v>25.047491048855118</v>
      </c>
      <c r="O249" s="291">
        <f t="shared" si="21"/>
        <v>1.5998399999999997</v>
      </c>
      <c r="P249" s="339">
        <f t="shared" si="22"/>
        <v>3.9999999999999991</v>
      </c>
      <c r="Q249" s="291">
        <v>561</v>
      </c>
      <c r="R249" s="339">
        <f t="shared" si="23"/>
        <v>4.3208556149732606</v>
      </c>
      <c r="S249" s="291">
        <v>4</v>
      </c>
    </row>
    <row r="250" spans="1:19" x14ac:dyDescent="0.2">
      <c r="A250" s="336" t="s">
        <v>1390</v>
      </c>
      <c r="B250" s="327" t="s">
        <v>317</v>
      </c>
      <c r="C250" s="327">
        <v>8</v>
      </c>
      <c r="D250" s="365" t="s">
        <v>1548</v>
      </c>
      <c r="E250" s="28" t="s">
        <v>1288</v>
      </c>
      <c r="F250" s="28" t="s">
        <v>1304</v>
      </c>
      <c r="G250" s="191" t="s">
        <v>433</v>
      </c>
      <c r="H250" s="337">
        <v>6.9183120577612307</v>
      </c>
      <c r="I250" s="338">
        <v>606</v>
      </c>
      <c r="J250" s="339">
        <f t="shared" si="18"/>
        <v>17.297509895392615</v>
      </c>
      <c r="K250" s="340">
        <v>5</v>
      </c>
      <c r="L250" s="341">
        <v>4</v>
      </c>
      <c r="M250" s="342">
        <f t="shared" si="19"/>
        <v>21.621887369240767</v>
      </c>
      <c r="N250" s="342">
        <f t="shared" si="20"/>
        <v>16.621887369240767</v>
      </c>
      <c r="O250" s="291">
        <f t="shared" si="21"/>
        <v>1.5998400000000002</v>
      </c>
      <c r="P250" s="339">
        <f t="shared" si="22"/>
        <v>4.0000000000000009</v>
      </c>
      <c r="Q250" s="291">
        <v>561</v>
      </c>
      <c r="R250" s="339">
        <f t="shared" si="23"/>
        <v>4.3208556149732624</v>
      </c>
      <c r="S250" s="291">
        <v>4</v>
      </c>
    </row>
    <row r="251" spans="1:19" x14ac:dyDescent="0.2">
      <c r="A251" s="336" t="s">
        <v>1390</v>
      </c>
      <c r="B251" s="327" t="s">
        <v>318</v>
      </c>
      <c r="C251" s="327">
        <v>8</v>
      </c>
      <c r="D251" s="365" t="s">
        <v>1549</v>
      </c>
      <c r="E251" s="28" t="s">
        <v>1288</v>
      </c>
      <c r="F251" s="28" t="s">
        <v>1305</v>
      </c>
      <c r="G251" s="191" t="s">
        <v>457</v>
      </c>
      <c r="H251" s="337">
        <v>8.7229004557699952</v>
      </c>
      <c r="I251" s="338">
        <v>606</v>
      </c>
      <c r="J251" s="339">
        <f t="shared" si="18"/>
        <v>21.809432082633251</v>
      </c>
      <c r="K251" s="340">
        <v>5</v>
      </c>
      <c r="L251" s="341">
        <v>4</v>
      </c>
      <c r="M251" s="342">
        <f t="shared" si="19"/>
        <v>27.261790103291563</v>
      </c>
      <c r="N251" s="342">
        <f t="shared" si="20"/>
        <v>22.261790103291563</v>
      </c>
      <c r="O251" s="291">
        <f t="shared" si="21"/>
        <v>1.5998400000000002</v>
      </c>
      <c r="P251" s="339">
        <f t="shared" si="22"/>
        <v>4.0000000000000009</v>
      </c>
      <c r="Q251" s="291">
        <v>561</v>
      </c>
      <c r="R251" s="339">
        <f t="shared" si="23"/>
        <v>4.3208556149732624</v>
      </c>
      <c r="S251" s="291">
        <v>4</v>
      </c>
    </row>
    <row r="252" spans="1:19" x14ac:dyDescent="0.2">
      <c r="A252" s="336" t="s">
        <v>1390</v>
      </c>
      <c r="B252" s="327" t="s">
        <v>319</v>
      </c>
      <c r="C252" s="327">
        <v>8</v>
      </c>
      <c r="D252" s="365" t="s">
        <v>1782</v>
      </c>
      <c r="E252" s="28" t="s">
        <v>1288</v>
      </c>
      <c r="F252" s="28" t="s">
        <v>1306</v>
      </c>
      <c r="G252" s="191" t="s">
        <v>445</v>
      </c>
      <c r="H252" s="337">
        <v>3.3895015466752652</v>
      </c>
      <c r="I252" s="338">
        <v>606</v>
      </c>
      <c r="J252" s="339">
        <f t="shared" si="18"/>
        <v>8.4746013268208458</v>
      </c>
      <c r="K252" s="340">
        <v>5</v>
      </c>
      <c r="L252" s="341">
        <v>4</v>
      </c>
      <c r="M252" s="342">
        <f t="shared" si="19"/>
        <v>10.593251658526057</v>
      </c>
      <c r="N252" s="342">
        <f t="shared" si="20"/>
        <v>5.5932516585260572</v>
      </c>
      <c r="O252" s="291">
        <f t="shared" si="21"/>
        <v>1.5998399999999999</v>
      </c>
      <c r="P252" s="339">
        <f t="shared" si="22"/>
        <v>4</v>
      </c>
      <c r="Q252" s="291">
        <v>561</v>
      </c>
      <c r="R252" s="339">
        <f t="shared" si="23"/>
        <v>4.3208556149732615</v>
      </c>
      <c r="S252" s="291">
        <v>4</v>
      </c>
    </row>
    <row r="253" spans="1:19" x14ac:dyDescent="0.2">
      <c r="A253" s="336" t="s">
        <v>1390</v>
      </c>
      <c r="B253" s="327" t="s">
        <v>322</v>
      </c>
      <c r="C253" s="327">
        <v>8</v>
      </c>
      <c r="D253" s="365" t="s">
        <v>1783</v>
      </c>
      <c r="E253" s="28" t="s">
        <v>1288</v>
      </c>
      <c r="F253" s="28" t="s">
        <v>1307</v>
      </c>
      <c r="G253" s="191" t="s">
        <v>469</v>
      </c>
      <c r="H253" s="337">
        <v>11.504084950130892</v>
      </c>
      <c r="I253" s="338">
        <v>606</v>
      </c>
      <c r="J253" s="339">
        <f t="shared" si="18"/>
        <v>28.763088684195651</v>
      </c>
      <c r="K253" s="340">
        <v>5</v>
      </c>
      <c r="L253" s="341">
        <v>4</v>
      </c>
      <c r="M253" s="342">
        <f t="shared" si="19"/>
        <v>35.953860855244564</v>
      </c>
      <c r="N253" s="342">
        <f t="shared" si="20"/>
        <v>30.953860855244564</v>
      </c>
      <c r="O253" s="291">
        <f t="shared" si="21"/>
        <v>1.5998399999999997</v>
      </c>
      <c r="P253" s="339">
        <f t="shared" si="22"/>
        <v>3.9999999999999991</v>
      </c>
      <c r="Q253" s="291">
        <v>561</v>
      </c>
      <c r="R253" s="339">
        <f t="shared" si="23"/>
        <v>4.3208556149732606</v>
      </c>
      <c r="S253" s="291">
        <v>4</v>
      </c>
    </row>
    <row r="254" spans="1:19" x14ac:dyDescent="0.2">
      <c r="A254" s="336" t="s">
        <v>1390</v>
      </c>
      <c r="B254" s="327" t="s">
        <v>323</v>
      </c>
      <c r="C254" s="327">
        <v>8</v>
      </c>
      <c r="D254" s="365" t="s">
        <v>1784</v>
      </c>
      <c r="E254" s="28" t="s">
        <v>1288</v>
      </c>
      <c r="F254" s="28" t="s">
        <v>1308</v>
      </c>
      <c r="G254" s="191" t="s">
        <v>481</v>
      </c>
      <c r="H254" s="337">
        <v>3.3089701027029328</v>
      </c>
      <c r="I254" s="338">
        <v>606</v>
      </c>
      <c r="J254" s="339">
        <f t="shared" si="18"/>
        <v>8.2732525820155338</v>
      </c>
      <c r="K254" s="340">
        <v>5</v>
      </c>
      <c r="L254" s="341">
        <v>4</v>
      </c>
      <c r="M254" s="342">
        <f t="shared" si="19"/>
        <v>10.341565727519416</v>
      </c>
      <c r="N254" s="342">
        <f t="shared" si="20"/>
        <v>5.3415657275194164</v>
      </c>
      <c r="O254" s="291">
        <f t="shared" si="21"/>
        <v>1.5998400000000002</v>
      </c>
      <c r="P254" s="339">
        <f t="shared" si="22"/>
        <v>4.0000000000000009</v>
      </c>
      <c r="Q254" s="291">
        <v>561</v>
      </c>
      <c r="R254" s="339">
        <f t="shared" si="23"/>
        <v>4.3208556149732624</v>
      </c>
      <c r="S254" s="291">
        <v>4</v>
      </c>
    </row>
    <row r="255" spans="1:19" x14ac:dyDescent="0.2">
      <c r="A255" s="336" t="s">
        <v>1390</v>
      </c>
      <c r="B255" s="327" t="s">
        <v>324</v>
      </c>
      <c r="C255" s="327">
        <v>8</v>
      </c>
      <c r="D255" s="365" t="s">
        <v>1785</v>
      </c>
      <c r="E255" s="28" t="s">
        <v>1288</v>
      </c>
      <c r="F255" s="28" t="s">
        <v>1309</v>
      </c>
      <c r="G255" s="191" t="s">
        <v>493</v>
      </c>
      <c r="H255" s="337">
        <v>3.0558596971108911</v>
      </c>
      <c r="I255" s="338">
        <v>606</v>
      </c>
      <c r="J255" s="339">
        <f t="shared" si="18"/>
        <v>7.6404132841056374</v>
      </c>
      <c r="K255" s="340">
        <v>5</v>
      </c>
      <c r="L255" s="341">
        <v>4</v>
      </c>
      <c r="M255" s="342">
        <f t="shared" si="19"/>
        <v>9.5505166051320458</v>
      </c>
      <c r="N255" s="342">
        <f t="shared" si="20"/>
        <v>4.5505166051320458</v>
      </c>
      <c r="O255" s="291">
        <f t="shared" si="21"/>
        <v>1.5998400000000004</v>
      </c>
      <c r="P255" s="339">
        <f t="shared" si="22"/>
        <v>4.0000000000000009</v>
      </c>
      <c r="Q255" s="291">
        <v>561</v>
      </c>
      <c r="R255" s="339">
        <f t="shared" si="23"/>
        <v>4.3208556149732633</v>
      </c>
      <c r="S255" s="291">
        <v>4</v>
      </c>
    </row>
    <row r="256" spans="1:19" x14ac:dyDescent="0.2">
      <c r="A256" s="336" t="s">
        <v>1390</v>
      </c>
      <c r="B256" s="327" t="s">
        <v>325</v>
      </c>
      <c r="C256" s="327">
        <v>8</v>
      </c>
      <c r="D256" s="365" t="s">
        <v>1786</v>
      </c>
      <c r="E256" s="28" t="s">
        <v>1288</v>
      </c>
      <c r="F256" s="28" t="s">
        <v>1310</v>
      </c>
      <c r="G256" s="191" t="s">
        <v>505</v>
      </c>
      <c r="H256" s="337">
        <v>3.4966565932506839</v>
      </c>
      <c r="I256" s="338">
        <v>606</v>
      </c>
      <c r="J256" s="339">
        <f t="shared" si="18"/>
        <v>8.7425157347001807</v>
      </c>
      <c r="K256" s="340">
        <v>5</v>
      </c>
      <c r="L256" s="341">
        <v>4</v>
      </c>
      <c r="M256" s="342">
        <f t="shared" si="19"/>
        <v>10.928144668375225</v>
      </c>
      <c r="N256" s="342">
        <f t="shared" si="20"/>
        <v>5.928144668375225</v>
      </c>
      <c r="O256" s="291">
        <f t="shared" si="21"/>
        <v>1.5998399999999999</v>
      </c>
      <c r="P256" s="339">
        <f t="shared" si="22"/>
        <v>4</v>
      </c>
      <c r="Q256" s="291">
        <v>561</v>
      </c>
      <c r="R256" s="339">
        <f t="shared" si="23"/>
        <v>4.3208556149732615</v>
      </c>
      <c r="S256" s="291">
        <v>4</v>
      </c>
    </row>
    <row r="257" spans="1:19" x14ac:dyDescent="0.2">
      <c r="A257" s="336" t="s">
        <v>1390</v>
      </c>
      <c r="B257" s="327" t="s">
        <v>326</v>
      </c>
      <c r="C257" s="327">
        <v>8</v>
      </c>
      <c r="D257" s="365" t="s">
        <v>1774</v>
      </c>
      <c r="E257" s="28" t="s">
        <v>1288</v>
      </c>
      <c r="F257" s="28" t="s">
        <v>1311</v>
      </c>
      <c r="G257" s="221" t="s">
        <v>1210</v>
      </c>
      <c r="H257" s="337">
        <v>5.459617439507408</v>
      </c>
      <c r="I257" s="338">
        <v>606</v>
      </c>
      <c r="J257" s="339">
        <f t="shared" si="18"/>
        <v>13.650408639632483</v>
      </c>
      <c r="K257" s="340">
        <v>5</v>
      </c>
      <c r="L257" s="341">
        <v>4</v>
      </c>
      <c r="M257" s="342">
        <f t="shared" si="19"/>
        <v>17.063010799540603</v>
      </c>
      <c r="N257" s="342">
        <f t="shared" si="20"/>
        <v>12.063010799540603</v>
      </c>
      <c r="O257" s="291">
        <f t="shared" si="21"/>
        <v>1.5998400000000002</v>
      </c>
      <c r="P257" s="339">
        <f t="shared" si="22"/>
        <v>4.0000000000000009</v>
      </c>
      <c r="Q257" s="291">
        <v>561</v>
      </c>
      <c r="R257" s="339">
        <f t="shared" si="23"/>
        <v>4.3208556149732624</v>
      </c>
      <c r="S257" s="291">
        <v>4</v>
      </c>
    </row>
    <row r="258" spans="1:19" x14ac:dyDescent="0.2">
      <c r="A258" s="336" t="s">
        <v>1390</v>
      </c>
      <c r="B258" s="326" t="s">
        <v>317</v>
      </c>
      <c r="C258" s="326">
        <v>9</v>
      </c>
      <c r="D258" s="365" t="s">
        <v>1787</v>
      </c>
      <c r="E258" s="28" t="s">
        <v>1289</v>
      </c>
      <c r="F258" s="28" t="s">
        <v>1304</v>
      </c>
      <c r="G258" s="28" t="s">
        <v>435</v>
      </c>
      <c r="H258" s="337">
        <v>3.7499321578834928</v>
      </c>
      <c r="I258" s="338">
        <v>606</v>
      </c>
      <c r="J258" s="339">
        <f t="shared" ref="J258:J321" si="24">(H258/(660*I258))*(10^6)</f>
        <v>9.3757679715058835</v>
      </c>
      <c r="K258" s="340">
        <v>5</v>
      </c>
      <c r="L258" s="341">
        <v>4</v>
      </c>
      <c r="M258" s="342">
        <f t="shared" ref="M258:M321" si="25">(J258*K258)/L258</f>
        <v>11.719709964382353</v>
      </c>
      <c r="N258" s="342">
        <f t="shared" ref="N258:N321" si="26">M258-K258</f>
        <v>6.7197099643823535</v>
      </c>
      <c r="O258" s="291">
        <f t="shared" ref="O258:O321" si="27">(H258*K258)/M258</f>
        <v>1.5998400000000002</v>
      </c>
      <c r="P258" s="339">
        <f t="shared" ref="P258:P321" si="28">(O258/(660*I258))*(10^6)</f>
        <v>4.0000000000000009</v>
      </c>
      <c r="Q258" s="291">
        <v>561</v>
      </c>
      <c r="R258" s="339">
        <f t="shared" si="23"/>
        <v>4.3208556149732624</v>
      </c>
      <c r="S258" s="291">
        <v>4</v>
      </c>
    </row>
    <row r="259" spans="1:19" x14ac:dyDescent="0.2">
      <c r="A259" s="336" t="s">
        <v>1390</v>
      </c>
      <c r="B259" s="326" t="s">
        <v>318</v>
      </c>
      <c r="C259" s="326">
        <v>9</v>
      </c>
      <c r="D259" s="365" t="s">
        <v>1788</v>
      </c>
      <c r="E259" s="28" t="s">
        <v>1289</v>
      </c>
      <c r="F259" s="28" t="s">
        <v>1305</v>
      </c>
      <c r="G259" s="28" t="s">
        <v>447</v>
      </c>
      <c r="H259" s="337">
        <v>7.5320182336022681</v>
      </c>
      <c r="I259" s="338">
        <v>606</v>
      </c>
      <c r="J259" s="339">
        <f t="shared" si="24"/>
        <v>18.831928776883359</v>
      </c>
      <c r="K259" s="340">
        <v>5</v>
      </c>
      <c r="L259" s="341">
        <v>4</v>
      </c>
      <c r="M259" s="342">
        <f t="shared" si="25"/>
        <v>23.539910971104199</v>
      </c>
      <c r="N259" s="342">
        <f t="shared" si="26"/>
        <v>18.539910971104199</v>
      </c>
      <c r="O259" s="291">
        <f t="shared" si="27"/>
        <v>1.5998399999999999</v>
      </c>
      <c r="P259" s="339">
        <f t="shared" si="28"/>
        <v>4</v>
      </c>
      <c r="Q259" s="291">
        <v>561</v>
      </c>
      <c r="R259" s="339">
        <f t="shared" ref="R259:R322" si="29">(O259/(660*Q259))*(10^6)</f>
        <v>4.3208556149732615</v>
      </c>
      <c r="S259" s="291">
        <v>4</v>
      </c>
    </row>
    <row r="260" spans="1:19" x14ac:dyDescent="0.2">
      <c r="A260" s="336" t="s">
        <v>1390</v>
      </c>
      <c r="B260" s="326" t="s">
        <v>319</v>
      </c>
      <c r="C260" s="326">
        <v>9</v>
      </c>
      <c r="D260" s="365" t="s">
        <v>1789</v>
      </c>
      <c r="E260" s="28" t="s">
        <v>1289</v>
      </c>
      <c r="F260" s="28" t="s">
        <v>1306</v>
      </c>
      <c r="G260" s="28" t="s">
        <v>459</v>
      </c>
      <c r="H260" s="337">
        <v>14.274398141776972</v>
      </c>
      <c r="I260" s="338">
        <v>606</v>
      </c>
      <c r="J260" s="339">
        <f t="shared" si="24"/>
        <v>35.689564310873521</v>
      </c>
      <c r="K260" s="340">
        <v>5</v>
      </c>
      <c r="L260" s="341">
        <v>4</v>
      </c>
      <c r="M260" s="342">
        <f t="shared" si="25"/>
        <v>44.611955388591902</v>
      </c>
      <c r="N260" s="342">
        <f t="shared" si="26"/>
        <v>39.611955388591902</v>
      </c>
      <c r="O260" s="291">
        <f t="shared" si="27"/>
        <v>1.5998399999999999</v>
      </c>
      <c r="P260" s="339">
        <f t="shared" si="28"/>
        <v>4</v>
      </c>
      <c r="Q260" s="291">
        <v>561</v>
      </c>
      <c r="R260" s="339">
        <f t="shared" si="29"/>
        <v>4.3208556149732615</v>
      </c>
      <c r="S260" s="291">
        <v>4</v>
      </c>
    </row>
    <row r="261" spans="1:19" x14ac:dyDescent="0.2">
      <c r="A261" s="336" t="s">
        <v>1390</v>
      </c>
      <c r="B261" s="326" t="s">
        <v>322</v>
      </c>
      <c r="C261" s="326">
        <v>9</v>
      </c>
      <c r="D261" s="365" t="s">
        <v>1790</v>
      </c>
      <c r="E261" s="28" t="s">
        <v>1289</v>
      </c>
      <c r="F261" s="28" t="s">
        <v>1307</v>
      </c>
      <c r="G261" s="28" t="s">
        <v>471</v>
      </c>
      <c r="H261" s="337">
        <v>14.596945281677069</v>
      </c>
      <c r="I261" s="338">
        <v>606</v>
      </c>
      <c r="J261" s="339">
        <f t="shared" si="24"/>
        <v>36.496012805473221</v>
      </c>
      <c r="K261" s="340">
        <v>5</v>
      </c>
      <c r="L261" s="341">
        <v>4</v>
      </c>
      <c r="M261" s="342">
        <f t="shared" si="25"/>
        <v>45.620016006841524</v>
      </c>
      <c r="N261" s="342">
        <f t="shared" si="26"/>
        <v>40.620016006841524</v>
      </c>
      <c r="O261" s="291">
        <f t="shared" si="27"/>
        <v>1.5998399999999999</v>
      </c>
      <c r="P261" s="339">
        <f t="shared" si="28"/>
        <v>4</v>
      </c>
      <c r="Q261" s="291">
        <v>561</v>
      </c>
      <c r="R261" s="339">
        <f t="shared" si="29"/>
        <v>4.3208556149732615</v>
      </c>
      <c r="S261" s="291">
        <v>4</v>
      </c>
    </row>
    <row r="262" spans="1:19" x14ac:dyDescent="0.2">
      <c r="A262" s="336" t="s">
        <v>1390</v>
      </c>
      <c r="B262" s="326" t="s">
        <v>323</v>
      </c>
      <c r="C262" s="326">
        <v>9</v>
      </c>
      <c r="D262" s="365" t="s">
        <v>1791</v>
      </c>
      <c r="E262" s="28" t="s">
        <v>1289</v>
      </c>
      <c r="F262" s="28" t="s">
        <v>1308</v>
      </c>
      <c r="G262" s="28" t="s">
        <v>483</v>
      </c>
      <c r="H262" s="337">
        <v>5.0844995561409876</v>
      </c>
      <c r="I262" s="338">
        <v>606</v>
      </c>
      <c r="J262" s="339">
        <f t="shared" si="24"/>
        <v>12.712520142366706</v>
      </c>
      <c r="K262" s="340">
        <v>5</v>
      </c>
      <c r="L262" s="341">
        <v>4</v>
      </c>
      <c r="M262" s="342">
        <f t="shared" si="25"/>
        <v>15.890650177958383</v>
      </c>
      <c r="N262" s="342">
        <f t="shared" si="26"/>
        <v>10.890650177958383</v>
      </c>
      <c r="O262" s="291">
        <f t="shared" si="27"/>
        <v>1.5998399999999999</v>
      </c>
      <c r="P262" s="339">
        <f t="shared" si="28"/>
        <v>4</v>
      </c>
      <c r="Q262" s="291">
        <v>561</v>
      </c>
      <c r="R262" s="339">
        <f t="shared" si="29"/>
        <v>4.3208556149732615</v>
      </c>
      <c r="S262" s="291">
        <v>4</v>
      </c>
    </row>
    <row r="263" spans="1:19" x14ac:dyDescent="0.2">
      <c r="A263" s="336" t="s">
        <v>1390</v>
      </c>
      <c r="B263" s="326" t="s">
        <v>324</v>
      </c>
      <c r="C263" s="326">
        <v>9</v>
      </c>
      <c r="D263" s="365" t="s">
        <v>1792</v>
      </c>
      <c r="E263" s="28" t="s">
        <v>1289</v>
      </c>
      <c r="F263" s="28" t="s">
        <v>1309</v>
      </c>
      <c r="G263" s="28" t="s">
        <v>495</v>
      </c>
      <c r="H263" s="337">
        <v>5.0966762659791032</v>
      </c>
      <c r="I263" s="338">
        <v>606</v>
      </c>
      <c r="J263" s="339">
        <f t="shared" si="24"/>
        <v>12.742964961443903</v>
      </c>
      <c r="K263" s="340">
        <v>5</v>
      </c>
      <c r="L263" s="341">
        <v>4</v>
      </c>
      <c r="M263" s="342">
        <f t="shared" si="25"/>
        <v>15.928706201804879</v>
      </c>
      <c r="N263" s="342">
        <f t="shared" si="26"/>
        <v>10.928706201804879</v>
      </c>
      <c r="O263" s="291">
        <f t="shared" si="27"/>
        <v>1.5998399999999999</v>
      </c>
      <c r="P263" s="339">
        <f t="shared" si="28"/>
        <v>4</v>
      </c>
      <c r="Q263" s="291">
        <v>561</v>
      </c>
      <c r="R263" s="339">
        <f t="shared" si="29"/>
        <v>4.3208556149732615</v>
      </c>
      <c r="S263" s="291">
        <v>4</v>
      </c>
    </row>
    <row r="264" spans="1:19" x14ac:dyDescent="0.2">
      <c r="A264" s="336" t="s">
        <v>1390</v>
      </c>
      <c r="B264" s="326" t="s">
        <v>325</v>
      </c>
      <c r="C264" s="326">
        <v>9</v>
      </c>
      <c r="D264" s="365" t="s">
        <v>1793</v>
      </c>
      <c r="E264" s="28" t="s">
        <v>1289</v>
      </c>
      <c r="F264" s="28" t="s">
        <v>1310</v>
      </c>
      <c r="G264" s="28" t="s">
        <v>507</v>
      </c>
      <c r="H264" s="337">
        <v>8.6060040413240841</v>
      </c>
      <c r="I264" s="338">
        <v>606</v>
      </c>
      <c r="J264" s="339">
        <f t="shared" si="24"/>
        <v>21.517161819492159</v>
      </c>
      <c r="K264" s="340">
        <v>5</v>
      </c>
      <c r="L264" s="341">
        <v>4</v>
      </c>
      <c r="M264" s="342">
        <f t="shared" si="25"/>
        <v>26.896452274365199</v>
      </c>
      <c r="N264" s="342">
        <f t="shared" si="26"/>
        <v>21.896452274365199</v>
      </c>
      <c r="O264" s="291">
        <f t="shared" si="27"/>
        <v>1.5998399999999999</v>
      </c>
      <c r="P264" s="339">
        <f t="shared" si="28"/>
        <v>4</v>
      </c>
      <c r="Q264" s="291">
        <v>561</v>
      </c>
      <c r="R264" s="339">
        <f t="shared" si="29"/>
        <v>4.3208556149732615</v>
      </c>
      <c r="S264" s="291">
        <v>4</v>
      </c>
    </row>
    <row r="265" spans="1:19" x14ac:dyDescent="0.2">
      <c r="A265" s="336" t="s">
        <v>1390</v>
      </c>
      <c r="B265" s="326" t="s">
        <v>326</v>
      </c>
      <c r="C265" s="326">
        <v>9</v>
      </c>
      <c r="D265" s="365" t="s">
        <v>1775</v>
      </c>
      <c r="E265" s="28" t="s">
        <v>1289</v>
      </c>
      <c r="F265" s="28" t="s">
        <v>1311</v>
      </c>
      <c r="G265" s="336" t="s">
        <v>1211</v>
      </c>
      <c r="H265" s="337">
        <v>5.1345459583146997</v>
      </c>
      <c r="I265" s="338">
        <v>606</v>
      </c>
      <c r="J265" s="339">
        <f t="shared" si="24"/>
        <v>12.837648660652814</v>
      </c>
      <c r="K265" s="340">
        <v>5</v>
      </c>
      <c r="L265" s="341">
        <v>4</v>
      </c>
      <c r="M265" s="342">
        <f t="shared" si="25"/>
        <v>16.047060825816018</v>
      </c>
      <c r="N265" s="342">
        <f t="shared" si="26"/>
        <v>11.047060825816018</v>
      </c>
      <c r="O265" s="291">
        <f t="shared" si="27"/>
        <v>1.5998399999999999</v>
      </c>
      <c r="P265" s="339">
        <f t="shared" si="28"/>
        <v>4</v>
      </c>
      <c r="Q265" s="291">
        <v>561</v>
      </c>
      <c r="R265" s="339">
        <f t="shared" si="29"/>
        <v>4.3208556149732615</v>
      </c>
      <c r="S265" s="291">
        <v>4</v>
      </c>
    </row>
    <row r="266" spans="1:19" x14ac:dyDescent="0.2">
      <c r="A266" s="336" t="s">
        <v>1390</v>
      </c>
      <c r="B266" s="327" t="s">
        <v>317</v>
      </c>
      <c r="C266" s="327">
        <v>10</v>
      </c>
      <c r="D266" s="365" t="s">
        <v>1794</v>
      </c>
      <c r="E266" s="28" t="s">
        <v>1290</v>
      </c>
      <c r="F266" s="28" t="s">
        <v>1304</v>
      </c>
      <c r="G266" s="28" t="s">
        <v>437</v>
      </c>
      <c r="H266" s="337">
        <v>7.1647586066357603</v>
      </c>
      <c r="I266" s="338">
        <v>606</v>
      </c>
      <c r="J266" s="339">
        <f t="shared" si="24"/>
        <v>17.913687885377939</v>
      </c>
      <c r="K266" s="340">
        <v>5</v>
      </c>
      <c r="L266" s="341">
        <v>4</v>
      </c>
      <c r="M266" s="342">
        <f t="shared" si="25"/>
        <v>22.392109856722424</v>
      </c>
      <c r="N266" s="342">
        <f t="shared" si="26"/>
        <v>17.392109856722424</v>
      </c>
      <c r="O266" s="291">
        <f t="shared" si="27"/>
        <v>1.5998399999999999</v>
      </c>
      <c r="P266" s="339">
        <f t="shared" si="28"/>
        <v>4</v>
      </c>
      <c r="Q266" s="291">
        <v>561</v>
      </c>
      <c r="R266" s="339">
        <f t="shared" si="29"/>
        <v>4.3208556149732615</v>
      </c>
      <c r="S266" s="291">
        <v>4</v>
      </c>
    </row>
    <row r="267" spans="1:19" x14ac:dyDescent="0.2">
      <c r="A267" s="336" t="s">
        <v>1390</v>
      </c>
      <c r="B267" s="327" t="s">
        <v>318</v>
      </c>
      <c r="C267" s="327">
        <v>10</v>
      </c>
      <c r="D267" s="365" t="s">
        <v>1795</v>
      </c>
      <c r="E267" s="28" t="s">
        <v>1290</v>
      </c>
      <c r="F267" s="28" t="s">
        <v>1305</v>
      </c>
      <c r="G267" s="28" t="s">
        <v>449</v>
      </c>
      <c r="H267" s="337">
        <v>16.803330362131778</v>
      </c>
      <c r="I267" s="338">
        <v>606</v>
      </c>
      <c r="J267" s="339">
        <f t="shared" si="24"/>
        <v>42.012527158045245</v>
      </c>
      <c r="K267" s="340">
        <v>5</v>
      </c>
      <c r="L267" s="341">
        <v>4</v>
      </c>
      <c r="M267" s="342">
        <f t="shared" si="25"/>
        <v>52.51565894755656</v>
      </c>
      <c r="N267" s="342">
        <f t="shared" si="26"/>
        <v>47.51565894755656</v>
      </c>
      <c r="O267" s="291">
        <f t="shared" si="27"/>
        <v>1.5998399999999999</v>
      </c>
      <c r="P267" s="339">
        <f t="shared" si="28"/>
        <v>4</v>
      </c>
      <c r="Q267" s="291">
        <v>561</v>
      </c>
      <c r="R267" s="339">
        <f t="shared" si="29"/>
        <v>4.3208556149732615</v>
      </c>
      <c r="S267" s="291">
        <v>4</v>
      </c>
    </row>
    <row r="268" spans="1:19" x14ac:dyDescent="0.2">
      <c r="A268" s="336" t="s">
        <v>1390</v>
      </c>
      <c r="B268" s="327" t="s">
        <v>319</v>
      </c>
      <c r="C268" s="327">
        <v>10</v>
      </c>
      <c r="D268" s="365" t="s">
        <v>1776</v>
      </c>
      <c r="E268" s="28" t="s">
        <v>1290</v>
      </c>
      <c r="F268" s="28" t="s">
        <v>1306</v>
      </c>
      <c r="G268" s="336" t="s">
        <v>1212</v>
      </c>
      <c r="H268" s="337">
        <v>24.23848861454227</v>
      </c>
      <c r="I268" s="338">
        <v>606</v>
      </c>
      <c r="J268" s="339">
        <f t="shared" si="24"/>
        <v>60.60228176453213</v>
      </c>
      <c r="K268" s="340">
        <v>5</v>
      </c>
      <c r="L268" s="341">
        <v>4</v>
      </c>
      <c r="M268" s="342">
        <f t="shared" si="25"/>
        <v>75.752852205665164</v>
      </c>
      <c r="N268" s="342">
        <f t="shared" si="26"/>
        <v>70.752852205665164</v>
      </c>
      <c r="O268" s="291">
        <f t="shared" si="27"/>
        <v>1.5998399999999997</v>
      </c>
      <c r="P268" s="339">
        <f t="shared" si="28"/>
        <v>3.9999999999999991</v>
      </c>
      <c r="Q268" s="291">
        <v>561</v>
      </c>
      <c r="R268" s="339">
        <f t="shared" si="29"/>
        <v>4.3208556149732606</v>
      </c>
      <c r="S268" s="291">
        <v>4</v>
      </c>
    </row>
    <row r="269" spans="1:19" x14ac:dyDescent="0.2">
      <c r="A269" s="336" t="s">
        <v>1390</v>
      </c>
      <c r="B269" s="327" t="s">
        <v>322</v>
      </c>
      <c r="C269" s="327">
        <v>10</v>
      </c>
      <c r="D269" s="365" t="s">
        <v>1777</v>
      </c>
      <c r="E269" s="28" t="s">
        <v>1290</v>
      </c>
      <c r="F269" s="28" t="s">
        <v>1307</v>
      </c>
      <c r="G269" s="336" t="s">
        <v>1213</v>
      </c>
      <c r="H269" s="337">
        <v>7.5393242595051371</v>
      </c>
      <c r="I269" s="338">
        <v>606</v>
      </c>
      <c r="J269" s="339">
        <f t="shared" si="24"/>
        <v>18.850195668329675</v>
      </c>
      <c r="K269" s="340">
        <v>5</v>
      </c>
      <c r="L269" s="341">
        <v>4</v>
      </c>
      <c r="M269" s="342">
        <f t="shared" si="25"/>
        <v>23.562744585412094</v>
      </c>
      <c r="N269" s="342">
        <f t="shared" si="26"/>
        <v>18.562744585412094</v>
      </c>
      <c r="O269" s="291">
        <f t="shared" si="27"/>
        <v>1.5998400000000002</v>
      </c>
      <c r="P269" s="339">
        <f t="shared" si="28"/>
        <v>4.0000000000000009</v>
      </c>
      <c r="Q269" s="291">
        <v>561</v>
      </c>
      <c r="R269" s="339">
        <f t="shared" si="29"/>
        <v>4.3208556149732624</v>
      </c>
      <c r="S269" s="291">
        <v>4</v>
      </c>
    </row>
    <row r="270" spans="1:19" x14ac:dyDescent="0.2">
      <c r="A270" s="336" t="s">
        <v>1390</v>
      </c>
      <c r="B270" s="327" t="s">
        <v>323</v>
      </c>
      <c r="C270" s="327">
        <v>10</v>
      </c>
      <c r="D270" s="365" t="s">
        <v>1796</v>
      </c>
      <c r="E270" s="28" t="s">
        <v>1290</v>
      </c>
      <c r="F270" s="28" t="s">
        <v>1308</v>
      </c>
      <c r="G270" s="28" t="s">
        <v>655</v>
      </c>
      <c r="H270" s="337">
        <v>15.342159923769756</v>
      </c>
      <c r="I270" s="338">
        <v>606</v>
      </c>
      <c r="J270" s="339">
        <f t="shared" si="24"/>
        <v>38.359235732997696</v>
      </c>
      <c r="K270" s="340">
        <v>5</v>
      </c>
      <c r="L270" s="341">
        <v>4</v>
      </c>
      <c r="M270" s="342">
        <f t="shared" si="25"/>
        <v>47.949044666247119</v>
      </c>
      <c r="N270" s="342">
        <f t="shared" si="26"/>
        <v>42.949044666247119</v>
      </c>
      <c r="O270" s="291">
        <f t="shared" si="27"/>
        <v>1.5998399999999999</v>
      </c>
      <c r="P270" s="339">
        <f t="shared" si="28"/>
        <v>4</v>
      </c>
      <c r="Q270" s="291">
        <v>561</v>
      </c>
      <c r="R270" s="339">
        <f t="shared" si="29"/>
        <v>4.3208556149732615</v>
      </c>
      <c r="S270" s="291">
        <v>4</v>
      </c>
    </row>
    <row r="271" spans="1:19" x14ac:dyDescent="0.2">
      <c r="A271" s="336" t="s">
        <v>1390</v>
      </c>
      <c r="B271" s="327" t="s">
        <v>324</v>
      </c>
      <c r="C271" s="327">
        <v>10</v>
      </c>
      <c r="D271" s="365" t="s">
        <v>1797</v>
      </c>
      <c r="E271" s="28" t="s">
        <v>1290</v>
      </c>
      <c r="F271" s="28" t="s">
        <v>1309</v>
      </c>
      <c r="G271" s="28" t="s">
        <v>497</v>
      </c>
      <c r="H271" s="337">
        <v>14.139100991763915</v>
      </c>
      <c r="I271" s="338">
        <v>606</v>
      </c>
      <c r="J271" s="339">
        <f t="shared" si="24"/>
        <v>35.351287608170601</v>
      </c>
      <c r="K271" s="340">
        <v>5</v>
      </c>
      <c r="L271" s="341">
        <v>4</v>
      </c>
      <c r="M271" s="342">
        <f t="shared" si="25"/>
        <v>44.18910951021325</v>
      </c>
      <c r="N271" s="342">
        <f t="shared" si="26"/>
        <v>39.18910951021325</v>
      </c>
      <c r="O271" s="291">
        <f t="shared" si="27"/>
        <v>1.5998400000000002</v>
      </c>
      <c r="P271" s="339">
        <f t="shared" si="28"/>
        <v>4.0000000000000009</v>
      </c>
      <c r="Q271" s="291">
        <v>561</v>
      </c>
      <c r="R271" s="339">
        <f t="shared" si="29"/>
        <v>4.3208556149732624</v>
      </c>
      <c r="S271" s="291">
        <v>4</v>
      </c>
    </row>
    <row r="272" spans="1:19" x14ac:dyDescent="0.2">
      <c r="A272" s="336" t="s">
        <v>1390</v>
      </c>
      <c r="B272" s="327" t="s">
        <v>325</v>
      </c>
      <c r="C272" s="327">
        <v>10</v>
      </c>
      <c r="D272" s="365" t="s">
        <v>1798</v>
      </c>
      <c r="E272" s="28" t="s">
        <v>1290</v>
      </c>
      <c r="F272" s="28" t="s">
        <v>1310</v>
      </c>
      <c r="G272" s="28" t="s">
        <v>509</v>
      </c>
      <c r="H272" s="337">
        <v>10.51468738168586</v>
      </c>
      <c r="I272" s="338">
        <v>606</v>
      </c>
      <c r="J272" s="339">
        <f t="shared" si="24"/>
        <v>26.289347388953544</v>
      </c>
      <c r="K272" s="340">
        <v>5</v>
      </c>
      <c r="L272" s="341">
        <v>4</v>
      </c>
      <c r="M272" s="342">
        <f t="shared" si="25"/>
        <v>32.861684236191934</v>
      </c>
      <c r="N272" s="342">
        <f t="shared" si="26"/>
        <v>27.861684236191934</v>
      </c>
      <c r="O272" s="291">
        <f t="shared" si="27"/>
        <v>1.5998399999999999</v>
      </c>
      <c r="P272" s="339">
        <f t="shared" si="28"/>
        <v>4</v>
      </c>
      <c r="Q272" s="291">
        <v>561</v>
      </c>
      <c r="R272" s="339">
        <f t="shared" si="29"/>
        <v>4.3208556149732615</v>
      </c>
      <c r="S272" s="291">
        <v>4</v>
      </c>
    </row>
    <row r="273" spans="1:19" x14ac:dyDescent="0.2">
      <c r="A273" s="336" t="s">
        <v>1390</v>
      </c>
      <c r="B273" s="327" t="s">
        <v>326</v>
      </c>
      <c r="C273" s="327">
        <v>10</v>
      </c>
      <c r="D273" s="365" t="s">
        <v>1799</v>
      </c>
      <c r="E273" s="28" t="s">
        <v>1290</v>
      </c>
      <c r="F273" s="28" t="s">
        <v>1311</v>
      </c>
      <c r="G273" s="28" t="s">
        <v>521</v>
      </c>
      <c r="H273" s="337">
        <v>16.528978112706039</v>
      </c>
      <c r="I273" s="338">
        <v>606</v>
      </c>
      <c r="J273" s="339">
        <f t="shared" si="24"/>
        <v>41.326577939559051</v>
      </c>
      <c r="K273" s="340">
        <v>5</v>
      </c>
      <c r="L273" s="341">
        <v>4</v>
      </c>
      <c r="M273" s="342">
        <f t="shared" si="25"/>
        <v>51.658222424448816</v>
      </c>
      <c r="N273" s="342">
        <f t="shared" si="26"/>
        <v>46.658222424448816</v>
      </c>
      <c r="O273" s="291">
        <f t="shared" si="27"/>
        <v>1.5998400000000002</v>
      </c>
      <c r="P273" s="339">
        <f t="shared" si="28"/>
        <v>4.0000000000000009</v>
      </c>
      <c r="Q273" s="291">
        <v>561</v>
      </c>
      <c r="R273" s="339">
        <f t="shared" si="29"/>
        <v>4.3208556149732624</v>
      </c>
      <c r="S273" s="291">
        <v>4</v>
      </c>
    </row>
    <row r="274" spans="1:19" x14ac:dyDescent="0.2">
      <c r="A274" s="336" t="s">
        <v>1390</v>
      </c>
      <c r="B274" s="326" t="s">
        <v>317</v>
      </c>
      <c r="C274" s="326">
        <v>11</v>
      </c>
      <c r="D274" s="365" t="s">
        <v>1800</v>
      </c>
      <c r="E274" s="28" t="s">
        <v>1291</v>
      </c>
      <c r="F274" s="28" t="s">
        <v>1304</v>
      </c>
      <c r="G274" s="192" t="s">
        <v>439</v>
      </c>
      <c r="H274" s="337">
        <v>18.001553352414255</v>
      </c>
      <c r="I274" s="338">
        <v>606</v>
      </c>
      <c r="J274" s="339">
        <f t="shared" si="24"/>
        <v>45.008384219457589</v>
      </c>
      <c r="K274" s="340">
        <v>5</v>
      </c>
      <c r="L274" s="341">
        <v>4</v>
      </c>
      <c r="M274" s="342">
        <f t="shared" si="25"/>
        <v>56.260480274321985</v>
      </c>
      <c r="N274" s="342">
        <f t="shared" si="26"/>
        <v>51.260480274321985</v>
      </c>
      <c r="O274" s="291">
        <f t="shared" si="27"/>
        <v>1.5998399999999997</v>
      </c>
      <c r="P274" s="339">
        <f t="shared" si="28"/>
        <v>3.9999999999999991</v>
      </c>
      <c r="Q274" s="291">
        <v>561</v>
      </c>
      <c r="R274" s="339">
        <f t="shared" si="29"/>
        <v>4.3208556149732606</v>
      </c>
      <c r="S274" s="291">
        <v>4</v>
      </c>
    </row>
    <row r="275" spans="1:19" x14ac:dyDescent="0.2">
      <c r="A275" s="336" t="s">
        <v>1390</v>
      </c>
      <c r="B275" s="326" t="s">
        <v>318</v>
      </c>
      <c r="C275" s="326">
        <v>11</v>
      </c>
      <c r="D275" s="365" t="s">
        <v>1801</v>
      </c>
      <c r="E275" s="28" t="s">
        <v>1291</v>
      </c>
      <c r="F275" s="28" t="s">
        <v>1305</v>
      </c>
      <c r="G275" s="192" t="s">
        <v>451</v>
      </c>
      <c r="H275" s="337">
        <v>11.271927095487882</v>
      </c>
      <c r="I275" s="338">
        <v>606</v>
      </c>
      <c r="J275" s="339">
        <f t="shared" si="24"/>
        <v>28.182636002319938</v>
      </c>
      <c r="K275" s="340">
        <v>5</v>
      </c>
      <c r="L275" s="341">
        <v>4</v>
      </c>
      <c r="M275" s="342">
        <f t="shared" si="25"/>
        <v>35.228295002899927</v>
      </c>
      <c r="N275" s="342">
        <f t="shared" si="26"/>
        <v>30.228295002899927</v>
      </c>
      <c r="O275" s="291">
        <f t="shared" si="27"/>
        <v>1.5998399999999997</v>
      </c>
      <c r="P275" s="339">
        <f t="shared" si="28"/>
        <v>3.9999999999999991</v>
      </c>
      <c r="Q275" s="291">
        <v>561</v>
      </c>
      <c r="R275" s="339">
        <f t="shared" si="29"/>
        <v>4.3208556149732606</v>
      </c>
      <c r="S275" s="291">
        <v>4</v>
      </c>
    </row>
    <row r="276" spans="1:19" s="1" customFormat="1" x14ac:dyDescent="0.2">
      <c r="A276" s="336" t="s">
        <v>1390</v>
      </c>
      <c r="B276" s="326" t="s">
        <v>319</v>
      </c>
      <c r="C276" s="326">
        <v>11</v>
      </c>
      <c r="D276" s="365" t="s">
        <v>1802</v>
      </c>
      <c r="E276" s="28" t="s">
        <v>1291</v>
      </c>
      <c r="F276" s="28" t="s">
        <v>1306</v>
      </c>
      <c r="G276" s="192" t="s">
        <v>463</v>
      </c>
      <c r="H276" s="337">
        <v>9.1529023819678201</v>
      </c>
      <c r="I276" s="338">
        <v>606</v>
      </c>
      <c r="J276" s="339">
        <f t="shared" si="24"/>
        <v>22.884544409360487</v>
      </c>
      <c r="K276" s="340">
        <v>5</v>
      </c>
      <c r="L276" s="341">
        <v>4</v>
      </c>
      <c r="M276" s="342">
        <f t="shared" si="25"/>
        <v>28.605680511700609</v>
      </c>
      <c r="N276" s="342">
        <f t="shared" si="26"/>
        <v>23.605680511700609</v>
      </c>
      <c r="O276" s="291">
        <f t="shared" si="27"/>
        <v>1.5998399999999999</v>
      </c>
      <c r="P276" s="339">
        <f t="shared" si="28"/>
        <v>4</v>
      </c>
      <c r="Q276" s="291">
        <v>561</v>
      </c>
      <c r="R276" s="339">
        <f t="shared" si="29"/>
        <v>4.3208556149732615</v>
      </c>
      <c r="S276" s="291">
        <v>4</v>
      </c>
    </row>
    <row r="277" spans="1:19" s="1" customFormat="1" x14ac:dyDescent="0.2">
      <c r="A277" s="336" t="s">
        <v>1390</v>
      </c>
      <c r="B277" s="326" t="s">
        <v>322</v>
      </c>
      <c r="C277" s="326">
        <v>11</v>
      </c>
      <c r="D277" s="365" t="s">
        <v>1803</v>
      </c>
      <c r="E277" s="28" t="s">
        <v>1291</v>
      </c>
      <c r="F277" s="28" t="s">
        <v>1307</v>
      </c>
      <c r="G277" s="192" t="s">
        <v>475</v>
      </c>
      <c r="H277" s="337">
        <v>8.0604874405764946</v>
      </c>
      <c r="I277" s="338">
        <v>606</v>
      </c>
      <c r="J277" s="339">
        <f t="shared" si="24"/>
        <v>20.153233924833717</v>
      </c>
      <c r="K277" s="340">
        <v>5</v>
      </c>
      <c r="L277" s="341">
        <v>4</v>
      </c>
      <c r="M277" s="342">
        <f t="shared" si="25"/>
        <v>25.191542406042146</v>
      </c>
      <c r="N277" s="342">
        <f t="shared" si="26"/>
        <v>20.191542406042146</v>
      </c>
      <c r="O277" s="291">
        <f t="shared" si="27"/>
        <v>1.5998400000000002</v>
      </c>
      <c r="P277" s="339">
        <f t="shared" si="28"/>
        <v>4.0000000000000009</v>
      </c>
      <c r="Q277" s="291">
        <v>561</v>
      </c>
      <c r="R277" s="339">
        <f t="shared" si="29"/>
        <v>4.3208556149732624</v>
      </c>
      <c r="S277" s="291">
        <v>4</v>
      </c>
    </row>
    <row r="278" spans="1:19" s="1" customFormat="1" x14ac:dyDescent="0.2">
      <c r="A278" s="336" t="s">
        <v>1390</v>
      </c>
      <c r="B278" s="326" t="s">
        <v>324</v>
      </c>
      <c r="C278" s="326">
        <v>11</v>
      </c>
      <c r="D278" s="365" t="s">
        <v>1804</v>
      </c>
      <c r="E278" s="28" t="s">
        <v>1291</v>
      </c>
      <c r="F278" s="28" t="s">
        <v>1309</v>
      </c>
      <c r="G278" s="192" t="s">
        <v>499</v>
      </c>
      <c r="H278" s="337">
        <v>8.920163155147474</v>
      </c>
      <c r="I278" s="338">
        <v>606</v>
      </c>
      <c r="J278" s="339">
        <f t="shared" si="24"/>
        <v>22.302638151683855</v>
      </c>
      <c r="K278" s="340">
        <v>5</v>
      </c>
      <c r="L278" s="341">
        <v>4</v>
      </c>
      <c r="M278" s="342">
        <f t="shared" si="25"/>
        <v>27.878297689604818</v>
      </c>
      <c r="N278" s="342">
        <f t="shared" si="26"/>
        <v>22.878297689604818</v>
      </c>
      <c r="O278" s="291">
        <f t="shared" si="27"/>
        <v>1.5998400000000002</v>
      </c>
      <c r="P278" s="339">
        <f t="shared" si="28"/>
        <v>4.0000000000000009</v>
      </c>
      <c r="Q278" s="291">
        <v>561</v>
      </c>
      <c r="R278" s="339">
        <f t="shared" si="29"/>
        <v>4.3208556149732624</v>
      </c>
      <c r="S278" s="291">
        <v>4</v>
      </c>
    </row>
    <row r="279" spans="1:19" s="1" customFormat="1" x14ac:dyDescent="0.2">
      <c r="A279" s="336" t="s">
        <v>1390</v>
      </c>
      <c r="B279" s="326" t="s">
        <v>325</v>
      </c>
      <c r="C279" s="326">
        <v>11</v>
      </c>
      <c r="D279" s="365" t="s">
        <v>1805</v>
      </c>
      <c r="E279" s="28" t="s">
        <v>1291</v>
      </c>
      <c r="F279" s="28" t="s">
        <v>1310</v>
      </c>
      <c r="G279" s="192" t="s">
        <v>511</v>
      </c>
      <c r="H279" s="337">
        <v>3.2990966108686446</v>
      </c>
      <c r="I279" s="338">
        <v>606</v>
      </c>
      <c r="J279" s="339">
        <f t="shared" si="24"/>
        <v>8.2485663838099921</v>
      </c>
      <c r="K279" s="340">
        <v>5</v>
      </c>
      <c r="L279" s="341">
        <v>4</v>
      </c>
      <c r="M279" s="342">
        <f t="shared" si="25"/>
        <v>10.310707979762491</v>
      </c>
      <c r="N279" s="342">
        <f t="shared" si="26"/>
        <v>5.3107079797624905</v>
      </c>
      <c r="O279" s="291">
        <f t="shared" si="27"/>
        <v>1.5998399999999999</v>
      </c>
      <c r="P279" s="339">
        <f t="shared" si="28"/>
        <v>4</v>
      </c>
      <c r="Q279" s="291">
        <v>561</v>
      </c>
      <c r="R279" s="339">
        <f t="shared" si="29"/>
        <v>4.3208556149732615</v>
      </c>
      <c r="S279" s="291">
        <v>4</v>
      </c>
    </row>
    <row r="280" spans="1:19" s="1" customFormat="1" x14ac:dyDescent="0.2">
      <c r="A280" s="336" t="s">
        <v>1390</v>
      </c>
      <c r="B280" s="326" t="s">
        <v>326</v>
      </c>
      <c r="C280" s="326">
        <v>11</v>
      </c>
      <c r="D280" s="365" t="s">
        <v>1806</v>
      </c>
      <c r="E280" s="28" t="s">
        <v>1291</v>
      </c>
      <c r="F280" s="28" t="s">
        <v>1311</v>
      </c>
      <c r="G280" s="192" t="s">
        <v>523</v>
      </c>
      <c r="H280" s="337">
        <v>10.688221423641888</v>
      </c>
      <c r="I280" s="338">
        <v>606</v>
      </c>
      <c r="J280" s="339">
        <f t="shared" si="24"/>
        <v>26.723225881692887</v>
      </c>
      <c r="K280" s="340">
        <v>5</v>
      </c>
      <c r="L280" s="341">
        <v>4</v>
      </c>
      <c r="M280" s="342">
        <f t="shared" si="25"/>
        <v>33.404032352116111</v>
      </c>
      <c r="N280" s="342">
        <f t="shared" si="26"/>
        <v>28.404032352116111</v>
      </c>
      <c r="O280" s="291">
        <f t="shared" si="27"/>
        <v>1.5998400000000002</v>
      </c>
      <c r="P280" s="339">
        <f t="shared" si="28"/>
        <v>4.0000000000000009</v>
      </c>
      <c r="Q280" s="291">
        <v>561</v>
      </c>
      <c r="R280" s="339">
        <f t="shared" si="29"/>
        <v>4.3208556149732624</v>
      </c>
      <c r="S280" s="291">
        <v>4</v>
      </c>
    </row>
    <row r="281" spans="1:19" s="1" customFormat="1" x14ac:dyDescent="0.2">
      <c r="A281" s="336" t="s">
        <v>1390</v>
      </c>
      <c r="B281" s="327" t="s">
        <v>317</v>
      </c>
      <c r="C281" s="326">
        <v>12</v>
      </c>
      <c r="D281" s="365" t="s">
        <v>1807</v>
      </c>
      <c r="E281" s="28" t="s">
        <v>1292</v>
      </c>
      <c r="F281" s="28" t="s">
        <v>1304</v>
      </c>
      <c r="G281" s="28" t="s">
        <v>525</v>
      </c>
      <c r="H281" s="337">
        <v>17.843675482813687</v>
      </c>
      <c r="I281" s="338">
        <v>606</v>
      </c>
      <c r="J281" s="339">
        <f t="shared" si="24"/>
        <v>44.613650072041416</v>
      </c>
      <c r="K281" s="340">
        <v>5</v>
      </c>
      <c r="L281" s="341">
        <v>4</v>
      </c>
      <c r="M281" s="342">
        <f t="shared" si="25"/>
        <v>55.767062590051772</v>
      </c>
      <c r="N281" s="342">
        <f t="shared" si="26"/>
        <v>50.767062590051772</v>
      </c>
      <c r="O281" s="291">
        <f t="shared" si="27"/>
        <v>1.5998400000000004</v>
      </c>
      <c r="P281" s="339">
        <f t="shared" si="28"/>
        <v>4.0000000000000009</v>
      </c>
      <c r="Q281" s="291">
        <v>561</v>
      </c>
      <c r="R281" s="339">
        <f t="shared" si="29"/>
        <v>4.3208556149732633</v>
      </c>
      <c r="S281" s="291">
        <v>4</v>
      </c>
    </row>
    <row r="282" spans="1:19" s="1" customFormat="1" x14ac:dyDescent="0.2">
      <c r="A282" s="336" t="s">
        <v>1390</v>
      </c>
      <c r="B282" s="327" t="s">
        <v>318</v>
      </c>
      <c r="C282" s="326">
        <v>12</v>
      </c>
      <c r="D282" s="365" t="s">
        <v>1808</v>
      </c>
      <c r="E282" s="28" t="s">
        <v>1292</v>
      </c>
      <c r="F282" s="28" t="s">
        <v>1305</v>
      </c>
      <c r="G282" s="28" t="s">
        <v>537</v>
      </c>
      <c r="H282" s="337">
        <v>6.6363126603077891</v>
      </c>
      <c r="I282" s="338">
        <v>606</v>
      </c>
      <c r="J282" s="339">
        <f t="shared" si="24"/>
        <v>16.59244089485896</v>
      </c>
      <c r="K282" s="340">
        <v>5</v>
      </c>
      <c r="L282" s="341">
        <v>4</v>
      </c>
      <c r="M282" s="342">
        <f t="shared" si="25"/>
        <v>20.740551118573698</v>
      </c>
      <c r="N282" s="342">
        <f t="shared" si="26"/>
        <v>15.740551118573698</v>
      </c>
      <c r="O282" s="291">
        <f t="shared" si="27"/>
        <v>1.5998399999999999</v>
      </c>
      <c r="P282" s="339">
        <f t="shared" si="28"/>
        <v>4</v>
      </c>
      <c r="Q282" s="291">
        <v>561</v>
      </c>
      <c r="R282" s="339">
        <f t="shared" si="29"/>
        <v>4.3208556149732615</v>
      </c>
      <c r="S282" s="291">
        <v>4</v>
      </c>
    </row>
    <row r="283" spans="1:19" s="1" customFormat="1" x14ac:dyDescent="0.2">
      <c r="A283" s="336" t="s">
        <v>1390</v>
      </c>
      <c r="B283" s="327" t="s">
        <v>319</v>
      </c>
      <c r="C283" s="326">
        <v>12</v>
      </c>
      <c r="D283" s="365" t="s">
        <v>1809</v>
      </c>
      <c r="E283" s="28" t="s">
        <v>1292</v>
      </c>
      <c r="F283" s="28" t="s">
        <v>1306</v>
      </c>
      <c r="G283" s="28" t="s">
        <v>549</v>
      </c>
      <c r="H283" s="337">
        <v>8.756057390189163</v>
      </c>
      <c r="I283" s="338">
        <v>606</v>
      </c>
      <c r="J283" s="339">
        <f t="shared" si="24"/>
        <v>21.89233270874378</v>
      </c>
      <c r="K283" s="340">
        <v>5</v>
      </c>
      <c r="L283" s="341">
        <v>4</v>
      </c>
      <c r="M283" s="342">
        <f t="shared" si="25"/>
        <v>27.365415885929725</v>
      </c>
      <c r="N283" s="342">
        <f t="shared" si="26"/>
        <v>22.365415885929725</v>
      </c>
      <c r="O283" s="291">
        <f t="shared" si="27"/>
        <v>1.5998400000000002</v>
      </c>
      <c r="P283" s="339">
        <f t="shared" si="28"/>
        <v>4.0000000000000009</v>
      </c>
      <c r="Q283" s="291">
        <v>561</v>
      </c>
      <c r="R283" s="339">
        <f t="shared" si="29"/>
        <v>4.3208556149732624</v>
      </c>
      <c r="S283" s="291">
        <v>4</v>
      </c>
    </row>
    <row r="284" spans="1:19" s="1" customFormat="1" x14ac:dyDescent="0.2">
      <c r="A284" s="336" t="s">
        <v>1390</v>
      </c>
      <c r="B284" s="327" t="s">
        <v>322</v>
      </c>
      <c r="C284" s="326">
        <v>12</v>
      </c>
      <c r="D284" s="365" t="s">
        <v>1810</v>
      </c>
      <c r="E284" s="28" t="s">
        <v>1292</v>
      </c>
      <c r="F284" s="28" t="s">
        <v>1307</v>
      </c>
      <c r="G284" s="28" t="s">
        <v>631</v>
      </c>
      <c r="H284" s="337">
        <v>22.507402492786149</v>
      </c>
      <c r="I284" s="338">
        <v>606</v>
      </c>
      <c r="J284" s="339">
        <f t="shared" si="24"/>
        <v>56.274133645329904</v>
      </c>
      <c r="K284" s="340">
        <v>5</v>
      </c>
      <c r="L284" s="341">
        <v>4</v>
      </c>
      <c r="M284" s="342">
        <f t="shared" si="25"/>
        <v>70.342667056662378</v>
      </c>
      <c r="N284" s="342">
        <f t="shared" si="26"/>
        <v>65.342667056662378</v>
      </c>
      <c r="O284" s="291">
        <f t="shared" si="27"/>
        <v>1.5998400000000002</v>
      </c>
      <c r="P284" s="339">
        <f t="shared" si="28"/>
        <v>4.0000000000000009</v>
      </c>
      <c r="Q284" s="291">
        <v>561</v>
      </c>
      <c r="R284" s="339">
        <f t="shared" si="29"/>
        <v>4.3208556149732624</v>
      </c>
      <c r="S284" s="291">
        <v>4</v>
      </c>
    </row>
    <row r="285" spans="1:19" s="1" customFormat="1" x14ac:dyDescent="0.2">
      <c r="A285" s="336" t="s">
        <v>1390</v>
      </c>
      <c r="B285" s="327" t="s">
        <v>323</v>
      </c>
      <c r="C285" s="326">
        <v>12</v>
      </c>
      <c r="D285" s="365" t="s">
        <v>1811</v>
      </c>
      <c r="E285" s="28" t="s">
        <v>1292</v>
      </c>
      <c r="F285" s="28" t="s">
        <v>1308</v>
      </c>
      <c r="G285" s="28" t="s">
        <v>573</v>
      </c>
      <c r="H285" s="337">
        <v>24.153074055610865</v>
      </c>
      <c r="I285" s="338">
        <v>606</v>
      </c>
      <c r="J285" s="339">
        <f t="shared" si="24"/>
        <v>60.388724011428302</v>
      </c>
      <c r="K285" s="340">
        <v>5</v>
      </c>
      <c r="L285" s="341">
        <v>4</v>
      </c>
      <c r="M285" s="342">
        <f t="shared" si="25"/>
        <v>75.485905014285379</v>
      </c>
      <c r="N285" s="342">
        <f t="shared" si="26"/>
        <v>70.485905014285379</v>
      </c>
      <c r="O285" s="291">
        <f t="shared" si="27"/>
        <v>1.5998399999999999</v>
      </c>
      <c r="P285" s="339">
        <f t="shared" si="28"/>
        <v>4</v>
      </c>
      <c r="Q285" s="291">
        <v>561</v>
      </c>
      <c r="R285" s="339">
        <f t="shared" si="29"/>
        <v>4.3208556149732615</v>
      </c>
      <c r="S285" s="291">
        <v>4</v>
      </c>
    </row>
    <row r="286" spans="1:19" s="1" customFormat="1" x14ac:dyDescent="0.2">
      <c r="A286" s="336" t="s">
        <v>1390</v>
      </c>
      <c r="B286" s="327" t="s">
        <v>324</v>
      </c>
      <c r="C286" s="326">
        <v>12</v>
      </c>
      <c r="D286" s="365" t="s">
        <v>1812</v>
      </c>
      <c r="E286" s="28" t="s">
        <v>1292</v>
      </c>
      <c r="F286" s="28" t="s">
        <v>1309</v>
      </c>
      <c r="G286" s="28" t="s">
        <v>585</v>
      </c>
      <c r="H286" s="337">
        <v>9.2172748751974982</v>
      </c>
      <c r="I286" s="338">
        <v>606</v>
      </c>
      <c r="J286" s="339">
        <f t="shared" si="24"/>
        <v>23.045491737167463</v>
      </c>
      <c r="K286" s="340">
        <v>5</v>
      </c>
      <c r="L286" s="341">
        <v>4</v>
      </c>
      <c r="M286" s="342">
        <f t="shared" si="25"/>
        <v>28.80686467145933</v>
      </c>
      <c r="N286" s="342">
        <f t="shared" si="26"/>
        <v>23.80686467145933</v>
      </c>
      <c r="O286" s="291">
        <f t="shared" si="27"/>
        <v>1.5998399999999999</v>
      </c>
      <c r="P286" s="339">
        <f t="shared" si="28"/>
        <v>4</v>
      </c>
      <c r="Q286" s="291">
        <v>561</v>
      </c>
      <c r="R286" s="339">
        <f t="shared" si="29"/>
        <v>4.3208556149732615</v>
      </c>
      <c r="S286" s="291">
        <v>4</v>
      </c>
    </row>
    <row r="287" spans="1:19" s="1" customFormat="1" x14ac:dyDescent="0.2">
      <c r="A287" s="336" t="s">
        <v>1390</v>
      </c>
      <c r="B287" s="327" t="s">
        <v>325</v>
      </c>
      <c r="C287" s="326">
        <v>12</v>
      </c>
      <c r="D287" s="365" t="s">
        <v>1813</v>
      </c>
      <c r="E287" s="28" t="s">
        <v>1292</v>
      </c>
      <c r="F287" s="28" t="s">
        <v>1310</v>
      </c>
      <c r="G287" s="28" t="s">
        <v>597</v>
      </c>
      <c r="H287" s="337">
        <v>13.709572689816262</v>
      </c>
      <c r="I287" s="338">
        <v>606</v>
      </c>
      <c r="J287" s="339">
        <f t="shared" si="24"/>
        <v>34.2773594604867</v>
      </c>
      <c r="K287" s="340">
        <v>5</v>
      </c>
      <c r="L287" s="341">
        <v>4</v>
      </c>
      <c r="M287" s="342">
        <f t="shared" si="25"/>
        <v>42.846699325608377</v>
      </c>
      <c r="N287" s="342">
        <f t="shared" si="26"/>
        <v>37.846699325608377</v>
      </c>
      <c r="O287" s="291">
        <f t="shared" si="27"/>
        <v>1.5998400000000004</v>
      </c>
      <c r="P287" s="339">
        <f t="shared" si="28"/>
        <v>4.0000000000000009</v>
      </c>
      <c r="Q287" s="291">
        <v>561</v>
      </c>
      <c r="R287" s="339">
        <f t="shared" si="29"/>
        <v>4.3208556149732633</v>
      </c>
      <c r="S287" s="291">
        <v>4</v>
      </c>
    </row>
    <row r="288" spans="1:19" s="1" customFormat="1" x14ac:dyDescent="0.2">
      <c r="A288" s="336" t="s">
        <v>1390</v>
      </c>
      <c r="B288" s="327" t="s">
        <v>326</v>
      </c>
      <c r="C288" s="326">
        <v>12</v>
      </c>
      <c r="D288" s="365" t="s">
        <v>1814</v>
      </c>
      <c r="E288" s="28" t="s">
        <v>1292</v>
      </c>
      <c r="F288" s="28" t="s">
        <v>1311</v>
      </c>
      <c r="G288" s="28" t="s">
        <v>609</v>
      </c>
      <c r="H288" s="337">
        <v>16.74249704500118</v>
      </c>
      <c r="I288" s="338">
        <v>606</v>
      </c>
      <c r="J288" s="339">
        <f t="shared" si="24"/>
        <v>41.860428655368487</v>
      </c>
      <c r="K288" s="340">
        <v>5</v>
      </c>
      <c r="L288" s="341">
        <v>4</v>
      </c>
      <c r="M288" s="342">
        <f t="shared" si="25"/>
        <v>52.325535819210607</v>
      </c>
      <c r="N288" s="342">
        <f t="shared" si="26"/>
        <v>47.325535819210607</v>
      </c>
      <c r="O288" s="291">
        <f t="shared" si="27"/>
        <v>1.5998400000000002</v>
      </c>
      <c r="P288" s="339">
        <f t="shared" si="28"/>
        <v>4.0000000000000009</v>
      </c>
      <c r="Q288" s="291">
        <v>561</v>
      </c>
      <c r="R288" s="339">
        <f t="shared" si="29"/>
        <v>4.3208556149732624</v>
      </c>
      <c r="S288" s="291">
        <v>4</v>
      </c>
    </row>
    <row r="289" spans="1:19" s="1" customFormat="1" x14ac:dyDescent="0.2">
      <c r="A289" s="326" t="s">
        <v>1445</v>
      </c>
      <c r="B289" s="326" t="s">
        <v>317</v>
      </c>
      <c r="C289" s="326">
        <v>1</v>
      </c>
      <c r="D289" s="365" t="s">
        <v>1815</v>
      </c>
      <c r="E289" s="28" t="s">
        <v>1275</v>
      </c>
      <c r="F289" s="28" t="s">
        <v>1304</v>
      </c>
      <c r="G289" s="192" t="s">
        <v>527</v>
      </c>
      <c r="H289" s="337">
        <v>15.254136774611876</v>
      </c>
      <c r="I289" s="338">
        <v>606</v>
      </c>
      <c r="J289" s="339">
        <f t="shared" si="24"/>
        <v>38.139155852114904</v>
      </c>
      <c r="K289" s="340">
        <v>5</v>
      </c>
      <c r="L289" s="341">
        <v>4</v>
      </c>
      <c r="M289" s="342">
        <f t="shared" si="25"/>
        <v>47.673944815143628</v>
      </c>
      <c r="N289" s="342">
        <f t="shared" si="26"/>
        <v>42.673944815143628</v>
      </c>
      <c r="O289" s="291">
        <f t="shared" si="27"/>
        <v>1.5998399999999999</v>
      </c>
      <c r="P289" s="339">
        <f t="shared" si="28"/>
        <v>4</v>
      </c>
      <c r="Q289" s="291">
        <v>561</v>
      </c>
      <c r="R289" s="339">
        <f t="shared" si="29"/>
        <v>4.3208556149732615</v>
      </c>
      <c r="S289" s="291">
        <v>4</v>
      </c>
    </row>
    <row r="290" spans="1:19" s="1" customFormat="1" x14ac:dyDescent="0.2">
      <c r="A290" s="326" t="s">
        <v>1445</v>
      </c>
      <c r="B290" s="326" t="s">
        <v>318</v>
      </c>
      <c r="C290" s="326">
        <v>1</v>
      </c>
      <c r="D290" s="365" t="s">
        <v>1816</v>
      </c>
      <c r="E290" s="28" t="s">
        <v>1275</v>
      </c>
      <c r="F290" s="28" t="s">
        <v>1305</v>
      </c>
      <c r="G290" s="192" t="s">
        <v>539</v>
      </c>
      <c r="H290" s="337">
        <v>9.3429191647964096</v>
      </c>
      <c r="I290" s="338">
        <v>606</v>
      </c>
      <c r="J290" s="339">
        <f t="shared" si="24"/>
        <v>23.359633875378563</v>
      </c>
      <c r="K290" s="340">
        <v>5</v>
      </c>
      <c r="L290" s="341">
        <v>4</v>
      </c>
      <c r="M290" s="342">
        <f t="shared" si="25"/>
        <v>29.199542344223204</v>
      </c>
      <c r="N290" s="342">
        <f t="shared" si="26"/>
        <v>24.199542344223204</v>
      </c>
      <c r="O290" s="291">
        <f t="shared" si="27"/>
        <v>1.5998399999999999</v>
      </c>
      <c r="P290" s="339">
        <f t="shared" si="28"/>
        <v>4</v>
      </c>
      <c r="Q290" s="291">
        <v>561</v>
      </c>
      <c r="R290" s="339">
        <f t="shared" si="29"/>
        <v>4.3208556149732615</v>
      </c>
      <c r="S290" s="291">
        <v>4</v>
      </c>
    </row>
    <row r="291" spans="1:19" s="1" customFormat="1" x14ac:dyDescent="0.2">
      <c r="A291" s="326" t="s">
        <v>1445</v>
      </c>
      <c r="B291" s="326" t="s">
        <v>319</v>
      </c>
      <c r="C291" s="326">
        <v>1</v>
      </c>
      <c r="D291" s="365" t="s">
        <v>1817</v>
      </c>
      <c r="E291" s="28" t="s">
        <v>1275</v>
      </c>
      <c r="F291" s="28" t="s">
        <v>1306</v>
      </c>
      <c r="G291" s="192" t="s">
        <v>551</v>
      </c>
      <c r="H291" s="337">
        <v>24.429929882130832</v>
      </c>
      <c r="I291" s="338">
        <v>606</v>
      </c>
      <c r="J291" s="339">
        <f t="shared" si="24"/>
        <v>61.080932798606945</v>
      </c>
      <c r="K291" s="340">
        <v>5</v>
      </c>
      <c r="L291" s="341">
        <v>4</v>
      </c>
      <c r="M291" s="342">
        <f t="shared" si="25"/>
        <v>76.351165998258679</v>
      </c>
      <c r="N291" s="342">
        <f t="shared" si="26"/>
        <v>71.351165998258679</v>
      </c>
      <c r="O291" s="291">
        <f t="shared" si="27"/>
        <v>1.5998399999999999</v>
      </c>
      <c r="P291" s="339">
        <f t="shared" si="28"/>
        <v>4</v>
      </c>
      <c r="Q291" s="291">
        <v>561</v>
      </c>
      <c r="R291" s="339">
        <f t="shared" si="29"/>
        <v>4.3208556149732615</v>
      </c>
      <c r="S291" s="291">
        <v>4</v>
      </c>
    </row>
    <row r="292" spans="1:19" s="1" customFormat="1" x14ac:dyDescent="0.2">
      <c r="A292" s="326" t="s">
        <v>1445</v>
      </c>
      <c r="B292" s="326" t="s">
        <v>322</v>
      </c>
      <c r="C292" s="326">
        <v>1</v>
      </c>
      <c r="D292" s="365" t="s">
        <v>1818</v>
      </c>
      <c r="E292" s="28" t="s">
        <v>1275</v>
      </c>
      <c r="F292" s="28" t="s">
        <v>1307</v>
      </c>
      <c r="G292" s="192" t="s">
        <v>563</v>
      </c>
      <c r="H292" s="337">
        <v>27.691832740452568</v>
      </c>
      <c r="I292" s="338">
        <v>606</v>
      </c>
      <c r="J292" s="339">
        <f t="shared" si="24"/>
        <v>69.236505501681577</v>
      </c>
      <c r="K292" s="340">
        <v>5</v>
      </c>
      <c r="L292" s="341">
        <v>4</v>
      </c>
      <c r="M292" s="342">
        <f t="shared" si="25"/>
        <v>86.545631877101968</v>
      </c>
      <c r="N292" s="342">
        <f t="shared" si="26"/>
        <v>81.545631877101968</v>
      </c>
      <c r="O292" s="291">
        <f t="shared" si="27"/>
        <v>1.5998400000000006</v>
      </c>
      <c r="P292" s="339">
        <f t="shared" si="28"/>
        <v>4.0000000000000018</v>
      </c>
      <c r="Q292" s="291">
        <v>561</v>
      </c>
      <c r="R292" s="339">
        <f t="shared" si="29"/>
        <v>4.3208556149732633</v>
      </c>
      <c r="S292" s="291">
        <v>4</v>
      </c>
    </row>
    <row r="293" spans="1:19" s="1" customFormat="1" x14ac:dyDescent="0.2">
      <c r="A293" s="326" t="s">
        <v>1445</v>
      </c>
      <c r="B293" s="326" t="s">
        <v>323</v>
      </c>
      <c r="C293" s="326">
        <v>1</v>
      </c>
      <c r="D293" s="365" t="s">
        <v>1819</v>
      </c>
      <c r="E293" s="28" t="s">
        <v>1275</v>
      </c>
      <c r="F293" s="28" t="s">
        <v>1308</v>
      </c>
      <c r="G293" s="192" t="s">
        <v>575</v>
      </c>
      <c r="H293" s="337">
        <v>28.172687597039882</v>
      </c>
      <c r="I293" s="338">
        <v>606</v>
      </c>
      <c r="J293" s="339">
        <f t="shared" si="24"/>
        <v>70.438762868886599</v>
      </c>
      <c r="K293" s="340">
        <v>5</v>
      </c>
      <c r="L293" s="341">
        <v>4</v>
      </c>
      <c r="M293" s="342">
        <f t="shared" si="25"/>
        <v>88.048453586108252</v>
      </c>
      <c r="N293" s="342">
        <f t="shared" si="26"/>
        <v>83.048453586108252</v>
      </c>
      <c r="O293" s="291">
        <f t="shared" si="27"/>
        <v>1.5998399999999999</v>
      </c>
      <c r="P293" s="339">
        <f t="shared" si="28"/>
        <v>4</v>
      </c>
      <c r="Q293" s="291">
        <v>561</v>
      </c>
      <c r="R293" s="339">
        <f t="shared" si="29"/>
        <v>4.3208556149732615</v>
      </c>
      <c r="S293" s="291">
        <v>4</v>
      </c>
    </row>
    <row r="294" spans="1:19" s="1" customFormat="1" x14ac:dyDescent="0.2">
      <c r="A294" s="326" t="s">
        <v>1445</v>
      </c>
      <c r="B294" s="326" t="s">
        <v>324</v>
      </c>
      <c r="C294" s="326">
        <v>1</v>
      </c>
      <c r="D294" s="365" t="s">
        <v>1820</v>
      </c>
      <c r="E294" s="28" t="s">
        <v>1275</v>
      </c>
      <c r="F294" s="28" t="s">
        <v>1309</v>
      </c>
      <c r="G294" s="192" t="s">
        <v>587</v>
      </c>
      <c r="H294" s="337">
        <v>23.241323288575181</v>
      </c>
      <c r="I294" s="338">
        <v>606</v>
      </c>
      <c r="J294" s="339">
        <f t="shared" si="24"/>
        <v>58.109119133351285</v>
      </c>
      <c r="K294" s="340">
        <v>5</v>
      </c>
      <c r="L294" s="341">
        <v>4</v>
      </c>
      <c r="M294" s="342">
        <f t="shared" si="25"/>
        <v>72.636398916689103</v>
      </c>
      <c r="N294" s="342">
        <f t="shared" si="26"/>
        <v>67.636398916689103</v>
      </c>
      <c r="O294" s="291">
        <f t="shared" si="27"/>
        <v>1.5998400000000002</v>
      </c>
      <c r="P294" s="339">
        <f t="shared" si="28"/>
        <v>4.0000000000000009</v>
      </c>
      <c r="Q294" s="291">
        <v>561</v>
      </c>
      <c r="R294" s="339">
        <f t="shared" si="29"/>
        <v>4.3208556149732624</v>
      </c>
      <c r="S294" s="291">
        <v>4</v>
      </c>
    </row>
    <row r="295" spans="1:19" x14ac:dyDescent="0.2">
      <c r="A295" s="326" t="s">
        <v>1445</v>
      </c>
      <c r="B295" s="326" t="s">
        <v>325</v>
      </c>
      <c r="C295" s="326">
        <v>1</v>
      </c>
      <c r="D295" s="365" t="s">
        <v>1821</v>
      </c>
      <c r="E295" s="28" t="s">
        <v>1275</v>
      </c>
      <c r="F295" s="28" t="s">
        <v>1310</v>
      </c>
      <c r="G295" s="192" t="s">
        <v>599</v>
      </c>
      <c r="H295" s="337">
        <v>40.697811718623726</v>
      </c>
      <c r="I295" s="338">
        <v>606</v>
      </c>
      <c r="J295" s="339">
        <f t="shared" si="24"/>
        <v>101.75470476703602</v>
      </c>
      <c r="K295" s="340">
        <v>5</v>
      </c>
      <c r="L295" s="341">
        <v>4</v>
      </c>
      <c r="M295" s="342">
        <f t="shared" si="25"/>
        <v>127.19338095879502</v>
      </c>
      <c r="N295" s="342">
        <f t="shared" si="26"/>
        <v>122.19338095879502</v>
      </c>
      <c r="O295" s="291">
        <f t="shared" si="27"/>
        <v>1.5998399999999999</v>
      </c>
      <c r="P295" s="339">
        <f t="shared" si="28"/>
        <v>4</v>
      </c>
      <c r="Q295" s="291">
        <v>561</v>
      </c>
      <c r="R295" s="339">
        <f t="shared" si="29"/>
        <v>4.3208556149732615</v>
      </c>
      <c r="S295" s="291">
        <v>4</v>
      </c>
    </row>
    <row r="296" spans="1:19" x14ac:dyDescent="0.2">
      <c r="A296" s="326" t="s">
        <v>1445</v>
      </c>
      <c r="B296" s="326" t="s">
        <v>326</v>
      </c>
      <c r="C296" s="326">
        <v>1</v>
      </c>
      <c r="D296" s="365" t="s">
        <v>1822</v>
      </c>
      <c r="E296" s="28" t="s">
        <v>1275</v>
      </c>
      <c r="F296" s="28" t="s">
        <v>1311</v>
      </c>
      <c r="G296" s="192" t="s">
        <v>641</v>
      </c>
      <c r="H296" s="337">
        <v>9.2361653876251886</v>
      </c>
      <c r="I296" s="338">
        <v>606</v>
      </c>
      <c r="J296" s="339">
        <f t="shared" si="24"/>
        <v>23.092722741337106</v>
      </c>
      <c r="K296" s="340">
        <v>5</v>
      </c>
      <c r="L296" s="341">
        <v>4</v>
      </c>
      <c r="M296" s="342">
        <f t="shared" si="25"/>
        <v>28.86590342667138</v>
      </c>
      <c r="N296" s="342">
        <f t="shared" si="26"/>
        <v>23.86590342667138</v>
      </c>
      <c r="O296" s="291">
        <f t="shared" si="27"/>
        <v>1.5998400000000002</v>
      </c>
      <c r="P296" s="339">
        <f t="shared" si="28"/>
        <v>4.0000000000000009</v>
      </c>
      <c r="Q296" s="291">
        <v>561</v>
      </c>
      <c r="R296" s="339">
        <f t="shared" si="29"/>
        <v>4.3208556149732624</v>
      </c>
      <c r="S296" s="291">
        <v>4</v>
      </c>
    </row>
    <row r="297" spans="1:19" x14ac:dyDescent="0.2">
      <c r="A297" s="326" t="s">
        <v>1445</v>
      </c>
      <c r="B297" s="327" t="s">
        <v>317</v>
      </c>
      <c r="C297" s="327">
        <v>2</v>
      </c>
      <c r="D297" s="365" t="s">
        <v>1823</v>
      </c>
      <c r="E297" s="28" t="s">
        <v>1276</v>
      </c>
      <c r="F297" s="28" t="s">
        <v>1304</v>
      </c>
      <c r="G297" s="28" t="s">
        <v>529</v>
      </c>
      <c r="H297" s="337">
        <v>14.704588367083517</v>
      </c>
      <c r="I297" s="338">
        <v>606</v>
      </c>
      <c r="J297" s="339">
        <f t="shared" si="24"/>
        <v>36.765147432452032</v>
      </c>
      <c r="K297" s="340">
        <v>5</v>
      </c>
      <c r="L297" s="341">
        <v>4</v>
      </c>
      <c r="M297" s="342">
        <f t="shared" si="25"/>
        <v>45.956434290565042</v>
      </c>
      <c r="N297" s="342">
        <f t="shared" si="26"/>
        <v>40.956434290565042</v>
      </c>
      <c r="O297" s="291">
        <f t="shared" si="27"/>
        <v>1.5998400000000002</v>
      </c>
      <c r="P297" s="339">
        <f t="shared" si="28"/>
        <v>4.0000000000000009</v>
      </c>
      <c r="Q297" s="291">
        <v>561</v>
      </c>
      <c r="R297" s="339">
        <f t="shared" si="29"/>
        <v>4.3208556149732624</v>
      </c>
      <c r="S297" s="291">
        <v>4</v>
      </c>
    </row>
    <row r="298" spans="1:19" x14ac:dyDescent="0.2">
      <c r="A298" s="326" t="s">
        <v>1445</v>
      </c>
      <c r="B298" s="327" t="s">
        <v>318</v>
      </c>
      <c r="C298" s="327">
        <v>2</v>
      </c>
      <c r="D298" s="365" t="s">
        <v>1824</v>
      </c>
      <c r="E298" s="28" t="s">
        <v>1276</v>
      </c>
      <c r="F298" s="28" t="s">
        <v>1305</v>
      </c>
      <c r="G298" s="28" t="s">
        <v>541</v>
      </c>
      <c r="H298" s="337">
        <v>8.2044073220583513</v>
      </c>
      <c r="I298" s="338">
        <v>606</v>
      </c>
      <c r="J298" s="339">
        <f t="shared" si="24"/>
        <v>20.513069612107088</v>
      </c>
      <c r="K298" s="340">
        <v>5</v>
      </c>
      <c r="L298" s="341">
        <v>4</v>
      </c>
      <c r="M298" s="342">
        <f t="shared" si="25"/>
        <v>25.64133701513386</v>
      </c>
      <c r="N298" s="342">
        <f t="shared" si="26"/>
        <v>20.64133701513386</v>
      </c>
      <c r="O298" s="291">
        <f t="shared" si="27"/>
        <v>1.5998400000000002</v>
      </c>
      <c r="P298" s="339">
        <f t="shared" si="28"/>
        <v>4.0000000000000009</v>
      </c>
      <c r="Q298" s="291">
        <v>561</v>
      </c>
      <c r="R298" s="339">
        <f t="shared" si="29"/>
        <v>4.3208556149732624</v>
      </c>
      <c r="S298" s="291">
        <v>4</v>
      </c>
    </row>
    <row r="299" spans="1:19" x14ac:dyDescent="0.2">
      <c r="A299" s="326" t="s">
        <v>1445</v>
      </c>
      <c r="B299" s="327" t="s">
        <v>319</v>
      </c>
      <c r="C299" s="327">
        <v>2</v>
      </c>
      <c r="D299" s="365" t="s">
        <v>1825</v>
      </c>
      <c r="E299" s="28" t="s">
        <v>1276</v>
      </c>
      <c r="F299" s="28" t="s">
        <v>1306</v>
      </c>
      <c r="G299" s="28" t="s">
        <v>553</v>
      </c>
      <c r="H299" s="337">
        <v>17.350330889691637</v>
      </c>
      <c r="I299" s="338">
        <v>606</v>
      </c>
      <c r="J299" s="339">
        <f t="shared" si="24"/>
        <v>43.380165240753172</v>
      </c>
      <c r="K299" s="340">
        <v>5</v>
      </c>
      <c r="L299" s="341">
        <v>4</v>
      </c>
      <c r="M299" s="342">
        <f t="shared" si="25"/>
        <v>54.225206550941465</v>
      </c>
      <c r="N299" s="342">
        <f t="shared" si="26"/>
        <v>49.225206550941465</v>
      </c>
      <c r="O299" s="291">
        <f t="shared" si="27"/>
        <v>1.5998399999999997</v>
      </c>
      <c r="P299" s="339">
        <f t="shared" si="28"/>
        <v>3.9999999999999991</v>
      </c>
      <c r="Q299" s="291">
        <v>561</v>
      </c>
      <c r="R299" s="339">
        <f t="shared" si="29"/>
        <v>4.3208556149732606</v>
      </c>
      <c r="S299" s="291">
        <v>4</v>
      </c>
    </row>
    <row r="300" spans="1:19" x14ac:dyDescent="0.2">
      <c r="A300" s="326" t="s">
        <v>1445</v>
      </c>
      <c r="B300" s="327" t="s">
        <v>322</v>
      </c>
      <c r="C300" s="327">
        <v>2</v>
      </c>
      <c r="D300" s="365" t="s">
        <v>1826</v>
      </c>
      <c r="E300" s="28" t="s">
        <v>1276</v>
      </c>
      <c r="F300" s="28" t="s">
        <v>1307</v>
      </c>
      <c r="G300" s="28" t="s">
        <v>565</v>
      </c>
      <c r="H300" s="337">
        <v>22.779203036789966</v>
      </c>
      <c r="I300" s="338">
        <v>606</v>
      </c>
      <c r="J300" s="339">
        <f t="shared" si="24"/>
        <v>56.953702962271137</v>
      </c>
      <c r="K300" s="340">
        <v>5</v>
      </c>
      <c r="L300" s="341">
        <v>4</v>
      </c>
      <c r="M300" s="342">
        <f t="shared" si="25"/>
        <v>71.192128702838914</v>
      </c>
      <c r="N300" s="342">
        <f t="shared" si="26"/>
        <v>66.192128702838914</v>
      </c>
      <c r="O300" s="291">
        <f t="shared" si="27"/>
        <v>1.5998400000000004</v>
      </c>
      <c r="P300" s="339">
        <f t="shared" si="28"/>
        <v>4.0000000000000009</v>
      </c>
      <c r="Q300" s="291">
        <v>561</v>
      </c>
      <c r="R300" s="339">
        <f t="shared" si="29"/>
        <v>4.3208556149732633</v>
      </c>
      <c r="S300" s="291">
        <v>4</v>
      </c>
    </row>
    <row r="301" spans="1:19" x14ac:dyDescent="0.2">
      <c r="A301" s="326" t="s">
        <v>1445</v>
      </c>
      <c r="B301" s="327" t="s">
        <v>323</v>
      </c>
      <c r="C301" s="327">
        <v>2</v>
      </c>
      <c r="D301" s="365" t="s">
        <v>1827</v>
      </c>
      <c r="E301" s="28" t="s">
        <v>1276</v>
      </c>
      <c r="F301" s="28" t="s">
        <v>1308</v>
      </c>
      <c r="G301" s="28" t="s">
        <v>577</v>
      </c>
      <c r="H301" s="337">
        <v>10.38313952606506</v>
      </c>
      <c r="I301" s="338">
        <v>606</v>
      </c>
      <c r="J301" s="339">
        <f t="shared" si="24"/>
        <v>25.960444859648614</v>
      </c>
      <c r="K301" s="340">
        <v>5</v>
      </c>
      <c r="L301" s="341">
        <v>4</v>
      </c>
      <c r="M301" s="342">
        <f t="shared" si="25"/>
        <v>32.450556074560765</v>
      </c>
      <c r="N301" s="342">
        <f t="shared" si="26"/>
        <v>27.450556074560765</v>
      </c>
      <c r="O301" s="291">
        <f t="shared" si="27"/>
        <v>1.5998400000000002</v>
      </c>
      <c r="P301" s="339">
        <f t="shared" si="28"/>
        <v>4.0000000000000009</v>
      </c>
      <c r="Q301" s="291">
        <v>561</v>
      </c>
      <c r="R301" s="339">
        <f t="shared" si="29"/>
        <v>4.3208556149732624</v>
      </c>
      <c r="S301" s="291">
        <v>4</v>
      </c>
    </row>
    <row r="302" spans="1:19" x14ac:dyDescent="0.2">
      <c r="A302" s="326" t="s">
        <v>1445</v>
      </c>
      <c r="B302" s="327" t="s">
        <v>324</v>
      </c>
      <c r="C302" s="327">
        <v>2</v>
      </c>
      <c r="D302" s="365" t="s">
        <v>1828</v>
      </c>
      <c r="E302" s="28" t="s">
        <v>1276</v>
      </c>
      <c r="F302" s="28" t="s">
        <v>1309</v>
      </c>
      <c r="G302" s="28" t="s">
        <v>589</v>
      </c>
      <c r="H302" s="337">
        <v>9.711643552120492</v>
      </c>
      <c r="I302" s="338">
        <v>606</v>
      </c>
      <c r="J302" s="339">
        <f t="shared" si="24"/>
        <v>24.281537034004632</v>
      </c>
      <c r="K302" s="340">
        <v>5</v>
      </c>
      <c r="L302" s="341">
        <v>4</v>
      </c>
      <c r="M302" s="342">
        <f t="shared" si="25"/>
        <v>30.351921292505789</v>
      </c>
      <c r="N302" s="342">
        <f t="shared" si="26"/>
        <v>25.351921292505789</v>
      </c>
      <c r="O302" s="291">
        <f t="shared" si="27"/>
        <v>1.5998399999999999</v>
      </c>
      <c r="P302" s="339">
        <f t="shared" si="28"/>
        <v>4</v>
      </c>
      <c r="Q302" s="291">
        <v>561</v>
      </c>
      <c r="R302" s="339">
        <f t="shared" si="29"/>
        <v>4.3208556149732615</v>
      </c>
      <c r="S302" s="291">
        <v>4</v>
      </c>
    </row>
    <row r="303" spans="1:19" x14ac:dyDescent="0.2">
      <c r="A303" s="326" t="s">
        <v>1445</v>
      </c>
      <c r="B303" s="327" t="s">
        <v>325</v>
      </c>
      <c r="C303" s="327">
        <v>2</v>
      </c>
      <c r="D303" s="365" t="s">
        <v>1829</v>
      </c>
      <c r="E303" s="28" t="s">
        <v>1276</v>
      </c>
      <c r="F303" s="28" t="s">
        <v>1310</v>
      </c>
      <c r="G303" s="28" t="s">
        <v>601</v>
      </c>
      <c r="H303" s="337">
        <v>20.287500598110249</v>
      </c>
      <c r="I303" s="338">
        <v>606</v>
      </c>
      <c r="J303" s="339">
        <f t="shared" si="24"/>
        <v>50.723823877663385</v>
      </c>
      <c r="K303" s="340">
        <v>5</v>
      </c>
      <c r="L303" s="341">
        <v>4</v>
      </c>
      <c r="M303" s="342">
        <f t="shared" si="25"/>
        <v>63.404779847079233</v>
      </c>
      <c r="N303" s="342">
        <f t="shared" si="26"/>
        <v>58.404779847079233</v>
      </c>
      <c r="O303" s="291">
        <f t="shared" si="27"/>
        <v>1.5998400000000002</v>
      </c>
      <c r="P303" s="339">
        <f t="shared" si="28"/>
        <v>4.0000000000000009</v>
      </c>
      <c r="Q303" s="291">
        <v>561</v>
      </c>
      <c r="R303" s="339">
        <f t="shared" si="29"/>
        <v>4.3208556149732624</v>
      </c>
      <c r="S303" s="291">
        <v>4</v>
      </c>
    </row>
    <row r="304" spans="1:19" x14ac:dyDescent="0.2">
      <c r="A304" s="326" t="s">
        <v>1445</v>
      </c>
      <c r="B304" s="327" t="s">
        <v>326</v>
      </c>
      <c r="C304" s="327">
        <v>2</v>
      </c>
      <c r="D304" s="365" t="s">
        <v>1830</v>
      </c>
      <c r="E304" s="28" t="s">
        <v>1276</v>
      </c>
      <c r="F304" s="28" t="s">
        <v>1311</v>
      </c>
      <c r="G304" s="28" t="s">
        <v>613</v>
      </c>
      <c r="H304" s="337">
        <v>11.305384939083039</v>
      </c>
      <c r="I304" s="338">
        <v>606</v>
      </c>
      <c r="J304" s="339">
        <f t="shared" si="24"/>
        <v>28.26628897660526</v>
      </c>
      <c r="K304" s="340">
        <v>5</v>
      </c>
      <c r="L304" s="341">
        <v>4</v>
      </c>
      <c r="M304" s="342">
        <f t="shared" si="25"/>
        <v>35.332861220756577</v>
      </c>
      <c r="N304" s="342">
        <f t="shared" si="26"/>
        <v>30.332861220756577</v>
      </c>
      <c r="O304" s="291">
        <f t="shared" si="27"/>
        <v>1.5998399999999999</v>
      </c>
      <c r="P304" s="339">
        <f t="shared" si="28"/>
        <v>4</v>
      </c>
      <c r="Q304" s="291">
        <v>561</v>
      </c>
      <c r="R304" s="339">
        <f t="shared" si="29"/>
        <v>4.3208556149732615</v>
      </c>
      <c r="S304" s="291">
        <v>4</v>
      </c>
    </row>
    <row r="305" spans="1:19" x14ac:dyDescent="0.2">
      <c r="A305" s="326" t="s">
        <v>1445</v>
      </c>
      <c r="B305" s="326" t="s">
        <v>317</v>
      </c>
      <c r="C305" s="326">
        <v>3</v>
      </c>
      <c r="D305" s="365" t="s">
        <v>1831</v>
      </c>
      <c r="E305" s="28" t="s">
        <v>1277</v>
      </c>
      <c r="F305" s="28" t="s">
        <v>1304</v>
      </c>
      <c r="G305" s="192" t="s">
        <v>531</v>
      </c>
      <c r="H305" s="337">
        <v>23.974054498612986</v>
      </c>
      <c r="I305" s="338">
        <v>606</v>
      </c>
      <c r="J305" s="339">
        <f t="shared" si="24"/>
        <v>59.941130359568426</v>
      </c>
      <c r="K305" s="340">
        <v>5</v>
      </c>
      <c r="L305" s="341">
        <v>4</v>
      </c>
      <c r="M305" s="342">
        <f t="shared" si="25"/>
        <v>74.926412949460527</v>
      </c>
      <c r="N305" s="342">
        <f t="shared" si="26"/>
        <v>69.926412949460527</v>
      </c>
      <c r="O305" s="291">
        <f t="shared" si="27"/>
        <v>1.5998399999999999</v>
      </c>
      <c r="P305" s="339">
        <f t="shared" si="28"/>
        <v>4</v>
      </c>
      <c r="Q305" s="291">
        <v>561</v>
      </c>
      <c r="R305" s="339">
        <f t="shared" si="29"/>
        <v>4.3208556149732615</v>
      </c>
      <c r="S305" s="291">
        <v>4</v>
      </c>
    </row>
    <row r="306" spans="1:19" x14ac:dyDescent="0.2">
      <c r="A306" s="326" t="s">
        <v>1445</v>
      </c>
      <c r="B306" s="326" t="s">
        <v>318</v>
      </c>
      <c r="C306" s="326">
        <v>3</v>
      </c>
      <c r="D306" s="365" t="s">
        <v>1832</v>
      </c>
      <c r="E306" s="28" t="s">
        <v>1277</v>
      </c>
      <c r="F306" s="28" t="s">
        <v>1305</v>
      </c>
      <c r="G306" s="192" t="s">
        <v>543</v>
      </c>
      <c r="H306" s="337">
        <v>8.3734235131452373</v>
      </c>
      <c r="I306" s="338">
        <v>606</v>
      </c>
      <c r="J306" s="339">
        <f t="shared" si="24"/>
        <v>20.935652348097904</v>
      </c>
      <c r="K306" s="340">
        <v>5</v>
      </c>
      <c r="L306" s="341">
        <v>4</v>
      </c>
      <c r="M306" s="342">
        <f t="shared" si="25"/>
        <v>26.169565435122379</v>
      </c>
      <c r="N306" s="342">
        <f t="shared" si="26"/>
        <v>21.169565435122379</v>
      </c>
      <c r="O306" s="291">
        <f t="shared" si="27"/>
        <v>1.5998400000000002</v>
      </c>
      <c r="P306" s="339">
        <f t="shared" si="28"/>
        <v>4.0000000000000009</v>
      </c>
      <c r="Q306" s="291">
        <v>561</v>
      </c>
      <c r="R306" s="339">
        <f t="shared" si="29"/>
        <v>4.3208556149732624</v>
      </c>
      <c r="S306" s="291">
        <v>4</v>
      </c>
    </row>
    <row r="307" spans="1:19" x14ac:dyDescent="0.2">
      <c r="A307" s="326" t="s">
        <v>1445</v>
      </c>
      <c r="B307" s="326" t="s">
        <v>319</v>
      </c>
      <c r="C307" s="326">
        <v>3</v>
      </c>
      <c r="D307" s="365" t="s">
        <v>1833</v>
      </c>
      <c r="E307" s="28" t="s">
        <v>1277</v>
      </c>
      <c r="F307" s="28" t="s">
        <v>1306</v>
      </c>
      <c r="G307" s="192" t="s">
        <v>555</v>
      </c>
      <c r="H307" s="337">
        <v>20.580148424975953</v>
      </c>
      <c r="I307" s="338">
        <v>606</v>
      </c>
      <c r="J307" s="339">
        <f t="shared" si="24"/>
        <v>51.455516614101292</v>
      </c>
      <c r="K307" s="340">
        <v>5</v>
      </c>
      <c r="L307" s="341">
        <v>4</v>
      </c>
      <c r="M307" s="342">
        <f t="shared" si="25"/>
        <v>64.319395767626617</v>
      </c>
      <c r="N307" s="342">
        <f t="shared" si="26"/>
        <v>59.319395767626617</v>
      </c>
      <c r="O307" s="291">
        <f t="shared" si="27"/>
        <v>1.5998400000000002</v>
      </c>
      <c r="P307" s="339">
        <f t="shared" si="28"/>
        <v>4.0000000000000009</v>
      </c>
      <c r="Q307" s="291">
        <v>561</v>
      </c>
      <c r="R307" s="339">
        <f t="shared" si="29"/>
        <v>4.3208556149732624</v>
      </c>
      <c r="S307" s="291">
        <v>4</v>
      </c>
    </row>
    <row r="308" spans="1:19" x14ac:dyDescent="0.2">
      <c r="A308" s="326" t="s">
        <v>1445</v>
      </c>
      <c r="B308" s="326" t="s">
        <v>322</v>
      </c>
      <c r="C308" s="326">
        <v>3</v>
      </c>
      <c r="D308" s="365" t="s">
        <v>1834</v>
      </c>
      <c r="E308" s="28" t="s">
        <v>1277</v>
      </c>
      <c r="F308" s="28" t="s">
        <v>1307</v>
      </c>
      <c r="G308" s="192" t="s">
        <v>567</v>
      </c>
      <c r="H308" s="337">
        <v>13.724144049106785</v>
      </c>
      <c r="I308" s="338">
        <v>606</v>
      </c>
      <c r="J308" s="339">
        <f t="shared" si="24"/>
        <v>34.313791501917159</v>
      </c>
      <c r="K308" s="340">
        <v>5</v>
      </c>
      <c r="L308" s="341">
        <v>4</v>
      </c>
      <c r="M308" s="342">
        <f t="shared" si="25"/>
        <v>42.89223937739645</v>
      </c>
      <c r="N308" s="342">
        <f t="shared" si="26"/>
        <v>37.89223937739645</v>
      </c>
      <c r="O308" s="291">
        <f t="shared" si="27"/>
        <v>1.5998399999999999</v>
      </c>
      <c r="P308" s="339">
        <f t="shared" si="28"/>
        <v>4</v>
      </c>
      <c r="Q308" s="291">
        <v>561</v>
      </c>
      <c r="R308" s="339">
        <f t="shared" si="29"/>
        <v>4.3208556149732615</v>
      </c>
      <c r="S308" s="291">
        <v>4</v>
      </c>
    </row>
    <row r="309" spans="1:19" x14ac:dyDescent="0.2">
      <c r="A309" s="326" t="s">
        <v>1445</v>
      </c>
      <c r="B309" s="326" t="s">
        <v>323</v>
      </c>
      <c r="C309" s="326">
        <v>3</v>
      </c>
      <c r="D309" s="365" t="s">
        <v>1835</v>
      </c>
      <c r="E309" s="28" t="s">
        <v>1277</v>
      </c>
      <c r="F309" s="28" t="s">
        <v>1308</v>
      </c>
      <c r="G309" s="192" t="s">
        <v>579</v>
      </c>
      <c r="H309" s="337">
        <v>14.345328931548572</v>
      </c>
      <c r="I309" s="338">
        <v>606</v>
      </c>
      <c r="J309" s="339">
        <f t="shared" si="24"/>
        <v>35.866909019773409</v>
      </c>
      <c r="K309" s="340">
        <v>5</v>
      </c>
      <c r="L309" s="341">
        <v>4</v>
      </c>
      <c r="M309" s="342">
        <f t="shared" si="25"/>
        <v>44.83363627471676</v>
      </c>
      <c r="N309" s="342">
        <f t="shared" si="26"/>
        <v>39.83363627471676</v>
      </c>
      <c r="O309" s="291">
        <f t="shared" si="27"/>
        <v>1.5998400000000002</v>
      </c>
      <c r="P309" s="339">
        <f t="shared" si="28"/>
        <v>4.0000000000000009</v>
      </c>
      <c r="Q309" s="291">
        <v>561</v>
      </c>
      <c r="R309" s="339">
        <f t="shared" si="29"/>
        <v>4.3208556149732624</v>
      </c>
      <c r="S309" s="291">
        <v>4</v>
      </c>
    </row>
    <row r="310" spans="1:19" x14ac:dyDescent="0.2">
      <c r="A310" s="326" t="s">
        <v>1445</v>
      </c>
      <c r="B310" s="326" t="s">
        <v>324</v>
      </c>
      <c r="C310" s="326">
        <v>3</v>
      </c>
      <c r="D310" s="365" t="s">
        <v>1836</v>
      </c>
      <c r="E310" s="28" t="s">
        <v>1277</v>
      </c>
      <c r="F310" s="28" t="s">
        <v>1309</v>
      </c>
      <c r="G310" s="192" t="s">
        <v>591</v>
      </c>
      <c r="H310" s="337">
        <v>11.906887383302781</v>
      </c>
      <c r="I310" s="338">
        <v>606</v>
      </c>
      <c r="J310" s="339">
        <f t="shared" si="24"/>
        <v>29.770195477804734</v>
      </c>
      <c r="K310" s="340">
        <v>5</v>
      </c>
      <c r="L310" s="341">
        <v>4</v>
      </c>
      <c r="M310" s="342">
        <f t="shared" si="25"/>
        <v>37.212744347255921</v>
      </c>
      <c r="N310" s="342">
        <f t="shared" si="26"/>
        <v>32.212744347255921</v>
      </c>
      <c r="O310" s="291">
        <f t="shared" si="27"/>
        <v>1.5998399999999997</v>
      </c>
      <c r="P310" s="339">
        <f t="shared" si="28"/>
        <v>3.9999999999999991</v>
      </c>
      <c r="Q310" s="291">
        <v>561</v>
      </c>
      <c r="R310" s="339">
        <f t="shared" si="29"/>
        <v>4.3208556149732606</v>
      </c>
      <c r="S310" s="291">
        <v>4</v>
      </c>
    </row>
    <row r="311" spans="1:19" x14ac:dyDescent="0.2">
      <c r="A311" s="326" t="s">
        <v>1445</v>
      </c>
      <c r="B311" s="326" t="s">
        <v>325</v>
      </c>
      <c r="C311" s="326">
        <v>3</v>
      </c>
      <c r="D311" s="365" t="s">
        <v>1837</v>
      </c>
      <c r="E311" s="28" t="s">
        <v>1277</v>
      </c>
      <c r="F311" s="28" t="s">
        <v>1310</v>
      </c>
      <c r="G311" s="192" t="s">
        <v>603</v>
      </c>
      <c r="H311" s="337">
        <v>13.568022342422591</v>
      </c>
      <c r="I311" s="338">
        <v>606</v>
      </c>
      <c r="J311" s="339">
        <f t="shared" si="24"/>
        <v>33.923448200876564</v>
      </c>
      <c r="K311" s="340">
        <v>5</v>
      </c>
      <c r="L311" s="341">
        <v>4</v>
      </c>
      <c r="M311" s="342">
        <f t="shared" si="25"/>
        <v>42.404310251095708</v>
      </c>
      <c r="N311" s="342">
        <f t="shared" si="26"/>
        <v>37.404310251095708</v>
      </c>
      <c r="O311" s="291">
        <f t="shared" si="27"/>
        <v>1.5998399999999999</v>
      </c>
      <c r="P311" s="339">
        <f t="shared" si="28"/>
        <v>4</v>
      </c>
      <c r="Q311" s="291">
        <v>561</v>
      </c>
      <c r="R311" s="339">
        <f t="shared" si="29"/>
        <v>4.3208556149732615</v>
      </c>
      <c r="S311" s="291">
        <v>4</v>
      </c>
    </row>
    <row r="312" spans="1:19" x14ac:dyDescent="0.2">
      <c r="A312" s="326" t="s">
        <v>1445</v>
      </c>
      <c r="B312" s="326" t="s">
        <v>326</v>
      </c>
      <c r="C312" s="326">
        <v>3</v>
      </c>
      <c r="D312" s="365" t="s">
        <v>1838</v>
      </c>
      <c r="E312" s="28" t="s">
        <v>1277</v>
      </c>
      <c r="F312" s="28" t="s">
        <v>1311</v>
      </c>
      <c r="G312" s="192" t="s">
        <v>615</v>
      </c>
      <c r="H312" s="337">
        <v>3.903884237736452</v>
      </c>
      <c r="I312" s="338">
        <v>606</v>
      </c>
      <c r="J312" s="339">
        <f t="shared" si="24"/>
        <v>9.7606866630074318</v>
      </c>
      <c r="K312" s="340">
        <v>5</v>
      </c>
      <c r="L312" s="341">
        <v>4</v>
      </c>
      <c r="M312" s="342">
        <f t="shared" si="25"/>
        <v>12.20085832875929</v>
      </c>
      <c r="N312" s="342">
        <f t="shared" si="26"/>
        <v>7.2008583287592902</v>
      </c>
      <c r="O312" s="291">
        <f t="shared" si="27"/>
        <v>1.5998399999999997</v>
      </c>
      <c r="P312" s="339">
        <f t="shared" si="28"/>
        <v>3.9999999999999991</v>
      </c>
      <c r="Q312" s="291">
        <v>561</v>
      </c>
      <c r="R312" s="339">
        <f t="shared" si="29"/>
        <v>4.3208556149732606</v>
      </c>
      <c r="S312" s="291">
        <v>4</v>
      </c>
    </row>
    <row r="313" spans="1:19" x14ac:dyDescent="0.2">
      <c r="A313" s="326" t="s">
        <v>1445</v>
      </c>
      <c r="B313" s="327" t="s">
        <v>317</v>
      </c>
      <c r="C313" s="327">
        <v>4</v>
      </c>
      <c r="D313" s="365" t="s">
        <v>1839</v>
      </c>
      <c r="E313" s="28" t="s">
        <v>1278</v>
      </c>
      <c r="F313" s="28" t="s">
        <v>1304</v>
      </c>
      <c r="G313" s="28" t="s">
        <v>533</v>
      </c>
      <c r="H313" s="337">
        <v>11.091767253126001</v>
      </c>
      <c r="I313" s="338">
        <v>606</v>
      </c>
      <c r="J313" s="339">
        <f t="shared" si="24"/>
        <v>27.732191351950195</v>
      </c>
      <c r="K313" s="340">
        <v>5</v>
      </c>
      <c r="L313" s="341">
        <v>4</v>
      </c>
      <c r="M313" s="342">
        <f t="shared" si="25"/>
        <v>34.665239189937743</v>
      </c>
      <c r="N313" s="342">
        <f t="shared" si="26"/>
        <v>29.665239189937743</v>
      </c>
      <c r="O313" s="291">
        <f t="shared" si="27"/>
        <v>1.5998400000000002</v>
      </c>
      <c r="P313" s="339">
        <f t="shared" si="28"/>
        <v>4.0000000000000009</v>
      </c>
      <c r="Q313" s="291">
        <v>561</v>
      </c>
      <c r="R313" s="339">
        <f t="shared" si="29"/>
        <v>4.3208556149732624</v>
      </c>
      <c r="S313" s="291">
        <v>4</v>
      </c>
    </row>
    <row r="314" spans="1:19" x14ac:dyDescent="0.2">
      <c r="A314" s="326" t="s">
        <v>1445</v>
      </c>
      <c r="B314" s="327" t="s">
        <v>318</v>
      </c>
      <c r="C314" s="327">
        <v>4</v>
      </c>
      <c r="D314" s="365" t="s">
        <v>1840</v>
      </c>
      <c r="E314" s="28" t="s">
        <v>1278</v>
      </c>
      <c r="F314" s="28" t="s">
        <v>1305</v>
      </c>
      <c r="G314" s="28" t="s">
        <v>545</v>
      </c>
      <c r="H314" s="337">
        <v>12.922775989900611</v>
      </c>
      <c r="I314" s="338">
        <v>606</v>
      </c>
      <c r="J314" s="339">
        <f t="shared" si="24"/>
        <v>32.310170991850711</v>
      </c>
      <c r="K314" s="340">
        <v>5</v>
      </c>
      <c r="L314" s="341">
        <v>4</v>
      </c>
      <c r="M314" s="342">
        <f t="shared" si="25"/>
        <v>40.387713739813393</v>
      </c>
      <c r="N314" s="342">
        <f t="shared" si="26"/>
        <v>35.387713739813393</v>
      </c>
      <c r="O314" s="291">
        <f t="shared" si="27"/>
        <v>1.5998399999999999</v>
      </c>
      <c r="P314" s="339">
        <f t="shared" si="28"/>
        <v>4</v>
      </c>
      <c r="Q314" s="291">
        <v>561</v>
      </c>
      <c r="R314" s="339">
        <f t="shared" si="29"/>
        <v>4.3208556149732615</v>
      </c>
      <c r="S314" s="291">
        <v>4</v>
      </c>
    </row>
    <row r="315" spans="1:19" x14ac:dyDescent="0.2">
      <c r="A315" s="326" t="s">
        <v>1445</v>
      </c>
      <c r="B315" s="327" t="s">
        <v>319</v>
      </c>
      <c r="C315" s="327">
        <v>4</v>
      </c>
      <c r="D315" s="365" t="s">
        <v>1841</v>
      </c>
      <c r="E315" s="28" t="s">
        <v>1278</v>
      </c>
      <c r="F315" s="28" t="s">
        <v>1306</v>
      </c>
      <c r="G315" s="28" t="s">
        <v>651</v>
      </c>
      <c r="H315" s="337">
        <v>16.775803009093806</v>
      </c>
      <c r="I315" s="338">
        <v>606</v>
      </c>
      <c r="J315" s="339">
        <f t="shared" si="24"/>
        <v>41.943701892923812</v>
      </c>
      <c r="K315" s="340">
        <v>5</v>
      </c>
      <c r="L315" s="341">
        <v>4</v>
      </c>
      <c r="M315" s="342">
        <f t="shared" si="25"/>
        <v>52.429627366154762</v>
      </c>
      <c r="N315" s="342">
        <f t="shared" si="26"/>
        <v>47.429627366154762</v>
      </c>
      <c r="O315" s="291">
        <f t="shared" si="27"/>
        <v>1.5998399999999999</v>
      </c>
      <c r="P315" s="339">
        <f t="shared" si="28"/>
        <v>4</v>
      </c>
      <c r="Q315" s="291">
        <v>561</v>
      </c>
      <c r="R315" s="339">
        <f t="shared" si="29"/>
        <v>4.3208556149732615</v>
      </c>
      <c r="S315" s="291">
        <v>4</v>
      </c>
    </row>
    <row r="316" spans="1:19" x14ac:dyDescent="0.2">
      <c r="A316" s="326" t="s">
        <v>1445</v>
      </c>
      <c r="B316" s="327" t="s">
        <v>322</v>
      </c>
      <c r="C316" s="327">
        <v>4</v>
      </c>
      <c r="D316" s="365" t="s">
        <v>1842</v>
      </c>
      <c r="E316" s="28" t="s">
        <v>1278</v>
      </c>
      <c r="F316" s="28" t="s">
        <v>1307</v>
      </c>
      <c r="G316" s="28" t="s">
        <v>569</v>
      </c>
      <c r="H316" s="337">
        <v>14.63797643889826</v>
      </c>
      <c r="I316" s="338">
        <v>606</v>
      </c>
      <c r="J316" s="339">
        <f t="shared" si="24"/>
        <v>36.598600957341382</v>
      </c>
      <c r="K316" s="340">
        <v>5</v>
      </c>
      <c r="L316" s="341">
        <v>4</v>
      </c>
      <c r="M316" s="342">
        <f t="shared" si="25"/>
        <v>45.748251196676726</v>
      </c>
      <c r="N316" s="342">
        <f t="shared" si="26"/>
        <v>40.748251196676726</v>
      </c>
      <c r="O316" s="291">
        <f t="shared" si="27"/>
        <v>1.5998400000000002</v>
      </c>
      <c r="P316" s="339">
        <f t="shared" si="28"/>
        <v>4.0000000000000009</v>
      </c>
      <c r="Q316" s="291">
        <v>561</v>
      </c>
      <c r="R316" s="339">
        <f t="shared" si="29"/>
        <v>4.3208556149732624</v>
      </c>
      <c r="S316" s="291">
        <v>4</v>
      </c>
    </row>
    <row r="317" spans="1:19" x14ac:dyDescent="0.2">
      <c r="A317" s="326" t="s">
        <v>1445</v>
      </c>
      <c r="B317" s="327" t="s">
        <v>323</v>
      </c>
      <c r="C317" s="327">
        <v>4</v>
      </c>
      <c r="D317" s="365" t="s">
        <v>1843</v>
      </c>
      <c r="E317" s="28" t="s">
        <v>1278</v>
      </c>
      <c r="F317" s="28" t="s">
        <v>1308</v>
      </c>
      <c r="G317" s="28" t="s">
        <v>581</v>
      </c>
      <c r="H317" s="337">
        <v>64.494923062806294</v>
      </c>
      <c r="I317" s="338">
        <v>606</v>
      </c>
      <c r="J317" s="339">
        <f t="shared" si="24"/>
        <v>161.25343300031577</v>
      </c>
      <c r="K317" s="343">
        <v>2.5</v>
      </c>
      <c r="L317" s="341">
        <v>4</v>
      </c>
      <c r="M317" s="344">
        <f t="shared" si="25"/>
        <v>100.78339562519736</v>
      </c>
      <c r="N317" s="342">
        <f t="shared" si="26"/>
        <v>98.283395625197358</v>
      </c>
      <c r="O317" s="291">
        <f t="shared" si="27"/>
        <v>1.5998399999999997</v>
      </c>
      <c r="P317" s="339">
        <f t="shared" si="28"/>
        <v>3.9999999999999991</v>
      </c>
      <c r="Q317" s="291">
        <v>561</v>
      </c>
      <c r="R317" s="339">
        <f t="shared" si="29"/>
        <v>4.3208556149732606</v>
      </c>
      <c r="S317" s="291">
        <v>4</v>
      </c>
    </row>
    <row r="318" spans="1:19" x14ac:dyDescent="0.2">
      <c r="A318" s="326" t="s">
        <v>1445</v>
      </c>
      <c r="B318" s="327" t="s">
        <v>324</v>
      </c>
      <c r="C318" s="327">
        <v>4</v>
      </c>
      <c r="D318" s="365" t="s">
        <v>1844</v>
      </c>
      <c r="E318" s="28" t="s">
        <v>1278</v>
      </c>
      <c r="F318" s="28" t="s">
        <v>1309</v>
      </c>
      <c r="G318" s="28" t="s">
        <v>593</v>
      </c>
      <c r="H318" s="337">
        <v>14.481480863257454</v>
      </c>
      <c r="I318" s="338">
        <v>606</v>
      </c>
      <c r="J318" s="339">
        <f t="shared" si="24"/>
        <v>36.207322890432678</v>
      </c>
      <c r="K318" s="340">
        <v>5</v>
      </c>
      <c r="L318" s="341">
        <v>4</v>
      </c>
      <c r="M318" s="342">
        <f t="shared" si="25"/>
        <v>45.259153613040851</v>
      </c>
      <c r="N318" s="342">
        <f t="shared" si="26"/>
        <v>40.259153613040851</v>
      </c>
      <c r="O318" s="291">
        <f t="shared" si="27"/>
        <v>1.5998399999999999</v>
      </c>
      <c r="P318" s="339">
        <f t="shared" si="28"/>
        <v>4</v>
      </c>
      <c r="Q318" s="291">
        <v>561</v>
      </c>
      <c r="R318" s="339">
        <f t="shared" si="29"/>
        <v>4.3208556149732615</v>
      </c>
      <c r="S318" s="291">
        <v>4</v>
      </c>
    </row>
    <row r="319" spans="1:19" x14ac:dyDescent="0.2">
      <c r="A319" s="326" t="s">
        <v>1445</v>
      </c>
      <c r="B319" s="327" t="s">
        <v>325</v>
      </c>
      <c r="C319" s="327">
        <v>4</v>
      </c>
      <c r="D319" s="365" t="s">
        <v>1845</v>
      </c>
      <c r="E319" s="28" t="s">
        <v>1278</v>
      </c>
      <c r="F319" s="28" t="s">
        <v>1310</v>
      </c>
      <c r="G319" s="28" t="s">
        <v>605</v>
      </c>
      <c r="H319" s="337">
        <v>15.570696316928503</v>
      </c>
      <c r="I319" s="338">
        <v>606</v>
      </c>
      <c r="J319" s="339">
        <f t="shared" si="24"/>
        <v>38.93063385570683</v>
      </c>
      <c r="K319" s="340">
        <v>5</v>
      </c>
      <c r="L319" s="341">
        <v>4</v>
      </c>
      <c r="M319" s="342">
        <f t="shared" si="25"/>
        <v>48.663292319633541</v>
      </c>
      <c r="N319" s="342">
        <f t="shared" si="26"/>
        <v>43.663292319633541</v>
      </c>
      <c r="O319" s="291">
        <f t="shared" si="27"/>
        <v>1.5998399999999997</v>
      </c>
      <c r="P319" s="339">
        <f t="shared" si="28"/>
        <v>3.9999999999999991</v>
      </c>
      <c r="Q319" s="291">
        <v>561</v>
      </c>
      <c r="R319" s="339">
        <f t="shared" si="29"/>
        <v>4.3208556149732606</v>
      </c>
      <c r="S319" s="291">
        <v>4</v>
      </c>
    </row>
    <row r="320" spans="1:19" x14ac:dyDescent="0.2">
      <c r="A320" s="326" t="s">
        <v>1445</v>
      </c>
      <c r="B320" s="327" t="s">
        <v>326</v>
      </c>
      <c r="C320" s="327">
        <v>4</v>
      </c>
      <c r="D320" s="365" t="s">
        <v>1846</v>
      </c>
      <c r="E320" s="28" t="s">
        <v>1278</v>
      </c>
      <c r="F320" s="28" t="s">
        <v>1311</v>
      </c>
      <c r="G320" s="28" t="s">
        <v>617</v>
      </c>
      <c r="H320" s="337">
        <v>3.2841582037512</v>
      </c>
      <c r="I320" s="338">
        <v>606</v>
      </c>
      <c r="J320" s="339">
        <f t="shared" si="24"/>
        <v>8.2112166310411041</v>
      </c>
      <c r="K320" s="340">
        <v>5</v>
      </c>
      <c r="L320" s="341">
        <v>4</v>
      </c>
      <c r="M320" s="342">
        <f t="shared" si="25"/>
        <v>10.26402078880138</v>
      </c>
      <c r="N320" s="342">
        <f t="shared" si="26"/>
        <v>5.2640207888013801</v>
      </c>
      <c r="O320" s="291">
        <f t="shared" si="27"/>
        <v>1.5998399999999999</v>
      </c>
      <c r="P320" s="339">
        <f t="shared" si="28"/>
        <v>4</v>
      </c>
      <c r="Q320" s="291">
        <v>561</v>
      </c>
      <c r="R320" s="339">
        <f t="shared" si="29"/>
        <v>4.3208556149732615</v>
      </c>
      <c r="S320" s="291">
        <v>4</v>
      </c>
    </row>
    <row r="321" spans="1:19" x14ac:dyDescent="0.2">
      <c r="A321" s="326" t="s">
        <v>1445</v>
      </c>
      <c r="B321" s="326" t="s">
        <v>317</v>
      </c>
      <c r="C321" s="326">
        <v>5</v>
      </c>
      <c r="D321" s="365" t="s">
        <v>1847</v>
      </c>
      <c r="E321" s="28" t="s">
        <v>1279</v>
      </c>
      <c r="F321" s="28" t="s">
        <v>1304</v>
      </c>
      <c r="G321" s="192" t="s">
        <v>535</v>
      </c>
      <c r="H321" s="337">
        <v>12.745386858711722</v>
      </c>
      <c r="I321" s="338">
        <v>606</v>
      </c>
      <c r="J321" s="339">
        <f t="shared" si="24"/>
        <v>31.866653812160521</v>
      </c>
      <c r="K321" s="340">
        <v>5</v>
      </c>
      <c r="L321" s="341">
        <v>4</v>
      </c>
      <c r="M321" s="342">
        <f t="shared" si="25"/>
        <v>39.833317265200648</v>
      </c>
      <c r="N321" s="342">
        <f t="shared" si="26"/>
        <v>34.833317265200648</v>
      </c>
      <c r="O321" s="291">
        <f t="shared" si="27"/>
        <v>1.5998400000000002</v>
      </c>
      <c r="P321" s="339">
        <f t="shared" si="28"/>
        <v>4.0000000000000009</v>
      </c>
      <c r="Q321" s="291">
        <v>561</v>
      </c>
      <c r="R321" s="339">
        <f t="shared" si="29"/>
        <v>4.3208556149732624</v>
      </c>
      <c r="S321" s="291">
        <v>4</v>
      </c>
    </row>
    <row r="322" spans="1:19" x14ac:dyDescent="0.2">
      <c r="A322" s="326" t="s">
        <v>1445</v>
      </c>
      <c r="B322" s="326" t="s">
        <v>318</v>
      </c>
      <c r="C322" s="326">
        <v>5</v>
      </c>
      <c r="D322" s="365" t="s">
        <v>1848</v>
      </c>
      <c r="E322" s="28" t="s">
        <v>1279</v>
      </c>
      <c r="F322" s="28" t="s">
        <v>1305</v>
      </c>
      <c r="G322" s="192" t="s">
        <v>547</v>
      </c>
      <c r="H322" s="337">
        <v>11.139973202135437</v>
      </c>
      <c r="I322" s="338">
        <v>606</v>
      </c>
      <c r="J322" s="339">
        <f t="shared" ref="J322:J342" si="30">(H322/(660*I322))*(10^6)</f>
        <v>27.852718277166307</v>
      </c>
      <c r="K322" s="340">
        <v>5</v>
      </c>
      <c r="L322" s="341">
        <v>4</v>
      </c>
      <c r="M322" s="342">
        <f t="shared" ref="M322:M342" si="31">(J322*K322)/L322</f>
        <v>34.815897846457887</v>
      </c>
      <c r="N322" s="342">
        <f t="shared" ref="N322:N342" si="32">M322-K322</f>
        <v>29.815897846457887</v>
      </c>
      <c r="O322" s="291">
        <f t="shared" ref="O322:O342" si="33">(H322*K322)/M322</f>
        <v>1.5998399999999999</v>
      </c>
      <c r="P322" s="339">
        <f t="shared" ref="P322:P342" si="34">(O322/(660*I322))*(10^6)</f>
        <v>4</v>
      </c>
      <c r="Q322" s="291">
        <v>561</v>
      </c>
      <c r="R322" s="339">
        <f t="shared" si="29"/>
        <v>4.3208556149732615</v>
      </c>
      <c r="S322" s="291">
        <v>4</v>
      </c>
    </row>
    <row r="323" spans="1:19" x14ac:dyDescent="0.2">
      <c r="A323" s="326" t="s">
        <v>1445</v>
      </c>
      <c r="B323" s="326" t="s">
        <v>319</v>
      </c>
      <c r="C323" s="326">
        <v>5</v>
      </c>
      <c r="D323" s="365" t="s">
        <v>1849</v>
      </c>
      <c r="E323" s="28" t="s">
        <v>1279</v>
      </c>
      <c r="F323" s="28" t="s">
        <v>1306</v>
      </c>
      <c r="G323" s="192" t="s">
        <v>639</v>
      </c>
      <c r="H323" s="337">
        <v>9.5377572739660117</v>
      </c>
      <c r="I323" s="338">
        <v>606</v>
      </c>
      <c r="J323" s="339">
        <f t="shared" si="30"/>
        <v>23.846777862701298</v>
      </c>
      <c r="K323" s="340">
        <v>5</v>
      </c>
      <c r="L323" s="341">
        <v>4</v>
      </c>
      <c r="M323" s="342">
        <f t="shared" si="31"/>
        <v>29.808472328376624</v>
      </c>
      <c r="N323" s="342">
        <f t="shared" si="32"/>
        <v>24.808472328376624</v>
      </c>
      <c r="O323" s="291">
        <f t="shared" si="33"/>
        <v>1.5998399999999999</v>
      </c>
      <c r="P323" s="339">
        <f t="shared" si="34"/>
        <v>4</v>
      </c>
      <c r="Q323" s="291">
        <v>561</v>
      </c>
      <c r="R323" s="339">
        <f t="shared" ref="R323:R342" si="35">(O323/(660*Q323))*(10^6)</f>
        <v>4.3208556149732615</v>
      </c>
      <c r="S323" s="291">
        <v>4</v>
      </c>
    </row>
    <row r="324" spans="1:19" x14ac:dyDescent="0.2">
      <c r="A324" s="326" t="s">
        <v>1445</v>
      </c>
      <c r="B324" s="326" t="s">
        <v>322</v>
      </c>
      <c r="C324" s="326">
        <v>5</v>
      </c>
      <c r="D324" s="365" t="s">
        <v>1850</v>
      </c>
      <c r="E324" s="28" t="s">
        <v>1279</v>
      </c>
      <c r="F324" s="28" t="s">
        <v>1307</v>
      </c>
      <c r="G324" s="192" t="s">
        <v>571</v>
      </c>
      <c r="H324" s="337">
        <v>17.782950287269003</v>
      </c>
      <c r="I324" s="338">
        <v>606</v>
      </c>
      <c r="J324" s="339">
        <f t="shared" si="30"/>
        <v>44.461821900362544</v>
      </c>
      <c r="K324" s="340">
        <v>5</v>
      </c>
      <c r="L324" s="341">
        <v>4</v>
      </c>
      <c r="M324" s="342">
        <f t="shared" si="31"/>
        <v>55.577277375453178</v>
      </c>
      <c r="N324" s="342">
        <f t="shared" si="32"/>
        <v>50.577277375453178</v>
      </c>
      <c r="O324" s="291">
        <f t="shared" si="33"/>
        <v>1.5998399999999999</v>
      </c>
      <c r="P324" s="339">
        <f t="shared" si="34"/>
        <v>4</v>
      </c>
      <c r="Q324" s="291">
        <v>561</v>
      </c>
      <c r="R324" s="339">
        <f t="shared" si="35"/>
        <v>4.3208556149732615</v>
      </c>
      <c r="S324" s="291">
        <v>4</v>
      </c>
    </row>
    <row r="325" spans="1:19" x14ac:dyDescent="0.2">
      <c r="A325" s="326" t="s">
        <v>1445</v>
      </c>
      <c r="B325" s="326" t="s">
        <v>323</v>
      </c>
      <c r="C325" s="326">
        <v>5</v>
      </c>
      <c r="D325" s="365" t="s">
        <v>1851</v>
      </c>
      <c r="E325" s="28" t="s">
        <v>1279</v>
      </c>
      <c r="F325" s="28" t="s">
        <v>1308</v>
      </c>
      <c r="G325" s="192" t="s">
        <v>583</v>
      </c>
      <c r="H325" s="337">
        <v>22.325015673673107</v>
      </c>
      <c r="I325" s="338">
        <v>606</v>
      </c>
      <c r="J325" s="339">
        <f t="shared" si="30"/>
        <v>55.818120996282396</v>
      </c>
      <c r="K325" s="340">
        <v>5</v>
      </c>
      <c r="L325" s="341">
        <v>4</v>
      </c>
      <c r="M325" s="342">
        <f t="shared" si="31"/>
        <v>69.772651245352989</v>
      </c>
      <c r="N325" s="342">
        <f t="shared" si="32"/>
        <v>64.772651245352989</v>
      </c>
      <c r="O325" s="291">
        <f t="shared" si="33"/>
        <v>1.5998400000000002</v>
      </c>
      <c r="P325" s="339">
        <f t="shared" si="34"/>
        <v>4.0000000000000009</v>
      </c>
      <c r="Q325" s="291">
        <v>561</v>
      </c>
      <c r="R325" s="339">
        <f t="shared" si="35"/>
        <v>4.3208556149732624</v>
      </c>
      <c r="S325" s="291">
        <v>4</v>
      </c>
    </row>
    <row r="326" spans="1:19" x14ac:dyDescent="0.2">
      <c r="A326" s="326" t="s">
        <v>1445</v>
      </c>
      <c r="B326" s="326" t="s">
        <v>324</v>
      </c>
      <c r="C326" s="326">
        <v>5</v>
      </c>
      <c r="D326" s="365" t="s">
        <v>1852</v>
      </c>
      <c r="E326" s="28" t="s">
        <v>1279</v>
      </c>
      <c r="F326" s="28" t="s">
        <v>1309</v>
      </c>
      <c r="G326" s="192" t="s">
        <v>595</v>
      </c>
      <c r="H326" s="337">
        <v>21.789083680666881</v>
      </c>
      <c r="I326" s="338">
        <v>606</v>
      </c>
      <c r="J326" s="339">
        <f t="shared" si="30"/>
        <v>54.478157017368936</v>
      </c>
      <c r="K326" s="340">
        <v>5</v>
      </c>
      <c r="L326" s="341">
        <v>4</v>
      </c>
      <c r="M326" s="342">
        <f t="shared" si="31"/>
        <v>68.097696271711172</v>
      </c>
      <c r="N326" s="342">
        <f t="shared" si="32"/>
        <v>63.097696271711172</v>
      </c>
      <c r="O326" s="291">
        <f t="shared" si="33"/>
        <v>1.5998399999999999</v>
      </c>
      <c r="P326" s="339">
        <f t="shared" si="34"/>
        <v>4</v>
      </c>
      <c r="Q326" s="291">
        <v>561</v>
      </c>
      <c r="R326" s="339">
        <f t="shared" si="35"/>
        <v>4.3208556149732615</v>
      </c>
      <c r="S326" s="291">
        <v>4</v>
      </c>
    </row>
    <row r="327" spans="1:19" x14ac:dyDescent="0.2">
      <c r="A327" s="326" t="s">
        <v>1445</v>
      </c>
      <c r="B327" s="326" t="s">
        <v>325</v>
      </c>
      <c r="C327" s="326">
        <v>5</v>
      </c>
      <c r="D327" s="365" t="s">
        <v>1853</v>
      </c>
      <c r="E327" s="28" t="s">
        <v>1279</v>
      </c>
      <c r="F327" s="28" t="s">
        <v>1310</v>
      </c>
      <c r="G327" s="192" t="s">
        <v>607</v>
      </c>
      <c r="H327" s="337">
        <v>29.551028788406914</v>
      </c>
      <c r="I327" s="338">
        <v>606</v>
      </c>
      <c r="J327" s="339">
        <f t="shared" si="30"/>
        <v>73.884960467063991</v>
      </c>
      <c r="K327" s="340">
        <v>5</v>
      </c>
      <c r="L327" s="341">
        <v>4</v>
      </c>
      <c r="M327" s="342">
        <f t="shared" si="31"/>
        <v>92.356200583829988</v>
      </c>
      <c r="N327" s="342">
        <f t="shared" si="32"/>
        <v>87.356200583829988</v>
      </c>
      <c r="O327" s="291">
        <f t="shared" si="33"/>
        <v>1.5998400000000002</v>
      </c>
      <c r="P327" s="339">
        <f t="shared" si="34"/>
        <v>4.0000000000000009</v>
      </c>
      <c r="Q327" s="291">
        <v>561</v>
      </c>
      <c r="R327" s="339">
        <f t="shared" si="35"/>
        <v>4.3208556149732624</v>
      </c>
      <c r="S327" s="291">
        <v>4</v>
      </c>
    </row>
    <row r="328" spans="1:19" x14ac:dyDescent="0.2">
      <c r="A328" s="326" t="s">
        <v>1445</v>
      </c>
      <c r="B328" s="326" t="s">
        <v>326</v>
      </c>
      <c r="C328" s="326">
        <v>5</v>
      </c>
      <c r="D328" s="365" t="s">
        <v>1854</v>
      </c>
      <c r="E328" s="28" t="s">
        <v>1279</v>
      </c>
      <c r="F328" s="28" t="s">
        <v>1311</v>
      </c>
      <c r="G328" s="192" t="s">
        <v>627</v>
      </c>
      <c r="H328" s="337">
        <v>27.867987105226629</v>
      </c>
      <c r="I328" s="338">
        <v>606</v>
      </c>
      <c r="J328" s="339">
        <f t="shared" si="30"/>
        <v>69.676935456612242</v>
      </c>
      <c r="K328" s="340">
        <v>5</v>
      </c>
      <c r="L328" s="341">
        <v>4</v>
      </c>
      <c r="M328" s="342">
        <f t="shared" si="31"/>
        <v>87.096169320765298</v>
      </c>
      <c r="N328" s="342">
        <f t="shared" si="32"/>
        <v>82.096169320765298</v>
      </c>
      <c r="O328" s="291">
        <f t="shared" si="33"/>
        <v>1.5998399999999997</v>
      </c>
      <c r="P328" s="339">
        <f t="shared" si="34"/>
        <v>3.9999999999999991</v>
      </c>
      <c r="Q328" s="291">
        <v>561</v>
      </c>
      <c r="R328" s="339">
        <f t="shared" si="35"/>
        <v>4.3208556149732606</v>
      </c>
      <c r="S328" s="291">
        <v>4</v>
      </c>
    </row>
    <row r="329" spans="1:19" x14ac:dyDescent="0.2">
      <c r="A329" s="326" t="s">
        <v>1445</v>
      </c>
      <c r="B329" s="327" t="s">
        <v>317</v>
      </c>
      <c r="C329" s="327">
        <v>6</v>
      </c>
      <c r="D329" s="365" t="s">
        <v>1855</v>
      </c>
      <c r="E329" s="28" t="s">
        <v>1486</v>
      </c>
      <c r="F329" s="28" t="s">
        <v>1304</v>
      </c>
      <c r="G329" s="28" t="s">
        <v>621</v>
      </c>
      <c r="H329" s="337">
        <v>8.7467176585355997</v>
      </c>
      <c r="I329" s="338">
        <v>606</v>
      </c>
      <c r="J329" s="339">
        <f t="shared" si="30"/>
        <v>21.868981044443444</v>
      </c>
      <c r="K329" s="340">
        <v>5</v>
      </c>
      <c r="L329" s="341">
        <v>4</v>
      </c>
      <c r="M329" s="342">
        <f t="shared" si="31"/>
        <v>27.336226305554305</v>
      </c>
      <c r="N329" s="342">
        <f t="shared" si="32"/>
        <v>22.336226305554305</v>
      </c>
      <c r="O329" s="291">
        <f t="shared" si="33"/>
        <v>1.5998399999999999</v>
      </c>
      <c r="P329" s="339">
        <f t="shared" si="34"/>
        <v>4</v>
      </c>
      <c r="Q329" s="291">
        <v>561</v>
      </c>
      <c r="R329" s="339">
        <f t="shared" si="35"/>
        <v>4.3208556149732615</v>
      </c>
      <c r="S329" s="291">
        <v>4</v>
      </c>
    </row>
    <row r="330" spans="1:19" x14ac:dyDescent="0.2">
      <c r="A330" s="326" t="s">
        <v>1445</v>
      </c>
      <c r="B330" s="327" t="s">
        <v>318</v>
      </c>
      <c r="C330" s="327">
        <v>6</v>
      </c>
      <c r="D330" s="365" t="s">
        <v>1778</v>
      </c>
      <c r="E330" s="28" t="s">
        <v>1486</v>
      </c>
      <c r="F330" s="28" t="s">
        <v>1305</v>
      </c>
      <c r="G330" s="336" t="s">
        <v>1209</v>
      </c>
      <c r="H330" s="337">
        <v>10.163842059093682</v>
      </c>
      <c r="I330" s="338">
        <v>606</v>
      </c>
      <c r="J330" s="339">
        <f t="shared" si="30"/>
        <v>25.412146362370443</v>
      </c>
      <c r="K330" s="340">
        <v>5</v>
      </c>
      <c r="L330" s="341">
        <v>4</v>
      </c>
      <c r="M330" s="342">
        <f t="shared" si="31"/>
        <v>31.765182952963052</v>
      </c>
      <c r="N330" s="342">
        <f t="shared" si="32"/>
        <v>26.765182952963052</v>
      </c>
      <c r="O330" s="291">
        <f t="shared" si="33"/>
        <v>1.5998399999999999</v>
      </c>
      <c r="P330" s="339">
        <f t="shared" si="34"/>
        <v>4</v>
      </c>
      <c r="Q330" s="291">
        <v>561</v>
      </c>
      <c r="R330" s="339">
        <f t="shared" si="35"/>
        <v>4.3208556149732615</v>
      </c>
      <c r="S330" s="291">
        <v>4</v>
      </c>
    </row>
    <row r="331" spans="1:19" x14ac:dyDescent="0.2">
      <c r="A331" s="326" t="s">
        <v>1445</v>
      </c>
      <c r="B331" s="327" t="s">
        <v>319</v>
      </c>
      <c r="C331" s="327">
        <v>6</v>
      </c>
      <c r="D331" s="365" t="s">
        <v>1856</v>
      </c>
      <c r="E331" s="28" t="s">
        <v>1486</v>
      </c>
      <c r="F331" s="28" t="s">
        <v>1306</v>
      </c>
      <c r="G331" s="28" t="s">
        <v>645</v>
      </c>
      <c r="H331" s="337">
        <v>10.074652411506111</v>
      </c>
      <c r="I331" s="338">
        <v>606</v>
      </c>
      <c r="J331" s="339">
        <f t="shared" si="30"/>
        <v>25.189149943759656</v>
      </c>
      <c r="K331" s="340">
        <v>5</v>
      </c>
      <c r="L331" s="341">
        <v>4</v>
      </c>
      <c r="M331" s="342">
        <f t="shared" si="31"/>
        <v>31.486437429699571</v>
      </c>
      <c r="N331" s="342">
        <f t="shared" si="32"/>
        <v>26.486437429699571</v>
      </c>
      <c r="O331" s="291">
        <f t="shared" si="33"/>
        <v>1.5998399999999997</v>
      </c>
      <c r="P331" s="339">
        <f t="shared" si="34"/>
        <v>3.9999999999999991</v>
      </c>
      <c r="Q331" s="291">
        <v>561</v>
      </c>
      <c r="R331" s="339">
        <f t="shared" si="35"/>
        <v>4.3208556149732606</v>
      </c>
      <c r="S331" s="291">
        <v>4</v>
      </c>
    </row>
    <row r="332" spans="1:19" x14ac:dyDescent="0.2">
      <c r="A332" s="326" t="s">
        <v>1445</v>
      </c>
      <c r="B332" s="327" t="s">
        <v>322</v>
      </c>
      <c r="C332" s="327">
        <v>6</v>
      </c>
      <c r="D332" s="365" t="s">
        <v>1857</v>
      </c>
      <c r="E332" s="28" t="s">
        <v>1486</v>
      </c>
      <c r="F332" s="28" t="s">
        <v>1307</v>
      </c>
      <c r="G332" s="28" t="s">
        <v>635</v>
      </c>
      <c r="H332" s="337">
        <v>8.1818498904809811</v>
      </c>
      <c r="I332" s="338">
        <v>606</v>
      </c>
      <c r="J332" s="339">
        <f t="shared" si="30"/>
        <v>20.456670393241776</v>
      </c>
      <c r="K332" s="340">
        <v>5</v>
      </c>
      <c r="L332" s="341">
        <v>4</v>
      </c>
      <c r="M332" s="342">
        <f t="shared" si="31"/>
        <v>25.570837991552221</v>
      </c>
      <c r="N332" s="342">
        <f t="shared" si="32"/>
        <v>20.570837991552221</v>
      </c>
      <c r="O332" s="291">
        <f t="shared" si="33"/>
        <v>1.5998400000000002</v>
      </c>
      <c r="P332" s="339">
        <f t="shared" si="34"/>
        <v>4.0000000000000009</v>
      </c>
      <c r="Q332" s="291">
        <v>561</v>
      </c>
      <c r="R332" s="339">
        <f t="shared" si="35"/>
        <v>4.3208556149732624</v>
      </c>
      <c r="S332" s="291">
        <v>4</v>
      </c>
    </row>
    <row r="333" spans="1:19" x14ac:dyDescent="0.2">
      <c r="A333" s="326" t="s">
        <v>1445</v>
      </c>
      <c r="B333" s="327" t="s">
        <v>323</v>
      </c>
      <c r="C333" s="327">
        <v>6</v>
      </c>
      <c r="D333" s="365" t="s">
        <v>1858</v>
      </c>
      <c r="E333" s="28" t="s">
        <v>1486</v>
      </c>
      <c r="F333" s="28" t="s">
        <v>1308</v>
      </c>
      <c r="G333" s="28" t="s">
        <v>647</v>
      </c>
      <c r="H333" s="337">
        <v>11.673934133536388</v>
      </c>
      <c r="I333" s="338">
        <v>606</v>
      </c>
      <c r="J333" s="339">
        <f t="shared" si="30"/>
        <v>29.187754109251895</v>
      </c>
      <c r="K333" s="340">
        <v>5</v>
      </c>
      <c r="L333" s="341">
        <v>4</v>
      </c>
      <c r="M333" s="342">
        <f t="shared" si="31"/>
        <v>36.484692636564866</v>
      </c>
      <c r="N333" s="342">
        <f t="shared" si="32"/>
        <v>31.484692636564866</v>
      </c>
      <c r="O333" s="291">
        <f t="shared" si="33"/>
        <v>1.5998400000000004</v>
      </c>
      <c r="P333" s="339">
        <f t="shared" si="34"/>
        <v>4.0000000000000009</v>
      </c>
      <c r="Q333" s="291">
        <v>561</v>
      </c>
      <c r="R333" s="339">
        <f t="shared" si="35"/>
        <v>4.3208556149732633</v>
      </c>
      <c r="S333" s="291">
        <v>4</v>
      </c>
    </row>
    <row r="334" spans="1:19" x14ac:dyDescent="0.2">
      <c r="A334" s="326" t="s">
        <v>1445</v>
      </c>
      <c r="B334" s="327" t="s">
        <v>324</v>
      </c>
      <c r="C334" s="327">
        <v>6</v>
      </c>
      <c r="D334" s="365" t="s">
        <v>1779</v>
      </c>
      <c r="E334" s="28" t="s">
        <v>1486</v>
      </c>
      <c r="F334" s="28" t="s">
        <v>1309</v>
      </c>
      <c r="G334" s="336" t="s">
        <v>1207</v>
      </c>
      <c r="H334" s="337">
        <v>23.68763528959434</v>
      </c>
      <c r="I334" s="338">
        <v>606</v>
      </c>
      <c r="J334" s="339">
        <f t="shared" si="30"/>
        <v>59.225010725058354</v>
      </c>
      <c r="K334" s="340">
        <v>5</v>
      </c>
      <c r="L334" s="341">
        <v>4</v>
      </c>
      <c r="M334" s="342">
        <f t="shared" si="31"/>
        <v>74.03126340632295</v>
      </c>
      <c r="N334" s="342">
        <f t="shared" si="32"/>
        <v>69.03126340632295</v>
      </c>
      <c r="O334" s="291">
        <f t="shared" si="33"/>
        <v>1.5998399999999999</v>
      </c>
      <c r="P334" s="339">
        <f t="shared" si="34"/>
        <v>4</v>
      </c>
      <c r="Q334" s="291">
        <v>561</v>
      </c>
      <c r="R334" s="339">
        <f t="shared" si="35"/>
        <v>4.3208556149732615</v>
      </c>
      <c r="S334" s="291">
        <v>4</v>
      </c>
    </row>
    <row r="335" spans="1:19" x14ac:dyDescent="0.2">
      <c r="A335" s="326" t="s">
        <v>1445</v>
      </c>
      <c r="B335" s="327" t="s">
        <v>325</v>
      </c>
      <c r="C335" s="327">
        <v>6</v>
      </c>
      <c r="D335" s="365" t="s">
        <v>1780</v>
      </c>
      <c r="E335" s="28" t="s">
        <v>1486</v>
      </c>
      <c r="F335" s="28" t="s">
        <v>1310</v>
      </c>
      <c r="G335" s="336" t="s">
        <v>1208</v>
      </c>
      <c r="H335" s="337">
        <v>6.9766924895799924</v>
      </c>
      <c r="I335" s="338">
        <v>606</v>
      </c>
      <c r="J335" s="339">
        <f t="shared" si="30"/>
        <v>17.443475571507133</v>
      </c>
      <c r="K335" s="340">
        <v>5</v>
      </c>
      <c r="L335" s="341">
        <v>4</v>
      </c>
      <c r="M335" s="342">
        <f t="shared" si="31"/>
        <v>21.804344464383917</v>
      </c>
      <c r="N335" s="342">
        <f t="shared" si="32"/>
        <v>16.804344464383917</v>
      </c>
      <c r="O335" s="291">
        <f t="shared" si="33"/>
        <v>1.5998399999999997</v>
      </c>
      <c r="P335" s="339">
        <f t="shared" si="34"/>
        <v>3.9999999999999991</v>
      </c>
      <c r="Q335" s="291">
        <v>561</v>
      </c>
      <c r="R335" s="339">
        <f t="shared" si="35"/>
        <v>4.3208556149732606</v>
      </c>
      <c r="S335" s="291">
        <v>4</v>
      </c>
    </row>
    <row r="336" spans="1:19" x14ac:dyDescent="0.2">
      <c r="A336" s="336" t="s">
        <v>1445</v>
      </c>
      <c r="B336" s="327" t="s">
        <v>326</v>
      </c>
      <c r="C336" s="327">
        <v>6</v>
      </c>
      <c r="D336" s="365" t="s">
        <v>1859</v>
      </c>
      <c r="E336" s="28" t="s">
        <v>1486</v>
      </c>
      <c r="F336" s="28" t="s">
        <v>1311</v>
      </c>
      <c r="G336" s="192" t="s">
        <v>643</v>
      </c>
      <c r="H336" s="337">
        <v>8.7698409005027465</v>
      </c>
      <c r="I336" s="338">
        <v>606</v>
      </c>
      <c r="J336" s="339">
        <f t="shared" si="30"/>
        <v>21.926794930749942</v>
      </c>
      <c r="K336" s="340">
        <v>5</v>
      </c>
      <c r="L336" s="341">
        <v>4</v>
      </c>
      <c r="M336" s="342">
        <f t="shared" si="31"/>
        <v>27.408493663437426</v>
      </c>
      <c r="N336" s="342">
        <f t="shared" si="32"/>
        <v>22.408493663437426</v>
      </c>
      <c r="O336" s="291">
        <f t="shared" si="33"/>
        <v>1.5998399999999999</v>
      </c>
      <c r="P336" s="339">
        <f t="shared" si="34"/>
        <v>4</v>
      </c>
      <c r="Q336" s="291">
        <v>561</v>
      </c>
      <c r="R336" s="339">
        <f t="shared" si="35"/>
        <v>4.3208556149732615</v>
      </c>
      <c r="S336" s="291">
        <v>4</v>
      </c>
    </row>
    <row r="337" spans="1:19" x14ac:dyDescent="0.2">
      <c r="A337" s="347" t="s">
        <v>1445</v>
      </c>
      <c r="B337" s="346" t="s">
        <v>317</v>
      </c>
      <c r="C337" s="346">
        <v>7</v>
      </c>
      <c r="D337" s="365" t="s">
        <v>1860</v>
      </c>
      <c r="E337" s="28" t="s">
        <v>1280</v>
      </c>
      <c r="F337" s="28" t="s">
        <v>1304</v>
      </c>
      <c r="G337" s="347" t="s">
        <v>1266</v>
      </c>
      <c r="H337" s="348">
        <v>0.80290662071176411</v>
      </c>
      <c r="I337" s="349">
        <v>606</v>
      </c>
      <c r="J337" s="350">
        <f t="shared" si="30"/>
        <v>2.0074672985092614</v>
      </c>
      <c r="K337" s="341">
        <v>5</v>
      </c>
      <c r="L337" s="341">
        <v>4</v>
      </c>
      <c r="M337" s="351">
        <f t="shared" si="31"/>
        <v>2.5093341231365769</v>
      </c>
      <c r="N337" s="351">
        <f t="shared" si="32"/>
        <v>-2.4906658768634231</v>
      </c>
      <c r="O337" s="291">
        <f t="shared" si="33"/>
        <v>1.5998399999999997</v>
      </c>
      <c r="P337" s="339">
        <f t="shared" si="34"/>
        <v>3.9999999999999991</v>
      </c>
      <c r="Q337" s="291">
        <v>561</v>
      </c>
      <c r="R337" s="339">
        <f t="shared" si="35"/>
        <v>4.3208556149732606</v>
      </c>
      <c r="S337" s="291">
        <v>4</v>
      </c>
    </row>
    <row r="338" spans="1:19" x14ac:dyDescent="0.2">
      <c r="A338" s="336" t="s">
        <v>1445</v>
      </c>
      <c r="B338" s="336" t="s">
        <v>318</v>
      </c>
      <c r="C338" s="336">
        <v>7</v>
      </c>
      <c r="D338" s="365" t="s">
        <v>1130</v>
      </c>
      <c r="E338" s="28" t="s">
        <v>1280</v>
      </c>
      <c r="F338" s="28" t="s">
        <v>1305</v>
      </c>
      <c r="G338" s="336" t="s">
        <v>1130</v>
      </c>
      <c r="H338" s="337">
        <v>20.848431508056649</v>
      </c>
      <c r="I338" s="338">
        <v>606</v>
      </c>
      <c r="J338" s="339">
        <f t="shared" si="30"/>
        <v>52.126291399281548</v>
      </c>
      <c r="K338" s="340">
        <v>5</v>
      </c>
      <c r="L338" s="341">
        <v>4</v>
      </c>
      <c r="M338" s="342">
        <f t="shared" si="31"/>
        <v>65.157864249101934</v>
      </c>
      <c r="N338" s="342">
        <f t="shared" si="32"/>
        <v>60.157864249101934</v>
      </c>
      <c r="O338" s="291">
        <f t="shared" si="33"/>
        <v>1.5998400000000002</v>
      </c>
      <c r="P338" s="339">
        <f t="shared" si="34"/>
        <v>4.0000000000000009</v>
      </c>
      <c r="Q338" s="291">
        <v>561</v>
      </c>
      <c r="R338" s="339">
        <f t="shared" si="35"/>
        <v>4.3208556149732624</v>
      </c>
      <c r="S338" s="291">
        <v>4</v>
      </c>
    </row>
    <row r="339" spans="1:19" x14ac:dyDescent="0.2">
      <c r="A339" s="336" t="s">
        <v>1445</v>
      </c>
      <c r="B339" s="336" t="s">
        <v>319</v>
      </c>
      <c r="C339" s="336">
        <v>7</v>
      </c>
      <c r="D339" s="365" t="s">
        <v>1131</v>
      </c>
      <c r="E339" s="28" t="s">
        <v>1280</v>
      </c>
      <c r="F339" s="28" t="s">
        <v>1306</v>
      </c>
      <c r="G339" s="336" t="s">
        <v>1131</v>
      </c>
      <c r="H339" s="337">
        <v>9.5401047210644414</v>
      </c>
      <c r="I339" s="338">
        <v>606</v>
      </c>
      <c r="J339" s="339">
        <f t="shared" si="30"/>
        <v>23.85264706736784</v>
      </c>
      <c r="K339" s="340">
        <v>5</v>
      </c>
      <c r="L339" s="341">
        <v>4</v>
      </c>
      <c r="M339" s="342">
        <f t="shared" si="31"/>
        <v>29.8158088342098</v>
      </c>
      <c r="N339" s="342">
        <f t="shared" si="32"/>
        <v>24.8158088342098</v>
      </c>
      <c r="O339" s="291">
        <f t="shared" si="33"/>
        <v>1.5998399999999999</v>
      </c>
      <c r="P339" s="339">
        <f t="shared" si="34"/>
        <v>4</v>
      </c>
      <c r="Q339" s="291">
        <v>561</v>
      </c>
      <c r="R339" s="339">
        <f t="shared" si="35"/>
        <v>4.3208556149732615</v>
      </c>
      <c r="S339" s="291">
        <v>4</v>
      </c>
    </row>
    <row r="340" spans="1:19" x14ac:dyDescent="0.2">
      <c r="A340" s="336" t="s">
        <v>1445</v>
      </c>
      <c r="B340" s="336" t="s">
        <v>322</v>
      </c>
      <c r="C340" s="336">
        <v>7</v>
      </c>
      <c r="D340" s="365" t="s">
        <v>1132</v>
      </c>
      <c r="E340" s="28" t="s">
        <v>1280</v>
      </c>
      <c r="F340" s="28" t="s">
        <v>1307</v>
      </c>
      <c r="G340" s="336" t="s">
        <v>1132</v>
      </c>
      <c r="H340" s="337">
        <v>11.341475739277726</v>
      </c>
      <c r="I340" s="338">
        <v>606</v>
      </c>
      <c r="J340" s="339">
        <f t="shared" si="30"/>
        <v>28.356525000694383</v>
      </c>
      <c r="K340" s="340">
        <v>5</v>
      </c>
      <c r="L340" s="341">
        <v>4</v>
      </c>
      <c r="M340" s="342">
        <f t="shared" si="31"/>
        <v>35.445656250867977</v>
      </c>
      <c r="N340" s="342">
        <f t="shared" si="32"/>
        <v>30.445656250867977</v>
      </c>
      <c r="O340" s="291">
        <f t="shared" si="33"/>
        <v>1.5998400000000002</v>
      </c>
      <c r="P340" s="339">
        <f t="shared" si="34"/>
        <v>4.0000000000000009</v>
      </c>
      <c r="Q340" s="291">
        <v>561</v>
      </c>
      <c r="R340" s="339">
        <f t="shared" si="35"/>
        <v>4.3208556149732624</v>
      </c>
      <c r="S340" s="291">
        <v>4</v>
      </c>
    </row>
    <row r="341" spans="1:19" x14ac:dyDescent="0.2">
      <c r="A341" s="336" t="s">
        <v>1445</v>
      </c>
      <c r="B341" s="336" t="s">
        <v>323</v>
      </c>
      <c r="C341" s="336">
        <v>7</v>
      </c>
      <c r="D341" s="365" t="s">
        <v>1491</v>
      </c>
      <c r="E341" s="28" t="s">
        <v>1280</v>
      </c>
      <c r="F341" s="28" t="s">
        <v>1308</v>
      </c>
      <c r="G341" s="336" t="s">
        <v>1491</v>
      </c>
      <c r="H341" s="337">
        <v>11.411020058512342</v>
      </c>
      <c r="I341" s="338">
        <v>606</v>
      </c>
      <c r="J341" s="339">
        <f t="shared" si="30"/>
        <v>28.530403186599518</v>
      </c>
      <c r="K341" s="340">
        <v>5</v>
      </c>
      <c r="L341" s="341">
        <v>4</v>
      </c>
      <c r="M341" s="342">
        <f t="shared" si="31"/>
        <v>35.663003983249396</v>
      </c>
      <c r="N341" s="342">
        <f t="shared" si="32"/>
        <v>30.663003983249396</v>
      </c>
      <c r="O341" s="291">
        <f t="shared" si="33"/>
        <v>1.5998399999999999</v>
      </c>
      <c r="P341" s="339">
        <f t="shared" si="34"/>
        <v>4</v>
      </c>
      <c r="Q341" s="291">
        <v>561</v>
      </c>
      <c r="R341" s="339">
        <f t="shared" si="35"/>
        <v>4.3208556149732615</v>
      </c>
      <c r="S341" s="291">
        <v>4</v>
      </c>
    </row>
    <row r="342" spans="1:19" x14ac:dyDescent="0.2">
      <c r="A342" s="347" t="s">
        <v>1445</v>
      </c>
      <c r="B342" s="346" t="s">
        <v>324</v>
      </c>
      <c r="C342" s="346">
        <v>7</v>
      </c>
      <c r="D342" s="365" t="s">
        <v>1861</v>
      </c>
      <c r="E342" s="28" t="s">
        <v>1280</v>
      </c>
      <c r="F342" s="28" t="s">
        <v>1309</v>
      </c>
      <c r="G342" s="347" t="s">
        <v>1265</v>
      </c>
      <c r="H342" s="348">
        <v>-8.384216587615137E-2</v>
      </c>
      <c r="I342" s="349">
        <v>606</v>
      </c>
      <c r="J342" s="350">
        <f t="shared" si="30"/>
        <v>-0.20962637732811124</v>
      </c>
      <c r="K342" s="341">
        <v>5</v>
      </c>
      <c r="L342" s="341">
        <v>4</v>
      </c>
      <c r="M342" s="351">
        <f t="shared" si="31"/>
        <v>-0.26203297166013906</v>
      </c>
      <c r="N342" s="351">
        <f t="shared" si="32"/>
        <v>-5.2620329716601386</v>
      </c>
      <c r="O342" s="291">
        <f t="shared" si="33"/>
        <v>1.5998399999999997</v>
      </c>
      <c r="P342" s="339">
        <f t="shared" si="34"/>
        <v>3.9999999999999991</v>
      </c>
      <c r="Q342" s="291">
        <v>561</v>
      </c>
      <c r="R342" s="339">
        <f t="shared" si="35"/>
        <v>4.3208556149732606</v>
      </c>
      <c r="S342" s="291">
        <v>4</v>
      </c>
    </row>
    <row r="343" spans="1:19" x14ac:dyDescent="0.2">
      <c r="F343" s="1"/>
    </row>
    <row r="344" spans="1:19" x14ac:dyDescent="0.2">
      <c r="B344" s="1"/>
      <c r="C344" s="1"/>
      <c r="E344" s="1"/>
      <c r="F344" s="1"/>
    </row>
    <row r="345" spans="1:19" x14ac:dyDescent="0.2">
      <c r="B345" s="1"/>
      <c r="C345" s="1"/>
      <c r="E345" s="1"/>
      <c r="F345" s="1"/>
    </row>
    <row r="346" spans="1:19" x14ac:dyDescent="0.2">
      <c r="B346" s="1"/>
      <c r="C346" s="1"/>
      <c r="E346" s="1"/>
      <c r="F346" s="1"/>
    </row>
    <row r="347" spans="1:19" x14ac:dyDescent="0.2">
      <c r="B347" s="1"/>
      <c r="C347" s="1"/>
      <c r="E347" s="1"/>
      <c r="F347" s="1"/>
    </row>
    <row r="348" spans="1:19" x14ac:dyDescent="0.2">
      <c r="B348" s="1"/>
      <c r="C348" s="1"/>
      <c r="E348" s="1"/>
      <c r="F348" s="1"/>
    </row>
    <row r="349" spans="1:19" x14ac:dyDescent="0.2">
      <c r="B349" s="1"/>
      <c r="C349" s="1"/>
      <c r="E349" s="1"/>
      <c r="F349" s="1"/>
    </row>
    <row r="350" spans="1:19" x14ac:dyDescent="0.2">
      <c r="B350" s="1"/>
      <c r="C350" s="1"/>
      <c r="E350" s="1"/>
      <c r="F350" s="1"/>
    </row>
    <row r="351" spans="1:19" x14ac:dyDescent="0.2">
      <c r="B351" s="1"/>
      <c r="C351" s="1"/>
      <c r="E351" s="1"/>
      <c r="F351" s="1"/>
    </row>
    <row r="352" spans="1:19" x14ac:dyDescent="0.2">
      <c r="B352" s="1"/>
      <c r="C352" s="1"/>
      <c r="E352" s="1"/>
      <c r="F352" s="1"/>
    </row>
    <row r="353" spans="2:6" x14ac:dyDescent="0.2">
      <c r="B353" s="1"/>
      <c r="C353" s="1"/>
      <c r="E353" s="1"/>
      <c r="F353" s="1"/>
    </row>
    <row r="354" spans="2:6" x14ac:dyDescent="0.2">
      <c r="B354" s="1"/>
      <c r="C354" s="1"/>
      <c r="E354" s="1"/>
      <c r="F354" s="1"/>
    </row>
    <row r="355" spans="2:6" x14ac:dyDescent="0.2">
      <c r="B355" s="1"/>
      <c r="C355" s="1"/>
      <c r="E355" s="1"/>
      <c r="F355" s="1"/>
    </row>
    <row r="356" spans="2:6" x14ac:dyDescent="0.2">
      <c r="B356" s="1"/>
      <c r="C356" s="1"/>
      <c r="E356" s="1"/>
      <c r="F356" s="1"/>
    </row>
    <row r="357" spans="2:6" x14ac:dyDescent="0.2">
      <c r="B357" s="1"/>
      <c r="C357" s="1"/>
      <c r="E357" s="1"/>
      <c r="F357" s="1"/>
    </row>
    <row r="358" spans="2:6" x14ac:dyDescent="0.2">
      <c r="B358" s="1"/>
      <c r="C358" s="1"/>
      <c r="E358" s="1"/>
      <c r="F358" s="1"/>
    </row>
    <row r="359" spans="2:6" x14ac:dyDescent="0.2">
      <c r="B359" s="1"/>
      <c r="C359" s="1"/>
      <c r="E359" s="1"/>
      <c r="F359" s="1"/>
    </row>
    <row r="360" spans="2:6" x14ac:dyDescent="0.2">
      <c r="B360" s="1"/>
      <c r="C360" s="1"/>
      <c r="E360" s="1"/>
      <c r="F360" s="1"/>
    </row>
    <row r="361" spans="2:6" x14ac:dyDescent="0.2">
      <c r="B361" s="1"/>
      <c r="C361" s="1"/>
      <c r="E361" s="1"/>
      <c r="F361" s="1"/>
    </row>
    <row r="362" spans="2:6" x14ac:dyDescent="0.2">
      <c r="B362" s="1"/>
      <c r="C362" s="1"/>
      <c r="E362" s="1"/>
      <c r="F362" s="1"/>
    </row>
    <row r="363" spans="2:6" x14ac:dyDescent="0.2">
      <c r="B363" s="1"/>
      <c r="C363" s="1"/>
      <c r="E363" s="1"/>
      <c r="F363" s="1"/>
    </row>
    <row r="364" spans="2:6" x14ac:dyDescent="0.2">
      <c r="B364" s="1"/>
      <c r="C364" s="1"/>
      <c r="E364" s="1"/>
      <c r="F364"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Metadata</vt:lpstr>
      <vt:lpstr>Prep calculations</vt:lpstr>
      <vt:lpstr>DNA samples</vt:lpstr>
      <vt:lpstr>Soil DNA extractions</vt:lpstr>
      <vt:lpstr>Plate maps_DNA</vt:lpstr>
      <vt:lpstr>PCR samples</vt:lpstr>
      <vt:lpstr>Plate maps_PCR1</vt:lpstr>
      <vt:lpstr>Plate maps_PCR2</vt:lpstr>
      <vt:lpstr>PCR normalization</vt:lpstr>
      <vt:lpstr>'Plate maps_DNA'!Print_Area</vt:lpstr>
      <vt:lpstr>'Plate maps_PCR1'!Print_Area</vt:lpstr>
      <vt:lpstr>'Prep calculations'!Print_Area</vt:lpstr>
      <vt:lpstr>'DNA samples'!Print_Titles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2019-12-09T15:46:47Z</cp:lastPrinted>
  <dcterms:created xsi:type="dcterms:W3CDTF">2019-04-01T14:05:01Z</dcterms:created>
  <dcterms:modified xsi:type="dcterms:W3CDTF">2019-12-11T01:08:22Z</dcterms:modified>
</cp:coreProperties>
</file>