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h\Documents\Projects\src\SpaceCommand\"/>
    </mc:Choice>
  </mc:AlternateContent>
  <bookViews>
    <workbookView xWindow="120" yWindow="140" windowWidth="11480" windowHeight="9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1" i="1" l="1"/>
  <c r="D43" i="1"/>
  <c r="D42" i="1"/>
  <c r="D32" i="1"/>
  <c r="E4" i="1" l="1"/>
  <c r="F4" i="1" s="1"/>
  <c r="G4" i="1" s="1"/>
  <c r="D14" i="1" s="1"/>
  <c r="D15" i="1" s="1"/>
  <c r="D30" i="1" s="1"/>
  <c r="C8" i="1"/>
  <c r="F2" i="1"/>
  <c r="G2" i="1" s="1"/>
  <c r="F3" i="1"/>
  <c r="D31" i="1" l="1"/>
  <c r="E32" i="1"/>
  <c r="G3" i="1"/>
  <c r="C2" i="1" s="1"/>
  <c r="D28" i="1"/>
  <c r="D29" i="1" s="1"/>
  <c r="D12" i="1"/>
  <c r="D11" i="1"/>
  <c r="D17" i="1" s="1"/>
  <c r="D18" i="1" s="1"/>
  <c r="D19" i="1" s="1"/>
  <c r="D66" i="1"/>
  <c r="H3" i="1"/>
  <c r="D2" i="1" s="1"/>
  <c r="H4" i="1"/>
  <c r="H2" i="1"/>
  <c r="D22" i="1" l="1"/>
  <c r="E51" i="1" s="1"/>
  <c r="D33" i="1"/>
  <c r="D34" i="1" s="1"/>
  <c r="F33" i="1"/>
  <c r="D44" i="1"/>
  <c r="D73" i="1"/>
  <c r="D74" i="1" s="1"/>
  <c r="D20" i="1"/>
  <c r="D24" i="1" s="1"/>
  <c r="D51" i="1" s="1"/>
  <c r="D53" i="1" s="1"/>
  <c r="D21" i="1"/>
  <c r="E50" i="1" s="1"/>
  <c r="D65" i="1"/>
  <c r="D60" i="1"/>
  <c r="D61" i="1" s="1"/>
  <c r="D62" i="1" s="1"/>
  <c r="D75" i="1" l="1"/>
  <c r="E75" i="1" s="1"/>
  <c r="E43" i="1"/>
  <c r="E33" i="1"/>
  <c r="D23" i="1"/>
  <c r="D50" i="1" s="1"/>
  <c r="D52" i="1" s="1"/>
  <c r="D26" i="1"/>
  <c r="D56" i="1"/>
  <c r="D63" i="1"/>
  <c r="D67" i="1" s="1"/>
  <c r="D64" i="1"/>
  <c r="D36" i="1" l="1"/>
  <c r="D38" i="1" s="1"/>
  <c r="F38" i="1" s="1"/>
  <c r="G38" i="1" s="1"/>
  <c r="D35" i="1"/>
  <c r="D46" i="1"/>
  <c r="D68" i="1"/>
  <c r="F68" i="1" s="1"/>
  <c r="G68" i="1" s="1"/>
  <c r="D25" i="1"/>
  <c r="F56" i="1"/>
  <c r="G56" i="1" s="1"/>
  <c r="F26" i="1"/>
  <c r="D37" i="1" l="1"/>
  <c r="F37" i="1" s="1"/>
  <c r="G37" i="1" s="1"/>
  <c r="D39" i="1" s="1"/>
  <c r="D40" i="1" s="1"/>
  <c r="F67" i="1"/>
  <c r="G67" i="1" s="1"/>
  <c r="D69" i="1" s="1"/>
  <c r="D70" i="1" s="1"/>
  <c r="D45" i="1"/>
  <c r="F25" i="1"/>
  <c r="D55" i="1"/>
  <c r="D71" i="1" l="1"/>
  <c r="F55" i="1"/>
  <c r="G55" i="1" s="1"/>
  <c r="D57" i="1" s="1"/>
  <c r="D58" i="1" s="1"/>
</calcChain>
</file>

<file path=xl/sharedStrings.xml><?xml version="1.0" encoding="utf-8"?>
<sst xmlns="http://schemas.openxmlformats.org/spreadsheetml/2006/main" count="150" uniqueCount="118">
  <si>
    <t xml:space="preserve">ball </t>
  </si>
  <si>
    <t>sin</t>
  </si>
  <si>
    <t>combined</t>
  </si>
  <si>
    <t>Acc Tangental</t>
  </si>
  <si>
    <t>r</t>
  </si>
  <si>
    <t>Fsc</t>
  </si>
  <si>
    <t>Vsc</t>
  </si>
  <si>
    <t>Vsx</t>
  </si>
  <si>
    <t>Vsy</t>
  </si>
  <si>
    <t>Apply to ship</t>
  </si>
  <si>
    <t>Fbc</t>
  </si>
  <si>
    <t>Vbc</t>
  </si>
  <si>
    <t>Vbx</t>
  </si>
  <si>
    <t>Vby</t>
  </si>
  <si>
    <t>degrees</t>
  </si>
  <si>
    <t>radians</t>
  </si>
  <si>
    <t>radius (ship to ball)</t>
  </si>
  <si>
    <t>shipR (to centre of mass)</t>
  </si>
  <si>
    <t>ballR (to centre of mass)</t>
  </si>
  <si>
    <t>cos</t>
  </si>
  <si>
    <t>x</t>
  </si>
  <si>
    <t>y</t>
  </si>
  <si>
    <t>d</t>
  </si>
  <si>
    <t>Fs</t>
  </si>
  <si>
    <t>Ms</t>
  </si>
  <si>
    <t>Bs</t>
  </si>
  <si>
    <t>t</t>
  </si>
  <si>
    <t>Sr</t>
  </si>
  <si>
    <t>Br</t>
  </si>
  <si>
    <t xml:space="preserve">ship mass </t>
  </si>
  <si>
    <t xml:space="preserve">ship thrust </t>
  </si>
  <si>
    <t xml:space="preserve">ball mass </t>
  </si>
  <si>
    <t xml:space="preserve">time  </t>
  </si>
  <si>
    <t xml:space="preserve">diff </t>
  </si>
  <si>
    <t xml:space="preserve">dsin * Fs/Ms </t>
  </si>
  <si>
    <t>F=ma</t>
  </si>
  <si>
    <t>clockwise</t>
  </si>
  <si>
    <t>ship thrust direction</t>
  </si>
  <si>
    <t>* invert</t>
  </si>
  <si>
    <t>use bsin</t>
  </si>
  <si>
    <t>use bcos</t>
  </si>
  <si>
    <t>b</t>
  </si>
  <si>
    <t>*t</t>
  </si>
  <si>
    <t>Vsc*bsin</t>
  </si>
  <si>
    <t>a=F/m</t>
  </si>
  <si>
    <t>Abc</t>
  </si>
  <si>
    <t>v=at</t>
  </si>
  <si>
    <t>Vsc*bcos</t>
  </si>
  <si>
    <t>Vbc*bsin</t>
  </si>
  <si>
    <t>Vbc*bcos</t>
  </si>
  <si>
    <t>Ast</t>
  </si>
  <si>
    <t>Ms*Vst^2/Sr</t>
  </si>
  <si>
    <t>Vst*-bcos</t>
  </si>
  <si>
    <t>Vst*bsin</t>
  </si>
  <si>
    <t>-Vst*-cos</t>
  </si>
  <si>
    <t>-Vst*bsin</t>
  </si>
  <si>
    <t>*invert</t>
  </si>
  <si>
    <t>Draw Ball</t>
  </si>
  <si>
    <t>Pbx</t>
  </si>
  <si>
    <t>Pby</t>
  </si>
  <si>
    <t>Psx</t>
  </si>
  <si>
    <t>Psy</t>
  </si>
  <si>
    <t>Alternate (calc w and draw)</t>
  </si>
  <si>
    <t>w</t>
  </si>
  <si>
    <t>Vst*r</t>
  </si>
  <si>
    <t>w=v/r</t>
  </si>
  <si>
    <t>f=mv^2/r</t>
  </si>
  <si>
    <t>Vbt*r</t>
  </si>
  <si>
    <t>dAngle</t>
  </si>
  <si>
    <t>w=dtheta/dt</t>
  </si>
  <si>
    <t>w*t</t>
  </si>
  <si>
    <t>angle</t>
  </si>
  <si>
    <t>dPbx</t>
  </si>
  <si>
    <t>dPby</t>
  </si>
  <si>
    <t>Ball Vector</t>
  </si>
  <si>
    <t>new position x</t>
  </si>
  <si>
    <t>new position y</t>
  </si>
  <si>
    <t>dPsx</t>
  </si>
  <si>
    <t>o/h</t>
  </si>
  <si>
    <t>dPsy</t>
  </si>
  <si>
    <t>new pos-oldpos</t>
  </si>
  <si>
    <t>-Br/sr*Psx</t>
  </si>
  <si>
    <t>-Br/sr*Psy</t>
  </si>
  <si>
    <t>Apply equal opposite force to Ball</t>
  </si>
  <si>
    <t>error</t>
  </si>
  <si>
    <t>apply 2* (x and y) change of ship to ball</t>
  </si>
  <si>
    <t>new r</t>
  </si>
  <si>
    <t>Description</t>
  </si>
  <si>
    <t>vname</t>
  </si>
  <si>
    <t>check sx-bx</t>
  </si>
  <si>
    <t>check sy-by</t>
  </si>
  <si>
    <t>draw length 10 at new angle</t>
  </si>
  <si>
    <t>using sin</t>
  </si>
  <si>
    <t>dXst</t>
  </si>
  <si>
    <t xml:space="preserve">dVst </t>
  </si>
  <si>
    <t>ChangeAngularVelocity</t>
  </si>
  <si>
    <t>*2</t>
  </si>
  <si>
    <t>oldangle+dAngle</t>
  </si>
  <si>
    <t>10 sin angle</t>
  </si>
  <si>
    <t>10 cos angle</t>
  </si>
  <si>
    <t>dVst*t</t>
  </si>
  <si>
    <t>Centipetal Movement</t>
  </si>
  <si>
    <t>Tangential Movement</t>
  </si>
  <si>
    <t>* invert y axis for screens</t>
  </si>
  <si>
    <t>Vstx</t>
  </si>
  <si>
    <t>Vsty</t>
  </si>
  <si>
    <t>Vscx</t>
  </si>
  <si>
    <t>Vscy</t>
  </si>
  <si>
    <t>cos C = (a^2 + b^2 - c^2)/2ab</t>
  </si>
  <si>
    <t>a^2+b^2-c^2</t>
  </si>
  <si>
    <t>2ab</t>
  </si>
  <si>
    <t>using cosine rule</t>
  </si>
  <si>
    <t>newAngle</t>
  </si>
  <si>
    <t>dx</t>
  </si>
  <si>
    <t>dy</t>
  </si>
  <si>
    <t>asin</t>
  </si>
  <si>
    <t>using right angle and sin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</si>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</sst>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="120" zoomScaleNormal="120" workbookViewId="0">
      <pane xSplit="2" ySplit="12" topLeftCell="C13" activePane="bottomRight" state="frozen"/>
      <selection pane="topRight" activeCell="C1" sqref="C1"/>
      <selection pane="bottomLeft" activeCell="A13" sqref="A13"/>
      <selection pane="bottomRight" activeCell="D42" sqref="D42"/>
    </sheetView>
  </sheetViews>
  <sheetFormatPr defaultColWidth="9.1796875" defaultRowHeight="10.5" x14ac:dyDescent="0.25"/>
  <cols>
    <col min="1" max="1" width="20.1796875" style="1" customWidth="1"/>
    <col min="2" max="2" width="6.26953125" style="1" customWidth="1"/>
    <col min="3" max="3" width="12" style="1" bestFit="1" customWidth="1"/>
    <col min="4" max="16384" width="9.1796875" style="1"/>
  </cols>
  <sheetData>
    <row r="1" spans="1:8" x14ac:dyDescent="0.25">
      <c r="A1" s="3" t="s">
        <v>87</v>
      </c>
      <c r="B1" s="3" t="s">
        <v>88</v>
      </c>
      <c r="C1" s="1" t="s">
        <v>20</v>
      </c>
      <c r="D1" s="1" t="s">
        <v>21</v>
      </c>
      <c r="E1" s="1" t="s">
        <v>14</v>
      </c>
      <c r="F1" s="1" t="s">
        <v>15</v>
      </c>
      <c r="G1" s="1" t="s">
        <v>1</v>
      </c>
      <c r="H1" s="1" t="s">
        <v>19</v>
      </c>
    </row>
    <row r="2" spans="1:8" x14ac:dyDescent="0.25">
      <c r="A2" s="1" t="s">
        <v>37</v>
      </c>
      <c r="B2" s="1" t="s">
        <v>27</v>
      </c>
      <c r="C2" s="1">
        <f>-C10*G3</f>
        <v>-1.22514845490862E-15</v>
      </c>
      <c r="D2" s="1">
        <f>-C10*H3</f>
        <v>10</v>
      </c>
      <c r="E2" s="1">
        <v>90</v>
      </c>
      <c r="F2" s="1">
        <f>E2/180*PI()</f>
        <v>1.5707963267948966</v>
      </c>
      <c r="G2" s="1">
        <f>SIN(F2)</f>
        <v>1</v>
      </c>
      <c r="H2" s="1">
        <f>COS(F2)</f>
        <v>6.1257422745431001E-17</v>
      </c>
    </row>
    <row r="3" spans="1:8" x14ac:dyDescent="0.25">
      <c r="A3" s="1" t="s">
        <v>0</v>
      </c>
      <c r="B3" s="1" t="s">
        <v>41</v>
      </c>
      <c r="C3" s="1">
        <v>0</v>
      </c>
      <c r="D3" s="1">
        <v>0</v>
      </c>
      <c r="E3" s="1">
        <v>180</v>
      </c>
      <c r="F3" s="1">
        <f>E3/180*PI()</f>
        <v>3.1415926535897931</v>
      </c>
      <c r="G3" s="1">
        <f>SIN(F3)</f>
        <v>1.22514845490862E-16</v>
      </c>
      <c r="H3" s="1">
        <f>COS(F3)</f>
        <v>-1</v>
      </c>
    </row>
    <row r="4" spans="1:8" x14ac:dyDescent="0.25">
      <c r="A4" s="1" t="s">
        <v>33</v>
      </c>
      <c r="B4" s="1" t="s">
        <v>22</v>
      </c>
      <c r="E4" s="1">
        <f>E3-E2</f>
        <v>90</v>
      </c>
      <c r="F4" s="1">
        <f>E4/180*PI()</f>
        <v>1.5707963267948966</v>
      </c>
      <c r="G4" s="1">
        <f>SIN(F4)</f>
        <v>1</v>
      </c>
      <c r="H4" s="1">
        <f>COS(F4)</f>
        <v>6.1257422745431001E-17</v>
      </c>
    </row>
    <row r="5" spans="1:8" x14ac:dyDescent="0.25">
      <c r="A5" s="1" t="s">
        <v>30</v>
      </c>
      <c r="B5" s="1" t="s">
        <v>23</v>
      </c>
      <c r="C5" s="1">
        <v>100</v>
      </c>
    </row>
    <row r="6" spans="1:8" x14ac:dyDescent="0.25">
      <c r="A6" s="1" t="s">
        <v>29</v>
      </c>
      <c r="B6" s="1" t="s">
        <v>24</v>
      </c>
      <c r="C6" s="1">
        <v>20</v>
      </c>
    </row>
    <row r="7" spans="1:8" x14ac:dyDescent="0.25">
      <c r="A7" s="1" t="s">
        <v>31</v>
      </c>
      <c r="B7" s="1" t="s">
        <v>25</v>
      </c>
      <c r="C7" s="1">
        <v>10</v>
      </c>
    </row>
    <row r="8" spans="1:8" x14ac:dyDescent="0.25">
      <c r="A8" s="1" t="s">
        <v>2</v>
      </c>
      <c r="C8" s="1">
        <f>C7+C6</f>
        <v>30</v>
      </c>
    </row>
    <row r="9" spans="1:8" x14ac:dyDescent="0.25">
      <c r="A9" s="1" t="s">
        <v>32</v>
      </c>
      <c r="B9" s="1" t="s">
        <v>26</v>
      </c>
      <c r="C9" s="1">
        <v>0.5</v>
      </c>
    </row>
    <row r="10" spans="1:8" x14ac:dyDescent="0.25">
      <c r="A10" s="1" t="s">
        <v>16</v>
      </c>
      <c r="B10" s="1" t="s">
        <v>4</v>
      </c>
      <c r="C10" s="1">
        <v>10</v>
      </c>
    </row>
    <row r="11" spans="1:8" x14ac:dyDescent="0.25">
      <c r="A11" s="1" t="s">
        <v>17</v>
      </c>
      <c r="B11" s="1" t="s">
        <v>27</v>
      </c>
      <c r="D11" s="1">
        <f>C10*(C8-C6)/C8</f>
        <v>3.3333333333333335</v>
      </c>
    </row>
    <row r="12" spans="1:8" x14ac:dyDescent="0.25">
      <c r="A12" s="1" t="s">
        <v>18</v>
      </c>
      <c r="B12" s="1" t="s">
        <v>28</v>
      </c>
      <c r="D12" s="1">
        <f>C10*(C8-C7)/C8</f>
        <v>6.666666666666667</v>
      </c>
    </row>
    <row r="14" spans="1:8" x14ac:dyDescent="0.25">
      <c r="A14" s="1" t="s">
        <v>3</v>
      </c>
      <c r="B14" s="1" t="s">
        <v>50</v>
      </c>
      <c r="C14" s="1" t="s">
        <v>34</v>
      </c>
      <c r="D14" s="1">
        <f>G4*($C$5/$C$6)</f>
        <v>5</v>
      </c>
      <c r="E14" s="1" t="s">
        <v>36</v>
      </c>
      <c r="F14" s="1" t="s">
        <v>35</v>
      </c>
    </row>
    <row r="15" spans="1:8" x14ac:dyDescent="0.25">
      <c r="A15" s="1" t="s">
        <v>95</v>
      </c>
      <c r="B15" s="1" t="s">
        <v>94</v>
      </c>
      <c r="C15" s="1" t="s">
        <v>42</v>
      </c>
      <c r="D15" s="1">
        <f>D14*C9</f>
        <v>2.5</v>
      </c>
      <c r="F15" s="1" t="s">
        <v>65</v>
      </c>
    </row>
    <row r="17" spans="1:6" x14ac:dyDescent="0.25">
      <c r="A17" s="1" t="s">
        <v>9</v>
      </c>
      <c r="B17" s="1" t="s">
        <v>5</v>
      </c>
      <c r="C17" s="1" t="s">
        <v>51</v>
      </c>
      <c r="D17" s="1">
        <f>$C$6*$D$15*$D$15/$D$11</f>
        <v>37.5</v>
      </c>
      <c r="F17" s="1" t="s">
        <v>66</v>
      </c>
    </row>
    <row r="18" spans="1:6" x14ac:dyDescent="0.25">
      <c r="B18" s="1" t="s">
        <v>6</v>
      </c>
      <c r="C18" s="1" t="s">
        <v>44</v>
      </c>
      <c r="D18" s="1">
        <f>D17/C6</f>
        <v>1.875</v>
      </c>
    </row>
    <row r="19" spans="1:6" x14ac:dyDescent="0.25">
      <c r="A19" s="1" t="s">
        <v>101</v>
      </c>
      <c r="B19" s="1" t="s">
        <v>106</v>
      </c>
      <c r="C19" s="1" t="s">
        <v>43</v>
      </c>
      <c r="D19" s="1">
        <f>D18*$G$3</f>
        <v>2.2971533529536625E-16</v>
      </c>
    </row>
    <row r="20" spans="1:6" x14ac:dyDescent="0.25">
      <c r="B20" s="1" t="s">
        <v>107</v>
      </c>
      <c r="C20" s="1" t="s">
        <v>47</v>
      </c>
      <c r="D20" s="1">
        <f>D18*$H$3</f>
        <v>-1.875</v>
      </c>
      <c r="E20" s="1" t="s">
        <v>103</v>
      </c>
    </row>
    <row r="21" spans="1:6" x14ac:dyDescent="0.25">
      <c r="A21" s="1" t="s">
        <v>102</v>
      </c>
      <c r="B21" s="1" t="s">
        <v>104</v>
      </c>
      <c r="C21" s="1" t="s">
        <v>52</v>
      </c>
      <c r="D21" s="1">
        <f>-D15*H3</f>
        <v>2.5</v>
      </c>
    </row>
    <row r="22" spans="1:6" x14ac:dyDescent="0.25">
      <c r="B22" s="1" t="s">
        <v>105</v>
      </c>
      <c r="C22" s="1" t="s">
        <v>53</v>
      </c>
      <c r="D22" s="1">
        <f>D15*G3</f>
        <v>3.06287113727155E-16</v>
      </c>
      <c r="E22" s="1" t="s">
        <v>103</v>
      </c>
    </row>
    <row r="23" spans="1:6" x14ac:dyDescent="0.25">
      <c r="B23" s="1" t="s">
        <v>7</v>
      </c>
      <c r="D23" s="1">
        <f>D19+D21</f>
        <v>2.5000000000000004</v>
      </c>
    </row>
    <row r="24" spans="1:6" x14ac:dyDescent="0.25">
      <c r="B24" s="1" t="s">
        <v>8</v>
      </c>
      <c r="D24" s="1">
        <f>D20+D22</f>
        <v>-1.8749999999999998</v>
      </c>
    </row>
    <row r="25" spans="1:6" x14ac:dyDescent="0.25">
      <c r="A25" s="1" t="s">
        <v>75</v>
      </c>
      <c r="B25" s="1" t="s">
        <v>60</v>
      </c>
      <c r="D25" s="1">
        <f>C2+(D23)*C9</f>
        <v>1.2499999999999989</v>
      </c>
      <c r="E25" s="1" t="s">
        <v>89</v>
      </c>
      <c r="F25" s="1">
        <f>D25-C2</f>
        <v>1.2500000000000002</v>
      </c>
    </row>
    <row r="26" spans="1:6" x14ac:dyDescent="0.25">
      <c r="A26" s="1" t="s">
        <v>76</v>
      </c>
      <c r="B26" s="1" t="s">
        <v>61</v>
      </c>
      <c r="D26" s="1">
        <f>D2+(D24)*C9</f>
        <v>9.0625</v>
      </c>
      <c r="E26" s="1" t="s">
        <v>90</v>
      </c>
      <c r="F26" s="1">
        <f>D26-D2</f>
        <v>-0.9375</v>
      </c>
    </row>
    <row r="27" spans="1:6" x14ac:dyDescent="0.25">
      <c r="A27" s="3" t="s">
        <v>91</v>
      </c>
    </row>
    <row r="28" spans="1:6" x14ac:dyDescent="0.25">
      <c r="B28" s="1" t="s">
        <v>63</v>
      </c>
      <c r="C28" s="1" t="s">
        <v>64</v>
      </c>
      <c r="D28" s="1">
        <f>D15*D11</f>
        <v>8.3333333333333339</v>
      </c>
    </row>
    <row r="29" spans="1:6" x14ac:dyDescent="0.25">
      <c r="B29" s="1" t="s">
        <v>71</v>
      </c>
      <c r="C29" s="1" t="s">
        <v>70</v>
      </c>
      <c r="D29" s="1">
        <f>D28*C9</f>
        <v>4.166666666666667</v>
      </c>
    </row>
    <row r="30" spans="1:6" x14ac:dyDescent="0.25">
      <c r="A30" s="1" t="s">
        <v>92</v>
      </c>
      <c r="B30" s="1" t="s">
        <v>93</v>
      </c>
      <c r="C30" s="1" t="s">
        <v>100</v>
      </c>
      <c r="D30" s="1">
        <f>D15*C9</f>
        <v>1.25</v>
      </c>
    </row>
    <row r="31" spans="1:6" x14ac:dyDescent="0.25">
      <c r="C31" s="1" t="s">
        <v>109</v>
      </c>
      <c r="D31" s="1">
        <f>POWER(D11,2)*2-POWER(D30,2)</f>
        <v>20.659722222222225</v>
      </c>
    </row>
    <row r="32" spans="1:6" x14ac:dyDescent="0.25">
      <c r="C32" s="1" t="s">
        <v>110</v>
      </c>
      <c r="D32" s="1">
        <f>POWER(D11,2)*2</f>
        <v>22.222222222222225</v>
      </c>
      <c r="E32" s="1">
        <f>1-POWER(D30,2)/(2*POWER(D11,2))</f>
        <v>0.9296875</v>
      </c>
    </row>
    <row r="33" spans="1:7" x14ac:dyDescent="0.25">
      <c r="A33" s="1" t="s">
        <v>111</v>
      </c>
      <c r="B33" s="1" t="s">
        <v>117</v>
      </c>
      <c r="C33" s="1" t="s">
        <v>108</v>
      </c>
      <c r="D33" s="1">
        <f>ACOS(D31/D32)</f>
        <v>0.37723277235080821</v>
      </c>
      <c r="E33" s="1">
        <f>COS(D33)</f>
        <v>0.9296875</v>
      </c>
      <c r="F33" s="1">
        <f>D31/D32</f>
        <v>0.9296875</v>
      </c>
    </row>
    <row r="34" spans="1:7" x14ac:dyDescent="0.25">
      <c r="B34" s="1" t="s">
        <v>112</v>
      </c>
      <c r="D34" s="1">
        <f>F3+D33</f>
        <v>3.5188254259406015</v>
      </c>
    </row>
    <row r="35" spans="1:7" x14ac:dyDescent="0.25">
      <c r="B35" s="1" t="s">
        <v>113</v>
      </c>
      <c r="C35" s="1" t="s">
        <v>1</v>
      </c>
      <c r="D35" s="1">
        <f>SIN(D34)*10</f>
        <v>-3.6834922606644644</v>
      </c>
    </row>
    <row r="36" spans="1:7" x14ac:dyDescent="0.25">
      <c r="B36" s="1" t="s">
        <v>114</v>
      </c>
      <c r="C36" s="1" t="s">
        <v>19</v>
      </c>
      <c r="D36" s="1">
        <f>COS(D34)*10</f>
        <v>-9.296875</v>
      </c>
    </row>
    <row r="37" spans="1:7" x14ac:dyDescent="0.25">
      <c r="B37" s="1" t="s">
        <v>58</v>
      </c>
      <c r="D37" s="1">
        <f>D25+D35</f>
        <v>-2.4334922606644653</v>
      </c>
      <c r="E37" s="1" t="s">
        <v>72</v>
      </c>
      <c r="F37" s="1">
        <f>$D$25-D37</f>
        <v>3.6834922606644644</v>
      </c>
      <c r="G37" s="1">
        <f>POWER(F37,2)</f>
        <v>13.568115234375007</v>
      </c>
    </row>
    <row r="38" spans="1:7" x14ac:dyDescent="0.25">
      <c r="B38" s="1" t="s">
        <v>59</v>
      </c>
      <c r="D38" s="1">
        <f>D26+D36</f>
        <v>-0.234375</v>
      </c>
      <c r="E38" s="1" t="s">
        <v>73</v>
      </c>
      <c r="F38" s="1">
        <f>$D$26-D38</f>
        <v>9.296875</v>
      </c>
      <c r="G38" s="1">
        <f>POWER(F38,2)</f>
        <v>86.431884765625</v>
      </c>
    </row>
    <row r="39" spans="1:7" x14ac:dyDescent="0.25">
      <c r="B39" s="1" t="s">
        <v>86</v>
      </c>
      <c r="D39" s="3">
        <f>SQRT(G37+G38)</f>
        <v>10</v>
      </c>
    </row>
    <row r="40" spans="1:7" x14ac:dyDescent="0.25">
      <c r="A40" s="1" t="s">
        <v>116</v>
      </c>
      <c r="B40" s="1" t="s">
        <v>84</v>
      </c>
      <c r="D40" s="4">
        <f>D39-C10</f>
        <v>0</v>
      </c>
    </row>
    <row r="41" spans="1:7" x14ac:dyDescent="0.25">
      <c r="C41" s="1" t="s">
        <v>78</v>
      </c>
      <c r="D41" s="1">
        <f>(D30/2)/D11</f>
        <v>0.1875</v>
      </c>
    </row>
    <row r="42" spans="1:7" x14ac:dyDescent="0.25">
      <c r="C42" s="1" t="s">
        <v>115</v>
      </c>
      <c r="D42" s="1">
        <f>ASIN(D41)</f>
        <v>0.1886163861754041</v>
      </c>
    </row>
    <row r="43" spans="1:7" x14ac:dyDescent="0.25">
      <c r="B43" s="1" t="s">
        <v>117</v>
      </c>
      <c r="C43" s="1" t="s">
        <v>96</v>
      </c>
      <c r="D43" s="1">
        <f>D42*2</f>
        <v>0.37723277235080821</v>
      </c>
      <c r="E43" s="1">
        <f>180*D43/PI()</f>
        <v>21.613845749720685</v>
      </c>
      <c r="F43" s="1" t="s">
        <v>14</v>
      </c>
    </row>
    <row r="44" spans="1:7" x14ac:dyDescent="0.25">
      <c r="B44" s="1" t="s">
        <v>112</v>
      </c>
      <c r="C44" s="1" t="s">
        <v>97</v>
      </c>
      <c r="D44" s="1">
        <f>F3+D43</f>
        <v>3.5188254259406015</v>
      </c>
    </row>
    <row r="45" spans="1:7" x14ac:dyDescent="0.25">
      <c r="B45" s="1" t="s">
        <v>58</v>
      </c>
      <c r="C45" s="1" t="s">
        <v>98</v>
      </c>
      <c r="D45" s="1">
        <f>D25+SIN(D44)*C10</f>
        <v>-2.4334922606644653</v>
      </c>
    </row>
    <row r="46" spans="1:7" x14ac:dyDescent="0.25">
      <c r="B46" s="1" t="s">
        <v>59</v>
      </c>
      <c r="C46" s="1" t="s">
        <v>99</v>
      </c>
      <c r="D46" s="1">
        <f>D26+COS(D44)*C10</f>
        <v>-0.234375</v>
      </c>
    </row>
    <row r="49" spans="1:7" x14ac:dyDescent="0.25">
      <c r="A49" s="3" t="s">
        <v>85</v>
      </c>
    </row>
    <row r="50" spans="1:7" x14ac:dyDescent="0.25">
      <c r="B50" s="1" t="s">
        <v>77</v>
      </c>
      <c r="C50" s="1" t="s">
        <v>80</v>
      </c>
      <c r="D50" s="1">
        <f>D23*C9</f>
        <v>1.2500000000000002</v>
      </c>
      <c r="E50" s="1">
        <f>D21*C9</f>
        <v>1.25</v>
      </c>
    </row>
    <row r="51" spans="1:7" x14ac:dyDescent="0.25">
      <c r="B51" s="1" t="s">
        <v>79</v>
      </c>
      <c r="C51" s="1" t="s">
        <v>80</v>
      </c>
      <c r="D51" s="1">
        <f>D24*C9</f>
        <v>-0.93749999999999989</v>
      </c>
      <c r="E51" s="1">
        <f>D22*C9</f>
        <v>1.531435568635775E-16</v>
      </c>
    </row>
    <row r="52" spans="1:7" x14ac:dyDescent="0.25">
      <c r="B52" s="1" t="s">
        <v>72</v>
      </c>
      <c r="C52" s="2" t="s">
        <v>81</v>
      </c>
      <c r="D52" s="1">
        <f>-D50*D12/D11</f>
        <v>-2.5000000000000004</v>
      </c>
    </row>
    <row r="53" spans="1:7" x14ac:dyDescent="0.25">
      <c r="B53" s="1" t="s">
        <v>73</v>
      </c>
      <c r="C53" s="2" t="s">
        <v>82</v>
      </c>
      <c r="D53" s="1">
        <f>-D51*D12/D11</f>
        <v>1.8749999999999996</v>
      </c>
    </row>
    <row r="54" spans="1:7" x14ac:dyDescent="0.25">
      <c r="C54" s="2"/>
    </row>
    <row r="55" spans="1:7" x14ac:dyDescent="0.25">
      <c r="B55" s="1" t="s">
        <v>58</v>
      </c>
      <c r="D55" s="1">
        <f>C3+D52</f>
        <v>-2.5000000000000004</v>
      </c>
      <c r="E55" s="1" t="s">
        <v>72</v>
      </c>
      <c r="F55" s="1">
        <f>$D$25-D55</f>
        <v>3.7499999999999991</v>
      </c>
      <c r="G55" s="1">
        <f>POWER(F55,2)</f>
        <v>14.062499999999993</v>
      </c>
    </row>
    <row r="56" spans="1:7" x14ac:dyDescent="0.25">
      <c r="B56" s="1" t="s">
        <v>59</v>
      </c>
      <c r="D56" s="1">
        <f>D3+D53</f>
        <v>1.8749999999999996</v>
      </c>
      <c r="E56" s="1" t="s">
        <v>73</v>
      </c>
      <c r="F56" s="1">
        <f>$D$26-D56</f>
        <v>7.1875</v>
      </c>
      <c r="G56" s="1">
        <f>POWER(F56,2)</f>
        <v>51.66015625</v>
      </c>
    </row>
    <row r="57" spans="1:7" x14ac:dyDescent="0.25">
      <c r="B57" s="1" t="s">
        <v>86</v>
      </c>
      <c r="D57" s="3">
        <f>SQRT(G55+G56)</f>
        <v>8.1069511069205298</v>
      </c>
    </row>
    <row r="58" spans="1:7" x14ac:dyDescent="0.25">
      <c r="B58" s="1" t="s">
        <v>84</v>
      </c>
      <c r="D58" s="4">
        <f>(10-D57)/10</f>
        <v>0.18930488930794703</v>
      </c>
    </row>
    <row r="59" spans="1:7" x14ac:dyDescent="0.25">
      <c r="A59" s="3" t="s">
        <v>83</v>
      </c>
      <c r="D59" s="4"/>
    </row>
    <row r="60" spans="1:7" x14ac:dyDescent="0.25">
      <c r="B60" s="1" t="s">
        <v>10</v>
      </c>
      <c r="C60" s="1" t="s">
        <v>5</v>
      </c>
      <c r="D60" s="1">
        <f>-D17</f>
        <v>-37.5</v>
      </c>
    </row>
    <row r="61" spans="1:7" x14ac:dyDescent="0.25">
      <c r="B61" s="1" t="s">
        <v>45</v>
      </c>
      <c r="C61" s="1" t="s">
        <v>44</v>
      </c>
      <c r="D61" s="1">
        <f>D60*$C$9/C7</f>
        <v>-1.875</v>
      </c>
    </row>
    <row r="62" spans="1:7" x14ac:dyDescent="0.25">
      <c r="B62" s="1" t="s">
        <v>11</v>
      </c>
      <c r="C62" s="1" t="s">
        <v>46</v>
      </c>
      <c r="D62" s="1">
        <f>D61*C9</f>
        <v>-0.9375</v>
      </c>
    </row>
    <row r="63" spans="1:7" x14ac:dyDescent="0.25">
      <c r="A63" s="1" t="s">
        <v>39</v>
      </c>
      <c r="B63" s="1" t="s">
        <v>12</v>
      </c>
      <c r="C63" s="1" t="s">
        <v>48</v>
      </c>
      <c r="D63" s="1">
        <f>D62*$G$3</f>
        <v>-1.1485766764768313E-16</v>
      </c>
    </row>
    <row r="64" spans="1:7" x14ac:dyDescent="0.25">
      <c r="A64" s="1" t="s">
        <v>40</v>
      </c>
      <c r="B64" s="1" t="s">
        <v>13</v>
      </c>
      <c r="C64" s="1" t="s">
        <v>49</v>
      </c>
      <c r="D64" s="1">
        <f>D62*H3</f>
        <v>0.9375</v>
      </c>
      <c r="E64" s="1" t="s">
        <v>38</v>
      </c>
    </row>
    <row r="65" spans="1:7" x14ac:dyDescent="0.25">
      <c r="B65" s="1" t="s">
        <v>12</v>
      </c>
      <c r="C65" s="2" t="s">
        <v>54</v>
      </c>
      <c r="D65" s="1">
        <f>-D15*-H3</f>
        <v>-2.5</v>
      </c>
    </row>
    <row r="66" spans="1:7" x14ac:dyDescent="0.25">
      <c r="B66" s="1" t="s">
        <v>13</v>
      </c>
      <c r="C66" s="2" t="s">
        <v>55</v>
      </c>
      <c r="D66" s="1">
        <f>-D15*G3</f>
        <v>-3.06287113727155E-16</v>
      </c>
      <c r="E66" s="1" t="s">
        <v>56</v>
      </c>
    </row>
    <row r="67" spans="1:7" x14ac:dyDescent="0.25">
      <c r="B67" s="1" t="s">
        <v>58</v>
      </c>
      <c r="D67" s="1">
        <f>(D63+D65)*C9+C3</f>
        <v>-1.25</v>
      </c>
      <c r="E67" s="1" t="s">
        <v>89</v>
      </c>
      <c r="F67" s="1">
        <f>$D$25-D67</f>
        <v>2.4999999999999991</v>
      </c>
      <c r="G67" s="1">
        <f>POWER(F67,2)</f>
        <v>6.2499999999999956</v>
      </c>
    </row>
    <row r="68" spans="1:7" x14ac:dyDescent="0.25">
      <c r="A68" s="1" t="s">
        <v>57</v>
      </c>
      <c r="B68" s="1" t="s">
        <v>59</v>
      </c>
      <c r="D68" s="1">
        <f>D3+(D64+D66)*C9</f>
        <v>0.46874999999999983</v>
      </c>
      <c r="E68" s="1" t="s">
        <v>90</v>
      </c>
      <c r="F68" s="1">
        <f>$D$26-D68</f>
        <v>8.59375</v>
      </c>
      <c r="G68" s="1">
        <f>POWER(F68,2)</f>
        <v>73.8525390625</v>
      </c>
    </row>
    <row r="69" spans="1:7" x14ac:dyDescent="0.25">
      <c r="A69" s="1" t="s">
        <v>74</v>
      </c>
      <c r="B69" s="1" t="s">
        <v>86</v>
      </c>
      <c r="D69" s="3">
        <f>SQRT(G67+G68)</f>
        <v>8.9500021822623044</v>
      </c>
    </row>
    <row r="70" spans="1:7" x14ac:dyDescent="0.25">
      <c r="B70" s="1" t="s">
        <v>84</v>
      </c>
      <c r="D70" s="4">
        <f>(10-D69)/10</f>
        <v>0.10499978177376956</v>
      </c>
    </row>
    <row r="71" spans="1:7" x14ac:dyDescent="0.25">
      <c r="B71" s="1" t="s">
        <v>68</v>
      </c>
      <c r="D71" s="1">
        <f>ATAN2(F67,F68)</f>
        <v>1.2877005414954013</v>
      </c>
    </row>
    <row r="72" spans="1:7" x14ac:dyDescent="0.25">
      <c r="A72" s="1" t="s">
        <v>62</v>
      </c>
    </row>
    <row r="73" spans="1:7" x14ac:dyDescent="0.25">
      <c r="B73" s="1" t="s">
        <v>63</v>
      </c>
      <c r="C73" s="1" t="s">
        <v>64</v>
      </c>
      <c r="D73" s="1">
        <f>D18*D11</f>
        <v>6.25</v>
      </c>
    </row>
    <row r="74" spans="1:7" x14ac:dyDescent="0.25">
      <c r="C74" s="1" t="s">
        <v>67</v>
      </c>
      <c r="D74" s="1">
        <f>D73</f>
        <v>6.25</v>
      </c>
    </row>
    <row r="75" spans="1:7" x14ac:dyDescent="0.25">
      <c r="B75" s="1" t="s">
        <v>68</v>
      </c>
      <c r="C75" s="1" t="s">
        <v>70</v>
      </c>
      <c r="D75" s="1">
        <f>D73*C9</f>
        <v>3.125</v>
      </c>
      <c r="E75" s="1">
        <f>180*D75/PI()</f>
        <v>179.04931097838227</v>
      </c>
      <c r="F75" s="1" t="s">
        <v>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Hawkie</cp:lastModifiedBy>
  <dcterms:created xsi:type="dcterms:W3CDTF">2018-03-19T15:37:23Z</dcterms:created>
  <dcterms:modified xsi:type="dcterms:W3CDTF">2018-03-24T12:26:37Z</dcterms:modified>
</cp:coreProperties>
</file>