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https://d.docs.live.net/5fa5fe2a5bf147a6/Desktop/Green LLM/"/>
    </mc:Choice>
  </mc:AlternateContent>
  <xr:revisionPtr revIDLastSave="328" documentId="11_CF8FA6A7534C74F76944A01B7D57F0B67D1070FC" xr6:coauthVersionLast="47" xr6:coauthVersionMax="47" xr10:uidLastSave="{F60E148B-886E-4950-B725-292F7191BF00}"/>
  <bookViews>
    <workbookView xWindow="-110" yWindow="-110" windowWidth="25820" windowHeight="15500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10" i="1" l="1"/>
  <c r="B11" i="1" s="1"/>
  <c r="B5" i="1"/>
  <c r="G5" i="1" s="1"/>
  <c r="C5" i="1"/>
  <c r="D5" i="1"/>
  <c r="E5" i="1"/>
  <c r="F5" i="1"/>
  <c r="G2" i="1"/>
  <c r="G4" i="1"/>
  <c r="G6" i="1"/>
  <c r="G7" i="1"/>
  <c r="G8" i="1"/>
  <c r="G17" i="1"/>
  <c r="G18" i="1"/>
  <c r="G19" i="1"/>
  <c r="G20" i="1"/>
  <c r="C3" i="1"/>
  <c r="D3" i="1"/>
  <c r="E3" i="1"/>
  <c r="F3" i="1"/>
  <c r="D23" i="1"/>
  <c r="G23" i="1" s="1"/>
  <c r="E24" i="1"/>
  <c r="C22" i="1"/>
  <c r="F21" i="1"/>
  <c r="D22" i="1"/>
  <c r="D24" i="1" s="1"/>
  <c r="E22" i="1"/>
  <c r="F22" i="1"/>
  <c r="F24" i="1" s="1"/>
  <c r="C24" i="1"/>
  <c r="B24" i="1"/>
  <c r="E23" i="1"/>
  <c r="F23" i="1"/>
  <c r="C10" i="1"/>
  <c r="D10" i="1"/>
  <c r="E10" i="1"/>
  <c r="F10" i="1"/>
  <c r="E21" i="1"/>
  <c r="D21" i="1"/>
  <c r="C21" i="1"/>
  <c r="B21" i="1"/>
  <c r="E9" i="1"/>
  <c r="D9" i="1"/>
  <c r="C9" i="1"/>
  <c r="B3" i="1"/>
  <c r="G3" i="1" s="1"/>
  <c r="D25" i="1" l="1"/>
  <c r="G21" i="1"/>
  <c r="C25" i="1"/>
  <c r="G22" i="1"/>
  <c r="B25" i="1"/>
  <c r="B9" i="1"/>
  <c r="G10" i="1"/>
  <c r="E11" i="1"/>
  <c r="E12" i="1" s="1"/>
  <c r="G24" i="1"/>
  <c r="D11" i="1"/>
  <c r="D12" i="1" s="1"/>
  <c r="C11" i="1"/>
  <c r="E25" i="1"/>
  <c r="E26" i="1" s="1"/>
  <c r="F25" i="1"/>
  <c r="F26" i="1" s="1"/>
  <c r="C26" i="1"/>
  <c r="B26" i="1"/>
  <c r="F9" i="1"/>
  <c r="G9" i="1" l="1"/>
  <c r="B12" i="1"/>
  <c r="G25" i="1"/>
  <c r="C12" i="1"/>
  <c r="F11" i="1"/>
  <c r="F12" i="1" s="1"/>
  <c r="D26" i="1"/>
  <c r="G26" i="1" s="1"/>
  <c r="G11" i="1" l="1"/>
  <c r="G12" i="1"/>
</calcChain>
</file>

<file path=xl/sharedStrings.xml><?xml version="1.0" encoding="utf-8"?>
<sst xmlns="http://schemas.openxmlformats.org/spreadsheetml/2006/main" count="47" uniqueCount="38">
  <si>
    <t>Tasks</t>
  </si>
  <si>
    <t>A</t>
  </si>
  <si>
    <t>B</t>
  </si>
  <si>
    <t>C</t>
  </si>
  <si>
    <t>D</t>
  </si>
  <si>
    <t>E</t>
  </si>
  <si>
    <t>All Tasks</t>
  </si>
  <si>
    <t>Power of laptop(watt)</t>
  </si>
  <si>
    <t>1 joule to kwh</t>
  </si>
  <si>
    <t>Mean Time Spent(Seconds)</t>
  </si>
  <si>
    <t>Background energy consumption(kwh)</t>
  </si>
  <si>
    <t>Mean Python Memory Usage(kilobyte)</t>
  </si>
  <si>
    <t xml:space="preserve">Runtime CPU power (watt) </t>
  </si>
  <si>
    <t>Runtime RAM power (watt)</t>
  </si>
  <si>
    <t>Estimated testing times</t>
  </si>
  <si>
    <t>Memory of machine (Gigabyte)</t>
  </si>
  <si>
    <t>Testing Energy Consumption(kwh)</t>
  </si>
  <si>
    <t>Debuging Energy Consumption(kwh)</t>
  </si>
  <si>
    <t>Total Energy Consumption(kwh)</t>
  </si>
  <si>
    <t>Carbon Footprint(g)</t>
  </si>
  <si>
    <t>Energy per query(Kwh)</t>
  </si>
  <si>
    <t>Number of Queries before human insight</t>
  </si>
  <si>
    <t>0.0017-0.0026</t>
  </si>
  <si>
    <t>Test passed percentage before human insight</t>
  </si>
  <si>
    <t>Human insight query</t>
  </si>
  <si>
    <t>Training Energy(Gwh)</t>
  </si>
  <si>
    <t>Test passed percentage after human insight</t>
  </si>
  <si>
    <t>Query Energy Consumption(Kwh)</t>
  </si>
  <si>
    <t>1kwh to Co2e(g)</t>
  </si>
  <si>
    <t>Debugging time ratio</t>
  </si>
  <si>
    <t>Estimated time spent on reading and refactoring(Sec)</t>
  </si>
  <si>
    <t>Debugging run code ratio</t>
  </si>
  <si>
    <t>Debugging Reading ratio</t>
  </si>
  <si>
    <t>Debugging Editing ratio</t>
  </si>
  <si>
    <t>Estimated time spent on adding the missing functionalities(Sec)</t>
  </si>
  <si>
    <t>Basic intra understanding</t>
  </si>
  <si>
    <t>Estimated time spent on producing the insight</t>
  </si>
  <si>
    <t>Mean Python Runtime( millisec)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</si>
</sst>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000"/>
    <numFmt numFmtId="166" formatCode="0.000"/>
  </numFmts>
  <fonts count="3" x14ac:knownFonts="1">
    <font>
      <sz val="11"/>
      <color theme="1"/>
      <name val="Calibri"/>
      <family val="2"/>
      <charset val="1"/>
    </font>
    <font>
      <sz val="10"/>
      <name val="Arial"/>
    </font>
    <font>
      <sz val="12"/>
      <color theme="1"/>
      <name val="Aptos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left"/>
    </xf>
    <xf numFmtId="11" fontId="0" fillId="0" borderId="0" xfId="0" applyNumberFormat="1"/>
    <xf numFmtId="0" fontId="2" fillId="0" borderId="0" xfId="0" applyFont="1" applyAlignment="1">
      <alignment horizontal="left" vertical="top"/>
    </xf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4" fontId="0" fillId="0" borderId="0" xfId="0" applyNumberFormat="1"/>
    <xf numFmtId="9" fontId="0" fillId="0" borderId="0" xfId="0" applyNumberFormat="1"/>
    <xf numFmtId="166" fontId="0" fillId="0" borderId="0" xfId="0" applyNumberFormat="1"/>
    <xf numFmtId="9" fontId="1" fillId="0" borderId="0" xfId="1"/>
    <xf numFmtId="2" fontId="0" fillId="0" borderId="0" xfId="0" applyNumberFormat="1"/>
  </cellXfs>
  <cellStyles count="2">
    <cellStyle name="常规" xfId="0" builtinId="0"/>
    <cellStyle name="百分比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6"/>
  <sheetViews>
    <sheetView tabSelected="1" topLeftCell="A6" zoomScaleNormal="100" workbookViewId="0">
      <selection activeCell="G26" sqref="G26"/>
    </sheetView>
  </sheetViews>
  <sheetFormatPr defaultColWidth="8.54296875" defaultRowHeight="14.5" x14ac:dyDescent="0.35"/>
  <cols>
    <col min="1" max="1" width="57.1796875" customWidth="1"/>
    <col min="2" max="2" width="9.26953125" bestFit="1" customWidth="1"/>
    <col min="3" max="3" width="12" customWidth="1"/>
    <col min="4" max="4" width="9.54296875" customWidth="1"/>
    <col min="7" max="7" width="9.1796875" customWidth="1"/>
    <col min="9" max="9" width="11.26953125" customWidth="1"/>
    <col min="12" max="12" width="28.1796875" customWidth="1"/>
    <col min="14" max="14" width="13.54296875" customWidth="1"/>
  </cols>
  <sheetData>
    <row r="1" spans="1:1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L1" t="s">
        <v>7</v>
      </c>
      <c r="N1" t="s">
        <v>8</v>
      </c>
    </row>
    <row r="2" spans="1:14" x14ac:dyDescent="0.35">
      <c r="A2" s="1" t="s">
        <v>9</v>
      </c>
      <c r="B2">
        <v>444</v>
      </c>
      <c r="C2">
        <v>2216</v>
      </c>
      <c r="D2">
        <v>2361</v>
      </c>
      <c r="E2">
        <v>2018</v>
      </c>
      <c r="F2">
        <v>2487</v>
      </c>
      <c r="G2">
        <f>SUM(C2:F2)</f>
        <v>9082</v>
      </c>
      <c r="L2">
        <v>4.0750000000000002</v>
      </c>
      <c r="N2" s="2">
        <v>2.7777799999999999E-7</v>
      </c>
    </row>
    <row r="3" spans="1:14" ht="18.75" customHeight="1" x14ac:dyDescent="0.35">
      <c r="A3" s="3" t="s">
        <v>10</v>
      </c>
      <c r="B3" s="2">
        <f t="shared" ref="B3:F3" si="0">$L$2*B2*$N$2</f>
        <v>5.0258373540000003E-4</v>
      </c>
      <c r="C3" s="2">
        <f t="shared" si="0"/>
        <v>2.5083908956000001E-3</v>
      </c>
      <c r="D3" s="2">
        <f t="shared" si="0"/>
        <v>2.6725229713500001E-3</v>
      </c>
      <c r="E3" s="2">
        <f t="shared" si="0"/>
        <v>2.2842657163E-3</v>
      </c>
      <c r="F3" s="2">
        <f t="shared" si="0"/>
        <v>2.8151480854499999E-3</v>
      </c>
      <c r="G3" s="5">
        <f>SUM(B3:F3)</f>
        <v>1.0782911404100001E-2</v>
      </c>
      <c r="H3" s="2"/>
    </row>
    <row r="4" spans="1:14" x14ac:dyDescent="0.35">
      <c r="A4" t="s">
        <v>37</v>
      </c>
      <c r="B4">
        <v>68.680000000000007</v>
      </c>
      <c r="C4">
        <v>266.36</v>
      </c>
      <c r="D4">
        <v>397.97</v>
      </c>
      <c r="E4">
        <v>397.09</v>
      </c>
      <c r="F4">
        <v>1383.4</v>
      </c>
      <c r="G4">
        <f>AVERAGE(B4:F4)</f>
        <v>502.7</v>
      </c>
    </row>
    <row r="5" spans="1:14" x14ac:dyDescent="0.35">
      <c r="A5" t="s">
        <v>11</v>
      </c>
      <c r="B5" s="6">
        <f>8467/1000</f>
        <v>8.4670000000000005</v>
      </c>
      <c r="C5" s="6">
        <f>4620649/1000</f>
        <v>4620.6490000000003</v>
      </c>
      <c r="D5" s="6">
        <f>47005988/1000</f>
        <v>47005.987999999998</v>
      </c>
      <c r="E5" s="6">
        <f>21396945/1000</f>
        <v>21396.945</v>
      </c>
      <c r="F5" s="6">
        <f>45096960/1000</f>
        <v>45096.959999999999</v>
      </c>
      <c r="G5" s="6">
        <f>AVERAGE(B5:F5)</f>
        <v>23625.801799999997</v>
      </c>
    </row>
    <row r="6" spans="1:14" x14ac:dyDescent="0.35">
      <c r="A6" t="s">
        <v>12</v>
      </c>
      <c r="B6">
        <v>14</v>
      </c>
      <c r="C6">
        <v>14</v>
      </c>
      <c r="D6">
        <v>14</v>
      </c>
      <c r="E6">
        <v>14</v>
      </c>
      <c r="F6">
        <v>14</v>
      </c>
      <c r="G6">
        <f>AVERAGE(B6:F6)</f>
        <v>14</v>
      </c>
    </row>
    <row r="7" spans="1:14" x14ac:dyDescent="0.35">
      <c r="A7" t="s">
        <v>13</v>
      </c>
      <c r="B7">
        <v>6</v>
      </c>
      <c r="C7">
        <v>6</v>
      </c>
      <c r="D7">
        <v>6</v>
      </c>
      <c r="E7">
        <v>6</v>
      </c>
      <c r="F7">
        <v>6</v>
      </c>
      <c r="G7">
        <f>AVERAGE(B7:F7)</f>
        <v>6</v>
      </c>
    </row>
    <row r="8" spans="1:14" x14ac:dyDescent="0.35">
      <c r="A8" t="s">
        <v>14</v>
      </c>
      <c r="B8">
        <v>1.26</v>
      </c>
      <c r="C8">
        <v>1.41</v>
      </c>
      <c r="D8">
        <v>2.25</v>
      </c>
      <c r="E8">
        <v>2.17</v>
      </c>
      <c r="F8">
        <v>1.79</v>
      </c>
      <c r="G8" s="7">
        <f>AVERAGE(B8:F8)</f>
        <v>1.7759999999999998</v>
      </c>
      <c r="H8" s="6"/>
    </row>
    <row r="9" spans="1:14" x14ac:dyDescent="0.35">
      <c r="A9" t="s">
        <v>16</v>
      </c>
      <c r="B9" s="2">
        <f>(B6+B7*(B5/(1024*1024)/$L$13))*(B4/1000)*B8*$N$2</f>
        <v>3.3653234201356749E-7</v>
      </c>
      <c r="C9" s="2">
        <f>(C6+C7*(C5/(1024*1024)/$L$13))*(C4/1000)*C8*$N$2</f>
        <v>1.4607142283659242E-6</v>
      </c>
      <c r="D9" s="2">
        <f>(D6+D7*(D5/(1024*1024)/$L$13))*(D4/1000)*D8*$N$2</f>
        <v>3.4864216234468128E-6</v>
      </c>
      <c r="E9" s="2">
        <f>(E6+E7*(E5/(1024*1024)/$L$13))*(E4/1000)*E8*$N$2</f>
        <v>3.352832665557593E-6</v>
      </c>
      <c r="F9" s="2">
        <f>(F6+F7*(F5/(1024*1024)/$L$13))*(F4/1000)*F8*$N$2</f>
        <v>9.6411025369020103E-6</v>
      </c>
      <c r="G9" s="2">
        <f>SUM(B9:F9)</f>
        <v>1.8277603396285907E-5</v>
      </c>
    </row>
    <row r="10" spans="1:14" x14ac:dyDescent="0.35">
      <c r="A10" t="s">
        <v>17</v>
      </c>
      <c r="B10" s="2">
        <f>(B6+B7*(B5/(1024*1024)/$L$13) -$L$2)*B2*$L$28*$L$16*$N$2</f>
        <v>5.1411556814434688E-5</v>
      </c>
      <c r="C10" s="2">
        <f>(C6+C7*(C5/(1024*1024)/$L$13) -$L$2)*C2*$L$28*$L$16*$N$2</f>
        <v>2.5663726057448749E-4</v>
      </c>
      <c r="D10" s="2">
        <f>(D6+D7*(D5/(1024*1024)/$L$13) -$L$2)*D2*$L$28*$L$16*$N$2</f>
        <v>2.7384739346786237E-4</v>
      </c>
      <c r="E10" s="2">
        <f>(E6+E7*(E5/(1024*1024)/$L$13) -$L$2)*E2*$L$28*$L$16*$N$2</f>
        <v>2.3384792738457161E-4</v>
      </c>
      <c r="F10" s="2">
        <f>(F6+F7*(F5/(1024*1024)/$L$13) -$L$2)*F2*$L$28*$L$16*$N$2</f>
        <v>2.8844205763334436E-4</v>
      </c>
      <c r="G10" s="2">
        <f>SUM(B10:F10)</f>
        <v>1.1041861958747006E-3</v>
      </c>
    </row>
    <row r="11" spans="1:14" x14ac:dyDescent="0.35">
      <c r="A11" t="s">
        <v>18</v>
      </c>
      <c r="B11" s="4">
        <f>SUM(B3,B9,B10)</f>
        <v>5.5433182455644821E-4</v>
      </c>
      <c r="C11" s="4">
        <f>SUM(C3,C9,C10)</f>
        <v>2.7664888704028536E-3</v>
      </c>
      <c r="D11" s="4">
        <f>SUM(D3,D9,D10)</f>
        <v>2.949856786441309E-3</v>
      </c>
      <c r="E11" s="4">
        <f>SUM(E3,E9,E10)</f>
        <v>2.521466476350129E-3</v>
      </c>
      <c r="F11" s="4">
        <f>SUM(F3,F9,F10)</f>
        <v>3.1132312456202465E-3</v>
      </c>
      <c r="G11" s="4">
        <f>SUM(B11:F11)</f>
        <v>1.1905375203370986E-2</v>
      </c>
    </row>
    <row r="12" spans="1:14" x14ac:dyDescent="0.35">
      <c r="A12" t="s">
        <v>19</v>
      </c>
      <c r="B12">
        <f>$L$25*B11</f>
        <v>0.12029000592874926</v>
      </c>
      <c r="C12" s="5">
        <f>$L$25*C11</f>
        <v>0.60032808487741929</v>
      </c>
      <c r="D12" s="5">
        <f>$L$25*D11</f>
        <v>0.64011892265776404</v>
      </c>
      <c r="E12" s="5">
        <f>$L$25*E11</f>
        <v>0.54715822536797798</v>
      </c>
      <c r="F12" s="5">
        <f>$L$25*F11</f>
        <v>0.67557118029959351</v>
      </c>
      <c r="G12" s="9">
        <f>SUM(B12:F12)</f>
        <v>2.5834664191315042</v>
      </c>
      <c r="L12" t="s">
        <v>15</v>
      </c>
    </row>
    <row r="13" spans="1:14" x14ac:dyDescent="0.35">
      <c r="H13" s="2"/>
      <c r="L13">
        <v>16</v>
      </c>
    </row>
    <row r="14" spans="1:14" x14ac:dyDescent="0.35">
      <c r="H14" s="2"/>
    </row>
    <row r="15" spans="1:14" x14ac:dyDescent="0.35">
      <c r="H15" s="4"/>
      <c r="L15" t="s">
        <v>31</v>
      </c>
    </row>
    <row r="16" spans="1:14" x14ac:dyDescent="0.35">
      <c r="A16" t="s">
        <v>0</v>
      </c>
      <c r="B16" t="s">
        <v>1</v>
      </c>
      <c r="C16" t="s">
        <v>2</v>
      </c>
      <c r="D16" t="s">
        <v>3</v>
      </c>
      <c r="E16" t="s">
        <v>4</v>
      </c>
      <c r="F16" t="s">
        <v>5</v>
      </c>
      <c r="G16" t="s">
        <v>6</v>
      </c>
      <c r="H16" s="9"/>
      <c r="L16" s="10">
        <v>0.1</v>
      </c>
    </row>
    <row r="17" spans="1:12" x14ac:dyDescent="0.35">
      <c r="A17" t="s">
        <v>21</v>
      </c>
      <c r="B17">
        <v>1</v>
      </c>
      <c r="C17">
        <v>5</v>
      </c>
      <c r="D17">
        <v>5</v>
      </c>
      <c r="E17">
        <v>5</v>
      </c>
      <c r="F17">
        <v>5</v>
      </c>
      <c r="G17">
        <f>SUM(B17:F17)</f>
        <v>21</v>
      </c>
    </row>
    <row r="18" spans="1:12" x14ac:dyDescent="0.35">
      <c r="A18" t="s">
        <v>23</v>
      </c>
      <c r="B18" s="8">
        <v>1</v>
      </c>
      <c r="C18" s="8">
        <v>0.04</v>
      </c>
      <c r="D18" s="8">
        <v>0</v>
      </c>
      <c r="E18" s="8">
        <v>0</v>
      </c>
      <c r="F18" s="8">
        <v>0</v>
      </c>
      <c r="G18" s="8">
        <f>AVERAGE(B18:F18)</f>
        <v>0.20800000000000002</v>
      </c>
      <c r="L18" t="s">
        <v>20</v>
      </c>
    </row>
    <row r="19" spans="1:12" x14ac:dyDescent="0.35">
      <c r="A19" t="s">
        <v>24</v>
      </c>
      <c r="B19">
        <v>0</v>
      </c>
      <c r="C19">
        <v>2</v>
      </c>
      <c r="D19">
        <v>3</v>
      </c>
      <c r="E19">
        <v>3</v>
      </c>
      <c r="F19">
        <v>3</v>
      </c>
      <c r="G19">
        <f>SUM(B19:F19)</f>
        <v>11</v>
      </c>
      <c r="L19" t="s">
        <v>22</v>
      </c>
    </row>
    <row r="20" spans="1:12" x14ac:dyDescent="0.35">
      <c r="A20" t="s">
        <v>26</v>
      </c>
      <c r="B20" s="8">
        <v>1</v>
      </c>
      <c r="C20" s="8">
        <v>1</v>
      </c>
      <c r="D20" s="8">
        <v>0</v>
      </c>
      <c r="E20" s="8">
        <v>6.5000000000000002E-2</v>
      </c>
      <c r="F20" s="8">
        <v>0</v>
      </c>
      <c r="G20" s="8">
        <f>AVERAGE(B20:F20)</f>
        <v>0.41299999999999998</v>
      </c>
      <c r="H20" s="8"/>
      <c r="J20" s="2"/>
      <c r="L20">
        <v>1.0999999999999999E-2</v>
      </c>
    </row>
    <row r="21" spans="1:12" x14ac:dyDescent="0.35">
      <c r="A21" t="s">
        <v>27</v>
      </c>
      <c r="B21">
        <f>(B17+B19)*$L$20</f>
        <v>1.0999999999999999E-2</v>
      </c>
      <c r="C21">
        <f>(C17+C19)*$L$20</f>
        <v>7.6999999999999999E-2</v>
      </c>
      <c r="D21">
        <f>(D17+D19)*$L$20</f>
        <v>8.7999999999999995E-2</v>
      </c>
      <c r="E21">
        <f>(E17+E19)*$L$20</f>
        <v>8.7999999999999995E-2</v>
      </c>
      <c r="F21">
        <f t="shared" ref="F21" si="1">(F17+F19)*$L$20</f>
        <v>8.7999999999999995E-2</v>
      </c>
      <c r="G21">
        <f>SUM(B21:F21)</f>
        <v>0.35199999999999998</v>
      </c>
      <c r="L21" t="s">
        <v>25</v>
      </c>
    </row>
    <row r="22" spans="1:12" x14ac:dyDescent="0.35">
      <c r="A22" t="s">
        <v>36</v>
      </c>
      <c r="B22">
        <v>0</v>
      </c>
      <c r="C22" s="6">
        <f>C2*$L$36*(1-C18)</f>
        <v>808.39679999999998</v>
      </c>
      <c r="D22" s="6">
        <f>D2*$L$36*(1-D18)</f>
        <v>897.18000000000006</v>
      </c>
      <c r="E22" s="6">
        <f>E2*$L$36*(1-E18)</f>
        <v>766.84</v>
      </c>
      <c r="F22" s="6">
        <f>F2*$L$36*(1-F18)</f>
        <v>945.06000000000006</v>
      </c>
      <c r="G22" s="6">
        <f>SUM(B22:F22)</f>
        <v>3417.4767999999999</v>
      </c>
      <c r="H22" s="8"/>
      <c r="L22">
        <v>50</v>
      </c>
    </row>
    <row r="23" spans="1:12" x14ac:dyDescent="0.35">
      <c r="A23" t="s">
        <v>30</v>
      </c>
      <c r="B23">
        <v>0</v>
      </c>
      <c r="C23">
        <v>0</v>
      </c>
      <c r="D23" s="6">
        <f>($L$32+$L$34)*(D2*$L$28)</f>
        <v>396.64800000000002</v>
      </c>
      <c r="E23" s="6">
        <f>($L$32+$L$34)*(E2*$L$28)</f>
        <v>339.024</v>
      </c>
      <c r="F23" s="6">
        <f>($L$32+$L$34)*(F2*$L$28)</f>
        <v>417.81600000000003</v>
      </c>
      <c r="G23" s="6">
        <f>SUM(B23:F23)</f>
        <v>1153.4880000000001</v>
      </c>
    </row>
    <row r="24" spans="1:12" x14ac:dyDescent="0.35">
      <c r="A24" t="s">
        <v>34</v>
      </c>
      <c r="B24">
        <f>(1-B20)*B2+B23</f>
        <v>0</v>
      </c>
      <c r="C24">
        <f>(1-C20)*C2+C23</f>
        <v>0</v>
      </c>
      <c r="D24" s="6">
        <f>(1-D20)*D2+D23 - D22</f>
        <v>1860.4680000000001</v>
      </c>
      <c r="E24" s="6">
        <f>(1-E20)*E2+E23 - E22</f>
        <v>1459.0140000000001</v>
      </c>
      <c r="F24" s="6">
        <f>(1-F20)*F2+F23 - F22</f>
        <v>1959.7559999999999</v>
      </c>
      <c r="G24" s="6">
        <f>SUM(B24:F24)</f>
        <v>5279.2379999999994</v>
      </c>
      <c r="H24" s="6"/>
      <c r="L24" t="s">
        <v>28</v>
      </c>
    </row>
    <row r="25" spans="1:12" x14ac:dyDescent="0.35">
      <c r="A25" t="s">
        <v>18</v>
      </c>
      <c r="B25">
        <f>B21+(B22+B24)*$L$2*$N$2</f>
        <v>1.0999999999999999E-2</v>
      </c>
      <c r="C25" s="5">
        <f>C21+(C22+C24)*$L$2*$N$2</f>
        <v>7.7915060998714883E-2</v>
      </c>
      <c r="D25" s="5">
        <f>D21+(D22+D24)*$L$2*$N$2</f>
        <v>9.1121506830536797E-2</v>
      </c>
      <c r="E25" s="5">
        <f t="shared" ref="E25:F25" si="2">E21+(E22+E24)*$L$2*$N$2</f>
        <v>9.0519545085078895E-2</v>
      </c>
      <c r="F25" s="5">
        <f t="shared" si="2"/>
        <v>9.1288092963805592E-2</v>
      </c>
      <c r="G25" s="5">
        <f>SUM(B25:F25)</f>
        <v>0.36184420587813615</v>
      </c>
      <c r="H25" s="6"/>
      <c r="L25">
        <v>217</v>
      </c>
    </row>
    <row r="26" spans="1:12" x14ac:dyDescent="0.35">
      <c r="A26" t="s">
        <v>19</v>
      </c>
      <c r="B26">
        <f>B25*$L$25</f>
        <v>2.387</v>
      </c>
      <c r="C26" s="9">
        <f t="shared" ref="C26:F26" si="3">C25*$L$25</f>
        <v>16.907568236721129</v>
      </c>
      <c r="D26" s="9">
        <f t="shared" si="3"/>
        <v>19.773366982226484</v>
      </c>
      <c r="E26" s="9">
        <f t="shared" si="3"/>
        <v>19.642741283462119</v>
      </c>
      <c r="F26" s="9">
        <f t="shared" si="3"/>
        <v>19.809516173145813</v>
      </c>
      <c r="G26" s="11">
        <f>SUM(B26:F26)</f>
        <v>78.520192675555535</v>
      </c>
      <c r="H26" s="6"/>
    </row>
    <row r="27" spans="1:12" x14ac:dyDescent="0.35">
      <c r="H27" s="5"/>
      <c r="L27" t="s">
        <v>29</v>
      </c>
    </row>
    <row r="28" spans="1:12" x14ac:dyDescent="0.35">
      <c r="H28" s="9"/>
      <c r="L28" s="10">
        <v>0.42</v>
      </c>
    </row>
    <row r="31" spans="1:12" x14ac:dyDescent="0.35">
      <c r="L31" t="s">
        <v>32</v>
      </c>
    </row>
    <row r="32" spans="1:12" x14ac:dyDescent="0.35">
      <c r="L32" s="8">
        <v>0.2</v>
      </c>
    </row>
    <row r="33" spans="12:12" x14ac:dyDescent="0.35">
      <c r="L33" t="s">
        <v>33</v>
      </c>
    </row>
    <row r="34" spans="12:12" x14ac:dyDescent="0.35">
      <c r="L34" s="8">
        <v>0.2</v>
      </c>
    </row>
    <row r="35" spans="12:12" x14ac:dyDescent="0.35">
      <c r="L35" t="s">
        <v>35</v>
      </c>
    </row>
    <row r="36" spans="12:12" x14ac:dyDescent="0.35">
      <c r="L36" s="8">
        <v>0.38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Paul Cheung</dc:creator>
  <dc:description/>
  <cp:lastModifiedBy>Paul Cheung</cp:lastModifiedBy>
  <cp:revision>3</cp:revision>
  <dcterms:created xsi:type="dcterms:W3CDTF">2015-06-05T18:19:34Z</dcterms:created>
  <dcterms:modified xsi:type="dcterms:W3CDTF">2024-08-22T08:04:25Z</dcterms:modified>
  <dc:language>en-US</dc:language>
</cp:coreProperties>
</file>