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5fa5fe2a5bf147a6/Desktop/Green LLM/"/>
    </mc:Choice>
  </mc:AlternateContent>
  <xr:revisionPtr revIDLastSave="176" documentId="11_CF8FA6A7534C74F76944A01B7D57F0B67D1070FC" xr6:coauthVersionLast="47" xr6:coauthVersionMax="47" xr10:uidLastSave="{141C59E9-9E76-4A6B-97D5-5439F5A9C6EF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I23" i="1"/>
  <c r="I22" i="1"/>
  <c r="I21" i="1"/>
  <c r="I20" i="1"/>
  <c r="I19" i="1"/>
  <c r="I3" i="1"/>
  <c r="I2" i="1"/>
  <c r="I13" i="1"/>
  <c r="I14" i="1"/>
  <c r="H24" i="1"/>
  <c r="G24" i="1"/>
  <c r="F23" i="1"/>
  <c r="G23" i="1"/>
  <c r="H23" i="1"/>
  <c r="D24" i="1"/>
  <c r="E24" i="1"/>
  <c r="F24" i="1"/>
  <c r="C24" i="1"/>
  <c r="C27" i="1" s="1"/>
  <c r="B27" i="1"/>
  <c r="D25" i="1"/>
  <c r="D26" i="1"/>
  <c r="C26" i="1"/>
  <c r="E26" i="1"/>
  <c r="F26" i="1"/>
  <c r="G26" i="1"/>
  <c r="H26" i="1"/>
  <c r="B26" i="1"/>
  <c r="E25" i="1"/>
  <c r="F25" i="1"/>
  <c r="G25" i="1"/>
  <c r="H25" i="1"/>
  <c r="C15" i="1"/>
  <c r="D15" i="1"/>
  <c r="E15" i="1"/>
  <c r="F15" i="1"/>
  <c r="G15" i="1"/>
  <c r="H15" i="1"/>
  <c r="C14" i="1"/>
  <c r="D14" i="1"/>
  <c r="E14" i="1"/>
  <c r="F14" i="1"/>
  <c r="G14" i="1"/>
  <c r="H14" i="1"/>
  <c r="B14" i="1"/>
  <c r="E23" i="1"/>
  <c r="D23" i="1"/>
  <c r="C23" i="1"/>
  <c r="B23" i="1"/>
  <c r="I12" i="1"/>
  <c r="I11" i="1"/>
  <c r="I10" i="1"/>
  <c r="F9" i="1"/>
  <c r="E9" i="1"/>
  <c r="E13" i="1" s="1"/>
  <c r="D9" i="1"/>
  <c r="D13" i="1" s="1"/>
  <c r="C9" i="1"/>
  <c r="C13" i="1" s="1"/>
  <c r="B9" i="1"/>
  <c r="B13" i="1" s="1"/>
  <c r="H8" i="1"/>
  <c r="G8" i="1"/>
  <c r="F8" i="1"/>
  <c r="E8" i="1"/>
  <c r="D8" i="1"/>
  <c r="C8" i="1"/>
  <c r="B8" i="1"/>
  <c r="M7" i="1"/>
  <c r="H6" i="1" s="1"/>
  <c r="F7" i="1"/>
  <c r="Q9" i="1" s="1"/>
  <c r="E7" i="1"/>
  <c r="D7" i="1"/>
  <c r="C7" i="1"/>
  <c r="B7" i="1"/>
  <c r="I7" i="1" s="1"/>
  <c r="Q6" i="1"/>
  <c r="P6" i="1"/>
  <c r="O6" i="1"/>
  <c r="N6" i="1"/>
  <c r="M6" i="1"/>
  <c r="I5" i="1"/>
  <c r="I4" i="1"/>
  <c r="H3" i="1"/>
  <c r="G3" i="1"/>
  <c r="F3" i="1"/>
  <c r="E3" i="1"/>
  <c r="D3" i="1"/>
  <c r="C3" i="1"/>
  <c r="B3" i="1"/>
  <c r="E27" i="1" l="1"/>
  <c r="E28" i="1" s="1"/>
  <c r="F27" i="1"/>
  <c r="H27" i="1"/>
  <c r="H28" i="1"/>
  <c r="G27" i="1"/>
  <c r="F28" i="1"/>
  <c r="D27" i="1"/>
  <c r="D28" i="1" s="1"/>
  <c r="C28" i="1"/>
  <c r="G28" i="1"/>
  <c r="B28" i="1"/>
  <c r="C16" i="1"/>
  <c r="M9" i="1"/>
  <c r="N9" i="1"/>
  <c r="P9" i="1"/>
  <c r="O9" i="1"/>
  <c r="M10" i="1"/>
  <c r="G9" i="1"/>
  <c r="I8" i="1"/>
  <c r="F13" i="1"/>
  <c r="F16" i="1" s="1"/>
  <c r="H9" i="1"/>
  <c r="B15" i="1"/>
  <c r="H13" i="1"/>
  <c r="D16" i="1"/>
  <c r="E16" i="1"/>
  <c r="G6" i="1"/>
  <c r="I6" i="1" s="1"/>
  <c r="I9" i="1" l="1"/>
  <c r="H16" i="1"/>
  <c r="B16" i="1"/>
  <c r="G13" i="1"/>
  <c r="G16" i="1" l="1"/>
  <c r="I16" i="1" s="1"/>
  <c r="I15" i="1"/>
</calcChain>
</file>

<file path=xl/sharedStrings.xml><?xml version="1.0" encoding="utf-8"?>
<sst xmlns="http://schemas.openxmlformats.org/spreadsheetml/2006/main" count="73" uniqueCount="46">
  <si>
    <t>Tasks</t>
  </si>
  <si>
    <t>A</t>
  </si>
  <si>
    <t>B</t>
  </si>
  <si>
    <t>C</t>
  </si>
  <si>
    <t>D</t>
  </si>
  <si>
    <t>E</t>
  </si>
  <si>
    <t>F</t>
  </si>
  <si>
    <t>G</t>
  </si>
  <si>
    <t>All Tasks</t>
  </si>
  <si>
    <t>Power of laptop(watt)</t>
  </si>
  <si>
    <t>1 joule to kwh</t>
  </si>
  <si>
    <t>Mean Time Spent(Seconds)</t>
  </si>
  <si>
    <t>Background energy consumption(kwh)</t>
  </si>
  <si>
    <t>Mean Python Runtime (millisec)</t>
  </si>
  <si>
    <t>N/A</t>
  </si>
  <si>
    <t>Mean C++ Runtime (millisec)</t>
  </si>
  <si>
    <t>Run time Conversion factor</t>
  </si>
  <si>
    <t>Mean Python Runtime Estimate( millisec)</t>
  </si>
  <si>
    <t>Mean Python Memory Usage(kilobyte)</t>
  </si>
  <si>
    <t>Mean conersion factor</t>
  </si>
  <si>
    <t>Mean C++ Memory Usage(kilobyte)</t>
  </si>
  <si>
    <t xml:space="preserve">Runtime CPU power (watt) </t>
  </si>
  <si>
    <t>Runtime RAM power (watt)</t>
  </si>
  <si>
    <t>Estimated testing times</t>
  </si>
  <si>
    <t>Memory of machine (Gigabyte)</t>
  </si>
  <si>
    <t>Testing Energy Consumption(kwh)</t>
  </si>
  <si>
    <t>Debuging Energy Consumption(kwh)</t>
  </si>
  <si>
    <t>Total Energy Consumption(kwh)</t>
  </si>
  <si>
    <t>Carbon Footprint(g)</t>
  </si>
  <si>
    <t>Energy per query(Kwh)</t>
  </si>
  <si>
    <t>Number of Queries before human insight</t>
  </si>
  <si>
    <t>0.0017-0.0026</t>
  </si>
  <si>
    <t>Test passed percentage before human insight</t>
  </si>
  <si>
    <t>Human insight query</t>
  </si>
  <si>
    <t>Training Energy(Gwh)</t>
  </si>
  <si>
    <t>Test passed percentage after human insight</t>
  </si>
  <si>
    <t>Query Energy Consumption(Kwh)</t>
  </si>
  <si>
    <t>1kwh to Co2e(g)</t>
  </si>
  <si>
    <t>Debugging time ratio</t>
  </si>
  <si>
    <t>Estimated time spent on reading and refactoring(Sec)</t>
  </si>
  <si>
    <t>Debugging run code ratio</t>
  </si>
  <si>
    <t>Debugging Reading ratio</t>
  </si>
  <si>
    <t>Debugging Editing ratio</t>
  </si>
  <si>
    <t>Estimated time spent on adding the missing functionalities(Sec)</t>
  </si>
  <si>
    <t>Basic intra understanding</t>
  </si>
  <si>
    <t>Estimated time spent on producing the insight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</si>
</sst>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charset val="1"/>
    </font>
    <font>
      <sz val="10"/>
      <name val="Arial"/>
    </font>
    <font>
      <sz val="12"/>
      <color theme="1"/>
      <name val="Apto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0" fontId="2" fillId="0" borderId="0" xfId="0" applyFont="1" applyAlignment="1">
      <alignment horizontal="left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" fontId="0" fillId="0" borderId="0" xfId="0" applyNumberFormat="1"/>
    <xf numFmtId="9" fontId="0" fillId="0" borderId="0" xfId="0" applyNumberFormat="1"/>
    <xf numFmtId="166" fontId="0" fillId="0" borderId="0" xfId="0" applyNumberFormat="1"/>
    <xf numFmtId="9" fontId="1" fillId="0" borderId="0" xfId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zoomScaleNormal="100" workbookViewId="0">
      <selection activeCell="F32" sqref="F32"/>
    </sheetView>
  </sheetViews>
  <sheetFormatPr defaultColWidth="8.5703125" defaultRowHeight="15" x14ac:dyDescent="0.25"/>
  <cols>
    <col min="1" max="1" width="57.140625" customWidth="1"/>
    <col min="2" max="2" width="9.28515625" bestFit="1" customWidth="1"/>
    <col min="3" max="3" width="12" customWidth="1"/>
    <col min="4" max="4" width="9.5703125" customWidth="1"/>
    <col min="7" max="7" width="9.140625" customWidth="1"/>
    <col min="9" max="9" width="11.28515625" customWidth="1"/>
    <col min="12" max="12" width="28.140625" customWidth="1"/>
    <col min="14" max="14" width="13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N1" t="s">
        <v>10</v>
      </c>
    </row>
    <row r="2" spans="1:17" x14ac:dyDescent="0.25">
      <c r="A2" s="1" t="s">
        <v>11</v>
      </c>
      <c r="B2">
        <v>444</v>
      </c>
      <c r="C2">
        <v>2216</v>
      </c>
      <c r="D2">
        <v>2361</v>
      </c>
      <c r="E2">
        <v>2018</v>
      </c>
      <c r="F2">
        <v>2487</v>
      </c>
      <c r="G2">
        <v>2513</v>
      </c>
      <c r="H2">
        <v>3499</v>
      </c>
      <c r="I2">
        <f>SUM(C2:H2)</f>
        <v>15094</v>
      </c>
      <c r="L2">
        <v>4.0750000000000002</v>
      </c>
      <c r="N2" s="2">
        <v>2.7777799999999999E-7</v>
      </c>
    </row>
    <row r="3" spans="1:17" ht="18.75" customHeight="1" x14ac:dyDescent="0.25">
      <c r="A3" s="3" t="s">
        <v>12</v>
      </c>
      <c r="B3" s="4">
        <f t="shared" ref="B3:I3" si="0">$L$2*B2*$N$2</f>
        <v>5.0258373540000003E-4</v>
      </c>
      <c r="C3" s="5">
        <f t="shared" si="0"/>
        <v>2.5083908956000001E-3</v>
      </c>
      <c r="D3" s="5">
        <f t="shared" si="0"/>
        <v>2.6725229713500001E-3</v>
      </c>
      <c r="E3" s="5">
        <f t="shared" si="0"/>
        <v>2.2842657163E-3</v>
      </c>
      <c r="F3" s="5">
        <f t="shared" si="0"/>
        <v>2.8151480854499999E-3</v>
      </c>
      <c r="G3" s="5">
        <f t="shared" si="0"/>
        <v>2.84457866455E-3</v>
      </c>
      <c r="H3" s="5">
        <f t="shared" si="0"/>
        <v>3.9606767796499997E-3</v>
      </c>
      <c r="I3" s="5">
        <f>SUM(B3:H3)</f>
        <v>1.7588166848300002E-2</v>
      </c>
    </row>
    <row r="4" spans="1:17" x14ac:dyDescent="0.25">
      <c r="A4" t="s">
        <v>13</v>
      </c>
      <c r="B4">
        <v>68.680000000000007</v>
      </c>
      <c r="C4">
        <v>266.36</v>
      </c>
      <c r="D4">
        <v>397.97</v>
      </c>
      <c r="E4">
        <v>397.09</v>
      </c>
      <c r="F4">
        <v>1383.4</v>
      </c>
      <c r="G4" t="s">
        <v>14</v>
      </c>
      <c r="H4" t="s">
        <v>14</v>
      </c>
      <c r="I4">
        <f t="shared" ref="I4:I12" si="1">AVERAGE(B4:H4)</f>
        <v>502.7</v>
      </c>
    </row>
    <row r="5" spans="1:17" x14ac:dyDescent="0.25">
      <c r="A5" t="s">
        <v>15</v>
      </c>
      <c r="B5">
        <v>51.09</v>
      </c>
      <c r="C5">
        <v>80.349999999999994</v>
      </c>
      <c r="D5">
        <v>270.75</v>
      </c>
      <c r="E5">
        <v>254.38</v>
      </c>
      <c r="F5">
        <v>404.73</v>
      </c>
      <c r="G5">
        <v>2006.26</v>
      </c>
      <c r="H5">
        <v>2002.42</v>
      </c>
      <c r="I5">
        <f t="shared" si="1"/>
        <v>724.2828571428571</v>
      </c>
      <c r="L5" t="s">
        <v>16</v>
      </c>
      <c r="M5" t="s">
        <v>1</v>
      </c>
      <c r="N5" t="s">
        <v>2</v>
      </c>
      <c r="O5" t="s">
        <v>3</v>
      </c>
      <c r="P5" t="s">
        <v>4</v>
      </c>
      <c r="Q5" t="s">
        <v>5</v>
      </c>
    </row>
    <row r="6" spans="1:17" x14ac:dyDescent="0.25">
      <c r="A6" t="s">
        <v>17</v>
      </c>
      <c r="B6">
        <v>68.680000000000007</v>
      </c>
      <c r="C6">
        <v>266.36</v>
      </c>
      <c r="D6">
        <v>397.97</v>
      </c>
      <c r="E6">
        <v>397.09</v>
      </c>
      <c r="F6">
        <v>1383.4</v>
      </c>
      <c r="G6">
        <f>G5*$M$7</f>
        <v>4457.2129498529175</v>
      </c>
      <c r="H6">
        <f>H5*$M$7</f>
        <v>4448.681803477356</v>
      </c>
      <c r="I6">
        <f t="shared" si="1"/>
        <v>1631.3421076186107</v>
      </c>
      <c r="M6">
        <f>B4/B5</f>
        <v>1.3442943824623215</v>
      </c>
      <c r="N6">
        <f>C4/C5</f>
        <v>3.3149968886123213</v>
      </c>
      <c r="O6">
        <f>D4/D5</f>
        <v>1.4698799630655588</v>
      </c>
      <c r="P6">
        <f>E4/E5</f>
        <v>1.5610110857771837</v>
      </c>
      <c r="Q6">
        <f>F4/F5</f>
        <v>3.4180811899290884</v>
      </c>
    </row>
    <row r="7" spans="1:17" x14ac:dyDescent="0.25">
      <c r="A7" t="s">
        <v>18</v>
      </c>
      <c r="B7" s="6">
        <f>8467/1000</f>
        <v>8.4670000000000005</v>
      </c>
      <c r="C7" s="6">
        <f>4620649/1000</f>
        <v>4620.6490000000003</v>
      </c>
      <c r="D7" s="6">
        <f>47005988/1000</f>
        <v>47005.987999999998</v>
      </c>
      <c r="E7" s="6">
        <f>21396945/1000</f>
        <v>21396.945</v>
      </c>
      <c r="F7" s="6">
        <f>45096960/1000</f>
        <v>45096.959999999999</v>
      </c>
      <c r="G7" t="s">
        <v>14</v>
      </c>
      <c r="H7" t="s">
        <v>14</v>
      </c>
      <c r="I7" s="6">
        <f t="shared" si="1"/>
        <v>23625.801799999997</v>
      </c>
      <c r="L7" t="s">
        <v>19</v>
      </c>
      <c r="M7">
        <f>AVERAGE(M6:Q6)</f>
        <v>2.2216527019692949</v>
      </c>
    </row>
    <row r="8" spans="1:17" x14ac:dyDescent="0.25">
      <c r="A8" t="s">
        <v>20</v>
      </c>
      <c r="B8" s="6">
        <f>213661/1000</f>
        <v>213.661</v>
      </c>
      <c r="C8" s="6">
        <f>887426/1000</f>
        <v>887.42600000000004</v>
      </c>
      <c r="D8" s="6">
        <f>5552977/1000</f>
        <v>5552.9769999999999</v>
      </c>
      <c r="E8" s="6">
        <f>6305400/1000</f>
        <v>6305.4</v>
      </c>
      <c r="F8" s="6">
        <f>3011813/1000</f>
        <v>3011.8130000000001</v>
      </c>
      <c r="G8" s="6">
        <f>55472015/1000</f>
        <v>55472.014999999999</v>
      </c>
      <c r="H8" s="6">
        <f>195835688/1000</f>
        <v>195835.68799999999</v>
      </c>
      <c r="I8" s="6">
        <f t="shared" si="1"/>
        <v>38182.711428571427</v>
      </c>
      <c r="L8" t="s">
        <v>16</v>
      </c>
      <c r="M8" t="s">
        <v>1</v>
      </c>
      <c r="N8" t="s">
        <v>2</v>
      </c>
      <c r="O8" t="s">
        <v>3</v>
      </c>
      <c r="P8" t="s">
        <v>4</v>
      </c>
      <c r="Q8" t="s">
        <v>5</v>
      </c>
    </row>
    <row r="9" spans="1:17" x14ac:dyDescent="0.25">
      <c r="A9" t="s">
        <v>18</v>
      </c>
      <c r="B9" s="6">
        <f>8467/1000</f>
        <v>8.4670000000000005</v>
      </c>
      <c r="C9" s="6">
        <f>4620649/1000</f>
        <v>4620.6490000000003</v>
      </c>
      <c r="D9" s="6">
        <f>47005988/1000</f>
        <v>47005.987999999998</v>
      </c>
      <c r="E9" s="6">
        <f>21396945/1000</f>
        <v>21396.945</v>
      </c>
      <c r="F9" s="6">
        <f>45096960/1000</f>
        <v>45096.959999999999</v>
      </c>
      <c r="G9">
        <f>G8*$M$10</f>
        <v>355888.76587381464</v>
      </c>
      <c r="H9">
        <f>H8*$M$10</f>
        <v>1256412.2885453035</v>
      </c>
      <c r="I9" s="6">
        <f t="shared" si="1"/>
        <v>247204.29477415973</v>
      </c>
      <c r="M9">
        <f>B7/B8</f>
        <v>3.9628196067602421E-2</v>
      </c>
      <c r="N9">
        <f>C7/C8</f>
        <v>5.20679921480777</v>
      </c>
      <c r="O9">
        <f>D7/D8</f>
        <v>8.4650067882506992</v>
      </c>
      <c r="P9">
        <f>E7/E8</f>
        <v>3.3934318203444667</v>
      </c>
      <c r="Q9">
        <f>F7/F8</f>
        <v>14.973359899834417</v>
      </c>
    </row>
    <row r="10" spans="1:17" x14ac:dyDescent="0.25">
      <c r="A10" t="s">
        <v>21</v>
      </c>
      <c r="B10">
        <v>14</v>
      </c>
      <c r="C10">
        <v>14</v>
      </c>
      <c r="D10">
        <v>14</v>
      </c>
      <c r="E10">
        <v>14</v>
      </c>
      <c r="F10">
        <v>14</v>
      </c>
      <c r="G10">
        <v>14</v>
      </c>
      <c r="H10">
        <v>14</v>
      </c>
      <c r="I10">
        <f t="shared" si="1"/>
        <v>14</v>
      </c>
      <c r="L10" t="s">
        <v>19</v>
      </c>
      <c r="M10">
        <f>AVERAGE(M9:Q9)</f>
        <v>6.4156451838609909</v>
      </c>
    </row>
    <row r="11" spans="1:17" x14ac:dyDescent="0.25">
      <c r="A11" t="s">
        <v>22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f t="shared" si="1"/>
        <v>6</v>
      </c>
    </row>
    <row r="12" spans="1:17" x14ac:dyDescent="0.25">
      <c r="A12" t="s">
        <v>23</v>
      </c>
      <c r="B12">
        <v>1.26</v>
      </c>
      <c r="C12">
        <v>1.41</v>
      </c>
      <c r="D12">
        <v>2.25</v>
      </c>
      <c r="E12">
        <v>2.17</v>
      </c>
      <c r="F12">
        <v>1.79</v>
      </c>
      <c r="G12">
        <v>4.21</v>
      </c>
      <c r="H12">
        <v>4.32</v>
      </c>
      <c r="I12" s="7">
        <f t="shared" si="1"/>
        <v>2.4871428571428571</v>
      </c>
      <c r="L12" t="s">
        <v>24</v>
      </c>
    </row>
    <row r="13" spans="1:17" x14ac:dyDescent="0.25">
      <c r="A13" t="s">
        <v>25</v>
      </c>
      <c r="B13" s="2">
        <f t="shared" ref="B13:H13" si="2">(B10+B11*(B9/(1024*1024)/$L$13))*(B6/1000)*B12*$N$2</f>
        <v>3.3653234201356749E-7</v>
      </c>
      <c r="C13" s="2">
        <f t="shared" si="2"/>
        <v>1.4607142283659242E-6</v>
      </c>
      <c r="D13" s="2">
        <f t="shared" si="2"/>
        <v>3.4864216234468128E-6</v>
      </c>
      <c r="E13" s="2">
        <f t="shared" si="2"/>
        <v>3.352832665557593E-6</v>
      </c>
      <c r="F13" s="2">
        <f t="shared" si="2"/>
        <v>9.6411025369020103E-6</v>
      </c>
      <c r="G13" s="2">
        <f t="shared" si="2"/>
        <v>7.363795989694558E-5</v>
      </c>
      <c r="H13" s="2">
        <f t="shared" si="2"/>
        <v>7.7136617025589668E-5</v>
      </c>
      <c r="I13" s="2">
        <f>SUM(B13:H13)</f>
        <v>1.6905218031882115E-4</v>
      </c>
      <c r="L13">
        <v>16</v>
      </c>
    </row>
    <row r="14" spans="1:17" x14ac:dyDescent="0.25">
      <c r="A14" t="s">
        <v>26</v>
      </c>
      <c r="B14" s="2">
        <f>(B10+B11*(B9/(1024*1024)/$L$13) -$L$2)*B2*$L$28*$L$16*$N$2</f>
        <v>5.1411556814434688E-5</v>
      </c>
      <c r="C14" s="2">
        <f t="shared" ref="C14:H14" si="3">(C10+C11*(C9/(1024*1024)/$L$13) -$L$2)*C2*$L$28*$L$16*$N$2</f>
        <v>2.5663726057448749E-4</v>
      </c>
      <c r="D14" s="2">
        <f t="shared" si="3"/>
        <v>2.7384739346786237E-4</v>
      </c>
      <c r="E14" s="2">
        <f t="shared" si="3"/>
        <v>2.3384792738457161E-4</v>
      </c>
      <c r="F14" s="2">
        <f t="shared" si="3"/>
        <v>2.8844205763334436E-4</v>
      </c>
      <c r="G14" s="2">
        <f t="shared" si="3"/>
        <v>2.9471620670062297E-4</v>
      </c>
      <c r="H14" s="2">
        <f t="shared" si="3"/>
        <v>4.2349770030077906E-4</v>
      </c>
      <c r="I14" s="2">
        <f>SUM(B14:H14)</f>
        <v>1.8224001028761027E-3</v>
      </c>
    </row>
    <row r="15" spans="1:17" x14ac:dyDescent="0.25">
      <c r="A15" t="s">
        <v>27</v>
      </c>
      <c r="B15" s="4">
        <f t="shared" ref="B15" si="4">SUM(B3,B13,B14)</f>
        <v>5.5433182455644821E-4</v>
      </c>
      <c r="C15" s="4">
        <f t="shared" ref="C15" si="5">SUM(C3,C13,C14)</f>
        <v>2.7664888704028536E-3</v>
      </c>
      <c r="D15" s="4">
        <f t="shared" ref="D15" si="6">SUM(D3,D13,D14)</f>
        <v>2.949856786441309E-3</v>
      </c>
      <c r="E15" s="4">
        <f t="shared" ref="E15" si="7">SUM(E3,E13,E14)</f>
        <v>2.521466476350129E-3</v>
      </c>
      <c r="F15" s="4">
        <f t="shared" ref="F15" si="8">SUM(F3,F13,F14)</f>
        <v>3.1132312456202465E-3</v>
      </c>
      <c r="G15" s="4">
        <f t="shared" ref="G15" si="9">SUM(G3,G13,G14)</f>
        <v>3.2129328311475682E-3</v>
      </c>
      <c r="H15" s="4">
        <f t="shared" ref="H15" si="10">SUM(H3,H13,H14)</f>
        <v>4.4613110969763687E-3</v>
      </c>
      <c r="I15" s="4">
        <f>SUM(B15:H15)</f>
        <v>1.9579619131494926E-2</v>
      </c>
      <c r="L15" t="s">
        <v>40</v>
      </c>
    </row>
    <row r="16" spans="1:17" x14ac:dyDescent="0.25">
      <c r="A16" t="s">
        <v>28</v>
      </c>
      <c r="B16">
        <f t="shared" ref="B16:H16" si="11">$L$25*B15</f>
        <v>0.12029000592874926</v>
      </c>
      <c r="C16" s="5">
        <f t="shared" si="11"/>
        <v>0.60032808487741929</v>
      </c>
      <c r="D16" s="5">
        <f t="shared" si="11"/>
        <v>0.64011892265776404</v>
      </c>
      <c r="E16" s="5">
        <f t="shared" si="11"/>
        <v>0.54715822536797798</v>
      </c>
      <c r="F16" s="5">
        <f t="shared" si="11"/>
        <v>0.67557118029959351</v>
      </c>
      <c r="G16" s="5">
        <f t="shared" si="11"/>
        <v>0.69720642435902236</v>
      </c>
      <c r="H16" s="9">
        <f t="shared" si="11"/>
        <v>0.96810450804387205</v>
      </c>
      <c r="I16" s="9">
        <f>SUM(B16:H16)</f>
        <v>4.2487773515343985</v>
      </c>
      <c r="L16" s="10">
        <v>0.1</v>
      </c>
    </row>
    <row r="18" spans="1:12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L18" t="s">
        <v>29</v>
      </c>
    </row>
    <row r="19" spans="1:12" x14ac:dyDescent="0.25">
      <c r="A19" t="s">
        <v>30</v>
      </c>
      <c r="B19">
        <v>1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f>SUM(B19:H19)</f>
        <v>31</v>
      </c>
      <c r="L19" t="s">
        <v>31</v>
      </c>
    </row>
    <row r="20" spans="1:12" x14ac:dyDescent="0.25">
      <c r="A20" t="s">
        <v>32</v>
      </c>
      <c r="B20" s="8">
        <v>1</v>
      </c>
      <c r="C20" s="8">
        <v>0.04</v>
      </c>
      <c r="D20" s="8">
        <v>0</v>
      </c>
      <c r="E20" s="8">
        <v>0</v>
      </c>
      <c r="F20" s="8">
        <v>0</v>
      </c>
      <c r="G20" s="8">
        <v>0</v>
      </c>
      <c r="H20" s="8">
        <v>0.01</v>
      </c>
      <c r="I20" s="8">
        <f>AVERAGE(B20:H20)</f>
        <v>0.15</v>
      </c>
      <c r="J20" s="2"/>
      <c r="L20">
        <v>2.2000000000000001E-3</v>
      </c>
    </row>
    <row r="21" spans="1:12" x14ac:dyDescent="0.25">
      <c r="A21" t="s">
        <v>33</v>
      </c>
      <c r="B21">
        <v>0</v>
      </c>
      <c r="C21">
        <v>2</v>
      </c>
      <c r="D21">
        <v>3</v>
      </c>
      <c r="E21">
        <v>3</v>
      </c>
      <c r="F21">
        <v>3</v>
      </c>
      <c r="G21">
        <v>3</v>
      </c>
      <c r="H21">
        <v>3</v>
      </c>
      <c r="I21">
        <f>SUM(B21:H21)</f>
        <v>17</v>
      </c>
      <c r="L21" t="s">
        <v>34</v>
      </c>
    </row>
    <row r="22" spans="1:12" x14ac:dyDescent="0.25">
      <c r="A22" t="s">
        <v>35</v>
      </c>
      <c r="B22" s="8">
        <v>1</v>
      </c>
      <c r="C22" s="8">
        <v>1</v>
      </c>
      <c r="D22" s="8">
        <v>0</v>
      </c>
      <c r="E22" s="8">
        <v>6.5000000000000002E-2</v>
      </c>
      <c r="F22" s="8">
        <v>0</v>
      </c>
      <c r="G22" s="8">
        <v>0</v>
      </c>
      <c r="H22" s="8">
        <v>0</v>
      </c>
      <c r="I22" s="8">
        <f>AVERAGE(B22:H22)</f>
        <v>0.29499999999999998</v>
      </c>
      <c r="L22">
        <v>50</v>
      </c>
    </row>
    <row r="23" spans="1:12" x14ac:dyDescent="0.25">
      <c r="A23" t="s">
        <v>36</v>
      </c>
      <c r="B23">
        <f>(B19+B21)*$L$20</f>
        <v>2.2000000000000001E-3</v>
      </c>
      <c r="C23">
        <f>(C19+C21)*$L$20</f>
        <v>1.54E-2</v>
      </c>
      <c r="D23">
        <f>(D19+D21)*$L$20</f>
        <v>1.7600000000000001E-2</v>
      </c>
      <c r="E23">
        <f>(E19+E21)*$L$20</f>
        <v>1.7600000000000001E-2</v>
      </c>
      <c r="F23">
        <f t="shared" ref="F23:H23" si="12">(F19+F21)*$L$20</f>
        <v>1.7600000000000001E-2</v>
      </c>
      <c r="G23">
        <f t="shared" si="12"/>
        <v>1.7600000000000001E-2</v>
      </c>
      <c r="H23">
        <f t="shared" si="12"/>
        <v>1.7600000000000001E-2</v>
      </c>
      <c r="I23">
        <f>SUM(B23:H23)</f>
        <v>0.10560000000000001</v>
      </c>
    </row>
    <row r="24" spans="1:12" x14ac:dyDescent="0.25">
      <c r="A24" t="s">
        <v>45</v>
      </c>
      <c r="B24">
        <v>0</v>
      </c>
      <c r="C24">
        <f>C2*$L$36*(1-C20)</f>
        <v>808.39679999999998</v>
      </c>
      <c r="D24">
        <f t="shared" ref="D24:H24" si="13">D2*$L$36*(1-D20)</f>
        <v>897.18000000000006</v>
      </c>
      <c r="E24">
        <f t="shared" si="13"/>
        <v>766.84</v>
      </c>
      <c r="F24">
        <f t="shared" si="13"/>
        <v>945.06000000000006</v>
      </c>
      <c r="G24">
        <f>G2*$L$36*(1-G20)</f>
        <v>954.94</v>
      </c>
      <c r="H24">
        <f>H2*$L$36*(1-H20)</f>
        <v>1316.3238000000001</v>
      </c>
      <c r="I24">
        <f>SUM(B24:H24)</f>
        <v>5688.7406000000001</v>
      </c>
      <c r="L24" t="s">
        <v>37</v>
      </c>
    </row>
    <row r="25" spans="1:12" x14ac:dyDescent="0.25">
      <c r="A25" t="s">
        <v>39</v>
      </c>
      <c r="B25">
        <v>0</v>
      </c>
      <c r="C25">
        <v>0</v>
      </c>
      <c r="D25">
        <f>($L$32+$L$34)*(D2*$L$28)</f>
        <v>396.64800000000002</v>
      </c>
      <c r="E25">
        <f>($L$32+$L$34)*(E2*$L$28)</f>
        <v>339.024</v>
      </c>
      <c r="F25">
        <f>($L$32+$L$34)*(F2*$L$28)</f>
        <v>417.81600000000003</v>
      </c>
      <c r="G25">
        <f>($L$32+$L$34)*(G2*$L$28)</f>
        <v>422.18400000000003</v>
      </c>
      <c r="H25">
        <f>($L$32+$L$34)*(H2*$L$28)</f>
        <v>587.83199999999999</v>
      </c>
      <c r="I25">
        <f>SUM(B25:H25)</f>
        <v>2163.5039999999999</v>
      </c>
      <c r="L25">
        <v>217</v>
      </c>
    </row>
    <row r="26" spans="1:12" x14ac:dyDescent="0.25">
      <c r="A26" t="s">
        <v>43</v>
      </c>
      <c r="B26">
        <f t="shared" ref="B26:H26" si="14">(1-B22)*B2+B25</f>
        <v>0</v>
      </c>
      <c r="C26">
        <f t="shared" si="14"/>
        <v>0</v>
      </c>
      <c r="D26">
        <f t="shared" si="14"/>
        <v>2757.6480000000001</v>
      </c>
      <c r="E26">
        <f t="shared" si="14"/>
        <v>2225.8540000000003</v>
      </c>
      <c r="F26">
        <f t="shared" si="14"/>
        <v>2904.8159999999998</v>
      </c>
      <c r="G26">
        <f t="shared" si="14"/>
        <v>2935.1840000000002</v>
      </c>
      <c r="H26">
        <f t="shared" si="14"/>
        <v>4086.8319999999999</v>
      </c>
      <c r="I26">
        <f>SUM(B26:H26)</f>
        <v>14910.334000000001</v>
      </c>
    </row>
    <row r="27" spans="1:12" x14ac:dyDescent="0.25">
      <c r="A27" t="s">
        <v>27</v>
      </c>
      <c r="B27">
        <f>B23+(B24+B26)*$L$2*$N$2</f>
        <v>2.2000000000000001E-3</v>
      </c>
      <c r="C27" s="5">
        <f t="shared" ref="C27:H27" si="15">C23+(C24+C26)*$L$2*$N$2</f>
        <v>1.6315060998714881E-2</v>
      </c>
      <c r="D27" s="5">
        <f t="shared" si="15"/>
        <v>2.1737065559649802E-2</v>
      </c>
      <c r="E27" s="5">
        <f t="shared" si="15"/>
        <v>2.0987566057272901E-2</v>
      </c>
      <c r="F27">
        <f t="shared" si="15"/>
        <v>2.19578492362766E-2</v>
      </c>
      <c r="G27" s="4">
        <f t="shared" si="15"/>
        <v>2.2003407772723402E-2</v>
      </c>
      <c r="H27">
        <f t="shared" si="15"/>
        <v>2.3716077083135532E-2</v>
      </c>
      <c r="I27">
        <f>SUM(B27:H27)</f>
        <v>0.12891702670777314</v>
      </c>
      <c r="L27" t="s">
        <v>38</v>
      </c>
    </row>
    <row r="28" spans="1:12" x14ac:dyDescent="0.25">
      <c r="A28" t="s">
        <v>28</v>
      </c>
      <c r="B28">
        <f>B27*$L$25</f>
        <v>0.47740000000000005</v>
      </c>
      <c r="C28">
        <f t="shared" ref="C28:H28" si="16">C27*$L$25</f>
        <v>3.5403682367211293</v>
      </c>
      <c r="D28">
        <f t="shared" si="16"/>
        <v>4.7169432264440072</v>
      </c>
      <c r="E28">
        <f t="shared" si="16"/>
        <v>4.5543018344282196</v>
      </c>
      <c r="F28">
        <f t="shared" si="16"/>
        <v>4.7648532842720224</v>
      </c>
      <c r="G28">
        <f t="shared" si="16"/>
        <v>4.7747394866809785</v>
      </c>
      <c r="H28">
        <f t="shared" si="16"/>
        <v>5.1463887270404101</v>
      </c>
      <c r="I28">
        <f>SUM(B28:H28)</f>
        <v>27.974994795586767</v>
      </c>
      <c r="L28" s="10">
        <v>0.42</v>
      </c>
    </row>
    <row r="31" spans="1:12" x14ac:dyDescent="0.25">
      <c r="L31" t="s">
        <v>41</v>
      </c>
    </row>
    <row r="32" spans="1:12" x14ac:dyDescent="0.25">
      <c r="L32" s="8">
        <v>0.2</v>
      </c>
    </row>
    <row r="33" spans="12:12" x14ac:dyDescent="0.25">
      <c r="L33" t="s">
        <v>42</v>
      </c>
    </row>
    <row r="34" spans="12:12" x14ac:dyDescent="0.25">
      <c r="L34" s="8">
        <v>0.2</v>
      </c>
    </row>
    <row r="35" spans="12:12" x14ac:dyDescent="0.25">
      <c r="L35" t="s">
        <v>44</v>
      </c>
    </row>
    <row r="36" spans="12:12" x14ac:dyDescent="0.25">
      <c r="L36" s="8">
        <v>0.38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Cheung</dc:creator>
  <dc:description/>
  <cp:lastModifiedBy>Paul Cheung</cp:lastModifiedBy>
  <cp:revision>3</cp:revision>
  <dcterms:created xsi:type="dcterms:W3CDTF">2015-06-05T18:19:34Z</dcterms:created>
  <dcterms:modified xsi:type="dcterms:W3CDTF">2024-07-31T02:34:04Z</dcterms:modified>
  <dc:language>en-US</dc:language>
</cp:coreProperties>
</file>