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50" documentId="11_AD4DA82427541F7ACA7EB8BAF849363E6BE8DE10" xr6:coauthVersionLast="47" xr6:coauthVersionMax="47" xr10:uidLastSave="{5FB8F792-12DA-4658-A480-3C53AABE5B6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E20" i="1"/>
  <c r="E18" i="1"/>
  <c r="D20" i="1"/>
  <c r="B21" i="1"/>
  <c r="D24" i="1" l="1"/>
  <c r="C24" i="1"/>
  <c r="B24" i="1"/>
  <c r="G23" i="1"/>
  <c r="F23" i="1"/>
  <c r="F24" i="1" s="1"/>
  <c r="E23" i="1"/>
  <c r="D23" i="1"/>
  <c r="F22" i="1"/>
  <c r="E22" i="1"/>
  <c r="E24" i="1" s="1"/>
  <c r="D22" i="1"/>
  <c r="C22" i="1"/>
  <c r="F21" i="1"/>
  <c r="E21" i="1"/>
  <c r="D21" i="1"/>
  <c r="C21" i="1"/>
  <c r="C25" i="1" s="1"/>
  <c r="C26" i="1" s="1"/>
  <c r="G20" i="1"/>
  <c r="G19" i="1"/>
  <c r="G18" i="1"/>
  <c r="G17" i="1"/>
  <c r="G22" i="1" l="1"/>
  <c r="F25" i="1"/>
  <c r="F26" i="1" s="1"/>
  <c r="E25" i="1"/>
  <c r="E26" i="1" s="1"/>
  <c r="D25" i="1"/>
  <c r="D26" i="1" s="1"/>
  <c r="B25" i="1"/>
  <c r="B26" i="1" s="1"/>
  <c r="G21" i="1"/>
  <c r="G24" i="1"/>
  <c r="G25" i="1" l="1"/>
  <c r="G26" i="1"/>
  <c r="L44" i="1"/>
  <c r="L47" i="1" s="1"/>
  <c r="G8" i="1"/>
  <c r="G7" i="1"/>
  <c r="G6" i="1"/>
  <c r="F5" i="1"/>
  <c r="F10" i="1" s="1"/>
  <c r="E5" i="1"/>
  <c r="E10" i="1" s="1"/>
  <c r="D5" i="1"/>
  <c r="D10" i="1" s="1"/>
  <c r="C5" i="1"/>
  <c r="C10" i="1" s="1"/>
  <c r="B5" i="1"/>
  <c r="B10" i="1" s="1"/>
  <c r="G10" i="1" s="1"/>
  <c r="G4" i="1"/>
  <c r="F3" i="1"/>
  <c r="E3" i="1"/>
  <c r="D3" i="1"/>
  <c r="C3" i="1"/>
  <c r="B3" i="1"/>
  <c r="G3" i="1" s="1"/>
  <c r="G2" i="1"/>
  <c r="B9" i="1" l="1"/>
  <c r="C9" i="1"/>
  <c r="C11" i="1" s="1"/>
  <c r="C12" i="1" s="1"/>
  <c r="D9" i="1"/>
  <c r="D11" i="1" s="1"/>
  <c r="D12" i="1" s="1"/>
  <c r="E9" i="1"/>
  <c r="E11" i="1" s="1"/>
  <c r="E12" i="1" s="1"/>
  <c r="F9" i="1"/>
  <c r="F11" i="1" s="1"/>
  <c r="F12" i="1" s="1"/>
  <c r="G5" i="1"/>
  <c r="B11" i="1" l="1"/>
  <c r="G9" i="1"/>
  <c r="B12" i="1" l="1"/>
  <c r="G12" i="1" s="1"/>
  <c r="G11" i="1"/>
</calcChain>
</file>

<file path=xl/sharedStrings.xml><?xml version="1.0" encoding="utf-8"?>
<sst xmlns="http://schemas.openxmlformats.org/spreadsheetml/2006/main" count="51" uniqueCount="42">
  <si>
    <t>Tasks</t>
  </si>
  <si>
    <t>A</t>
  </si>
  <si>
    <t>B</t>
  </si>
  <si>
    <t>C</t>
  </si>
  <si>
    <t>D</t>
  </si>
  <si>
    <t>E</t>
  </si>
  <si>
    <t>All Tasks</t>
  </si>
  <si>
    <t>Mean Time Spent(Seconds)</t>
  </si>
  <si>
    <t>Background energy consumption(kwh)</t>
  </si>
  <si>
    <t>Mean Python Runtime (millisec)</t>
  </si>
  <si>
    <t>Mean Python Memory Usage(kilobyte)</t>
  </si>
  <si>
    <t xml:space="preserve">Runtime CPU power (watt) </t>
  </si>
  <si>
    <t>Runtime RAM power (watt)</t>
  </si>
  <si>
    <t>Estimated testing times</t>
  </si>
  <si>
    <t>Testing Energy Consumption(kwh)</t>
  </si>
  <si>
    <t>Debuging Energy Consumption(kwh)</t>
  </si>
  <si>
    <t>Total Energy Consumption(kwh)</t>
  </si>
  <si>
    <t>Carbon Footprint(g)</t>
  </si>
  <si>
    <t>Power of laptop(watt)</t>
  </si>
  <si>
    <t>1 joule to kwh</t>
  </si>
  <si>
    <t>Memory of machine (Gigabyte)</t>
  </si>
  <si>
    <t>Debugging run code ratio</t>
  </si>
  <si>
    <t>Energy per query(Kwh)</t>
  </si>
  <si>
    <t>0.0017-0.0026</t>
  </si>
  <si>
    <t>Training Energy(Gwh)</t>
  </si>
  <si>
    <t>1kwh to Co2e(g)</t>
  </si>
  <si>
    <t>Debugging time ratio</t>
  </si>
  <si>
    <t>Debugging Reading ratio</t>
  </si>
  <si>
    <t>Debugging Editing ratio</t>
  </si>
  <si>
    <t>Basic intra understanding</t>
  </si>
  <si>
    <t>Training Cost(kwh)</t>
  </si>
  <si>
    <t>Queries per day</t>
  </si>
  <si>
    <t>Total queries when serving</t>
  </si>
  <si>
    <t>Train Cost per query(kwh)</t>
  </si>
  <si>
    <t>Number of Queries before human insight</t>
  </si>
  <si>
    <t>Test passed percentage before human insight</t>
  </si>
  <si>
    <t>Human insight query</t>
  </si>
  <si>
    <t>Test passed percentage after human insight</t>
  </si>
  <si>
    <t>Query Energy Consumption(Kwh)</t>
  </si>
  <si>
    <t>Estimated time spent on producing the insight</t>
  </si>
  <si>
    <t>Estimated time spent on reading and refactoring(Sec)</t>
  </si>
  <si>
    <t>Estimated time spent on adding the missing functionalities(Sec)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</si>
</sst>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1"/>
    <xf numFmtId="9" fontId="0" fillId="0" borderId="0" xfId="0" applyNumberFormat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C26" sqref="C26"/>
    </sheetView>
  </sheetViews>
  <sheetFormatPr defaultRowHeight="15" x14ac:dyDescent="0.25"/>
  <cols>
    <col min="1" max="1" width="4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18</v>
      </c>
      <c r="N1" t="s">
        <v>19</v>
      </c>
    </row>
    <row r="2" spans="1:14" x14ac:dyDescent="0.25">
      <c r="A2" s="1" t="s">
        <v>7</v>
      </c>
      <c r="B2">
        <v>805</v>
      </c>
      <c r="C2">
        <v>1437</v>
      </c>
      <c r="D2">
        <v>1803</v>
      </c>
      <c r="E2">
        <v>2146</v>
      </c>
      <c r="F2">
        <v>3299</v>
      </c>
      <c r="G2">
        <f>SUM(B2:F2)</f>
        <v>9490</v>
      </c>
      <c r="L2">
        <v>4.0750000000000002</v>
      </c>
      <c r="N2" s="3">
        <v>2.7777799999999999E-7</v>
      </c>
    </row>
    <row r="3" spans="1:14" ht="15.75" x14ac:dyDescent="0.25">
      <c r="A3" s="2" t="s">
        <v>8</v>
      </c>
      <c r="B3" s="3">
        <f>$L$2*B2*$N$2</f>
        <v>9.1121600674999993E-4</v>
      </c>
      <c r="C3" s="3">
        <f t="shared" ref="C3:F3" si="0">$L$2*C2*$N$2</f>
        <v>1.6266054679500001E-3</v>
      </c>
      <c r="D3" s="3">
        <f t="shared" si="0"/>
        <v>2.0408974660500001E-3</v>
      </c>
      <c r="E3" s="3">
        <f t="shared" si="0"/>
        <v>2.4291547211000002E-3</v>
      </c>
      <c r="F3" s="3">
        <f t="shared" si="0"/>
        <v>3.73428770965E-3</v>
      </c>
      <c r="G3" s="4">
        <f>SUM(B3:F3)</f>
        <v>1.0742161371499999E-2</v>
      </c>
    </row>
    <row r="4" spans="1:14" x14ac:dyDescent="0.25">
      <c r="A4" t="s">
        <v>9</v>
      </c>
      <c r="B4" s="5">
        <v>88.98</v>
      </c>
      <c r="C4" s="5">
        <v>174.89</v>
      </c>
      <c r="D4">
        <v>266</v>
      </c>
      <c r="E4" s="5">
        <v>417.92</v>
      </c>
      <c r="F4" s="5">
        <v>841.11</v>
      </c>
      <c r="G4" s="5">
        <f>AVERAGE(B4:F4)</f>
        <v>357.78000000000003</v>
      </c>
    </row>
    <row r="5" spans="1:14" x14ac:dyDescent="0.25">
      <c r="A5" t="s">
        <v>10</v>
      </c>
      <c r="B5" s="5">
        <f>1255280/1000</f>
        <v>1255.28</v>
      </c>
      <c r="C5" s="5">
        <f>4125324/1000</f>
        <v>4125.3239999999996</v>
      </c>
      <c r="D5" s="5">
        <f>26399574/1000</f>
        <v>26399.574000000001</v>
      </c>
      <c r="E5" s="5">
        <f>31402888/1000</f>
        <v>31402.887999999999</v>
      </c>
      <c r="F5" s="5">
        <f>21743316/1000</f>
        <v>21743.315999999999</v>
      </c>
      <c r="G5" s="5">
        <f>AVERAGE(B5:F5)</f>
        <v>16985.276399999999</v>
      </c>
    </row>
    <row r="6" spans="1:14" x14ac:dyDescent="0.25">
      <c r="A6" t="s">
        <v>11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25">
      <c r="A7" t="s">
        <v>12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25">
      <c r="A8" t="s">
        <v>13</v>
      </c>
      <c r="B8">
        <v>1.97</v>
      </c>
      <c r="C8">
        <v>2.02</v>
      </c>
      <c r="D8">
        <v>2.5</v>
      </c>
      <c r="E8">
        <v>2.4700000000000002</v>
      </c>
      <c r="F8">
        <v>3.04</v>
      </c>
      <c r="G8" s="6">
        <f>AVERAGE(B8:F8)</f>
        <v>2.4</v>
      </c>
    </row>
    <row r="9" spans="1:14" x14ac:dyDescent="0.25">
      <c r="A9" t="s">
        <v>14</v>
      </c>
      <c r="B9" s="3">
        <f>(B6+B7*(B5/(1024*1024)/$L$13))*(B4/1000)*B8*$N$2</f>
        <v>6.8170807092198554E-7</v>
      </c>
      <c r="C9" s="3">
        <f t="shared" ref="C9:F9" si="1">(C6+C7*(C5/(1024*1024)/$L$13))*(C4/1000)*C8*$N$2</f>
        <v>1.3740039885439116E-6</v>
      </c>
      <c r="D9" s="3">
        <f t="shared" si="1"/>
        <v>2.5878571851589981E-6</v>
      </c>
      <c r="E9" s="3">
        <f t="shared" si="1"/>
        <v>4.0175772341519099E-6</v>
      </c>
      <c r="F9" s="3">
        <f t="shared" si="1"/>
        <v>9.9493203686800717E-6</v>
      </c>
      <c r="G9" s="3">
        <f>SUM(B9:F9)</f>
        <v>1.8610466847456878E-5</v>
      </c>
    </row>
    <row r="10" spans="1:14" x14ac:dyDescent="0.25">
      <c r="A10" t="s">
        <v>15</v>
      </c>
      <c r="B10" s="3">
        <f>(B6+B7*(B5/(1024*1024)/$L$13) -$L$2)*B2*$L$28*$L$16*$N$2</f>
        <v>9.321658237609003E-5</v>
      </c>
      <c r="C10" s="3">
        <f t="shared" ref="C10:F10" si="2">(C6+C7*(C5/(1024*1024)/$L$13) -$L$2)*C2*$L$28*$L$16*$N$2</f>
        <v>1.6641749205524573E-4</v>
      </c>
      <c r="D10" s="3">
        <f t="shared" si="2"/>
        <v>2.0897113831063726E-4</v>
      </c>
      <c r="E10" s="3">
        <f t="shared" si="2"/>
        <v>2.4877029116712111E-4</v>
      </c>
      <c r="F10" s="3">
        <f t="shared" si="2"/>
        <v>3.8229630005664757E-4</v>
      </c>
      <c r="G10" s="3">
        <f>SUM(B10:F10)</f>
        <v>1.0996718039657416E-3</v>
      </c>
    </row>
    <row r="11" spans="1:14" x14ac:dyDescent="0.25">
      <c r="A11" t="s">
        <v>16</v>
      </c>
      <c r="B11" s="7">
        <f>SUM(B3,B9,B10)</f>
        <v>1.0051142971970119E-3</v>
      </c>
      <c r="C11" s="7">
        <f>SUM(C3,C9,C10)</f>
        <v>1.7943969639937897E-3</v>
      </c>
      <c r="D11" s="7">
        <f>SUM(D3,D9,D10)</f>
        <v>2.2524564615457963E-3</v>
      </c>
      <c r="E11" s="7">
        <f>SUM(E3,E9,E10)</f>
        <v>2.681942589501273E-3</v>
      </c>
      <c r="F11" s="7">
        <f>SUM(F3,F9,F10)</f>
        <v>4.1265333300753273E-3</v>
      </c>
      <c r="G11" s="7">
        <f>SUM(B11:F11)</f>
        <v>1.1860443642313197E-2</v>
      </c>
    </row>
    <row r="12" spans="1:14" x14ac:dyDescent="0.25">
      <c r="A12" t="s">
        <v>17</v>
      </c>
      <c r="B12" s="4">
        <f>$L$25*B11</f>
        <v>0.21810980249175158</v>
      </c>
      <c r="C12" s="4">
        <f>$L$25*C11</f>
        <v>0.38938414118665238</v>
      </c>
      <c r="D12" s="4">
        <f>$L$25*D11</f>
        <v>0.48878305215543777</v>
      </c>
      <c r="E12" s="4">
        <f>$L$25*E11</f>
        <v>0.5819815419217762</v>
      </c>
      <c r="F12" s="4">
        <f>$L$25*F11</f>
        <v>0.89545773262634598</v>
      </c>
      <c r="G12" s="8">
        <f>SUM(B12:F12)</f>
        <v>2.573716270381964</v>
      </c>
      <c r="L12" t="s">
        <v>20</v>
      </c>
    </row>
    <row r="13" spans="1:14" x14ac:dyDescent="0.25">
      <c r="L13">
        <v>16</v>
      </c>
    </row>
    <row r="15" spans="1:14" x14ac:dyDescent="0.25">
      <c r="L15" t="s">
        <v>21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L16" s="9">
        <v>0.1</v>
      </c>
    </row>
    <row r="17" spans="1:12" x14ac:dyDescent="0.25">
      <c r="A17" t="s">
        <v>34</v>
      </c>
      <c r="B17">
        <v>4</v>
      </c>
      <c r="C17">
        <v>5</v>
      </c>
      <c r="D17">
        <v>5</v>
      </c>
      <c r="E17">
        <v>5</v>
      </c>
      <c r="F17">
        <v>5</v>
      </c>
      <c r="G17">
        <f>SUM(B17:F17)</f>
        <v>24</v>
      </c>
    </row>
    <row r="18" spans="1:12" x14ac:dyDescent="0.25">
      <c r="A18" t="s">
        <v>35</v>
      </c>
      <c r="B18" s="10">
        <v>1</v>
      </c>
      <c r="C18" s="10">
        <v>0</v>
      </c>
      <c r="D18" s="10">
        <v>0</v>
      </c>
      <c r="E18" s="10">
        <f>2/24</f>
        <v>8.3333333333333329E-2</v>
      </c>
      <c r="F18" s="10">
        <f>2/243</f>
        <v>8.23045267489712E-3</v>
      </c>
      <c r="G18" s="10">
        <f>AVERAGE(B18:F18)</f>
        <v>0.21831275720164606</v>
      </c>
      <c r="L18" t="s">
        <v>22</v>
      </c>
    </row>
    <row r="19" spans="1:12" x14ac:dyDescent="0.25">
      <c r="A19" t="s">
        <v>36</v>
      </c>
      <c r="B19">
        <v>0</v>
      </c>
      <c r="C19" s="11">
        <v>2</v>
      </c>
      <c r="D19">
        <v>3</v>
      </c>
      <c r="E19" s="11">
        <v>3</v>
      </c>
      <c r="F19">
        <v>3</v>
      </c>
      <c r="G19">
        <f>SUM(B19:F19)</f>
        <v>11</v>
      </c>
      <c r="L19" t="s">
        <v>23</v>
      </c>
    </row>
    <row r="20" spans="1:12" x14ac:dyDescent="0.25">
      <c r="A20" t="s">
        <v>37</v>
      </c>
      <c r="B20" s="10">
        <v>1</v>
      </c>
      <c r="C20" s="10">
        <v>1</v>
      </c>
      <c r="D20" s="10">
        <f>8/11</f>
        <v>0.72727272727272729</v>
      </c>
      <c r="E20" s="10">
        <f>(6.5% + 100% + 100%)/3</f>
        <v>0.68833333333333335</v>
      </c>
      <c r="F20" s="10">
        <f>2/243</f>
        <v>8.23045267489712E-3</v>
      </c>
      <c r="G20" s="10">
        <f>AVERAGE(B20:F20)</f>
        <v>0.68476730265619168</v>
      </c>
      <c r="L20">
        <v>1.0999999999999999E-2</v>
      </c>
    </row>
    <row r="21" spans="1:12" x14ac:dyDescent="0.25">
      <c r="A21" t="s">
        <v>38</v>
      </c>
      <c r="B21">
        <f>(B17+B19)*$L$20</f>
        <v>4.3999999999999997E-2</v>
      </c>
      <c r="C21" s="8">
        <f>(C17+C19)*$L$20</f>
        <v>7.6999999999999999E-2</v>
      </c>
      <c r="D21">
        <f>(D17+D19)*$L$20</f>
        <v>8.7999999999999995E-2</v>
      </c>
      <c r="E21" s="8">
        <f>(E17+E19)*$L$20</f>
        <v>8.7999999999999995E-2</v>
      </c>
      <c r="F21">
        <f t="shared" ref="F21" si="3">(F17+F19)*$L$20</f>
        <v>8.7999999999999995E-2</v>
      </c>
      <c r="G21" s="8">
        <f t="shared" ref="G21:G26" si="4">SUM(B21:F21)</f>
        <v>0.38500000000000001</v>
      </c>
      <c r="L21" t="s">
        <v>24</v>
      </c>
    </row>
    <row r="22" spans="1:12" x14ac:dyDescent="0.25">
      <c r="A22" t="s">
        <v>39</v>
      </c>
      <c r="B22">
        <v>0</v>
      </c>
      <c r="C22" s="5">
        <f>C2*$L$36*(1-C18)</f>
        <v>546.06000000000006</v>
      </c>
      <c r="D22" s="5">
        <f>D2*$L$36*(1-D18)</f>
        <v>685.14</v>
      </c>
      <c r="E22" s="5">
        <f>E2*$L$36*(1-E18)</f>
        <v>747.52333333333331</v>
      </c>
      <c r="F22" s="5">
        <f>F2*$L$36*(1-F18)</f>
        <v>1243.3021399176957</v>
      </c>
      <c r="G22" s="5">
        <f t="shared" si="4"/>
        <v>3222.0254732510293</v>
      </c>
      <c r="L22">
        <v>50</v>
      </c>
    </row>
    <row r="23" spans="1:12" x14ac:dyDescent="0.25">
      <c r="A23" t="s">
        <v>40</v>
      </c>
      <c r="B23">
        <v>0</v>
      </c>
      <c r="C23">
        <v>0</v>
      </c>
      <c r="D23" s="5">
        <f>($L$32+$L$34)*(D2*$L$28)</f>
        <v>302.904</v>
      </c>
      <c r="E23" s="5">
        <f>($L$32+$L$34)*(E2*$L$28)</f>
        <v>360.52800000000002</v>
      </c>
      <c r="F23" s="5">
        <f>($L$32+$L$34)*(F2*$L$28)</f>
        <v>554.23199999999997</v>
      </c>
      <c r="G23" s="5">
        <f t="shared" si="4"/>
        <v>1217.664</v>
      </c>
    </row>
    <row r="24" spans="1:12" x14ac:dyDescent="0.25">
      <c r="A24" t="s">
        <v>41</v>
      </c>
      <c r="B24">
        <f>(1-B20)*B2+B23</f>
        <v>0</v>
      </c>
      <c r="C24">
        <f>(1-C20)*C2+C23</f>
        <v>0</v>
      </c>
      <c r="D24" s="5">
        <f>(1-D20)*D2+D23 - D22</f>
        <v>109.49127272727276</v>
      </c>
      <c r="E24" s="5">
        <f>(1-E20)*E2+E23 - E22</f>
        <v>281.8413333333333</v>
      </c>
      <c r="F24" s="5">
        <f>(1-F20)*F2+F23 - F22</f>
        <v>2582.7775967078187</v>
      </c>
      <c r="G24" s="5">
        <f t="shared" si="4"/>
        <v>2974.1102027684246</v>
      </c>
      <c r="L24" t="s">
        <v>25</v>
      </c>
    </row>
    <row r="25" spans="1:12" x14ac:dyDescent="0.25">
      <c r="A25" t="s">
        <v>16</v>
      </c>
      <c r="B25">
        <f>B21+(B22+B24)*$L$2*$N$2</f>
        <v>4.3999999999999997E-2</v>
      </c>
      <c r="C25" s="4">
        <f>C21+(C22+C24)*$L$2*$N$2</f>
        <v>7.7618110077821004E-2</v>
      </c>
      <c r="D25" s="4">
        <f>D21+(D22+D24)*$L$2*$N$2</f>
        <v>8.8899479174128215E-2</v>
      </c>
      <c r="E25" s="4">
        <f t="shared" ref="E25:F25" si="5">E21+(E22+E24)*$L$2*$N$2</f>
        <v>8.9165184547887633E-2</v>
      </c>
      <c r="F25" s="4">
        <f t="shared" si="5"/>
        <v>9.2330913166602469E-2</v>
      </c>
      <c r="G25" s="4">
        <f t="shared" si="4"/>
        <v>0.39201368696643935</v>
      </c>
      <c r="L25">
        <v>217</v>
      </c>
    </row>
    <row r="26" spans="1:12" x14ac:dyDescent="0.25">
      <c r="A26" t="s">
        <v>17</v>
      </c>
      <c r="B26">
        <f>B25*$L$25</f>
        <v>9.548</v>
      </c>
      <c r="C26" s="8">
        <f t="shared" ref="C26:F26" si="6">C25*$L$25</f>
        <v>16.843129886887159</v>
      </c>
      <c r="D26" s="8">
        <f t="shared" si="6"/>
        <v>19.291186980785824</v>
      </c>
      <c r="E26" s="8">
        <f t="shared" si="6"/>
        <v>19.348845046891615</v>
      </c>
      <c r="F26" s="8">
        <f t="shared" si="6"/>
        <v>20.035808157152736</v>
      </c>
      <c r="G26" s="11">
        <f t="shared" si="4"/>
        <v>85.066970071717321</v>
      </c>
    </row>
    <row r="27" spans="1:12" x14ac:dyDescent="0.25">
      <c r="L27" t="s">
        <v>26</v>
      </c>
    </row>
    <row r="28" spans="1:12" x14ac:dyDescent="0.25">
      <c r="L28" s="9">
        <v>0.42</v>
      </c>
    </row>
    <row r="31" spans="1:12" x14ac:dyDescent="0.25">
      <c r="L31" t="s">
        <v>27</v>
      </c>
    </row>
    <row r="32" spans="1:12" x14ac:dyDescent="0.25">
      <c r="L32" s="10">
        <v>0.2</v>
      </c>
    </row>
    <row r="33" spans="12:12" x14ac:dyDescent="0.25">
      <c r="L33" t="s">
        <v>28</v>
      </c>
    </row>
    <row r="34" spans="12:12" x14ac:dyDescent="0.25">
      <c r="L34" s="10">
        <v>0.2</v>
      </c>
    </row>
    <row r="35" spans="12:12" x14ac:dyDescent="0.25">
      <c r="L35" t="s">
        <v>29</v>
      </c>
    </row>
    <row r="36" spans="12:12" x14ac:dyDescent="0.25">
      <c r="L36" s="10">
        <v>0.38</v>
      </c>
    </row>
    <row r="38" spans="12:12" x14ac:dyDescent="0.25">
      <c r="L38" t="s">
        <v>30</v>
      </c>
    </row>
    <row r="39" spans="12:12" x14ac:dyDescent="0.25">
      <c r="L39">
        <v>52812500</v>
      </c>
    </row>
    <row r="41" spans="12:12" x14ac:dyDescent="0.25">
      <c r="L41" t="s">
        <v>31</v>
      </c>
    </row>
    <row r="42" spans="12:12" x14ac:dyDescent="0.25">
      <c r="L42">
        <v>10000000</v>
      </c>
    </row>
    <row r="43" spans="12:12" x14ac:dyDescent="0.25">
      <c r="L43" t="s">
        <v>32</v>
      </c>
    </row>
    <row r="44" spans="12:12" x14ac:dyDescent="0.25">
      <c r="L44">
        <f>L42*20*30</f>
        <v>6000000000</v>
      </c>
    </row>
    <row r="46" spans="12:12" x14ac:dyDescent="0.25">
      <c r="L46" t="s">
        <v>33</v>
      </c>
    </row>
    <row r="47" spans="12:12" x14ac:dyDescent="0.25">
      <c r="L47">
        <f>L39/L44</f>
        <v>8.8020833333333336E-3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Cheung</dc:creator>
  <cp:lastModifiedBy>Paul Cheung</cp:lastModifiedBy>
  <dcterms:created xsi:type="dcterms:W3CDTF">2015-06-05T18:19:34Z</dcterms:created>
  <dcterms:modified xsi:type="dcterms:W3CDTF">2024-09-16T09:41:51Z</dcterms:modified>
</cp:coreProperties>
</file>