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w995\Desktop\Green-LLM\"/>
    </mc:Choice>
  </mc:AlternateContent>
  <xr:revisionPtr revIDLastSave="0" documentId="13_ncr:1_{48598818-7B14-48F8-AB23-EE3F011DB8D8}" xr6:coauthVersionLast="47" xr6:coauthVersionMax="47" xr10:uidLastSave="{00000000-0000-0000-0000-000000000000}"/>
  <bookViews>
    <workbookView xWindow="-90" yWindow="-90" windowWidth="19380" windowHeight="114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E15" i="1" s="1"/>
  <c r="E16" i="1" s="1"/>
  <c r="F13" i="1"/>
  <c r="G13" i="1"/>
  <c r="H13" i="1"/>
  <c r="I4" i="1"/>
  <c r="I5" i="1"/>
  <c r="I6" i="1"/>
  <c r="I7" i="1"/>
  <c r="I8" i="1"/>
  <c r="I9" i="1"/>
  <c r="I10" i="1"/>
  <c r="I11" i="1"/>
  <c r="I12" i="1"/>
  <c r="I14" i="1"/>
  <c r="B16" i="1"/>
  <c r="B15" i="1"/>
  <c r="F15" i="1"/>
  <c r="F16" i="1" s="1"/>
  <c r="G15" i="1"/>
  <c r="G16" i="1" s="1"/>
  <c r="H15" i="1"/>
  <c r="H16" i="1" s="1"/>
  <c r="B14" i="1"/>
  <c r="C14" i="1"/>
  <c r="H12" i="1"/>
  <c r="F12" i="1"/>
  <c r="G12" i="1"/>
  <c r="E12" i="1"/>
  <c r="D12" i="1"/>
  <c r="C12" i="1"/>
  <c r="B12" i="1"/>
  <c r="D23" i="1"/>
  <c r="C23" i="1"/>
  <c r="B23" i="1"/>
  <c r="H14" i="1"/>
  <c r="G14" i="1"/>
  <c r="F14" i="1"/>
  <c r="E14" i="1"/>
  <c r="D14" i="1"/>
  <c r="M9" i="1"/>
  <c r="F9" i="1"/>
  <c r="E9" i="1"/>
  <c r="D9" i="1"/>
  <c r="D13" i="1" s="1"/>
  <c r="D15" i="1" s="1"/>
  <c r="D16" i="1" s="1"/>
  <c r="C9" i="1"/>
  <c r="B9" i="1"/>
  <c r="B13" i="1" s="1"/>
  <c r="H8" i="1"/>
  <c r="G8" i="1"/>
  <c r="F8" i="1"/>
  <c r="Q9" i="1" s="1"/>
  <c r="E8" i="1"/>
  <c r="P9" i="1" s="1"/>
  <c r="D8" i="1"/>
  <c r="O9" i="1" s="1"/>
  <c r="C8" i="1"/>
  <c r="N9" i="1" s="1"/>
  <c r="B8" i="1"/>
  <c r="F7" i="1"/>
  <c r="E7" i="1"/>
  <c r="D7" i="1"/>
  <c r="C7" i="1"/>
  <c r="B7" i="1"/>
  <c r="Q6" i="1"/>
  <c r="P6" i="1"/>
  <c r="O6" i="1"/>
  <c r="N6" i="1"/>
  <c r="M6" i="1"/>
  <c r="M7" i="1" s="1"/>
  <c r="H6" i="1" s="1"/>
  <c r="H3" i="1"/>
  <c r="G3" i="1"/>
  <c r="F3" i="1"/>
  <c r="E3" i="1"/>
  <c r="D3" i="1"/>
  <c r="C3" i="1"/>
  <c r="B3" i="1"/>
  <c r="I2" i="1"/>
  <c r="I3" i="1" s="1"/>
  <c r="C13" i="1" l="1"/>
  <c r="M10" i="1"/>
  <c r="H9" i="1" s="1"/>
  <c r="G6" i="1"/>
  <c r="I13" i="1" l="1"/>
  <c r="C15" i="1"/>
  <c r="G9" i="1"/>
  <c r="I15" i="1" l="1"/>
  <c r="C16" i="1"/>
  <c r="I16" i="1" s="1"/>
</calcChain>
</file>

<file path=xl/sharedStrings.xml><?xml version="1.0" encoding="utf-8"?>
<sst xmlns="http://schemas.openxmlformats.org/spreadsheetml/2006/main" count="67" uniqueCount="40">
  <si>
    <t>Tasks</t>
  </si>
  <si>
    <t>A</t>
  </si>
  <si>
    <t>B</t>
  </si>
  <si>
    <t>C</t>
  </si>
  <si>
    <t>D</t>
  </si>
  <si>
    <t>E</t>
  </si>
  <si>
    <t>F</t>
  </si>
  <si>
    <t>G</t>
  </si>
  <si>
    <t>All Tasks</t>
  </si>
  <si>
    <t>Power of laptop(watt)</t>
  </si>
  <si>
    <t>1 joule to kwh</t>
  </si>
  <si>
    <t>Mean Time Spent(Seconds)</t>
  </si>
  <si>
    <t>Background energy consumption(kwh)</t>
  </si>
  <si>
    <t>Mean Python Runtime (millisec)</t>
  </si>
  <si>
    <t>N/A</t>
  </si>
  <si>
    <t>Mean C++ Runtime (millisec)</t>
  </si>
  <si>
    <t>Run time Conversion factor</t>
  </si>
  <si>
    <t>Mean Python Runtime Estimate( millisec)</t>
  </si>
  <si>
    <t>Mean Python Memory Usage(kilobyte)</t>
  </si>
  <si>
    <t>Mean conersion factor</t>
  </si>
  <si>
    <t>Mean C++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</si>
  <si>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</si>
  <si>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</si>
  <si>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</si>
  <si>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</si>
  <si>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</si>
  <si>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</si>
  <si>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</si>
  <si>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loc to test cases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</si>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</sst>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>
    <font>
      <sz val="11"/>
      <color theme="1"/>
      <name val="Calibri"/>
      <family val="2"/>
      <charset val="1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12" zoomScaleNormal="100" workbookViewId="0">
      <selection activeCell="I12" sqref="I12"/>
    </sheetView>
  </sheetViews>
  <sheetFormatPr defaultColWidth="8.54296875" defaultRowHeight="14.75"/>
  <cols>
    <col min="1" max="1" width="42" customWidth="1"/>
    <col min="3" max="3" width="12" customWidth="1"/>
    <col min="4" max="4" width="9.54296875" customWidth="1"/>
    <col min="7" max="7" width="9.1328125" customWidth="1"/>
    <col min="9" max="9" width="11.26953125" customWidth="1"/>
    <col min="12" max="12" width="28.1328125" customWidth="1"/>
    <col min="14" max="14" width="13.5429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10</v>
      </c>
    </row>
    <row r="2" spans="1:17">
      <c r="A2" s="1" t="s">
        <v>11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v>2513</v>
      </c>
      <c r="H2">
        <v>3499</v>
      </c>
      <c r="I2">
        <f>SUM(C2:H2)</f>
        <v>15094</v>
      </c>
      <c r="L2">
        <v>4.0750000000000002</v>
      </c>
      <c r="N2" s="2">
        <v>2.7777799999999999E-7</v>
      </c>
    </row>
    <row r="3" spans="1:17" ht="18.75" customHeight="1">
      <c r="A3" s="3" t="s">
        <v>12</v>
      </c>
      <c r="B3" s="4">
        <f t="shared" ref="B3:I3" si="0">$L$2*B2*$N$2</f>
        <v>5.0258373540000003E-4</v>
      </c>
      <c r="C3" s="5">
        <f t="shared" si="0"/>
        <v>2.5083908956000001E-3</v>
      </c>
      <c r="D3" s="5">
        <f t="shared" si="0"/>
        <v>2.6725229713500001E-3</v>
      </c>
      <c r="E3" s="5">
        <f t="shared" si="0"/>
        <v>2.2842657163E-3</v>
      </c>
      <c r="F3" s="5">
        <f t="shared" si="0"/>
        <v>2.8151480854499999E-3</v>
      </c>
      <c r="G3" s="5">
        <f t="shared" si="0"/>
        <v>2.84457866455E-3</v>
      </c>
      <c r="H3" s="5">
        <f t="shared" si="0"/>
        <v>3.9606767796499997E-3</v>
      </c>
      <c r="I3" s="5">
        <f t="shared" si="0"/>
        <v>1.70855831129E-2</v>
      </c>
    </row>
    <row r="4" spans="1:17">
      <c r="A4" t="s">
        <v>13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 t="s">
        <v>14</v>
      </c>
      <c r="H4" t="s">
        <v>14</v>
      </c>
      <c r="I4">
        <f t="shared" ref="I4:I12" si="1">AVERAGE(B4:H4)</f>
        <v>502.7</v>
      </c>
    </row>
    <row r="5" spans="1:17">
      <c r="A5" t="s">
        <v>15</v>
      </c>
      <c r="B5">
        <v>51.09</v>
      </c>
      <c r="C5">
        <v>80.349999999999994</v>
      </c>
      <c r="D5">
        <v>270.75</v>
      </c>
      <c r="E5">
        <v>254.38</v>
      </c>
      <c r="F5">
        <v>404.73</v>
      </c>
      <c r="G5">
        <v>2006.26</v>
      </c>
      <c r="H5">
        <v>2002.42</v>
      </c>
      <c r="I5">
        <f t="shared" si="1"/>
        <v>724.2828571428571</v>
      </c>
      <c r="L5" t="s">
        <v>16</v>
      </c>
      <c r="M5" t="s">
        <v>1</v>
      </c>
      <c r="N5" t="s">
        <v>2</v>
      </c>
      <c r="O5" t="s">
        <v>3</v>
      </c>
      <c r="P5" t="s">
        <v>4</v>
      </c>
      <c r="Q5" t="s">
        <v>5</v>
      </c>
    </row>
    <row r="6" spans="1:17">
      <c r="A6" t="s">
        <v>17</v>
      </c>
      <c r="B6">
        <v>68.680000000000007</v>
      </c>
      <c r="C6">
        <v>266.36</v>
      </c>
      <c r="D6">
        <v>397.97</v>
      </c>
      <c r="E6">
        <v>397.09</v>
      </c>
      <c r="F6">
        <v>1383.4</v>
      </c>
      <c r="G6">
        <f>G5*$M$7</f>
        <v>4457.2129498529175</v>
      </c>
      <c r="H6">
        <f>H5*$M$7</f>
        <v>4448.681803477356</v>
      </c>
      <c r="I6">
        <f t="shared" si="1"/>
        <v>1631.3421076186107</v>
      </c>
      <c r="M6">
        <f>B4/B5</f>
        <v>1.3442943824623215</v>
      </c>
      <c r="N6">
        <f>C4/C5</f>
        <v>3.3149968886123213</v>
      </c>
      <c r="O6">
        <f>D4/D5</f>
        <v>1.4698799630655588</v>
      </c>
      <c r="P6">
        <f>E4/E5</f>
        <v>1.5610110857771837</v>
      </c>
      <c r="Q6">
        <f>F4/F5</f>
        <v>3.4180811899290884</v>
      </c>
    </row>
    <row r="7" spans="1:17">
      <c r="A7" t="s">
        <v>18</v>
      </c>
      <c r="B7" s="6">
        <f>8467/1000</f>
        <v>8.4670000000000005</v>
      </c>
      <c r="C7" s="6">
        <f>4620649/1000</f>
        <v>4620.6490000000003</v>
      </c>
      <c r="D7" s="6">
        <f>47005988/1000</f>
        <v>47005.987999999998</v>
      </c>
      <c r="E7" s="6">
        <f>21396945/1000</f>
        <v>21396.945</v>
      </c>
      <c r="F7" s="6">
        <f>45096960/1000</f>
        <v>45096.959999999999</v>
      </c>
      <c r="G7" t="s">
        <v>14</v>
      </c>
      <c r="H7" t="s">
        <v>14</v>
      </c>
      <c r="I7" s="6">
        <f t="shared" si="1"/>
        <v>23625.801799999997</v>
      </c>
      <c r="L7" t="s">
        <v>19</v>
      </c>
      <c r="M7">
        <f>AVERAGE(M6:Q6)</f>
        <v>2.2216527019692949</v>
      </c>
    </row>
    <row r="8" spans="1:17">
      <c r="A8" t="s">
        <v>20</v>
      </c>
      <c r="B8" s="6">
        <f>213661/1000</f>
        <v>213.661</v>
      </c>
      <c r="C8" s="6">
        <f>887426/1000</f>
        <v>887.42600000000004</v>
      </c>
      <c r="D8" s="6">
        <f>5552977/1000</f>
        <v>5552.9769999999999</v>
      </c>
      <c r="E8" s="6">
        <f>6305400/1000</f>
        <v>6305.4</v>
      </c>
      <c r="F8" s="6">
        <f>3011813/1000</f>
        <v>3011.8130000000001</v>
      </c>
      <c r="G8" s="6">
        <f>55472015/1000</f>
        <v>55472.014999999999</v>
      </c>
      <c r="H8" s="6">
        <f>195835688/1000</f>
        <v>195835.68799999999</v>
      </c>
      <c r="I8" s="6">
        <f t="shared" si="1"/>
        <v>38182.711428571427</v>
      </c>
      <c r="L8" t="s">
        <v>16</v>
      </c>
      <c r="M8" t="s">
        <v>1</v>
      </c>
      <c r="N8" t="s">
        <v>2</v>
      </c>
      <c r="O8" t="s">
        <v>3</v>
      </c>
      <c r="P8" t="s">
        <v>4</v>
      </c>
      <c r="Q8" t="s">
        <v>5</v>
      </c>
    </row>
    <row r="9" spans="1:17">
      <c r="A9" t="s">
        <v>18</v>
      </c>
      <c r="B9" s="6">
        <f>8467/1000</f>
        <v>8.4670000000000005</v>
      </c>
      <c r="C9" s="6">
        <f>4620649/1000</f>
        <v>4620.6490000000003</v>
      </c>
      <c r="D9" s="6">
        <f>47005988/1000</f>
        <v>47005.987999999998</v>
      </c>
      <c r="E9" s="6">
        <f>21396945/1000</f>
        <v>21396.945</v>
      </c>
      <c r="F9" s="6">
        <f>45096960/1000</f>
        <v>45096.959999999999</v>
      </c>
      <c r="G9">
        <f>G8*$M$10</f>
        <v>355888.76587381464</v>
      </c>
      <c r="H9">
        <f>H8*$M$10</f>
        <v>1256412.2885453035</v>
      </c>
      <c r="I9" s="6">
        <f t="shared" si="1"/>
        <v>247204.29477415973</v>
      </c>
      <c r="M9">
        <f>B7/B8</f>
        <v>3.9628196067602421E-2</v>
      </c>
      <c r="N9">
        <f>C7/C8</f>
        <v>5.20679921480777</v>
      </c>
      <c r="O9">
        <f>D7/D8</f>
        <v>8.4650067882506992</v>
      </c>
      <c r="P9">
        <f>E7/E8</f>
        <v>3.3934318203444667</v>
      </c>
      <c r="Q9">
        <f>F7/F8</f>
        <v>14.973359899834417</v>
      </c>
    </row>
    <row r="10" spans="1:17">
      <c r="A10" t="s">
        <v>21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f t="shared" si="1"/>
        <v>14</v>
      </c>
      <c r="L10" t="s">
        <v>19</v>
      </c>
      <c r="M10">
        <f>AVERAGE(M9:Q9)</f>
        <v>6.4156451838609909</v>
      </c>
    </row>
    <row r="11" spans="1:17">
      <c r="A11" t="s">
        <v>22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f t="shared" si="1"/>
        <v>6</v>
      </c>
    </row>
    <row r="12" spans="1:17">
      <c r="A12" t="s">
        <v>23</v>
      </c>
      <c r="B12">
        <f>6.5*$L$16</f>
        <v>2.1775000000000002</v>
      </c>
      <c r="C12">
        <f>43.5*$L$16</f>
        <v>14.572500000000002</v>
      </c>
      <c r="D12">
        <f>44.6*$L$16</f>
        <v>14.941000000000001</v>
      </c>
      <c r="E12">
        <f>44.6*L16</f>
        <v>14.941000000000001</v>
      </c>
      <c r="F12">
        <f>133.6*L16</f>
        <v>44.756</v>
      </c>
      <c r="G12">
        <f>84*L16</f>
        <v>28.14</v>
      </c>
      <c r="H12">
        <f>159*L16</f>
        <v>53.265000000000001</v>
      </c>
      <c r="I12">
        <f t="shared" si="1"/>
        <v>24.684714285714286</v>
      </c>
      <c r="L12" t="s">
        <v>24</v>
      </c>
    </row>
    <row r="13" spans="1:17">
      <c r="A13" t="s">
        <v>25</v>
      </c>
      <c r="B13" s="2">
        <f>(B10+B11*(B9/(1000*1000)/$L$13))*(B6/1000)*B12*$N$2</f>
        <v>5.8158665272510746E-7</v>
      </c>
      <c r="C13" s="2">
        <f>(C10+C11*(C9/(1000*1000)/$L$13))*(C6/1000)*C12*$N$2</f>
        <v>1.5096723493285353E-5</v>
      </c>
      <c r="D13" s="2">
        <f>(D10+D11*(D9/(1000*1000)/$L$13))*(D6/1000)*$N$2</f>
        <v>1.5496109938243688E-6</v>
      </c>
      <c r="E13" s="2">
        <f t="shared" ref="E13:H13" si="2">(E10+E11*(E9/(1000*1000)/$L$13))*(E6/1000)*$N$2</f>
        <v>1.5451251784140895E-6</v>
      </c>
      <c r="F13" s="2">
        <f t="shared" si="2"/>
        <v>5.3863918578389288E-6</v>
      </c>
      <c r="G13" s="2">
        <f t="shared" si="2"/>
        <v>1.7498856583497906E-5</v>
      </c>
      <c r="H13" s="2">
        <f t="shared" si="2"/>
        <v>1.7882670467465705E-5</v>
      </c>
      <c r="I13" s="2">
        <f>SUM(B13:H13)</f>
        <v>5.954096522705146E-5</v>
      </c>
      <c r="L13">
        <v>16</v>
      </c>
    </row>
    <row r="14" spans="1:17">
      <c r="A14" t="s">
        <v>26</v>
      </c>
      <c r="B14" s="2">
        <f>B2*$L$28*$L$2*$N$2</f>
        <v>2.1108516886799998E-4</v>
      </c>
      <c r="C14" s="2">
        <f>C2*$L$28*$L$2*$N$2</f>
        <v>1.0535241761519998E-3</v>
      </c>
      <c r="D14" s="2">
        <f t="shared" ref="D14:H14" si="3">D2*$L$28*$L$2*$N$2</f>
        <v>1.1224596479670001E-3</v>
      </c>
      <c r="E14" s="2">
        <f t="shared" si="3"/>
        <v>9.5939160084599988E-4</v>
      </c>
      <c r="F14" s="2">
        <f t="shared" si="3"/>
        <v>1.1823621958890001E-3</v>
      </c>
      <c r="G14" s="2">
        <f t="shared" si="3"/>
        <v>1.194723039111E-3</v>
      </c>
      <c r="H14" s="2">
        <f t="shared" si="3"/>
        <v>1.6634842474529997E-3</v>
      </c>
      <c r="I14" s="2">
        <f>SUM(B14:H14)</f>
        <v>7.3870300762859994E-3</v>
      </c>
    </row>
    <row r="15" spans="1:17">
      <c r="A15" t="s">
        <v>27</v>
      </c>
      <c r="B15" s="4">
        <f>SUM(B3,B13,B14)</f>
        <v>7.1425049092072512E-4</v>
      </c>
      <c r="C15" s="5">
        <f>SUM(C3,C13,C14)</f>
        <v>3.5770117952452852E-3</v>
      </c>
      <c r="D15" s="5">
        <f>SUM(D3,D13,D14)</f>
        <v>3.7965322303108247E-3</v>
      </c>
      <c r="E15" s="5">
        <f>SUM(E3,E13,E14)</f>
        <v>3.2452024423244141E-3</v>
      </c>
      <c r="F15" s="5">
        <f t="shared" ref="F15:H15" si="4">SUM(F3,F13,F14)</f>
        <v>4.0028966731968391E-3</v>
      </c>
      <c r="G15" s="5">
        <f t="shared" si="4"/>
        <v>4.0568005602444977E-3</v>
      </c>
      <c r="H15" s="5">
        <f t="shared" si="4"/>
        <v>5.6420436975704652E-3</v>
      </c>
      <c r="I15" s="4">
        <f>SUM(B15:H15)</f>
        <v>2.5034737889813051E-2</v>
      </c>
      <c r="L15" t="s">
        <v>28</v>
      </c>
    </row>
    <row r="16" spans="1:17">
      <c r="A16" t="s">
        <v>29</v>
      </c>
      <c r="B16">
        <f>$L$25*B15</f>
        <v>0.15499235652979734</v>
      </c>
      <c r="C16">
        <f>$L$25*C15</f>
        <v>0.77621155956822685</v>
      </c>
      <c r="D16">
        <f t="shared" ref="D16:H16" si="5">$L$25*D15</f>
        <v>0.82384749397744894</v>
      </c>
      <c r="E16">
        <f t="shared" si="5"/>
        <v>0.70420892998439788</v>
      </c>
      <c r="F16">
        <f t="shared" si="5"/>
        <v>0.86862857808371408</v>
      </c>
      <c r="G16">
        <f t="shared" si="5"/>
        <v>0.880325721573056</v>
      </c>
      <c r="H16">
        <f t="shared" si="5"/>
        <v>1.2243234823727909</v>
      </c>
      <c r="I16">
        <f>SUM(B16:H16)</f>
        <v>5.4325381220894311</v>
      </c>
      <c r="L16">
        <v>0.33500000000000002</v>
      </c>
    </row>
    <row r="18" spans="1:1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L18" t="s">
        <v>30</v>
      </c>
    </row>
    <row r="19" spans="1:12">
      <c r="A19" t="s">
        <v>31</v>
      </c>
      <c r="B19">
        <v>1</v>
      </c>
      <c r="C19">
        <v>5</v>
      </c>
      <c r="D19">
        <v>5</v>
      </c>
      <c r="L19" t="s">
        <v>32</v>
      </c>
    </row>
    <row r="20" spans="1:12">
      <c r="A20" t="s">
        <v>33</v>
      </c>
      <c r="B20" s="7">
        <v>1</v>
      </c>
      <c r="C20" s="7">
        <v>0</v>
      </c>
      <c r="D20" s="7">
        <v>0.1</v>
      </c>
      <c r="J20" s="2"/>
      <c r="L20">
        <v>2.2000000000000001E-3</v>
      </c>
    </row>
    <row r="21" spans="1:12">
      <c r="A21" t="s">
        <v>34</v>
      </c>
      <c r="B21">
        <v>0</v>
      </c>
      <c r="C21">
        <v>2</v>
      </c>
      <c r="D21">
        <v>3</v>
      </c>
      <c r="L21" t="s">
        <v>35</v>
      </c>
    </row>
    <row r="22" spans="1:12">
      <c r="A22" t="s">
        <v>36</v>
      </c>
      <c r="B22" t="s">
        <v>14</v>
      </c>
      <c r="C22" s="7">
        <v>1</v>
      </c>
      <c r="D22" s="7">
        <v>0.7</v>
      </c>
      <c r="L22">
        <v>50</v>
      </c>
    </row>
    <row r="23" spans="1:12">
      <c r="A23" t="s">
        <v>37</v>
      </c>
      <c r="B23">
        <f>(B19+B21)*$L$20</f>
        <v>2.2000000000000001E-3</v>
      </c>
      <c r="C23">
        <f>(C19+C21)*$L$20</f>
        <v>1.54E-2</v>
      </c>
      <c r="D23">
        <f>(D19+D21)*$L$20</f>
        <v>1.7600000000000001E-2</v>
      </c>
    </row>
    <row r="24" spans="1:12">
      <c r="L24" t="s">
        <v>38</v>
      </c>
    </row>
    <row r="25" spans="1:12">
      <c r="C25" s="7"/>
      <c r="L25">
        <v>217</v>
      </c>
    </row>
    <row r="27" spans="1:12">
      <c r="A27" t="s">
        <v>29</v>
      </c>
      <c r="L27" t="s">
        <v>39</v>
      </c>
    </row>
    <row r="28" spans="1:12">
      <c r="L28">
        <v>0.42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Cheung Paul</cp:lastModifiedBy>
  <cp:revision>1</cp:revision>
  <dcterms:created xsi:type="dcterms:W3CDTF">2015-06-05T18:19:34Z</dcterms:created>
  <dcterms:modified xsi:type="dcterms:W3CDTF">2024-07-28T23:37:42Z</dcterms:modified>
  <dc:language>en-US</dc:language>
</cp:coreProperties>
</file>