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<sst xmlns="http://schemas.openxmlformats.org/spreadsheetml/2006/main" count="67" uniqueCount="40">
  <si>
    <t xml:space="preserve">Tasks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</si>
  <si>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</si>
  <si>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</si>
  <si>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</si>
  <si>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</si>
  <si>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</si>
  <si>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</si>
  <si>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</si>
  <si>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All Tasks</t>
  </si>
  <si>
    <t xml:space="preserve">Power of laptop(watt)</t>
  </si>
  <si>
    <t xml:space="preserve">1 joule to kwh</t>
  </si>
  <si>
    <t xml:space="preserve">Mean Time Spent(Seconds)</t>
  </si>
  <si>
    <t xml:space="preserve">Background energy consumption(kwh)</t>
  </si>
  <si>
    <t xml:space="preserve">Mean Python Runtime (millisec)</t>
  </si>
  <si>
    <t xml:space="preserve">N/A</t>
  </si>
  <si>
    <t xml:space="preserve">Mean C++ Runtime (millisec)</t>
  </si>
  <si>
    <t xml:space="preserve">Run time Conversion factor</t>
  </si>
  <si>
    <t xml:space="preserve">Mean Python Runtime Estimate( millisec)</t>
  </si>
  <si>
    <t xml:space="preserve">Mean Python Memory Usage(kilobyte)</t>
  </si>
  <si>
    <t xml:space="preserve">Mean conersion factor</t>
  </si>
  <si>
    <t xml:space="preserve">Mean C++ Memory Usage(kilobyte)</t>
  </si>
  <si>
    <t xml:space="preserve">Runtime CPU power (watt) </t>
  </si>
  <si>
    <t xml:space="preserve">Runtime RAM power (watt)</t>
  </si>
  <si>
    <t xml:space="preserve">Estimated testing times</t>
  </si>
  <si>
    <t xml:space="preserve">Memory of machine (Gigabyte)</t>
  </si>
  <si>
    <t xml:space="preserve">Testing Energy Consumption(kwh)</t>
  </si>
  <si>
    <t xml:space="preserve">Debuging Energy Consumption(kwh)</t>
  </si>
  <si>
    <t xml:space="preserve">Total Energy Consumption(kwh)</t>
  </si>
  <si>
    <t xml:space="preserve">loc to test cases</t>
  </si>
  <si>
    <t xml:space="preserve">Carbon Footprint(g)</t>
  </si>
  <si>
    <t xml:space="preserve">Energy per query(Kwh)</t>
  </si>
  <si>
    <t xml:space="preserve">Number of Queries before human insight</t>
  </si>
  <si>
    <t xml:space="preserve">0.0017-0.0026</t>
  </si>
  <si>
    <t xml:space="preserve">Test passed percentage before human insight</t>
  </si>
  <si>
    <t xml:space="preserve">Human insight query</t>
  </si>
  <si>
    <t xml:space="preserve">Training Energy(Gwh)</t>
  </si>
  <si>
    <t xml:space="preserve">Test passed percentage after human insight</t>
  </si>
  <si>
    <t xml:space="preserve">Query Energy Consumption(Kwh)</t>
  </si>
  <si>
    <t xml:space="preserve">1kwh to Co2e(g)</t>
  </si>
  <si>
    <t xml:space="preserve">Debugging time ratio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</si>
</sst>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General"/>
    <numFmt numFmtId="166" formatCode="0.00E+00"/>
    <numFmt numFmtId="167" formatCode="0.00000"/>
    <numFmt numFmtId="168" formatCode="0.0000"/>
    <numFmt numFmtId="169" formatCode="0"/>
    <numFmt numFmtId="170" formatCode="0%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Apto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42"/>
    <col collapsed="false" customWidth="true" hidden="false" outlineLevel="0" max="3" min="3" style="0" width="12"/>
    <col collapsed="false" customWidth="true" hidden="false" outlineLevel="0" max="4" min="4" style="0" width="9.57"/>
    <col collapsed="false" customWidth="true" hidden="false" outlineLevel="0" max="7" min="7" style="0" width="9.14"/>
    <col collapsed="false" customWidth="true" hidden="false" outlineLevel="0" max="9" min="9" style="0" width="11.28"/>
    <col collapsed="false" customWidth="true" hidden="false" outlineLevel="0" max="12" min="12" style="0" width="28.14"/>
    <col collapsed="false" customWidth="true" hidden="false" outlineLevel="0" max="14" min="14" style="0" width="13.5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L1" s="0" t="s">
        <v>9</v>
      </c>
      <c r="N1" s="0" t="s">
        <v>10</v>
      </c>
    </row>
    <row r="2" customFormat="false" ht="15" hidden="false" customHeight="false" outlineLevel="0" collapsed="false">
      <c r="A2" s="1" t="s">
        <v>11</v>
      </c>
      <c r="B2" s="0" t="n">
        <v>444</v>
      </c>
      <c r="C2" s="0" t="n">
        <v>2216</v>
      </c>
      <c r="D2" s="0" t="n">
        <v>2361</v>
      </c>
      <c r="E2" s="0" t="n">
        <v>2018</v>
      </c>
      <c r="F2" s="0" t="n">
        <v>2487</v>
      </c>
      <c r="G2" s="0" t="n">
        <v>2513</v>
      </c>
      <c r="H2" s="0" t="n">
        <v>3499</v>
      </c>
      <c r="I2" s="2" t="n">
        <f aca="false">SUM(C2:H2)</f>
        <v>15094</v>
      </c>
      <c r="L2" s="0" t="n">
        <v>4.075</v>
      </c>
      <c r="N2" s="3" t="n">
        <v>2.77778E-007</v>
      </c>
    </row>
    <row r="3" customFormat="false" ht="18.75" hidden="false" customHeight="true" outlineLevel="0" collapsed="false">
      <c r="A3" s="4" t="s">
        <v>12</v>
      </c>
      <c r="B3" s="5" t="n">
        <f aca="false">$L$2*B2*$N$2</f>
        <v>0.0005025837354</v>
      </c>
      <c r="C3" s="6" t="n">
        <f aca="false">$L$2*C2*$N$2</f>
        <v>0.0025083908956</v>
      </c>
      <c r="D3" s="6" t="n">
        <f aca="false">$L$2*D2*$N$2</f>
        <v>0.00267252297135</v>
      </c>
      <c r="E3" s="6" t="n">
        <f aca="false">$L$2*E2*$N$2</f>
        <v>0.0022842657163</v>
      </c>
      <c r="F3" s="6" t="n">
        <f aca="false">$L$2*F2*$N$2</f>
        <v>0.00281514808545</v>
      </c>
      <c r="G3" s="6" t="n">
        <f aca="false">$L$2*G2*$N$2</f>
        <v>0.00284457866455</v>
      </c>
      <c r="H3" s="6" t="n">
        <f aca="false">$L$2*H2*$N$2</f>
        <v>0.00396067677965</v>
      </c>
      <c r="I3" s="6" t="n">
        <f aca="false">$L$2*I2*$N$2</f>
        <v>0.0170855831129</v>
      </c>
    </row>
    <row r="4" customFormat="false" ht="15" hidden="false" customHeight="false" outlineLevel="0" collapsed="false">
      <c r="A4" s="0" t="s">
        <v>13</v>
      </c>
      <c r="B4" s="0" t="n">
        <v>68.68</v>
      </c>
      <c r="C4" s="0" t="n">
        <v>266.36</v>
      </c>
      <c r="D4" s="0" t="n">
        <v>397.97</v>
      </c>
      <c r="E4" s="0" t="n">
        <v>397.09</v>
      </c>
      <c r="F4" s="0" t="n">
        <v>1383.4</v>
      </c>
      <c r="G4" s="0" t="s">
        <v>14</v>
      </c>
      <c r="H4" s="0" t="s">
        <v>14</v>
      </c>
    </row>
    <row r="5" customFormat="false" ht="15" hidden="false" customHeight="false" outlineLevel="0" collapsed="false">
      <c r="A5" s="0" t="s">
        <v>15</v>
      </c>
      <c r="B5" s="0" t="n">
        <v>51.09</v>
      </c>
      <c r="C5" s="7" t="n">
        <v>80.35</v>
      </c>
      <c r="D5" s="0" t="n">
        <v>270.75</v>
      </c>
      <c r="E5" s="0" t="n">
        <v>254.38</v>
      </c>
      <c r="F5" s="0" t="n">
        <v>404.73</v>
      </c>
      <c r="G5" s="0" t="n">
        <v>2006.26</v>
      </c>
      <c r="H5" s="0" t="n">
        <v>2002.42</v>
      </c>
      <c r="L5" s="2" t="s">
        <v>16</v>
      </c>
      <c r="M5" s="2" t="s">
        <v>1</v>
      </c>
      <c r="N5" s="2" t="s">
        <v>2</v>
      </c>
      <c r="O5" s="2" t="s">
        <v>3</v>
      </c>
      <c r="P5" s="2" t="s">
        <v>4</v>
      </c>
      <c r="Q5" s="2" t="s">
        <v>5</v>
      </c>
    </row>
    <row r="6" customFormat="false" ht="15" hidden="false" customHeight="false" outlineLevel="0" collapsed="false">
      <c r="A6" s="0" t="s">
        <v>17</v>
      </c>
      <c r="B6" s="0" t="n">
        <v>68.68</v>
      </c>
      <c r="C6" s="0" t="n">
        <v>266.36</v>
      </c>
      <c r="D6" s="0" t="n">
        <v>397.97</v>
      </c>
      <c r="E6" s="0" t="n">
        <v>397.09</v>
      </c>
      <c r="F6" s="0" t="n">
        <v>1383.4</v>
      </c>
      <c r="G6" s="0" t="n">
        <f aca="false">G5*$M$7</f>
        <v>4457.21294985292</v>
      </c>
      <c r="H6" s="0" t="n">
        <f aca="false">H5*$M$7</f>
        <v>4448.68180347736</v>
      </c>
      <c r="M6" s="0" t="n">
        <f aca="false">B4/B5</f>
        <v>1.34429438246232</v>
      </c>
      <c r="N6" s="0" t="n">
        <f aca="false">C4/C5</f>
        <v>3.31499688861232</v>
      </c>
      <c r="O6" s="0" t="n">
        <f aca="false">D4/D5</f>
        <v>1.46987996306556</v>
      </c>
      <c r="P6" s="0" t="n">
        <f aca="false">E4/E5</f>
        <v>1.56101108577718</v>
      </c>
      <c r="Q6" s="0" t="n">
        <f aca="false">F4/F5</f>
        <v>3.41808118992909</v>
      </c>
    </row>
    <row r="7" customFormat="false" ht="15" hidden="false" customHeight="false" outlineLevel="0" collapsed="false">
      <c r="A7" s="0" t="s">
        <v>18</v>
      </c>
      <c r="B7" s="8" t="n">
        <f aca="false">8467/1000</f>
        <v>8.467</v>
      </c>
      <c r="C7" s="8" t="n">
        <f aca="false">4620649/1000</f>
        <v>4620.649</v>
      </c>
      <c r="D7" s="8" t="n">
        <f aca="false">47005988/1000</f>
        <v>47005.988</v>
      </c>
      <c r="E7" s="8" t="n">
        <f aca="false">21396945/1000</f>
        <v>21396.945</v>
      </c>
      <c r="F7" s="8" t="n">
        <f aca="false">45096960/1000</f>
        <v>45096.96</v>
      </c>
      <c r="G7" s="2" t="s">
        <v>14</v>
      </c>
      <c r="H7" s="2" t="s">
        <v>14</v>
      </c>
      <c r="L7" s="2" t="s">
        <v>19</v>
      </c>
      <c r="M7" s="2" t="n">
        <f aca="false">AVERAGE(M6:Q6)</f>
        <v>2.2216527019693</v>
      </c>
    </row>
    <row r="8" customFormat="false" ht="15" hidden="false" customHeight="false" outlineLevel="0" collapsed="false">
      <c r="A8" s="0" t="s">
        <v>20</v>
      </c>
      <c r="B8" s="8" t="n">
        <f aca="false">213661/1000</f>
        <v>213.661</v>
      </c>
      <c r="C8" s="8" t="n">
        <f aca="false">887426/1000</f>
        <v>887.426</v>
      </c>
      <c r="D8" s="8" t="n">
        <f aca="false">5552977/1000</f>
        <v>5552.977</v>
      </c>
      <c r="E8" s="8" t="n">
        <f aca="false">6305400/1000</f>
        <v>6305.4</v>
      </c>
      <c r="F8" s="8" t="n">
        <f aca="false">3011813/1000</f>
        <v>3011.813</v>
      </c>
      <c r="G8" s="8" t="n">
        <f aca="false">55472015/1000</f>
        <v>55472.015</v>
      </c>
      <c r="H8" s="8" t="n">
        <f aca="false">195835688/1000</f>
        <v>195835.688</v>
      </c>
      <c r="L8" s="2" t="s">
        <v>16</v>
      </c>
      <c r="M8" s="2" t="s">
        <v>1</v>
      </c>
      <c r="N8" s="2" t="s">
        <v>2</v>
      </c>
      <c r="O8" s="2" t="s">
        <v>3</v>
      </c>
      <c r="P8" s="2" t="s">
        <v>4</v>
      </c>
      <c r="Q8" s="2" t="s">
        <v>5</v>
      </c>
    </row>
    <row r="9" customFormat="false" ht="15" hidden="false" customHeight="false" outlineLevel="0" collapsed="false">
      <c r="A9" s="0" t="s">
        <v>18</v>
      </c>
      <c r="B9" s="8" t="n">
        <f aca="false">8467/1000</f>
        <v>8.467</v>
      </c>
      <c r="C9" s="8" t="n">
        <f aca="false">4620649/1000</f>
        <v>4620.649</v>
      </c>
      <c r="D9" s="8" t="n">
        <f aca="false">47005988/1000</f>
        <v>47005.988</v>
      </c>
      <c r="E9" s="8" t="n">
        <f aca="false">21396945/1000</f>
        <v>21396.945</v>
      </c>
      <c r="F9" s="8" t="n">
        <f aca="false">45096960/1000</f>
        <v>45096.96</v>
      </c>
      <c r="G9" s="2" t="n">
        <f aca="false">G8*$M$10</f>
        <v>355888.765873815</v>
      </c>
      <c r="H9" s="2" t="n">
        <f aca="false">H8*$M$10</f>
        <v>1256412.2885453</v>
      </c>
      <c r="M9" s="2" t="n">
        <f aca="false">B7/B8</f>
        <v>0.0396281960676024</v>
      </c>
      <c r="N9" s="2" t="n">
        <f aca="false">C7/C8</f>
        <v>5.20679921480777</v>
      </c>
      <c r="O9" s="2" t="n">
        <f aca="false">D7/D8</f>
        <v>8.4650067882507</v>
      </c>
      <c r="P9" s="2" t="n">
        <f aca="false">E7/E8</f>
        <v>3.39343182034447</v>
      </c>
      <c r="Q9" s="2" t="n">
        <f aca="false">F7/F8</f>
        <v>14.9733598998344</v>
      </c>
    </row>
    <row r="10" customFormat="false" ht="15" hidden="false" customHeight="false" outlineLevel="0" collapsed="false">
      <c r="A10" s="0" t="s">
        <v>21</v>
      </c>
      <c r="C10" s="0" t="n">
        <v>34.3</v>
      </c>
      <c r="D10" s="0" t="n">
        <v>35.7</v>
      </c>
      <c r="L10" s="0" t="s">
        <v>19</v>
      </c>
      <c r="M10" s="0" t="n">
        <f aca="false">AVERAGE(M9:Q9)</f>
        <v>6.41564518386099</v>
      </c>
    </row>
    <row r="11" customFormat="false" ht="15" hidden="false" customHeight="false" outlineLevel="0" collapsed="false">
      <c r="A11" s="0" t="s">
        <v>22</v>
      </c>
      <c r="C11" s="0" t="n">
        <v>11.86</v>
      </c>
      <c r="D11" s="0" t="n">
        <v>11.86</v>
      </c>
    </row>
    <row r="12" customFormat="false" ht="15" hidden="false" customHeight="false" outlineLevel="0" collapsed="false">
      <c r="A12" s="0" t="s">
        <v>23</v>
      </c>
      <c r="B12" s="0" t="n">
        <f aca="false">6.5*L16</f>
        <v>2.1775</v>
      </c>
      <c r="C12" s="0" t="n">
        <f aca="false">43.5*L16</f>
        <v>14.5725</v>
      </c>
      <c r="L12" s="0" t="s">
        <v>24</v>
      </c>
    </row>
    <row r="13" customFormat="false" ht="15" hidden="false" customHeight="false" outlineLevel="0" collapsed="false">
      <c r="A13" s="0" t="s">
        <v>25</v>
      </c>
      <c r="C13" s="3" t="n">
        <f aca="false">(C10+C11*(C9/(1000*1000)/$L$13))*(C6/1000)*C12*N2</f>
        <v>3.69842417987114E-005</v>
      </c>
      <c r="D13" s="3" t="n">
        <f aca="false">(D10+D11*(D9/(1000*1000)/$L$13))*(D6/1000)*$N$2</f>
        <v>3.94846490095955E-006</v>
      </c>
      <c r="L13" s="0" t="n">
        <v>32</v>
      </c>
    </row>
    <row r="14" customFormat="false" ht="15" hidden="false" customHeight="false" outlineLevel="0" collapsed="false">
      <c r="A14" s="0" t="s">
        <v>26</v>
      </c>
      <c r="C14" s="3" t="n">
        <f aca="false">C2*$L$28*$L$2*$N$2</f>
        <v>0.001053524176152</v>
      </c>
      <c r="D14" s="3" t="n">
        <f aca="false">D2*$L$28*$L$2*$N$2</f>
        <v>0.001122459647967</v>
      </c>
      <c r="E14" s="3" t="n">
        <f aca="false">E2*$L$28*$L$2*$N$2</f>
        <v>0.000959391600846</v>
      </c>
      <c r="F14" s="3" t="n">
        <f aca="false">F2*$L$28*$L$2*$N$2</f>
        <v>0.001182362195889</v>
      </c>
      <c r="G14" s="3" t="n">
        <f aca="false">G2*$L$28*$L$2*$N$2</f>
        <v>0.001194723039111</v>
      </c>
      <c r="H14" s="3" t="n">
        <f aca="false">H2*$L$28*$L$2*$N$2</f>
        <v>0.001663484247453</v>
      </c>
    </row>
    <row r="15" customFormat="false" ht="15" hidden="false" customHeight="false" outlineLevel="0" collapsed="false">
      <c r="A15" s="0" t="s">
        <v>27</v>
      </c>
      <c r="C15" s="6" t="n">
        <f aca="false">SUM(C3,C13,C14)</f>
        <v>0.00359889931355071</v>
      </c>
      <c r="L15" s="2" t="s">
        <v>28</v>
      </c>
    </row>
    <row r="16" customFormat="false" ht="15" hidden="false" customHeight="false" outlineLevel="0" collapsed="false">
      <c r="A16" s="0" t="s">
        <v>29</v>
      </c>
      <c r="C16" s="0" t="n">
        <f aca="false">$L$25*C15</f>
        <v>0.780961151040504</v>
      </c>
      <c r="L16" s="0" t="n">
        <v>0.335</v>
      </c>
    </row>
    <row r="18" customFormat="false" ht="15" hidden="false" customHeight="false" outlineLevel="0" collapsed="false">
      <c r="A18" s="0" t="s">
        <v>0</v>
      </c>
      <c r="B18" s="0" t="s">
        <v>1</v>
      </c>
      <c r="C18" s="0" t="s">
        <v>2</v>
      </c>
      <c r="D18" s="0" t="s">
        <v>3</v>
      </c>
      <c r="E18" s="0" t="s">
        <v>4</v>
      </c>
      <c r="F18" s="0" t="s">
        <v>5</v>
      </c>
      <c r="G18" s="0" t="s">
        <v>6</v>
      </c>
      <c r="H18" s="0" t="s">
        <v>7</v>
      </c>
      <c r="I18" s="0" t="s">
        <v>8</v>
      </c>
      <c r="L18" s="0" t="s">
        <v>30</v>
      </c>
    </row>
    <row r="19" customFormat="false" ht="15" hidden="false" customHeight="false" outlineLevel="0" collapsed="false">
      <c r="A19" s="0" t="s">
        <v>31</v>
      </c>
      <c r="B19" s="0" t="n">
        <v>1</v>
      </c>
      <c r="C19" s="0" t="n">
        <v>5</v>
      </c>
      <c r="D19" s="0" t="n">
        <v>5</v>
      </c>
      <c r="L19" s="0" t="s">
        <v>32</v>
      </c>
    </row>
    <row r="20" customFormat="false" ht="15" hidden="false" customHeight="false" outlineLevel="0" collapsed="false">
      <c r="A20" s="0" t="s">
        <v>33</v>
      </c>
      <c r="B20" s="9" t="n">
        <v>1</v>
      </c>
      <c r="C20" s="9" t="n">
        <v>0</v>
      </c>
      <c r="D20" s="9" t="n">
        <v>0.1</v>
      </c>
      <c r="J20" s="3"/>
      <c r="L20" s="0" t="n">
        <v>0.0022</v>
      </c>
    </row>
    <row r="21" customFormat="false" ht="15" hidden="false" customHeight="false" outlineLevel="0" collapsed="false">
      <c r="A21" s="0" t="s">
        <v>34</v>
      </c>
      <c r="B21" s="0" t="n">
        <v>0</v>
      </c>
      <c r="C21" s="0" t="n">
        <v>2</v>
      </c>
      <c r="D21" s="0" t="n">
        <v>3</v>
      </c>
      <c r="L21" s="0" t="s">
        <v>35</v>
      </c>
    </row>
    <row r="22" customFormat="false" ht="15" hidden="false" customHeight="false" outlineLevel="0" collapsed="false">
      <c r="A22" s="0" t="s">
        <v>36</v>
      </c>
      <c r="B22" s="0" t="s">
        <v>14</v>
      </c>
      <c r="C22" s="9" t="n">
        <v>1</v>
      </c>
      <c r="D22" s="9" t="n">
        <v>0.7</v>
      </c>
      <c r="L22" s="0" t="n">
        <v>50</v>
      </c>
    </row>
    <row r="23" customFormat="false" ht="15" hidden="false" customHeight="false" outlineLevel="0" collapsed="false">
      <c r="A23" s="0" t="s">
        <v>37</v>
      </c>
      <c r="B23" s="7" t="n">
        <f aca="false">(B19+B21)*$L$20</f>
        <v>0.0022</v>
      </c>
      <c r="C23" s="7" t="n">
        <f aca="false">(C19+C21)*$L$20</f>
        <v>0.0154</v>
      </c>
      <c r="D23" s="7" t="n">
        <f aca="false">(D19+D21)*$L$20</f>
        <v>0.0176</v>
      </c>
    </row>
    <row r="24" customFormat="false" ht="15" hidden="false" customHeight="false" outlineLevel="0" collapsed="false">
      <c r="L24" s="0" t="s">
        <v>38</v>
      </c>
    </row>
    <row r="25" customFormat="false" ht="15" hidden="false" customHeight="false" outlineLevel="0" collapsed="false">
      <c r="C25" s="9"/>
      <c r="L25" s="0" t="n">
        <v>217</v>
      </c>
    </row>
    <row r="27" customFormat="false" ht="15" hidden="false" customHeight="false" outlineLevel="0" collapsed="false">
      <c r="A27" s="0" t="s">
        <v>29</v>
      </c>
      <c r="L27" s="0" t="s">
        <v>39</v>
      </c>
    </row>
    <row r="28" customFormat="false" ht="15" hidden="false" customHeight="false" outlineLevel="0" collapsed="false">
      <c r="L28" s="0" t="n">
        <v>0.42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Paul Cheung</dc:creator>
  <dc:description/>
  <dc:language>en-US</dc:language>
  <cp:lastModifiedBy/>
  <dcterms:modified xsi:type="dcterms:W3CDTF">2024-07-26T20:47:59Z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