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eun\Desktop\Green LLM\New folder\Green-LLM\"/>
    </mc:Choice>
  </mc:AlternateContent>
  <xr:revisionPtr revIDLastSave="0" documentId="13_ncr:1_{7A954A68-D152-45DB-B50C-7AEF584FA666}" xr6:coauthVersionLast="47" xr6:coauthVersionMax="47" xr10:uidLastSave="{00000000-0000-0000-0000-000000000000}"/>
  <bookViews>
    <workbookView xWindow="2985" yWindow="2985" windowWidth="21600" windowHeight="1129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 l="1"/>
  <c r="F32" i="1"/>
  <c r="F31" i="1"/>
  <c r="F30" i="1"/>
  <c r="E32" i="1"/>
  <c r="D32" i="1"/>
  <c r="C32" i="1"/>
  <c r="B32" i="1"/>
  <c r="E31" i="1"/>
  <c r="D31" i="1"/>
  <c r="C31" i="1"/>
  <c r="B31" i="1"/>
  <c r="E30" i="1"/>
  <c r="D30" i="1"/>
  <c r="C30" i="1"/>
  <c r="B30" i="1"/>
  <c r="E27" i="1"/>
  <c r="E29" i="1" s="1"/>
  <c r="C29" i="1"/>
  <c r="D29" i="1"/>
  <c r="F29" i="1"/>
  <c r="B29" i="1"/>
  <c r="D33" i="1"/>
  <c r="D28" i="1"/>
  <c r="D27" i="1"/>
  <c r="C28" i="1"/>
  <c r="E28" i="1"/>
  <c r="F28" i="1"/>
  <c r="B28" i="1"/>
  <c r="C14" i="1"/>
  <c r="D14" i="1"/>
  <c r="E14" i="1"/>
  <c r="F14" i="1"/>
  <c r="B14" i="1"/>
  <c r="C13" i="1"/>
  <c r="D13" i="1"/>
  <c r="E13" i="1"/>
  <c r="F13" i="1"/>
  <c r="C12" i="1"/>
  <c r="D12" i="1"/>
  <c r="E12" i="1"/>
  <c r="F12" i="1"/>
  <c r="B12" i="1"/>
  <c r="C25" i="1" l="1"/>
  <c r="B3" i="1"/>
  <c r="D26" i="1"/>
  <c r="F25" i="1"/>
  <c r="B24" i="1"/>
  <c r="E22" i="1"/>
  <c r="E24" i="1" s="1"/>
  <c r="E23" i="1"/>
  <c r="C22" i="1"/>
  <c r="C24" i="1" s="1"/>
  <c r="C33" i="1" s="1"/>
  <c r="C34" i="1" s="1"/>
  <c r="B5" i="1"/>
  <c r="B10" i="1" s="1"/>
  <c r="C5" i="1"/>
  <c r="C9" i="1" s="1"/>
  <c r="D5" i="1"/>
  <c r="D9" i="1" s="1"/>
  <c r="E5" i="1"/>
  <c r="E10" i="1" s="1"/>
  <c r="F5" i="1"/>
  <c r="F10" i="1" s="1"/>
  <c r="C3" i="1"/>
  <c r="D3" i="1"/>
  <c r="E3" i="1"/>
  <c r="F3" i="1"/>
  <c r="F24" i="1"/>
  <c r="D25" i="1"/>
  <c r="E25" i="1"/>
  <c r="B27" i="1"/>
  <c r="E26" i="1"/>
  <c r="F26" i="1"/>
  <c r="C10" i="1"/>
  <c r="D10" i="1"/>
  <c r="D24" i="1"/>
  <c r="E9" i="1" l="1"/>
  <c r="F27" i="1"/>
  <c r="B33" i="1"/>
  <c r="B9" i="1"/>
  <c r="B11" i="1" s="1"/>
  <c r="E11" i="1"/>
  <c r="E15" i="1" s="1"/>
  <c r="D11" i="1"/>
  <c r="D15" i="1" s="1"/>
  <c r="C11" i="1"/>
  <c r="E33" i="1"/>
  <c r="E34" i="1" s="1"/>
  <c r="B34" i="1"/>
  <c r="F9" i="1"/>
  <c r="F33" i="1" l="1"/>
  <c r="F34" i="1" s="1"/>
  <c r="B15" i="1"/>
  <c r="C15" i="1"/>
  <c r="F11" i="1"/>
  <c r="F15" i="1" s="1"/>
  <c r="D34" i="1"/>
</calcChain>
</file>

<file path=xl/sharedStrings.xml><?xml version="1.0" encoding="utf-8"?>
<sst xmlns="http://schemas.openxmlformats.org/spreadsheetml/2006/main" count="53" uniqueCount="45">
  <si>
    <t>Tasks</t>
  </si>
  <si>
    <t>A</t>
  </si>
  <si>
    <t>B</t>
  </si>
  <si>
    <t>C</t>
  </si>
  <si>
    <t>D</t>
  </si>
  <si>
    <t>E</t>
  </si>
  <si>
    <t>Power of laptop(watt)</t>
  </si>
  <si>
    <t>1 joule to kwh</t>
  </si>
  <si>
    <t>Mean Time Spent(Seconds)</t>
  </si>
  <si>
    <t>Mean Python Memory Usage(kilobyte)</t>
  </si>
  <si>
    <t xml:space="preserve">Runtime CPU power (watt) </t>
  </si>
  <si>
    <t>Runtime RAM power (watt)</t>
  </si>
  <si>
    <t>Estimated testing times</t>
  </si>
  <si>
    <t>Memory of machine (Gigabyte)</t>
  </si>
  <si>
    <t>Testing Energy Consumption(kwh)</t>
  </si>
  <si>
    <t>Debuging Energy Consumption(kwh)</t>
  </si>
  <si>
    <t>Total Energy Consumption(kwh)</t>
  </si>
  <si>
    <t>Carbon Footprint(g)</t>
  </si>
  <si>
    <t>Energy per query(Kwh)</t>
  </si>
  <si>
    <t>Number of Queries before human insight</t>
  </si>
  <si>
    <t>0.0017-0.0026</t>
  </si>
  <si>
    <t>Test passed percentage before human insight</t>
  </si>
  <si>
    <t>Human insight query</t>
  </si>
  <si>
    <t>Training Energy(Gwh)</t>
  </si>
  <si>
    <t>Test passed percentage after human insight</t>
  </si>
  <si>
    <t>Query Energy Consumption(Kwh)</t>
  </si>
  <si>
    <t>1kwh to Co2e(g)</t>
  </si>
  <si>
    <t>Debugging time ratio</t>
  </si>
  <si>
    <t>Estimated time spent on reading and refactoring(Sec)</t>
  </si>
  <si>
    <t>Debugging run code ratio</t>
  </si>
  <si>
    <t>Debugging Reading ratio</t>
  </si>
  <si>
    <t>Debugging Editing ratio</t>
  </si>
  <si>
    <t>Estimated time spent on adding the missing functionalities(Sec)</t>
  </si>
  <si>
    <t>Basic intra understanding</t>
  </si>
  <si>
    <t>Estimated time spent on producing the insight</t>
  </si>
  <si>
    <t>Mean Python Runtime( millisec)</t>
  </si>
  <si>
    <t>Coding energy consumption(kwh)</t>
  </si>
  <si>
    <t>CEC-TTEC ratio</t>
  </si>
  <si>
    <t>DEC-TTEC ratio</t>
  </si>
  <si>
    <t>TEC-TTEC ratio</t>
  </si>
  <si>
    <t>Energy spent on producing the insight (kwh)</t>
  </si>
  <si>
    <t>Energy spent on addingg the missingg functionalities (kwh)</t>
  </si>
  <si>
    <t>QEC - TTEC ratio</t>
  </si>
  <si>
    <t>ESPI - TTEC ratio</t>
  </si>
  <si>
    <t>ESAF - TTEC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</si>
</sst>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charset val="1"/>
    </font>
    <font>
      <sz val="10"/>
      <name val="Arial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0" applyFont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" fontId="0" fillId="0" borderId="0" xfId="0" applyNumberFormat="1"/>
    <xf numFmtId="9" fontId="0" fillId="0" borderId="0" xfId="0" applyNumberFormat="1"/>
    <xf numFmtId="166" fontId="0" fillId="0" borderId="0" xfId="0" applyNumberFormat="1"/>
    <xf numFmtId="9" fontId="1" fillId="0" borderId="0" xfId="1"/>
    <xf numFmtId="2" fontId="0" fillId="0" borderId="0" xfId="0" applyNumberFormat="1"/>
    <xf numFmtId="10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15" zoomScaleNormal="100" workbookViewId="0">
      <selection activeCell="B12" sqref="B12"/>
    </sheetView>
  </sheetViews>
  <sheetFormatPr defaultColWidth="8.5703125" defaultRowHeight="15" x14ac:dyDescent="0.25"/>
  <cols>
    <col min="1" max="1" width="57.140625" customWidth="1"/>
    <col min="2" max="2" width="9.28515625" bestFit="1" customWidth="1"/>
    <col min="3" max="3" width="12" customWidth="1"/>
    <col min="4" max="4" width="9.5703125" customWidth="1"/>
    <col min="7" max="7" width="9.140625" customWidth="1"/>
    <col min="9" max="9" width="11.28515625" customWidth="1"/>
    <col min="12" max="12" width="28.140625" customWidth="1"/>
    <col min="14" max="14" width="13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6</v>
      </c>
      <c r="N1" t="s">
        <v>7</v>
      </c>
    </row>
    <row r="2" spans="1:14" x14ac:dyDescent="0.25">
      <c r="A2" s="1" t="s">
        <v>8</v>
      </c>
      <c r="B2">
        <v>444</v>
      </c>
      <c r="C2">
        <v>2216</v>
      </c>
      <c r="D2">
        <v>2361</v>
      </c>
      <c r="E2">
        <v>2018</v>
      </c>
      <c r="F2">
        <v>2487</v>
      </c>
      <c r="L2">
        <v>4.0750000000000002</v>
      </c>
      <c r="N2" s="2">
        <v>2.7777799999999999E-7</v>
      </c>
    </row>
    <row r="3" spans="1:14" ht="18.75" customHeight="1" x14ac:dyDescent="0.25">
      <c r="A3" s="3" t="s">
        <v>36</v>
      </c>
      <c r="B3" s="2">
        <f>$L$2*B2*$N$2</f>
        <v>5.0258373540000003E-4</v>
      </c>
      <c r="C3" s="2">
        <f t="shared" ref="C3:F3" si="0">$L$2*C2*$N$2</f>
        <v>2.5083908956000001E-3</v>
      </c>
      <c r="D3" s="2">
        <f t="shared" si="0"/>
        <v>2.6725229713500001E-3</v>
      </c>
      <c r="E3" s="2">
        <f t="shared" si="0"/>
        <v>2.2842657163E-3</v>
      </c>
      <c r="F3" s="2">
        <f t="shared" si="0"/>
        <v>2.8151480854499999E-3</v>
      </c>
      <c r="G3" s="5"/>
      <c r="H3" s="2"/>
    </row>
    <row r="4" spans="1:14" x14ac:dyDescent="0.25">
      <c r="A4" t="s">
        <v>35</v>
      </c>
      <c r="B4">
        <v>68.680000000000007</v>
      </c>
      <c r="C4">
        <v>266.36</v>
      </c>
      <c r="D4">
        <v>397.97</v>
      </c>
      <c r="E4">
        <v>397.09</v>
      </c>
      <c r="F4">
        <v>1383.4</v>
      </c>
    </row>
    <row r="5" spans="1:14" x14ac:dyDescent="0.25">
      <c r="A5" t="s">
        <v>9</v>
      </c>
      <c r="B5" s="6">
        <f>8467/1000</f>
        <v>8.4670000000000005</v>
      </c>
      <c r="C5" s="6">
        <f>4620649/1000</f>
        <v>4620.6490000000003</v>
      </c>
      <c r="D5" s="6">
        <f>47005988/1000</f>
        <v>47005.987999999998</v>
      </c>
      <c r="E5" s="6">
        <f>21396945/1000</f>
        <v>21396.945</v>
      </c>
      <c r="F5" s="6">
        <f>45096960/1000</f>
        <v>45096.959999999999</v>
      </c>
      <c r="G5" s="6"/>
    </row>
    <row r="6" spans="1:14" x14ac:dyDescent="0.25">
      <c r="A6" t="s">
        <v>10</v>
      </c>
      <c r="B6">
        <v>14</v>
      </c>
      <c r="C6">
        <v>14</v>
      </c>
      <c r="D6">
        <v>14</v>
      </c>
      <c r="E6">
        <v>14</v>
      </c>
      <c r="F6">
        <v>14</v>
      </c>
    </row>
    <row r="7" spans="1:14" x14ac:dyDescent="0.25">
      <c r="A7" t="s">
        <v>11</v>
      </c>
      <c r="B7">
        <v>6</v>
      </c>
      <c r="C7">
        <v>6</v>
      </c>
      <c r="D7">
        <v>6</v>
      </c>
      <c r="E7">
        <v>6</v>
      </c>
      <c r="F7">
        <v>6</v>
      </c>
    </row>
    <row r="8" spans="1:14" x14ac:dyDescent="0.25">
      <c r="A8" t="s">
        <v>12</v>
      </c>
      <c r="B8">
        <v>1.26</v>
      </c>
      <c r="C8">
        <v>1.41</v>
      </c>
      <c r="D8">
        <v>2.25</v>
      </c>
      <c r="E8">
        <v>2.17</v>
      </c>
      <c r="F8">
        <v>1.79</v>
      </c>
      <c r="G8" s="7"/>
      <c r="H8" s="6"/>
    </row>
    <row r="9" spans="1:14" x14ac:dyDescent="0.25">
      <c r="A9" t="s">
        <v>14</v>
      </c>
      <c r="B9" s="2">
        <f>(B6+B7*(B5/(1024*1024)/$L$13))*(B4/1000)*B8*$N$2</f>
        <v>3.3653234201356749E-7</v>
      </c>
      <c r="C9" s="2">
        <f>(C6+C7*(C5/(1024*1024)/$L$13))*(C4/1000)*C8*$N$2</f>
        <v>1.4607142283659242E-6</v>
      </c>
      <c r="D9" s="2">
        <f>(D6+D7*(D5/(1024*1024)/$L$13))*(D4/1000)*D8*$N$2</f>
        <v>3.4864216234468128E-6</v>
      </c>
      <c r="E9" s="2">
        <f>(E6+E7*(E5/(1024*1024)/$L$13))*(E4/1000)*E8*$N$2</f>
        <v>3.352832665557593E-6</v>
      </c>
      <c r="F9" s="2">
        <f>(F6+F7*(F5/(1024*1024)/$L$13))*(F4/1000)*F8*$N$2</f>
        <v>9.6411025369020103E-6</v>
      </c>
      <c r="G9" s="2"/>
    </row>
    <row r="10" spans="1:14" x14ac:dyDescent="0.25">
      <c r="A10" t="s">
        <v>15</v>
      </c>
      <c r="B10" s="2">
        <f>(B6+B7*(B5/(1024*1024)/$L$13) -$L$2)*B2*$L$28*$L$16*$N$2</f>
        <v>5.1411556814434688E-5</v>
      </c>
      <c r="C10" s="2">
        <f>(C6+C7*(C5/(1024*1024)/$L$13) -$L$2)*C2*$L$28*$L$16*$N$2</f>
        <v>2.5663726057448749E-4</v>
      </c>
      <c r="D10" s="2">
        <f>(D6+D7*(D5/(1024*1024)/$L$13) -$L$2)*D2*$L$28*$L$16*$N$2</f>
        <v>2.7384739346786237E-4</v>
      </c>
      <c r="E10" s="2">
        <f>(E6+E7*(E5/(1024*1024)/$L$13) -$L$2)*E2*$L$28*$L$16*$N$2</f>
        <v>2.3384792738457161E-4</v>
      </c>
      <c r="F10" s="2">
        <f>(F6+F7*(F5/(1024*1024)/$L$13) -$L$2)*F2*$L$28*$L$16*$N$2</f>
        <v>2.8844205763334436E-4</v>
      </c>
      <c r="G10" s="2"/>
    </row>
    <row r="11" spans="1:14" x14ac:dyDescent="0.25">
      <c r="A11" t="s">
        <v>16</v>
      </c>
      <c r="B11" s="4">
        <f>SUM(B3,B9,B10)</f>
        <v>5.5433182455644821E-4</v>
      </c>
      <c r="C11" s="4">
        <f>SUM(C3,C9,C10)</f>
        <v>2.7664888704028536E-3</v>
      </c>
      <c r="D11" s="4">
        <f>SUM(D3,D9,D10)</f>
        <v>2.949856786441309E-3</v>
      </c>
      <c r="E11" s="4">
        <f>SUM(E3,E9,E10)</f>
        <v>2.521466476350129E-3</v>
      </c>
      <c r="F11" s="4">
        <f>SUM(F3,F9,F10)</f>
        <v>3.1132312456202465E-3</v>
      </c>
      <c r="G11" s="4"/>
    </row>
    <row r="12" spans="1:14" x14ac:dyDescent="0.25">
      <c r="A12" t="s">
        <v>37</v>
      </c>
      <c r="B12" s="12">
        <f>B3/B11</f>
        <v>0.90664781117725879</v>
      </c>
      <c r="C12" s="12">
        <f t="shared" ref="C12:F12" si="1">C3/C11</f>
        <v>0.90670557992692391</v>
      </c>
      <c r="D12" s="12">
        <f t="shared" si="1"/>
        <v>0.90598397306403378</v>
      </c>
      <c r="E12" s="12">
        <f t="shared" si="1"/>
        <v>0.90592745837593613</v>
      </c>
      <c r="F12" s="12">
        <f t="shared" si="1"/>
        <v>0.90425280467373059</v>
      </c>
      <c r="G12" s="9"/>
      <c r="L12" t="s">
        <v>13</v>
      </c>
    </row>
    <row r="13" spans="1:14" x14ac:dyDescent="0.25">
      <c r="A13" t="s">
        <v>38</v>
      </c>
      <c r="B13" s="12">
        <f>B10/B11</f>
        <v>9.2745093348324245E-2</v>
      </c>
      <c r="C13" s="12">
        <f t="shared" ref="C13:F13" si="2">C10/C11</f>
        <v>9.2766417143444427E-2</v>
      </c>
      <c r="D13" s="12">
        <f t="shared" si="2"/>
        <v>9.2834131720079316E-2</v>
      </c>
      <c r="E13" s="12">
        <f t="shared" si="2"/>
        <v>9.2742826279043358E-2</v>
      </c>
      <c r="F13" s="12">
        <f t="shared" si="2"/>
        <v>9.2650379903237254E-2</v>
      </c>
      <c r="H13" s="2"/>
      <c r="L13">
        <v>16</v>
      </c>
    </row>
    <row r="14" spans="1:14" x14ac:dyDescent="0.25">
      <c r="A14" t="s">
        <v>39</v>
      </c>
      <c r="B14" s="12">
        <f>B9/B11</f>
        <v>6.0709547441705294E-4</v>
      </c>
      <c r="C14" s="12">
        <f t="shared" ref="C14:F14" si="3">C9/C11</f>
        <v>5.2800292963160061E-4</v>
      </c>
      <c r="D14" s="12">
        <f t="shared" si="3"/>
        <v>1.1818952158870102E-3</v>
      </c>
      <c r="E14" s="12">
        <f t="shared" si="3"/>
        <v>1.3297153450205225E-3</v>
      </c>
      <c r="F14" s="12">
        <f t="shared" si="3"/>
        <v>3.096815423032034E-3</v>
      </c>
      <c r="H14" s="2"/>
    </row>
    <row r="15" spans="1:14" x14ac:dyDescent="0.25">
      <c r="A15" t="s">
        <v>17</v>
      </c>
      <c r="B15">
        <f>$L$25*B11</f>
        <v>0.12029000592874926</v>
      </c>
      <c r="C15" s="5">
        <f>$L$25*C11</f>
        <v>0.60032808487741929</v>
      </c>
      <c r="D15" s="5">
        <f>$L$25*D11</f>
        <v>0.64011892265776404</v>
      </c>
      <c r="E15" s="5">
        <f>$L$25*E11</f>
        <v>0.54715822536797798</v>
      </c>
      <c r="F15" s="5">
        <f>$L$25*F11</f>
        <v>0.67557118029959351</v>
      </c>
      <c r="H15" s="4"/>
      <c r="L15" t="s">
        <v>29</v>
      </c>
    </row>
    <row r="16" spans="1:14" x14ac:dyDescent="0.25">
      <c r="H16" s="9"/>
      <c r="L16" s="10">
        <v>0.1</v>
      </c>
    </row>
    <row r="18" spans="1:12" x14ac:dyDescent="0.25">
      <c r="G18" s="8"/>
      <c r="L18" t="s">
        <v>18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L19" t="s">
        <v>20</v>
      </c>
    </row>
    <row r="20" spans="1:12" x14ac:dyDescent="0.25">
      <c r="A20" t="s">
        <v>19</v>
      </c>
      <c r="B20">
        <v>1</v>
      </c>
      <c r="C20">
        <v>5</v>
      </c>
      <c r="D20">
        <v>5</v>
      </c>
      <c r="E20">
        <v>5</v>
      </c>
      <c r="F20">
        <v>5</v>
      </c>
      <c r="G20" s="8"/>
      <c r="H20" s="8"/>
      <c r="J20" s="2"/>
      <c r="L20">
        <v>1.0999999999999999E-2</v>
      </c>
    </row>
    <row r="21" spans="1:12" x14ac:dyDescent="0.25">
      <c r="A21" t="s">
        <v>21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9"/>
      <c r="L21" t="s">
        <v>23</v>
      </c>
    </row>
    <row r="22" spans="1:12" x14ac:dyDescent="0.25">
      <c r="A22" t="s">
        <v>22</v>
      </c>
      <c r="B22">
        <v>0</v>
      </c>
      <c r="C22" s="11">
        <f>(1+1+2)/3</f>
        <v>1.3333333333333333</v>
      </c>
      <c r="D22">
        <v>3</v>
      </c>
      <c r="E22" s="11">
        <f>(3+1+1)/3</f>
        <v>1.6666666666666667</v>
      </c>
      <c r="F22">
        <v>3</v>
      </c>
      <c r="G22" s="6"/>
      <c r="H22" s="8"/>
      <c r="L22">
        <v>50</v>
      </c>
    </row>
    <row r="23" spans="1:12" x14ac:dyDescent="0.25">
      <c r="A23" t="s">
        <v>24</v>
      </c>
      <c r="B23" s="8">
        <v>1</v>
      </c>
      <c r="C23" s="8">
        <v>1</v>
      </c>
      <c r="D23" s="8">
        <v>0</v>
      </c>
      <c r="E23" s="8">
        <f>(6.5% + 100% + 100%)/3</f>
        <v>0.68833333333333335</v>
      </c>
      <c r="F23" s="8">
        <v>0</v>
      </c>
      <c r="G23" s="6"/>
    </row>
    <row r="24" spans="1:12" x14ac:dyDescent="0.25">
      <c r="A24" t="s">
        <v>25</v>
      </c>
      <c r="B24">
        <f>(B20+B22)*$L$20</f>
        <v>1.0999999999999999E-2</v>
      </c>
      <c r="C24" s="9">
        <f>(C20+C22)*$L$20</f>
        <v>6.9666666666666655E-2</v>
      </c>
      <c r="D24">
        <f>(D20+D22)*$L$20</f>
        <v>8.7999999999999995E-2</v>
      </c>
      <c r="E24" s="9">
        <f>(E20+E22)*$L$20</f>
        <v>7.3333333333333334E-2</v>
      </c>
      <c r="F24">
        <f t="shared" ref="F24" si="4">(F20+F22)*$L$20</f>
        <v>8.7999999999999995E-2</v>
      </c>
      <c r="G24" s="6"/>
      <c r="H24" s="6"/>
      <c r="L24" t="s">
        <v>26</v>
      </c>
    </row>
    <row r="25" spans="1:12" x14ac:dyDescent="0.25">
      <c r="A25" t="s">
        <v>34</v>
      </c>
      <c r="B25">
        <v>0</v>
      </c>
      <c r="C25" s="6">
        <f>C2*$L$36*(1-C21)</f>
        <v>842.08</v>
      </c>
      <c r="D25" s="6">
        <f>D2*$L$36*(1-D21)</f>
        <v>897.18000000000006</v>
      </c>
      <c r="E25" s="6">
        <f>E2*$L$36*(1-E21)</f>
        <v>766.84</v>
      </c>
      <c r="F25" s="6">
        <f>F2*$L$36*(1-F21)</f>
        <v>945.06000000000006</v>
      </c>
      <c r="G25" s="5"/>
      <c r="H25" s="6"/>
      <c r="L25">
        <v>217</v>
      </c>
    </row>
    <row r="26" spans="1:12" x14ac:dyDescent="0.25">
      <c r="A26" t="s">
        <v>28</v>
      </c>
      <c r="B26">
        <v>0</v>
      </c>
      <c r="C26">
        <v>0</v>
      </c>
      <c r="D26" s="6">
        <f>($L$32+$L$34)*(D2*$L$28)</f>
        <v>396.64800000000002</v>
      </c>
      <c r="E26" s="6">
        <f>($L$32+$L$34)*(E2*$L$28)</f>
        <v>339.024</v>
      </c>
      <c r="F26" s="6">
        <f>($L$32+$L$34)*(F2*$L$28)</f>
        <v>417.81600000000003</v>
      </c>
      <c r="G26" s="11"/>
      <c r="H26" s="6"/>
    </row>
    <row r="27" spans="1:12" x14ac:dyDescent="0.25">
      <c r="A27" t="s">
        <v>32</v>
      </c>
      <c r="B27">
        <f>(1-B23)*B2+B26</f>
        <v>0</v>
      </c>
      <c r="C27">
        <v>0</v>
      </c>
      <c r="D27" s="6">
        <f>(1-D23)*D2+D26 - D25</f>
        <v>1860.4680000000001</v>
      </c>
      <c r="E27" s="6">
        <f>(1-E23)*E2+E26 - E25</f>
        <v>201.12733333333324</v>
      </c>
      <c r="F27" s="6">
        <f>(1-F23)*F2+F26 - F25</f>
        <v>1959.7559999999999</v>
      </c>
      <c r="H27" s="5"/>
      <c r="L27" t="s">
        <v>27</v>
      </c>
    </row>
    <row r="28" spans="1:12" x14ac:dyDescent="0.25">
      <c r="A28" t="s">
        <v>40</v>
      </c>
      <c r="B28" s="2">
        <f>B25*$L$2*$N$2</f>
        <v>0</v>
      </c>
      <c r="C28" s="2">
        <f t="shared" ref="C28:F28" si="5">C25*$L$2*$N$2</f>
        <v>9.53188540328E-4</v>
      </c>
      <c r="D28" s="2">
        <f>D25*$L$2*$N$2</f>
        <v>1.015558729113E-3</v>
      </c>
      <c r="E28" s="2">
        <f t="shared" si="5"/>
        <v>8.6802097219399995E-4</v>
      </c>
      <c r="F28" s="2">
        <f t="shared" si="5"/>
        <v>1.069756272471E-3</v>
      </c>
      <c r="H28" s="9"/>
      <c r="L28" s="10">
        <v>0.42</v>
      </c>
    </row>
    <row r="29" spans="1:12" x14ac:dyDescent="0.25">
      <c r="A29" t="s">
        <v>41</v>
      </c>
      <c r="B29" s="2">
        <f>B27*$L$2*$N$2</f>
        <v>0</v>
      </c>
      <c r="C29" s="2">
        <f t="shared" ref="C29:F29" si="6">C27*$L$2*$N$2</f>
        <v>0</v>
      </c>
      <c r="D29" s="2">
        <f t="shared" si="6"/>
        <v>2.1059481014238002E-3</v>
      </c>
      <c r="E29" s="2">
        <f t="shared" si="6"/>
        <v>2.2766514972456656E-4</v>
      </c>
      <c r="F29" s="2">
        <f t="shared" si="6"/>
        <v>2.2183366913345998E-3</v>
      </c>
    </row>
    <row r="30" spans="1:12" x14ac:dyDescent="0.25">
      <c r="A30" t="s">
        <v>42</v>
      </c>
      <c r="B30" s="12">
        <f>B24/B33</f>
        <v>1</v>
      </c>
      <c r="C30" s="12">
        <f t="shared" ref="C30:F30" si="7">C24/C33</f>
        <v>0.98650254184840658</v>
      </c>
      <c r="D30" s="12">
        <f t="shared" si="7"/>
        <v>0.96574346782541665</v>
      </c>
      <c r="E30" s="12">
        <f t="shared" si="7"/>
        <v>0.98527877795599184</v>
      </c>
      <c r="F30" s="12">
        <f t="shared" si="7"/>
        <v>0.9639811408360861</v>
      </c>
    </row>
    <row r="31" spans="1:12" x14ac:dyDescent="0.25">
      <c r="A31" t="s">
        <v>43</v>
      </c>
      <c r="B31" s="12">
        <f>B28/B33</f>
        <v>0</v>
      </c>
      <c r="C31" s="12">
        <f>C28/C33</f>
        <v>1.3497458151593462E-2</v>
      </c>
      <c r="D31" s="12">
        <f>D28/D33</f>
        <v>1.1145104645840473E-2</v>
      </c>
      <c r="E31" s="12">
        <f>E28/E33</f>
        <v>1.1662399673501947E-2</v>
      </c>
      <c r="F31" s="12">
        <f>F28/F33</f>
        <v>1.171846445401311E-2</v>
      </c>
      <c r="L31" t="s">
        <v>30</v>
      </c>
    </row>
    <row r="32" spans="1:12" x14ac:dyDescent="0.25">
      <c r="A32" t="s">
        <v>44</v>
      </c>
      <c r="B32" s="12">
        <f>B29/B33</f>
        <v>0</v>
      </c>
      <c r="C32" s="12">
        <f t="shared" ref="C32:F32" si="8">C29/C33</f>
        <v>0</v>
      </c>
      <c r="D32" s="12">
        <f t="shared" si="8"/>
        <v>2.3111427528742876E-2</v>
      </c>
      <c r="E32" s="12">
        <f t="shared" si="8"/>
        <v>3.0588223705062113E-3</v>
      </c>
      <c r="F32" s="12">
        <f t="shared" si="8"/>
        <v>2.4300394709900867E-2</v>
      </c>
      <c r="L32" s="8">
        <v>0.2</v>
      </c>
    </row>
    <row r="33" spans="1:12" x14ac:dyDescent="0.25">
      <c r="A33" t="s">
        <v>16</v>
      </c>
      <c r="B33" s="2">
        <f>B24+(B25+B27)*$L$2*$N$2</f>
        <v>1.0999999999999999E-2</v>
      </c>
      <c r="C33" s="2">
        <f>C24+(C25+C27)*$L$2*$N$2</f>
        <v>7.0619855206994653E-2</v>
      </c>
      <c r="D33" s="2">
        <f>D24+(D25+D27)*$L$2*$N$2</f>
        <v>9.1121506830536797E-2</v>
      </c>
      <c r="E33" s="2">
        <f>E24+(E25+E27)*$L$2*$N$2</f>
        <v>7.4429019455251905E-2</v>
      </c>
      <c r="F33" s="2">
        <f>F24+(F25+F27)*$L$2*$N$2</f>
        <v>9.1288092963805592E-2</v>
      </c>
      <c r="L33" t="s">
        <v>31</v>
      </c>
    </row>
    <row r="34" spans="1:12" x14ac:dyDescent="0.25">
      <c r="A34" t="s">
        <v>17</v>
      </c>
      <c r="B34">
        <f>B33*$L$25</f>
        <v>2.387</v>
      </c>
      <c r="C34" s="9">
        <f>C33*$L$25</f>
        <v>15.32450857991784</v>
      </c>
      <c r="D34" s="9">
        <f t="shared" ref="D34:F34" si="9">D33*$L$25</f>
        <v>19.773366982226484</v>
      </c>
      <c r="E34" s="9">
        <f t="shared" si="9"/>
        <v>16.151097221789662</v>
      </c>
      <c r="F34" s="9">
        <f t="shared" si="9"/>
        <v>19.809516173145813</v>
      </c>
      <c r="L34" s="8">
        <v>0.2</v>
      </c>
    </row>
    <row r="35" spans="1:12" x14ac:dyDescent="0.25">
      <c r="L35" t="s">
        <v>33</v>
      </c>
    </row>
    <row r="36" spans="1:12" x14ac:dyDescent="0.25">
      <c r="L36" s="8">
        <v>0.38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Cheung</dc:creator>
  <dc:description/>
  <cp:lastModifiedBy>Paul Cheung</cp:lastModifiedBy>
  <cp:revision>3</cp:revision>
  <dcterms:created xsi:type="dcterms:W3CDTF">2015-06-05T18:19:34Z</dcterms:created>
  <dcterms:modified xsi:type="dcterms:W3CDTF">2024-10-10T17:26:09Z</dcterms:modified>
  <dc:language>en-US</dc:language>
</cp:coreProperties>
</file>