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ry\Downloads\"/>
    </mc:Choice>
  </mc:AlternateContent>
  <xr:revisionPtr revIDLastSave="0" documentId="8_{51D4A422-8275-45A2-AA9B-CACCAA093265}" xr6:coauthVersionLast="46" xr6:coauthVersionMax="46" xr10:uidLastSave="{00000000-0000-0000-0000-000000000000}"/>
  <bookViews>
    <workbookView xWindow="5595" yWindow="1965" windowWidth="19800" windowHeight="13275" xr2:uid="{6E6DD2EC-4BF7-459E-A8FF-B6E7970A46E5}"/>
  </bookViews>
  <sheets>
    <sheet name="Monsters" sheetId="1" r:id="rId1"/>
    <sheet name="Abilities" sheetId="2" r:id="rId2"/>
    <sheet name="Elements and Effects" sheetId="3" r:id="rId3"/>
    <sheet name="Battle Sim" sheetId="4" r:id="rId4"/>
  </sheets>
  <definedNames>
    <definedName name="ElementMultiplier">'Elements and Effects'!$D$5:$J$11</definedName>
    <definedName name="Elements">'Elements and Effects'!$B$5:$B$11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D9" i="2"/>
  <c r="I9" i="2"/>
  <c r="K9" i="2"/>
  <c r="L9" i="2"/>
  <c r="M9" i="2" a="1"/>
  <c r="M9" i="2"/>
  <c r="N9" i="2"/>
  <c r="O9" i="2"/>
  <c r="G12" i="2"/>
  <c r="D10" i="2"/>
  <c r="D11" i="2"/>
  <c r="I10" i="2"/>
  <c r="I11" i="2"/>
  <c r="K10" i="2"/>
  <c r="K11" i="2"/>
  <c r="L10" i="2"/>
  <c r="L11" i="2"/>
  <c r="M10" i="2" a="1"/>
  <c r="M10" i="2"/>
  <c r="M11" i="2" a="1"/>
  <c r="M11" i="2"/>
  <c r="N10" i="2"/>
  <c r="N11" i="2"/>
  <c r="O10" i="2"/>
  <c r="O11" i="2"/>
  <c r="G3" i="3" a="1"/>
  <c r="G3" i="3"/>
  <c r="H3" i="3" a="1"/>
  <c r="H3" i="3"/>
  <c r="I3" i="3" a="1"/>
  <c r="I3" i="3"/>
  <c r="J3" i="3" a="1"/>
  <c r="J3" i="3"/>
  <c r="D3" i="3" a="1"/>
  <c r="D3" i="3" s="1"/>
  <c r="K10" i="1"/>
  <c r="N10" i="1"/>
  <c r="O10" i="1"/>
  <c r="K15" i="1"/>
  <c r="N15" i="1"/>
  <c r="O15" i="1"/>
  <c r="K9" i="1"/>
  <c r="N9" i="1"/>
  <c r="O9" i="1"/>
  <c r="K8" i="1"/>
  <c r="N8" i="1"/>
  <c r="O8" i="1"/>
  <c r="K14" i="1"/>
  <c r="N14" i="1"/>
  <c r="O14" i="1"/>
  <c r="K13" i="1"/>
  <c r="N13" i="1"/>
  <c r="O13" i="1"/>
  <c r="K7" i="1"/>
  <c r="N7" i="1"/>
  <c r="O7" i="1"/>
  <c r="I4" i="2"/>
  <c r="M4" i="2" s="1" a="1"/>
  <c r="M4" i="2" s="1"/>
  <c r="I5" i="2"/>
  <c r="M5" i="2" s="1" a="1"/>
  <c r="M5" i="2" s="1"/>
  <c r="I6" i="2"/>
  <c r="M6" i="2" s="1" a="1"/>
  <c r="M6" i="2" s="1"/>
  <c r="I7" i="2"/>
  <c r="M7" i="2" s="1" a="1"/>
  <c r="M7" i="2" s="1"/>
  <c r="I8" i="2"/>
  <c r="M8" i="2" s="1" a="1"/>
  <c r="M8" i="2" s="1"/>
  <c r="J12" i="2"/>
  <c r="F12" i="2"/>
  <c r="E12" i="2"/>
  <c r="D8" i="2"/>
  <c r="K8" i="2"/>
  <c r="K12" i="1"/>
  <c r="N12" i="1"/>
  <c r="O12" i="1"/>
  <c r="D6" i="2"/>
  <c r="K6" i="2"/>
  <c r="D7" i="2"/>
  <c r="K7" i="2"/>
  <c r="D5" i="2"/>
  <c r="K5" i="2"/>
  <c r="K4" i="1"/>
  <c r="N4" i="1"/>
  <c r="AT3" i="4"/>
  <c r="H3" i="4"/>
  <c r="D4" i="2"/>
  <c r="O5" i="1"/>
  <c r="O11" i="1"/>
  <c r="O6" i="1"/>
  <c r="K4" i="2"/>
  <c r="N5" i="1"/>
  <c r="N11" i="1"/>
  <c r="N6" i="1"/>
  <c r="K5" i="1"/>
  <c r="K11" i="1"/>
  <c r="K6" i="1"/>
  <c r="F4" i="4"/>
  <c r="F5" i="4"/>
  <c r="F6" i="4"/>
  <c r="E4" i="4"/>
  <c r="E5" i="4"/>
  <c r="E6" i="4"/>
  <c r="E3" i="3" a="1"/>
  <c r="E3" i="3" s="1"/>
  <c r="F3" i="3" a="1"/>
  <c r="F3" i="3" s="1"/>
  <c r="L8" i="2" l="1"/>
  <c r="N8" i="2" s="1"/>
  <c r="L7" i="2"/>
  <c r="N7" i="2" s="1"/>
  <c r="O7" i="2" s="1"/>
  <c r="L6" i="2"/>
  <c r="N6" i="2" s="1"/>
  <c r="O6" i="2" s="1"/>
  <c r="L5" i="2"/>
  <c r="N5" i="2" s="1"/>
  <c r="O5" i="2" s="1"/>
  <c r="L4" i="2"/>
  <c r="N4" i="2" s="1"/>
  <c r="K12" i="2"/>
  <c r="AU3" i="4" a="1"/>
  <c r="AU3" i="4" s="1"/>
  <c r="I3" i="4" a="1"/>
  <c r="I3" i="4" s="1"/>
  <c r="K3" i="4" l="1" a="1"/>
  <c r="K3" i="4" s="1"/>
  <c r="P3" i="4" a="1"/>
  <c r="P3" i="4" s="1"/>
  <c r="P10" i="1" a="1"/>
  <c r="P10" i="1" s="1"/>
  <c r="P15" i="1" a="1"/>
  <c r="P15" i="1" s="1"/>
  <c r="P9" i="1" a="1"/>
  <c r="P9" i="1" s="1"/>
  <c r="P8" i="1" a="1"/>
  <c r="P8" i="1" s="1"/>
  <c r="P14" i="1" a="1"/>
  <c r="P14" i="1" s="1"/>
  <c r="P13" i="1" a="1"/>
  <c r="P13" i="1" s="1"/>
  <c r="P7" i="1" a="1"/>
  <c r="P7" i="1" s="1"/>
  <c r="O4" i="2"/>
  <c r="P6" i="1" a="1"/>
  <c r="P6" i="1" s="1"/>
  <c r="P11" i="1" a="1"/>
  <c r="P11" i="1" s="1"/>
  <c r="P5" i="1" a="1"/>
  <c r="P5" i="1" s="1"/>
  <c r="P4" i="1" a="1"/>
  <c r="P4" i="1" s="1"/>
  <c r="O8" i="2"/>
  <c r="O12" i="2" s="1"/>
  <c r="P12" i="1" a="1"/>
  <c r="P12" i="1" s="1"/>
  <c r="AX3" i="4" a="1"/>
  <c r="AX3" i="4" s="1"/>
  <c r="AY3" i="4" a="1"/>
  <c r="AY3" i="4" s="1"/>
  <c r="AZ3" i="4" a="1"/>
  <c r="AZ3" i="4" s="1"/>
  <c r="BA3" i="4" a="1"/>
  <c r="BA3" i="4" s="1"/>
  <c r="M3" i="4" a="1"/>
  <c r="M3" i="4" s="1"/>
  <c r="N3" i="4" a="1"/>
  <c r="N3" i="4" s="1"/>
  <c r="O3" i="4" a="1"/>
  <c r="O3" i="4" s="1"/>
  <c r="L3" i="4" a="1"/>
  <c r="L3" i="4" s="1"/>
  <c r="AW3" i="4" a="1"/>
  <c r="AW3" i="4" s="1"/>
  <c r="R3" i="4" a="1"/>
  <c r="R3" i="4" s="1"/>
  <c r="T3" i="4" s="1" a="1"/>
  <c r="T3" i="4" s="1"/>
  <c r="BD3" i="4" a="1"/>
  <c r="BD3" i="4" s="1"/>
  <c r="BF3" i="4" s="1" a="1"/>
  <c r="BF3" i="4" s="1"/>
  <c r="BC3" i="4" a="1"/>
  <c r="BC3" i="4" s="1"/>
  <c r="BB3" i="4" a="1"/>
  <c r="BB3" i="4" s="1"/>
  <c r="AV3" i="4" a="1"/>
  <c r="AV3" i="4" s="1"/>
  <c r="BE3" i="4" a="1"/>
  <c r="BE3" i="4" s="1"/>
  <c r="BG3" i="4" s="1" a="1"/>
  <c r="BG3" i="4" s="1"/>
  <c r="Q3" i="4" a="1"/>
  <c r="Q3" i="4" s="1"/>
  <c r="S3" i="4" a="1"/>
  <c r="S3" i="4" s="1"/>
  <c r="U3" i="4" s="1" a="1"/>
  <c r="U3" i="4" s="1"/>
  <c r="J3" i="4" a="1"/>
  <c r="J3" i="4" s="1"/>
  <c r="V3" i="4" l="1"/>
  <c r="BI3" i="4"/>
  <c r="X3" i="4"/>
  <c r="Y3" i="4" s="1"/>
  <c r="Z3" i="4" s="1"/>
  <c r="AF3" i="4" s="1" a="1"/>
  <c r="AF3" i="4" s="1"/>
  <c r="W3" i="4"/>
  <c r="BH3" i="4"/>
  <c r="BJ3" i="4"/>
  <c r="BK3" i="4" s="1"/>
  <c r="BL3" i="4" s="1"/>
  <c r="BM3" i="4" l="1" a="1"/>
  <c r="BM3" i="4" s="1"/>
  <c r="AM3" i="4" s="1" a="1"/>
  <c r="AM3" i="4" s="1"/>
  <c r="BS3" i="4" a="1"/>
  <c r="BS3" i="4" s="1"/>
  <c r="AC3" i="4" a="1"/>
  <c r="AC3" i="4" s="1"/>
  <c r="AG3" i="4" a="1"/>
  <c r="AG3" i="4" s="1"/>
  <c r="BO3" i="4" a="1"/>
  <c r="BO3" i="4" s="1"/>
  <c r="BP3" i="4" a="1"/>
  <c r="BP3" i="4" s="1"/>
  <c r="BR3" i="4" a="1"/>
  <c r="BR3" i="4" s="1"/>
  <c r="BN3" i="4" a="1"/>
  <c r="BN3" i="4" s="1"/>
  <c r="AD3" i="4" a="1"/>
  <c r="AD3" i="4" s="1"/>
  <c r="AB3" i="4" a="1"/>
  <c r="AB3" i="4" s="1"/>
  <c r="AA3" i="4" a="1"/>
  <c r="AA3" i="4" s="1"/>
  <c r="BY3" i="4" s="1" a="1"/>
  <c r="BY3" i="4" s="1"/>
  <c r="AH3" i="4" l="1"/>
  <c r="AP3" i="4" s="1"/>
  <c r="BT3" i="4"/>
  <c r="CB3" i="4" s="1"/>
  <c r="AE3" i="4"/>
  <c r="AI3" i="4" s="1"/>
  <c r="BQ3" i="4"/>
  <c r="AS3" i="4" l="1"/>
  <c r="AQ3" i="4"/>
  <c r="AR3" i="4"/>
  <c r="CD3" i="4"/>
  <c r="CE3" i="4"/>
  <c r="CC3" i="4"/>
  <c r="BU3" i="4"/>
  <c r="BV3" i="4" l="1"/>
  <c r="BZ3" i="4" s="1"/>
  <c r="CA3" i="4" s="1"/>
  <c r="AJ3" i="4"/>
  <c r="BW3" i="4"/>
  <c r="BX3" i="4" s="1"/>
  <c r="AN3" i="4" l="1"/>
  <c r="AO3" i="4" s="1"/>
  <c r="AK3" i="4" l="1"/>
  <c r="AL3" i="4" s="1"/>
  <c r="CF3" i="4" s="1"/>
  <c r="AT4" i="4" l="1"/>
  <c r="H4" i="4"/>
  <c r="I4" i="4" l="1" a="1"/>
  <c r="I4" i="4" s="1"/>
  <c r="N4" i="4" a="1"/>
  <c r="N4" i="4" s="1"/>
  <c r="L4" i="4" a="1"/>
  <c r="L4" i="4" s="1"/>
  <c r="M4" i="4" a="1"/>
  <c r="M4" i="4" s="1"/>
  <c r="O4" i="4" a="1"/>
  <c r="O4" i="4" s="1"/>
  <c r="AU4" i="4" a="1"/>
  <c r="AU4" i="4" s="1"/>
  <c r="AZ4" i="4" a="1"/>
  <c r="AZ4" i="4" s="1"/>
  <c r="AY4" i="4" a="1"/>
  <c r="AY4" i="4" s="1"/>
  <c r="BA4" i="4" a="1"/>
  <c r="BA4" i="4" s="1"/>
  <c r="AW4" i="4" a="1"/>
  <c r="AW4" i="4" s="1"/>
  <c r="AX4" i="4" a="1"/>
  <c r="AX4" i="4" s="1"/>
  <c r="BC4" i="4" l="1" a="1"/>
  <c r="BC4" i="4" s="1"/>
  <c r="BE4" i="4" a="1"/>
  <c r="BE4" i="4" s="1"/>
  <c r="BG4" i="4" s="1" a="1"/>
  <c r="BG4" i="4" s="1"/>
  <c r="AV4" i="4" a="1"/>
  <c r="AV4" i="4" s="1"/>
  <c r="BB4" i="4" a="1"/>
  <c r="BB4" i="4" s="1"/>
  <c r="BD4" i="4" a="1"/>
  <c r="BD4" i="4" s="1"/>
  <c r="BF4" i="4" s="1" a="1"/>
  <c r="BF4" i="4" s="1"/>
  <c r="K4" i="4" a="1"/>
  <c r="K4" i="4" s="1"/>
  <c r="Q4" i="4" a="1"/>
  <c r="Q4" i="4" s="1"/>
  <c r="S4" i="4" a="1"/>
  <c r="S4" i="4" s="1"/>
  <c r="U4" i="4" s="1" a="1"/>
  <c r="U4" i="4" s="1"/>
  <c r="J4" i="4" a="1"/>
  <c r="J4" i="4" s="1"/>
  <c r="P4" i="4" a="1"/>
  <c r="P4" i="4" s="1"/>
  <c r="R4" i="4" a="1"/>
  <c r="R4" i="4" s="1"/>
  <c r="T4" i="4" s="1" a="1"/>
  <c r="T4" i="4" s="1"/>
  <c r="W4" i="4" l="1"/>
  <c r="X4" i="4"/>
  <c r="Y4" i="4" s="1"/>
  <c r="Z4" i="4" s="1"/>
  <c r="V4" i="4"/>
  <c r="BJ4" i="4"/>
  <c r="BK4" i="4" s="1"/>
  <c r="BL4" i="4" s="1"/>
  <c r="BH4" i="4"/>
  <c r="BI4" i="4"/>
  <c r="BS4" i="4" l="1" a="1"/>
  <c r="BS4" i="4" s="1"/>
  <c r="BR4" i="4" a="1"/>
  <c r="BR4" i="4" s="1"/>
  <c r="BN4" i="4" a="1"/>
  <c r="BN4" i="4" s="1"/>
  <c r="BP4" i="4" a="1"/>
  <c r="BP4" i="4" s="1"/>
  <c r="BO4" i="4" a="1"/>
  <c r="BO4" i="4" s="1"/>
  <c r="BQ4" i="4" s="1"/>
  <c r="BM4" i="4" a="1"/>
  <c r="BM4" i="4" s="1"/>
  <c r="AM4" i="4" s="1" a="1"/>
  <c r="AM4" i="4" s="1"/>
  <c r="AG4" i="4" a="1"/>
  <c r="AG4" i="4" s="1"/>
  <c r="AA4" i="4" a="1"/>
  <c r="AA4" i="4" s="1"/>
  <c r="BY4" i="4" s="1" a="1"/>
  <c r="BY4" i="4" s="1"/>
  <c r="AC4" i="4" a="1"/>
  <c r="AC4" i="4" s="1"/>
  <c r="AF4" i="4" a="1"/>
  <c r="AF4" i="4" s="1"/>
  <c r="AB4" i="4" a="1"/>
  <c r="AB4" i="4" s="1"/>
  <c r="AD4" i="4" a="1"/>
  <c r="AD4" i="4" s="1"/>
  <c r="BT4" i="4" l="1"/>
  <c r="CB4" i="4" s="1"/>
  <c r="AH4" i="4"/>
  <c r="AP4" i="4" s="1"/>
  <c r="AE4" i="4"/>
  <c r="AI4" i="4" s="1"/>
  <c r="BV4" i="4" s="1"/>
  <c r="BZ4" i="4" s="1"/>
  <c r="BU4" i="4"/>
  <c r="CE4" i="4"/>
  <c r="CA4" i="4" l="1"/>
  <c r="AS4" i="4"/>
  <c r="AR4" i="4"/>
  <c r="AQ4" i="4"/>
  <c r="BW4" i="4"/>
  <c r="BX4" i="4" s="1"/>
  <c r="CC4" i="4"/>
  <c r="CD4" i="4"/>
  <c r="AJ4" i="4"/>
  <c r="AN4" i="4" s="1"/>
  <c r="AO4" i="4" s="1"/>
  <c r="AK4" i="4" l="1"/>
  <c r="AL4" i="4" s="1"/>
  <c r="CF4" i="4" s="1"/>
  <c r="AT5" i="4"/>
  <c r="H5" i="4"/>
  <c r="I5" i="4" l="1" a="1"/>
  <c r="I5" i="4" s="1"/>
  <c r="N5" i="4" a="1"/>
  <c r="N5" i="4" s="1"/>
  <c r="K5" i="4" a="1"/>
  <c r="K5" i="4" s="1"/>
  <c r="L5" i="4" a="1"/>
  <c r="L5" i="4" s="1"/>
  <c r="M5" i="4" a="1"/>
  <c r="M5" i="4" s="1"/>
  <c r="AU5" i="4" a="1"/>
  <c r="AU5" i="4" s="1"/>
  <c r="AZ5" i="4" a="1"/>
  <c r="AZ5" i="4" s="1"/>
  <c r="AY5" i="4" a="1"/>
  <c r="AY5" i="4" s="1"/>
  <c r="BA5" i="4" a="1"/>
  <c r="BA5" i="4" s="1"/>
  <c r="AW5" i="4" a="1"/>
  <c r="AW5" i="4" s="1"/>
  <c r="AX5" i="4" a="1"/>
  <c r="AX5" i="4" s="1"/>
  <c r="AV5" i="4" l="1" a="1"/>
  <c r="AV5" i="4" s="1"/>
  <c r="BB5" i="4" a="1"/>
  <c r="BB5" i="4" s="1"/>
  <c r="BD5" i="4" a="1"/>
  <c r="BD5" i="4" s="1"/>
  <c r="BF5" i="4" s="1" a="1"/>
  <c r="BF5" i="4" s="1"/>
  <c r="BC5" i="4" a="1"/>
  <c r="BC5" i="4" s="1"/>
  <c r="BE5" i="4" a="1"/>
  <c r="BE5" i="4" s="1"/>
  <c r="BG5" i="4" s="1" a="1"/>
  <c r="BG5" i="4" s="1"/>
  <c r="O5" i="4" a="1"/>
  <c r="O5" i="4" s="1"/>
  <c r="Q5" i="4" a="1"/>
  <c r="Q5" i="4" s="1"/>
  <c r="S5" i="4" a="1"/>
  <c r="S5" i="4" s="1"/>
  <c r="U5" i="4" s="1" a="1"/>
  <c r="U5" i="4" s="1"/>
  <c r="J5" i="4" a="1"/>
  <c r="J5" i="4" s="1"/>
  <c r="P5" i="4" a="1"/>
  <c r="P5" i="4" s="1"/>
  <c r="R5" i="4" a="1"/>
  <c r="R5" i="4" s="1"/>
  <c r="T5" i="4" s="1" a="1"/>
  <c r="T5" i="4" s="1"/>
  <c r="X5" i="4" l="1"/>
  <c r="Y5" i="4" s="1"/>
  <c r="Z5" i="4" s="1"/>
  <c r="V5" i="4"/>
  <c r="W5" i="4"/>
  <c r="BH5" i="4"/>
  <c r="BI5" i="4"/>
  <c r="BJ5" i="4"/>
  <c r="BK5" i="4" s="1"/>
  <c r="BL5" i="4" s="1"/>
  <c r="BS5" i="4" l="1" a="1"/>
  <c r="BS5" i="4" s="1"/>
  <c r="BN5" i="4" a="1"/>
  <c r="BN5" i="4" s="1"/>
  <c r="BP5" i="4" a="1"/>
  <c r="BP5" i="4" s="1"/>
  <c r="BM5" i="4" a="1"/>
  <c r="BM5" i="4" s="1"/>
  <c r="AM5" i="4" s="1" a="1"/>
  <c r="AM5" i="4" s="1"/>
  <c r="BO5" i="4" a="1"/>
  <c r="BO5" i="4" s="1"/>
  <c r="BQ5" i="4" s="1"/>
  <c r="BR5" i="4" a="1"/>
  <c r="BR5" i="4" s="1"/>
  <c r="BU5" i="4" s="1"/>
  <c r="AG5" i="4" a="1"/>
  <c r="AG5" i="4" s="1"/>
  <c r="AF5" i="4" a="1"/>
  <c r="AF5" i="4" s="1"/>
  <c r="AB5" i="4" a="1"/>
  <c r="AB5" i="4" s="1"/>
  <c r="AD5" i="4" a="1"/>
  <c r="AD5" i="4" s="1"/>
  <c r="AA5" i="4" a="1"/>
  <c r="AA5" i="4" s="1"/>
  <c r="BY5" i="4" s="1" a="1"/>
  <c r="BY5" i="4" s="1"/>
  <c r="AC5" i="4" a="1"/>
  <c r="AC5" i="4" s="1"/>
  <c r="AE5" i="4" s="1"/>
  <c r="BT5" i="4" l="1"/>
  <c r="CB5" i="4" s="1"/>
  <c r="AH5" i="4"/>
  <c r="AP5" i="4" s="1"/>
  <c r="AI5" i="4"/>
  <c r="BV5" i="4" s="1"/>
  <c r="BZ5" i="4" s="1"/>
  <c r="CE5" i="4"/>
  <c r="CA5" i="4" l="1"/>
  <c r="AS5" i="4"/>
  <c r="AR5" i="4"/>
  <c r="AQ5" i="4"/>
  <c r="BW5" i="4"/>
  <c r="BX5" i="4" s="1"/>
  <c r="CC5" i="4"/>
  <c r="CD5" i="4"/>
  <c r="AJ5" i="4"/>
  <c r="AN5" i="4" s="1"/>
  <c r="AO5" i="4" s="1"/>
  <c r="AK5" i="4" l="1"/>
  <c r="AL5" i="4" s="1"/>
  <c r="CF5" i="4" s="1"/>
  <c r="H6" i="4"/>
  <c r="AT6" i="4"/>
  <c r="AU6" i="4" l="1" a="1"/>
  <c r="AU6" i="4" s="1"/>
  <c r="BA6" i="4" a="1"/>
  <c r="BA6" i="4" s="1"/>
  <c r="AZ6" i="4" a="1"/>
  <c r="AZ6" i="4" s="1"/>
  <c r="AX6" i="4" a="1"/>
  <c r="AX6" i="4" s="1"/>
  <c r="AY6" i="4" a="1"/>
  <c r="AY6" i="4" s="1"/>
  <c r="I6" i="4" a="1"/>
  <c r="I6" i="4" s="1"/>
  <c r="M6" i="4" a="1"/>
  <c r="M6" i="4" s="1"/>
  <c r="N6" i="4" a="1"/>
  <c r="N6" i="4" s="1"/>
  <c r="K6" i="4" a="1"/>
  <c r="K6" i="4" s="1"/>
  <c r="L6" i="4" a="1"/>
  <c r="L6" i="4" s="1"/>
  <c r="O6" i="4" l="1" a="1"/>
  <c r="O6" i="4" s="1"/>
  <c r="J6" i="4" a="1"/>
  <c r="J6" i="4" s="1"/>
  <c r="P6" i="4" a="1"/>
  <c r="P6" i="4" s="1"/>
  <c r="R6" i="4" a="1"/>
  <c r="R6" i="4" s="1"/>
  <c r="T6" i="4" s="1" a="1"/>
  <c r="T6" i="4" s="1"/>
  <c r="Q6" i="4" a="1"/>
  <c r="Q6" i="4" s="1"/>
  <c r="S6" i="4" a="1"/>
  <c r="S6" i="4" s="1"/>
  <c r="U6" i="4" s="1" a="1"/>
  <c r="U6" i="4" s="1"/>
  <c r="AW6" i="4" a="1"/>
  <c r="AW6" i="4" s="1"/>
  <c r="AV6" i="4" a="1"/>
  <c r="AV6" i="4" s="1"/>
  <c r="BB6" i="4" a="1"/>
  <c r="BB6" i="4" s="1"/>
  <c r="BD6" i="4" a="1"/>
  <c r="BD6" i="4" s="1"/>
  <c r="BF6" i="4" s="1" a="1"/>
  <c r="BF6" i="4" s="1"/>
  <c r="BE6" i="4" a="1"/>
  <c r="BE6" i="4" s="1"/>
  <c r="BG6" i="4" s="1" a="1"/>
  <c r="BG6" i="4" s="1"/>
  <c r="BC6" i="4" a="1"/>
  <c r="BC6" i="4" s="1"/>
  <c r="BH6" i="4" l="1"/>
  <c r="BI6" i="4"/>
  <c r="BJ6" i="4"/>
  <c r="BK6" i="4" s="1"/>
  <c r="BL6" i="4" s="1"/>
  <c r="V6" i="4"/>
  <c r="W6" i="4"/>
  <c r="X6" i="4"/>
  <c r="Y6" i="4" s="1"/>
  <c r="Z6" i="4" s="1"/>
  <c r="AG6" i="4" l="1" a="1"/>
  <c r="AG6" i="4" s="1"/>
  <c r="AB6" i="4" a="1"/>
  <c r="AB6" i="4" s="1"/>
  <c r="AD6" i="4" a="1"/>
  <c r="AD6" i="4" s="1"/>
  <c r="AA6" i="4" a="1"/>
  <c r="AA6" i="4" s="1"/>
  <c r="BY6" i="4" s="1" a="1"/>
  <c r="BY6" i="4" s="1"/>
  <c r="AF6" i="4" a="1"/>
  <c r="AF6" i="4" s="1"/>
  <c r="AC6" i="4" a="1"/>
  <c r="AC6" i="4" s="1"/>
  <c r="AE6" i="4" s="1"/>
  <c r="BS6" i="4" a="1"/>
  <c r="BS6" i="4" s="1"/>
  <c r="BM6" i="4" a="1"/>
  <c r="BM6" i="4" s="1"/>
  <c r="AM6" i="4" s="1" a="1"/>
  <c r="AM6" i="4" s="1"/>
  <c r="BO6" i="4" a="1"/>
  <c r="BO6" i="4" s="1"/>
  <c r="BN6" i="4" a="1"/>
  <c r="BN6" i="4" s="1"/>
  <c r="BP6" i="4" a="1"/>
  <c r="BP6" i="4" s="1"/>
  <c r="BR6" i="4" a="1"/>
  <c r="BR6" i="4" s="1"/>
  <c r="BT6" i="4" l="1"/>
  <c r="CB6" i="4" s="1"/>
  <c r="BQ6" i="4"/>
  <c r="BU6" i="4" s="1"/>
  <c r="AH6" i="4"/>
  <c r="AP6" i="4" s="1"/>
  <c r="AI6" i="4"/>
  <c r="BV6" i="4" s="1"/>
  <c r="BZ6" i="4" s="1"/>
  <c r="CA6" i="4" l="1"/>
  <c r="BW6" i="4"/>
  <c r="BX6" i="4" s="1"/>
  <c r="AS6" i="4"/>
  <c r="AR6" i="4"/>
  <c r="AQ6" i="4"/>
  <c r="CC6" i="4"/>
  <c r="CD6" i="4"/>
  <c r="AJ6" i="4"/>
  <c r="AN6" i="4" s="1"/>
  <c r="AO6" i="4" s="1"/>
  <c r="CE6" i="4"/>
  <c r="AK6" i="4" l="1"/>
  <c r="AL6" i="4" s="1"/>
  <c r="CF6" i="4" s="1"/>
  <c r="H7" i="4"/>
  <c r="AT7" i="4"/>
  <c r="AU7" i="4" l="1" a="1"/>
  <c r="AU7" i="4" s="1"/>
  <c r="AY7" i="4" a="1"/>
  <c r="AY7" i="4" s="1"/>
  <c r="AX7" i="4" a="1"/>
  <c r="AX7" i="4" s="1"/>
  <c r="AZ7" i="4" a="1"/>
  <c r="AZ7" i="4" s="1"/>
  <c r="AW7" i="4" a="1"/>
  <c r="AW7" i="4" s="1"/>
  <c r="BA7" i="4" a="1"/>
  <c r="BA7" i="4" s="1"/>
  <c r="I7" i="4" a="1"/>
  <c r="I7" i="4" s="1"/>
  <c r="K7" i="4" a="1"/>
  <c r="K7" i="4" s="1"/>
  <c r="M7" i="4" a="1"/>
  <c r="M7" i="4" s="1"/>
  <c r="O7" i="4" a="1"/>
  <c r="O7" i="4" s="1"/>
  <c r="L7" i="4" a="1"/>
  <c r="L7" i="4" s="1"/>
  <c r="N7" i="4" l="1" a="1"/>
  <c r="N7" i="4" s="1"/>
  <c r="J7" i="4" a="1"/>
  <c r="J7" i="4" s="1"/>
  <c r="P7" i="4" a="1"/>
  <c r="P7" i="4" s="1"/>
  <c r="R7" i="4" a="1"/>
  <c r="R7" i="4" s="1"/>
  <c r="T7" i="4" s="1" a="1"/>
  <c r="T7" i="4" s="1"/>
  <c r="Q7" i="4" a="1"/>
  <c r="Q7" i="4" s="1"/>
  <c r="S7" i="4" a="1"/>
  <c r="S7" i="4" s="1"/>
  <c r="U7" i="4" s="1" a="1"/>
  <c r="U7" i="4" s="1"/>
  <c r="BB7" i="4" a="1"/>
  <c r="BB7" i="4" s="1"/>
  <c r="AV7" i="4" a="1"/>
  <c r="AV7" i="4" s="1"/>
  <c r="BD7" i="4" a="1"/>
  <c r="BD7" i="4" s="1"/>
  <c r="BF7" i="4" s="1" a="1"/>
  <c r="BF7" i="4" s="1"/>
  <c r="BE7" i="4" a="1"/>
  <c r="BE7" i="4" s="1"/>
  <c r="BG7" i="4" s="1" a="1"/>
  <c r="BG7" i="4" s="1"/>
  <c r="BC7" i="4" a="1"/>
  <c r="BC7" i="4" s="1"/>
  <c r="BI7" i="4" l="1"/>
  <c r="BH7" i="4"/>
  <c r="BJ7" i="4"/>
  <c r="BK7" i="4" s="1"/>
  <c r="BL7" i="4" s="1"/>
  <c r="V7" i="4"/>
  <c r="W7" i="4"/>
  <c r="X7" i="4"/>
  <c r="Y7" i="4" s="1"/>
  <c r="Z7" i="4" s="1"/>
  <c r="AG7" i="4" l="1" a="1"/>
  <c r="AG7" i="4" s="1"/>
  <c r="AA7" i="4" a="1"/>
  <c r="AA7" i="4" s="1"/>
  <c r="BY7" i="4" s="1" a="1"/>
  <c r="BY7" i="4" s="1"/>
  <c r="AC7" i="4" a="1"/>
  <c r="AC7" i="4" s="1"/>
  <c r="AF7" i="4" a="1"/>
  <c r="AF7" i="4" s="1"/>
  <c r="AB7" i="4" a="1"/>
  <c r="AB7" i="4" s="1"/>
  <c r="AD7" i="4" a="1"/>
  <c r="AD7" i="4" s="1"/>
  <c r="BO7" i="4" a="1"/>
  <c r="BO7" i="4" s="1"/>
  <c r="BS7" i="4" a="1"/>
  <c r="BS7" i="4" s="1"/>
  <c r="BM7" i="4" a="1"/>
  <c r="BM7" i="4" s="1"/>
  <c r="AM7" i="4" s="1" a="1"/>
  <c r="AM7" i="4" s="1"/>
  <c r="BN7" i="4" a="1"/>
  <c r="BN7" i="4" s="1"/>
  <c r="BP7" i="4" a="1"/>
  <c r="BP7" i="4" s="1"/>
  <c r="BR7" i="4" a="1"/>
  <c r="BR7" i="4" s="1"/>
  <c r="BT7" i="4" l="1"/>
  <c r="CB7" i="4" s="1"/>
  <c r="BQ7" i="4"/>
  <c r="BU7" i="4" s="1"/>
  <c r="AH7" i="4"/>
  <c r="AP7" i="4" s="1"/>
  <c r="AE7" i="4"/>
  <c r="AI7" i="4" s="1"/>
  <c r="BV7" i="4" s="1"/>
  <c r="BZ7" i="4" s="1"/>
  <c r="CA7" i="4" l="1"/>
  <c r="BW7" i="4"/>
  <c r="BX7" i="4" s="1"/>
  <c r="AS7" i="4"/>
  <c r="AR7" i="4"/>
  <c r="AQ7" i="4"/>
  <c r="CC7" i="4"/>
  <c r="CD7" i="4"/>
  <c r="AJ7" i="4"/>
  <c r="AN7" i="4" s="1"/>
  <c r="AO7" i="4" s="1"/>
  <c r="CE7" i="4"/>
  <c r="AK7" i="4" l="1"/>
  <c r="AL7" i="4" s="1"/>
  <c r="CF7" i="4" s="1"/>
  <c r="AT8" i="4"/>
  <c r="H8" i="4"/>
  <c r="I8" i="4" l="1" a="1"/>
  <c r="I8" i="4" s="1"/>
  <c r="O8" i="4" a="1"/>
  <c r="O8" i="4" s="1"/>
  <c r="K8" i="4" a="1"/>
  <c r="K8" i="4" s="1"/>
  <c r="M8" i="4" a="1"/>
  <c r="M8" i="4" s="1"/>
  <c r="L8" i="4" a="1"/>
  <c r="L8" i="4" s="1"/>
  <c r="N8" i="4" a="1"/>
  <c r="N8" i="4" s="1"/>
  <c r="AU8" i="4" a="1"/>
  <c r="AU8" i="4" s="1"/>
  <c r="AY8" i="4" a="1"/>
  <c r="AY8" i="4" s="1"/>
  <c r="AX8" i="4" a="1"/>
  <c r="AX8" i="4" s="1"/>
  <c r="AZ8" i="4" a="1"/>
  <c r="AZ8" i="4" s="1"/>
  <c r="AW8" i="4" a="1"/>
  <c r="AW8" i="4" s="1"/>
  <c r="BA8" i="4" a="1"/>
  <c r="BA8" i="4" s="1"/>
  <c r="BD8" i="4" l="1" a="1"/>
  <c r="BD8" i="4" s="1"/>
  <c r="BF8" i="4" s="1" a="1"/>
  <c r="BF8" i="4" s="1"/>
  <c r="BB8" i="4" a="1"/>
  <c r="BB8" i="4" s="1"/>
  <c r="BC8" i="4" a="1"/>
  <c r="BC8" i="4" s="1"/>
  <c r="BE8" i="4" a="1"/>
  <c r="BE8" i="4" s="1"/>
  <c r="BG8" i="4" s="1" a="1"/>
  <c r="BG8" i="4" s="1"/>
  <c r="BJ8" i="4" s="1"/>
  <c r="AV8" i="4" a="1"/>
  <c r="AV8" i="4" s="1"/>
  <c r="P8" i="4" a="1"/>
  <c r="P8" i="4" s="1"/>
  <c r="R8" i="4" a="1"/>
  <c r="R8" i="4" s="1"/>
  <c r="T8" i="4" s="1" a="1"/>
  <c r="T8" i="4" s="1"/>
  <c r="Q8" i="4" a="1"/>
  <c r="Q8" i="4" s="1"/>
  <c r="S8" i="4" a="1"/>
  <c r="S8" i="4" s="1"/>
  <c r="U8" i="4" s="1" a="1"/>
  <c r="U8" i="4" s="1"/>
  <c r="J8" i="4" a="1"/>
  <c r="J8" i="4" s="1"/>
  <c r="X8" i="4" l="1"/>
  <c r="V8" i="4"/>
  <c r="W8" i="4"/>
  <c r="BI8" i="4"/>
  <c r="BH8" i="4"/>
  <c r="BK8" i="4" s="1"/>
  <c r="BL8" i="4" s="1"/>
  <c r="Y8" i="4" l="1"/>
  <c r="Z8" i="4" s="1"/>
  <c r="BM8" i="4" a="1"/>
  <c r="BM8" i="4" s="1"/>
  <c r="AM8" i="4" s="1" a="1"/>
  <c r="AM8" i="4" s="1"/>
  <c r="BS8" i="4" a="1"/>
  <c r="BS8" i="4" s="1"/>
  <c r="BP8" i="4" a="1"/>
  <c r="BP8" i="4" s="1"/>
  <c r="BN8" i="4" a="1"/>
  <c r="BN8" i="4" s="1"/>
  <c r="BR8" i="4" a="1"/>
  <c r="BR8" i="4" s="1"/>
  <c r="BO8" i="4" a="1"/>
  <c r="BO8" i="4" s="1"/>
  <c r="BQ8" i="4" s="1"/>
  <c r="AF8" i="4" a="1"/>
  <c r="AF8" i="4" s="1"/>
  <c r="AG8" i="4" a="1"/>
  <c r="AG8" i="4" s="1"/>
  <c r="AH8" i="4" s="1"/>
  <c r="AC8" i="4" a="1"/>
  <c r="AC8" i="4" s="1"/>
  <c r="AB8" i="4" a="1"/>
  <c r="AB8" i="4" s="1"/>
  <c r="AA8" i="4" a="1"/>
  <c r="AA8" i="4" s="1"/>
  <c r="BY8" i="4" s="1" a="1"/>
  <c r="BY8" i="4" s="1"/>
  <c r="AD8" i="4" a="1"/>
  <c r="AD8" i="4" s="1"/>
  <c r="AP8" i="4" l="1"/>
  <c r="BT8" i="4"/>
  <c r="CB8" i="4" s="1"/>
  <c r="AE8" i="4"/>
  <c r="CE8" i="4"/>
  <c r="CC8" i="4"/>
  <c r="CD8" i="4"/>
  <c r="AI8" i="4"/>
  <c r="BV8" i="4" s="1"/>
  <c r="BZ8" i="4" s="1"/>
  <c r="BU8" i="4"/>
  <c r="AJ8" i="4" s="1"/>
  <c r="AN8" i="4" s="1"/>
  <c r="AO8" i="4" s="1"/>
  <c r="CA8" i="4" l="1"/>
  <c r="AS8" i="4"/>
  <c r="AQ8" i="4"/>
  <c r="AR8" i="4"/>
  <c r="AK8" i="4"/>
  <c r="AL8" i="4" s="1"/>
  <c r="BW8" i="4"/>
  <c r="BX8" i="4" s="1"/>
  <c r="CF8" i="4" s="1"/>
  <c r="H9" i="4" l="1"/>
  <c r="AT9" i="4"/>
  <c r="AU9" i="4" l="1" a="1"/>
  <c r="AU9" i="4" s="1"/>
  <c r="BA9" i="4" a="1"/>
  <c r="BA9" i="4" s="1"/>
  <c r="AY9" i="4" a="1"/>
  <c r="AY9" i="4" s="1"/>
  <c r="AZ9" i="4" a="1"/>
  <c r="AZ9" i="4" s="1"/>
  <c r="AX9" i="4" a="1"/>
  <c r="AX9" i="4" s="1"/>
  <c r="AW9" i="4" a="1"/>
  <c r="AW9" i="4" s="1"/>
  <c r="I9" i="4" a="1"/>
  <c r="I9" i="4" s="1"/>
  <c r="L9" i="4" a="1"/>
  <c r="L9" i="4" s="1"/>
  <c r="M9" i="4" a="1"/>
  <c r="M9" i="4" s="1"/>
  <c r="O9" i="4" a="1"/>
  <c r="O9" i="4" s="1"/>
  <c r="K9" i="4" a="1"/>
  <c r="K9" i="4" s="1"/>
  <c r="N9" i="4" a="1"/>
  <c r="N9" i="4" s="1"/>
  <c r="J9" i="4" l="1" a="1"/>
  <c r="J9" i="4" s="1"/>
  <c r="S9" i="4" a="1"/>
  <c r="S9" i="4" s="1"/>
  <c r="U9" i="4" s="1" a="1"/>
  <c r="U9" i="4" s="1"/>
  <c r="P9" i="4" a="1"/>
  <c r="P9" i="4" s="1"/>
  <c r="Q9" i="4" a="1"/>
  <c r="Q9" i="4" s="1"/>
  <c r="R9" i="4" a="1"/>
  <c r="R9" i="4" s="1"/>
  <c r="T9" i="4" s="1" a="1"/>
  <c r="T9" i="4" s="1"/>
  <c r="AV9" i="4" a="1"/>
  <c r="AV9" i="4" s="1"/>
  <c r="BD9" i="4" a="1"/>
  <c r="BD9" i="4" s="1"/>
  <c r="BF9" i="4" s="1" a="1"/>
  <c r="BF9" i="4" s="1"/>
  <c r="BE9" i="4" a="1"/>
  <c r="BE9" i="4" s="1"/>
  <c r="BG9" i="4" s="1" a="1"/>
  <c r="BG9" i="4" s="1"/>
  <c r="BC9" i="4" a="1"/>
  <c r="BC9" i="4" s="1"/>
  <c r="BB9" i="4" a="1"/>
  <c r="BB9" i="4" s="1"/>
  <c r="BH9" i="4" l="1"/>
  <c r="BI9" i="4"/>
  <c r="BJ9" i="4"/>
  <c r="BK9" i="4" s="1"/>
  <c r="BL9" i="4" s="1"/>
  <c r="V9" i="4"/>
  <c r="W9" i="4"/>
  <c r="X9" i="4"/>
  <c r="Y9" i="4" s="1"/>
  <c r="Z9" i="4" s="1"/>
  <c r="AB9" i="4" l="1" a="1"/>
  <c r="AB9" i="4" s="1"/>
  <c r="AG9" i="4" a="1"/>
  <c r="AG9" i="4" s="1"/>
  <c r="AF9" i="4" a="1"/>
  <c r="AF9" i="4" s="1"/>
  <c r="AA9" i="4" a="1"/>
  <c r="AA9" i="4" s="1"/>
  <c r="BY9" i="4" s="1" a="1"/>
  <c r="BY9" i="4" s="1"/>
  <c r="AC9" i="4" a="1"/>
  <c r="AC9" i="4" s="1"/>
  <c r="AD9" i="4" a="1"/>
  <c r="AD9" i="4" s="1"/>
  <c r="BM9" i="4" a="1"/>
  <c r="BM9" i="4" s="1"/>
  <c r="AM9" i="4" s="1" a="1"/>
  <c r="AM9" i="4" s="1"/>
  <c r="BR9" i="4" a="1"/>
  <c r="BR9" i="4" s="1"/>
  <c r="BP9" i="4" a="1"/>
  <c r="BP9" i="4" s="1"/>
  <c r="BS9" i="4" a="1"/>
  <c r="BS9" i="4" s="1"/>
  <c r="BT9" i="4" s="1"/>
  <c r="BO9" i="4" a="1"/>
  <c r="BO9" i="4" s="1"/>
  <c r="BQ9" i="4" s="1"/>
  <c r="BN9" i="4" a="1"/>
  <c r="BN9" i="4" s="1"/>
  <c r="BU9" i="4"/>
  <c r="CB9" i="4" l="1"/>
  <c r="AH9" i="4"/>
  <c r="AP9" i="4" s="1"/>
  <c r="AE9" i="4"/>
  <c r="AI9" i="4"/>
  <c r="BV9" i="4" s="1"/>
  <c r="BZ9" i="4" s="1"/>
  <c r="CA9" i="4" s="1"/>
  <c r="BW9" i="4"/>
  <c r="BX9" i="4" s="1"/>
  <c r="AJ9" i="4"/>
  <c r="AN9" i="4" s="1"/>
  <c r="AO9" i="4" l="1"/>
  <c r="AR9" i="4"/>
  <c r="AS9" i="4"/>
  <c r="AQ9" i="4"/>
  <c r="AK9" i="4"/>
  <c r="AL9" i="4" s="1"/>
  <c r="CF9" i="4" s="1"/>
  <c r="CC9" i="4"/>
  <c r="CD9" i="4"/>
  <c r="CE9" i="4"/>
  <c r="H10" i="4" l="1"/>
  <c r="I10" i="4" s="1" a="1"/>
  <c r="I10" i="4" s="1"/>
  <c r="O10" i="4" s="1" a="1"/>
  <c r="O10" i="4" s="1"/>
  <c r="AT10" i="4"/>
  <c r="N10" i="4" a="1"/>
  <c r="N10" i="4" s="1"/>
  <c r="M10" i="4" a="1"/>
  <c r="M10" i="4" s="1"/>
  <c r="K10" i="4" a="1"/>
  <c r="K10" i="4" s="1"/>
  <c r="L10" i="4" a="1"/>
  <c r="L10" i="4" s="1"/>
  <c r="R10" i="4" a="1"/>
  <c r="R10" i="4" s="1"/>
  <c r="T10" i="4" s="1" a="1"/>
  <c r="T10" i="4" s="1"/>
  <c r="S10" i="4" a="1"/>
  <c r="S10" i="4" s="1"/>
  <c r="U10" i="4" s="1" a="1"/>
  <c r="U10" i="4" s="1"/>
  <c r="Q10" i="4" a="1"/>
  <c r="Q10" i="4" s="1"/>
  <c r="J10" i="4" a="1"/>
  <c r="J10" i="4" s="1"/>
  <c r="P10" i="4" a="1"/>
  <c r="P10" i="4" s="1"/>
  <c r="AU10" i="4" l="1" a="1"/>
  <c r="AU10" i="4" s="1"/>
  <c r="AW10" i="4" a="1"/>
  <c r="AW10" i="4" s="1"/>
  <c r="BA10" i="4" a="1"/>
  <c r="BA10" i="4" s="1"/>
  <c r="AZ10" i="4" a="1"/>
  <c r="AZ10" i="4" s="1"/>
  <c r="AY10" i="4" a="1"/>
  <c r="AY10" i="4" s="1"/>
  <c r="AX10" i="4" a="1"/>
  <c r="AX10" i="4" s="1"/>
  <c r="V10" i="4"/>
  <c r="X10" i="4"/>
  <c r="Y10" i="4" s="1"/>
  <c r="Z10" i="4" s="1"/>
  <c r="W10" i="4"/>
  <c r="BB10" i="4" l="1" a="1"/>
  <c r="BB10" i="4" s="1"/>
  <c r="BD10" i="4" a="1"/>
  <c r="BD10" i="4" s="1"/>
  <c r="BF10" i="4" s="1" a="1"/>
  <c r="BF10" i="4" s="1"/>
  <c r="BE10" i="4" a="1"/>
  <c r="BE10" i="4" s="1"/>
  <c r="BG10" i="4" s="1" a="1"/>
  <c r="BG10" i="4" s="1"/>
  <c r="BC10" i="4" a="1"/>
  <c r="BC10" i="4" s="1"/>
  <c r="AV10" i="4" a="1"/>
  <c r="AV10" i="4" s="1"/>
  <c r="AD10" i="4" a="1"/>
  <c r="AD10" i="4" s="1"/>
  <c r="AA10" i="4" a="1"/>
  <c r="AA10" i="4" s="1"/>
  <c r="BY10" i="4" s="1" a="1"/>
  <c r="BY10" i="4" s="1"/>
  <c r="AG10" i="4" a="1"/>
  <c r="AG10" i="4" s="1"/>
  <c r="AC10" i="4" a="1"/>
  <c r="AC10" i="4" s="1"/>
  <c r="AF10" i="4" a="1"/>
  <c r="AF10" i="4" s="1"/>
  <c r="AB10" i="4" a="1"/>
  <c r="AB10" i="4" s="1"/>
  <c r="BJ10" i="4" l="1"/>
  <c r="BH10" i="4"/>
  <c r="BI10" i="4"/>
  <c r="AH10" i="4"/>
  <c r="AP10" i="4" s="1"/>
  <c r="AE10" i="4"/>
  <c r="AI10" i="4" s="1"/>
  <c r="BK10" i="4" l="1"/>
  <c r="BL10" i="4" s="1"/>
  <c r="BO10" i="4" a="1"/>
  <c r="BO10" i="4" s="1"/>
  <c r="BP10" i="4" a="1"/>
  <c r="BP10" i="4" s="1"/>
  <c r="BQ10" i="4" s="1"/>
  <c r="BS10" i="4" a="1"/>
  <c r="BS10" i="4" s="1"/>
  <c r="BM10" i="4" a="1"/>
  <c r="BM10" i="4" s="1"/>
  <c r="AM10" i="4" s="1" a="1"/>
  <c r="AM10" i="4" s="1"/>
  <c r="BR10" i="4" a="1"/>
  <c r="BR10" i="4" s="1"/>
  <c r="BU10" i="4" s="1"/>
  <c r="BN10" i="4" a="1"/>
  <c r="BN10" i="4" s="1"/>
  <c r="AJ10" i="4"/>
  <c r="AN10" i="4" s="1"/>
  <c r="AO10" i="4" s="1"/>
  <c r="BT10" i="4" l="1"/>
  <c r="CB10" i="4" s="1"/>
  <c r="AK10" i="4"/>
  <c r="AL10" i="4" s="1"/>
  <c r="CE10" i="4"/>
  <c r="AS10" i="4" l="1"/>
  <c r="AQ10" i="4"/>
  <c r="AR10" i="4"/>
  <c r="CC10" i="4"/>
  <c r="CD10" i="4"/>
  <c r="BV10" i="4"/>
  <c r="BZ10" i="4" s="1"/>
  <c r="CA10" i="4" s="1"/>
  <c r="BW10" i="4" l="1"/>
  <c r="BX10" i="4" s="1"/>
  <c r="CF10" i="4" s="1"/>
  <c r="AT11" i="4"/>
  <c r="H11" i="4"/>
  <c r="I11" i="4" l="1" a="1"/>
  <c r="I11" i="4" s="1"/>
  <c r="N11" i="4" a="1"/>
  <c r="N11" i="4" s="1"/>
  <c r="K11" i="4" a="1"/>
  <c r="K11" i="4" s="1"/>
  <c r="O11" i="4" a="1"/>
  <c r="O11" i="4" s="1"/>
  <c r="L11" i="4" a="1"/>
  <c r="L11" i="4" s="1"/>
  <c r="M11" i="4" a="1"/>
  <c r="M11" i="4" s="1"/>
  <c r="AU11" i="4" a="1"/>
  <c r="AU11" i="4" s="1"/>
  <c r="AW11" i="4" a="1"/>
  <c r="AW11" i="4" s="1"/>
  <c r="AX11" i="4" a="1"/>
  <c r="AX11" i="4" s="1"/>
  <c r="AY11" i="4" a="1"/>
  <c r="AY11" i="4" s="1"/>
  <c r="AZ11" i="4" a="1"/>
  <c r="AZ11" i="4" s="1"/>
  <c r="BA11" i="4" a="1"/>
  <c r="BA11" i="4" s="1"/>
  <c r="BB11" i="4" l="1" a="1"/>
  <c r="BB11" i="4" s="1"/>
  <c r="BD11" i="4" a="1"/>
  <c r="BD11" i="4" s="1"/>
  <c r="BF11" i="4" s="1" a="1"/>
  <c r="BF11" i="4" s="1"/>
  <c r="BC11" i="4" a="1"/>
  <c r="BC11" i="4" s="1"/>
  <c r="AV11" i="4" a="1"/>
  <c r="AV11" i="4" s="1"/>
  <c r="BE11" i="4" a="1"/>
  <c r="BE11" i="4" s="1"/>
  <c r="BG11" i="4" s="1" a="1"/>
  <c r="BG11" i="4" s="1"/>
  <c r="P11" i="4" a="1"/>
  <c r="P11" i="4" s="1"/>
  <c r="Q11" i="4" a="1"/>
  <c r="Q11" i="4" s="1"/>
  <c r="S11" i="4" a="1"/>
  <c r="S11" i="4" s="1"/>
  <c r="U11" i="4" s="1" a="1"/>
  <c r="U11" i="4" s="1"/>
  <c r="R11" i="4" a="1"/>
  <c r="R11" i="4" s="1"/>
  <c r="T11" i="4" s="1" a="1"/>
  <c r="T11" i="4" s="1"/>
  <c r="J11" i="4" a="1"/>
  <c r="J11" i="4" s="1"/>
  <c r="V11" i="4" l="1"/>
  <c r="W11" i="4"/>
  <c r="X11" i="4"/>
  <c r="Y11" i="4" s="1"/>
  <c r="Z11" i="4" s="1"/>
  <c r="BI11" i="4"/>
  <c r="BH11" i="4"/>
  <c r="BJ11" i="4"/>
  <c r="BK11" i="4" s="1"/>
  <c r="BL11" i="4" s="1"/>
  <c r="BN11" i="4" l="1" a="1"/>
  <c r="BN11" i="4" s="1"/>
  <c r="BR11" i="4" a="1"/>
  <c r="BR11" i="4" s="1"/>
  <c r="BS11" i="4" a="1"/>
  <c r="BS11" i="4" s="1"/>
  <c r="BT11" i="4" s="1"/>
  <c r="CB11" i="4" s="1"/>
  <c r="BM11" i="4" a="1"/>
  <c r="BM11" i="4" s="1"/>
  <c r="AM11" i="4" s="1" a="1"/>
  <c r="AM11" i="4" s="1"/>
  <c r="BO11" i="4" a="1"/>
  <c r="BO11" i="4" s="1"/>
  <c r="BP11" i="4" a="1"/>
  <c r="BP11" i="4" s="1"/>
  <c r="AC11" i="4" a="1"/>
  <c r="AC11" i="4" s="1"/>
  <c r="AA11" i="4" a="1"/>
  <c r="AA11" i="4" s="1"/>
  <c r="BY11" i="4" s="1" a="1"/>
  <c r="BY11" i="4" s="1"/>
  <c r="AF11" i="4" a="1"/>
  <c r="AF11" i="4" s="1"/>
  <c r="AD11" i="4" a="1"/>
  <c r="AD11" i="4" s="1"/>
  <c r="AE11" i="4" s="1"/>
  <c r="AB11" i="4" a="1"/>
  <c r="AB11" i="4" s="1"/>
  <c r="AG11" i="4" a="1"/>
  <c r="AG11" i="4" s="1"/>
  <c r="AH11" i="4" s="1"/>
  <c r="AP11" i="4" s="1"/>
  <c r="AS11" i="4" l="1"/>
  <c r="AR11" i="4"/>
  <c r="AQ11" i="4"/>
  <c r="CE11" i="4"/>
  <c r="CC11" i="4"/>
  <c r="CD11" i="4"/>
  <c r="AI11" i="4"/>
  <c r="BQ11" i="4"/>
  <c r="BV11" i="4"/>
  <c r="BZ11" i="4" s="1"/>
  <c r="CA11" i="4" s="1"/>
  <c r="BU11" i="4"/>
  <c r="AJ11" i="4" s="1"/>
  <c r="AN11" i="4" s="1"/>
  <c r="AO11" i="4" s="1"/>
  <c r="BW11" i="4" l="1"/>
  <c r="BX11" i="4" s="1"/>
  <c r="AK11" i="4"/>
  <c r="AL11" i="4" s="1"/>
  <c r="CF11" i="4" s="1"/>
  <c r="H12" i="4" l="1"/>
  <c r="AT12" i="4"/>
  <c r="AU12" i="4" l="1" a="1"/>
  <c r="AU12" i="4" s="1"/>
  <c r="BA12" i="4" a="1"/>
  <c r="BA12" i="4" s="1"/>
  <c r="AY12" i="4" a="1"/>
  <c r="AY12" i="4" s="1"/>
  <c r="AX12" i="4" a="1"/>
  <c r="AX12" i="4" s="1"/>
  <c r="AW12" i="4" a="1"/>
  <c r="AW12" i="4" s="1"/>
  <c r="AZ12" i="4" a="1"/>
  <c r="AZ12" i="4" s="1"/>
  <c r="I12" i="4" a="1"/>
  <c r="I12" i="4" s="1"/>
  <c r="L12" i="4" a="1"/>
  <c r="L12" i="4" s="1"/>
  <c r="O12" i="4" a="1"/>
  <c r="O12" i="4" s="1"/>
  <c r="M12" i="4" a="1"/>
  <c r="M12" i="4" s="1"/>
  <c r="K12" i="4" a="1"/>
  <c r="K12" i="4" s="1"/>
  <c r="N12" i="4" a="1"/>
  <c r="N12" i="4" s="1"/>
  <c r="Q12" i="4" l="1" a="1"/>
  <c r="Q12" i="4" s="1"/>
  <c r="P12" i="4" a="1"/>
  <c r="P12" i="4" s="1"/>
  <c r="R12" i="4" a="1"/>
  <c r="R12" i="4" s="1"/>
  <c r="T12" i="4" s="1" a="1"/>
  <c r="T12" i="4" s="1"/>
  <c r="J12" i="4" a="1"/>
  <c r="J12" i="4" s="1"/>
  <c r="S12" i="4" a="1"/>
  <c r="S12" i="4" s="1"/>
  <c r="U12" i="4" s="1" a="1"/>
  <c r="U12" i="4" s="1"/>
  <c r="BD12" i="4" a="1"/>
  <c r="BD12" i="4" s="1"/>
  <c r="BF12" i="4" s="1" a="1"/>
  <c r="BF12" i="4" s="1"/>
  <c r="BE12" i="4" a="1"/>
  <c r="BE12" i="4" s="1"/>
  <c r="BG12" i="4" s="1" a="1"/>
  <c r="BG12" i="4" s="1"/>
  <c r="BH12" i="4" s="1"/>
  <c r="AV12" i="4" a="1"/>
  <c r="AV12" i="4" s="1"/>
  <c r="BC12" i="4" a="1"/>
  <c r="BC12" i="4" s="1"/>
  <c r="BB12" i="4" a="1"/>
  <c r="BB12" i="4" s="1"/>
  <c r="BI12" i="4" l="1"/>
  <c r="BJ12" i="4"/>
  <c r="BK12" i="4" s="1"/>
  <c r="BL12" i="4" s="1"/>
  <c r="W12" i="4"/>
  <c r="X12" i="4"/>
  <c r="V12" i="4"/>
  <c r="Y12" i="4" l="1"/>
  <c r="Z12" i="4" s="1"/>
  <c r="AD12" i="4" a="1"/>
  <c r="AD12" i="4" s="1"/>
  <c r="AA12" i="4" a="1"/>
  <c r="AA12" i="4" s="1"/>
  <c r="BY12" i="4" s="1" a="1"/>
  <c r="BY12" i="4" s="1"/>
  <c r="AG12" i="4" a="1"/>
  <c r="AG12" i="4" s="1"/>
  <c r="AF12" i="4" a="1"/>
  <c r="AF12" i="4" s="1"/>
  <c r="AC12" i="4" a="1"/>
  <c r="AC12" i="4" s="1"/>
  <c r="AE12" i="4" s="1"/>
  <c r="AB12" i="4" a="1"/>
  <c r="AB12" i="4" s="1"/>
  <c r="BN12" i="4" a="1"/>
  <c r="BN12" i="4" s="1"/>
  <c r="BO12" i="4" a="1"/>
  <c r="BO12" i="4" s="1"/>
  <c r="BS12" i="4" a="1"/>
  <c r="BS12" i="4" s="1"/>
  <c r="BP12" i="4" a="1"/>
  <c r="BP12" i="4" s="1"/>
  <c r="BM12" i="4" a="1"/>
  <c r="BM12" i="4" s="1"/>
  <c r="AM12" i="4" s="1" a="1"/>
  <c r="AM12" i="4" s="1"/>
  <c r="BR12" i="4" a="1"/>
  <c r="BR12" i="4" s="1"/>
  <c r="BT12" i="4" l="1"/>
  <c r="CB12" i="4" s="1"/>
  <c r="AH12" i="4"/>
  <c r="AP12" i="4" s="1"/>
  <c r="CE12" i="4"/>
  <c r="BQ12" i="4"/>
  <c r="BU12" i="4" s="1"/>
  <c r="AI12" i="4"/>
  <c r="BV12" i="4" s="1"/>
  <c r="BZ12" i="4" s="1"/>
  <c r="CC12" i="4"/>
  <c r="CD12" i="4"/>
  <c r="AJ12" i="4"/>
  <c r="AN12" i="4" s="1"/>
  <c r="CA12" i="4" l="1"/>
  <c r="AO12" i="4"/>
  <c r="BW12" i="4"/>
  <c r="BX12" i="4" s="1"/>
  <c r="AS12" i="4"/>
  <c r="AR12" i="4"/>
  <c r="AQ12" i="4"/>
  <c r="AK12" i="4"/>
  <c r="AL12" i="4" s="1"/>
  <c r="CF12" i="4" s="1"/>
  <c r="AT13" i="4" l="1"/>
  <c r="H13" i="4"/>
  <c r="I13" i="4" l="1" a="1"/>
  <c r="I13" i="4" s="1"/>
  <c r="M13" i="4" a="1"/>
  <c r="M13" i="4" s="1"/>
  <c r="N13" i="4" a="1"/>
  <c r="N13" i="4" s="1"/>
  <c r="O13" i="4" a="1"/>
  <c r="O13" i="4" s="1"/>
  <c r="K13" i="4" a="1"/>
  <c r="K13" i="4" s="1"/>
  <c r="L13" i="4" a="1"/>
  <c r="L13" i="4" s="1"/>
  <c r="AU13" i="4" a="1"/>
  <c r="AU13" i="4" s="1"/>
  <c r="AW13" i="4" a="1"/>
  <c r="AW13" i="4" s="1"/>
  <c r="AX13" i="4" a="1"/>
  <c r="AX13" i="4" s="1"/>
  <c r="AY13" i="4" a="1"/>
  <c r="AY13" i="4" s="1"/>
  <c r="BA13" i="4" a="1"/>
  <c r="BA13" i="4" s="1"/>
  <c r="AZ13" i="4" a="1"/>
  <c r="AZ13" i="4" s="1"/>
  <c r="BE13" i="4" l="1" a="1"/>
  <c r="BE13" i="4" s="1"/>
  <c r="BG13" i="4" s="1" a="1"/>
  <c r="BG13" i="4" s="1"/>
  <c r="BD13" i="4" a="1"/>
  <c r="BD13" i="4" s="1"/>
  <c r="BF13" i="4" s="1" a="1"/>
  <c r="BF13" i="4" s="1"/>
  <c r="AV13" i="4" a="1"/>
  <c r="AV13" i="4" s="1"/>
  <c r="BC13" i="4" a="1"/>
  <c r="BC13" i="4" s="1"/>
  <c r="BB13" i="4" a="1"/>
  <c r="BB13" i="4" s="1"/>
  <c r="J13" i="4" a="1"/>
  <c r="J13" i="4" s="1"/>
  <c r="R13" i="4" a="1"/>
  <c r="R13" i="4" s="1"/>
  <c r="T13" i="4" s="1" a="1"/>
  <c r="T13" i="4" s="1"/>
  <c r="P13" i="4" a="1"/>
  <c r="P13" i="4" s="1"/>
  <c r="Q13" i="4" a="1"/>
  <c r="Q13" i="4" s="1"/>
  <c r="S13" i="4" a="1"/>
  <c r="S13" i="4" s="1"/>
  <c r="U13" i="4" s="1" a="1"/>
  <c r="U13" i="4" s="1"/>
  <c r="V13" i="4" l="1"/>
  <c r="W13" i="4"/>
  <c r="X13" i="4"/>
  <c r="Y13" i="4" s="1"/>
  <c r="Z13" i="4" s="1"/>
  <c r="BH13" i="4"/>
  <c r="BI13" i="4"/>
  <c r="BJ13" i="4"/>
  <c r="BK13" i="4" s="1"/>
  <c r="BL13" i="4" s="1"/>
  <c r="BP13" i="4" l="1" a="1"/>
  <c r="BP13" i="4" s="1"/>
  <c r="BS13" i="4" a="1"/>
  <c r="BS13" i="4" s="1"/>
  <c r="BN13" i="4" a="1"/>
  <c r="BN13" i="4" s="1"/>
  <c r="BR13" i="4" a="1"/>
  <c r="BR13" i="4" s="1"/>
  <c r="BM13" i="4" a="1"/>
  <c r="BM13" i="4" s="1"/>
  <c r="AM13" i="4" s="1" a="1"/>
  <c r="AM13" i="4" s="1"/>
  <c r="BO13" i="4" a="1"/>
  <c r="BO13" i="4" s="1"/>
  <c r="BQ13" i="4" s="1"/>
  <c r="AC13" i="4" a="1"/>
  <c r="AC13" i="4" s="1"/>
  <c r="AG13" i="4" a="1"/>
  <c r="AG13" i="4" s="1"/>
  <c r="AB13" i="4" a="1"/>
  <c r="AB13" i="4" s="1"/>
  <c r="AD13" i="4" a="1"/>
  <c r="AD13" i="4" s="1"/>
  <c r="AF13" i="4" a="1"/>
  <c r="AF13" i="4" s="1"/>
  <c r="AA13" i="4" a="1"/>
  <c r="AA13" i="4" s="1"/>
  <c r="BY13" i="4" s="1" a="1"/>
  <c r="BY13" i="4" s="1"/>
  <c r="BT13" i="4" l="1"/>
  <c r="CB13" i="4" s="1"/>
  <c r="AH13" i="4"/>
  <c r="AP13" i="4" s="1"/>
  <c r="CC13" i="4"/>
  <c r="CD13" i="4"/>
  <c r="AE13" i="4"/>
  <c r="AI13" i="4" s="1"/>
  <c r="BU13" i="4"/>
  <c r="AJ13" i="4" s="1"/>
  <c r="AN13" i="4" s="1"/>
  <c r="CE13" i="4"/>
  <c r="BV13" i="4"/>
  <c r="BZ13" i="4" s="1"/>
  <c r="CA13" i="4" l="1"/>
  <c r="AO13" i="4"/>
  <c r="BW13" i="4"/>
  <c r="BX13" i="4" s="1"/>
  <c r="AS13" i="4"/>
  <c r="AR13" i="4"/>
  <c r="AQ13" i="4"/>
  <c r="AK13" i="4"/>
  <c r="AL13" i="4" s="1"/>
  <c r="CF13" i="4" s="1"/>
  <c r="AT14" i="4" l="1"/>
  <c r="H14" i="4"/>
  <c r="I14" i="4" l="1" a="1"/>
  <c r="I14" i="4" s="1"/>
  <c r="L14" i="4" a="1"/>
  <c r="L14" i="4" s="1"/>
  <c r="K14" i="4" a="1"/>
  <c r="K14" i="4" s="1"/>
  <c r="M14" i="4" a="1"/>
  <c r="M14" i="4" s="1"/>
  <c r="N14" i="4" a="1"/>
  <c r="N14" i="4" s="1"/>
  <c r="O14" i="4" a="1"/>
  <c r="O14" i="4" s="1"/>
  <c r="AU14" i="4" a="1"/>
  <c r="AU14" i="4" s="1"/>
  <c r="AX14" i="4" a="1"/>
  <c r="AX14" i="4" s="1"/>
  <c r="AW14" i="4" a="1"/>
  <c r="AW14" i="4" s="1"/>
  <c r="BA14" i="4" a="1"/>
  <c r="BA14" i="4" s="1"/>
  <c r="AY14" i="4" a="1"/>
  <c r="AY14" i="4" s="1"/>
  <c r="AZ14" i="4" a="1"/>
  <c r="AZ14" i="4" s="1"/>
  <c r="BD14" i="4" l="1" a="1"/>
  <c r="BD14" i="4" s="1"/>
  <c r="BF14" i="4" s="1" a="1"/>
  <c r="BF14" i="4" s="1"/>
  <c r="BE14" i="4" a="1"/>
  <c r="BE14" i="4" s="1"/>
  <c r="BG14" i="4" s="1" a="1"/>
  <c r="BG14" i="4" s="1"/>
  <c r="BI14" i="4" s="1"/>
  <c r="BC14" i="4" a="1"/>
  <c r="BC14" i="4" s="1"/>
  <c r="BB14" i="4" a="1"/>
  <c r="BB14" i="4" s="1"/>
  <c r="AV14" i="4" a="1"/>
  <c r="AV14" i="4" s="1"/>
  <c r="P14" i="4" a="1"/>
  <c r="P14" i="4" s="1"/>
  <c r="Q14" i="4" a="1"/>
  <c r="Q14" i="4" s="1"/>
  <c r="R14" i="4" a="1"/>
  <c r="R14" i="4" s="1"/>
  <c r="T14" i="4" s="1" a="1"/>
  <c r="T14" i="4" s="1"/>
  <c r="S14" i="4" a="1"/>
  <c r="S14" i="4" s="1"/>
  <c r="U14" i="4" s="1" a="1"/>
  <c r="U14" i="4" s="1"/>
  <c r="J14" i="4" a="1"/>
  <c r="J14" i="4" s="1"/>
  <c r="X14" i="4" l="1"/>
  <c r="V14" i="4"/>
  <c r="W14" i="4"/>
  <c r="BJ14" i="4"/>
  <c r="BH14" i="4"/>
  <c r="BK14" i="4" l="1"/>
  <c r="BL14" i="4" s="1"/>
  <c r="Y14" i="4"/>
  <c r="Z14" i="4" s="1"/>
  <c r="BS14" i="4" a="1"/>
  <c r="BS14" i="4" s="1"/>
  <c r="BM14" i="4" a="1"/>
  <c r="BM14" i="4" s="1"/>
  <c r="AM14" i="4" s="1" a="1"/>
  <c r="AM14" i="4" s="1"/>
  <c r="BR14" i="4" a="1"/>
  <c r="BR14" i="4" s="1"/>
  <c r="BP14" i="4" a="1"/>
  <c r="BP14" i="4" s="1"/>
  <c r="BN14" i="4" a="1"/>
  <c r="BN14" i="4" s="1"/>
  <c r="BO14" i="4" a="1"/>
  <c r="BO14" i="4" s="1"/>
  <c r="BQ14" i="4" s="1"/>
  <c r="AB14" i="4" a="1"/>
  <c r="AB14" i="4" s="1"/>
  <c r="AG14" i="4" a="1"/>
  <c r="AG14" i="4" s="1"/>
  <c r="AC14" i="4" a="1"/>
  <c r="AC14" i="4" s="1"/>
  <c r="AD14" i="4" a="1"/>
  <c r="AD14" i="4" s="1"/>
  <c r="AF14" i="4" a="1"/>
  <c r="AF14" i="4" s="1"/>
  <c r="AA14" i="4" a="1"/>
  <c r="AA14" i="4" s="1"/>
  <c r="BY14" i="4" s="1" a="1"/>
  <c r="BY14" i="4" s="1"/>
  <c r="AH14" i="4" l="1"/>
  <c r="AP14" i="4" s="1"/>
  <c r="BT14" i="4"/>
  <c r="CB14" i="4" s="1"/>
  <c r="AE14" i="4"/>
  <c r="AI14" i="4" s="1"/>
  <c r="BV14" i="4" s="1"/>
  <c r="BZ14" i="4" s="1"/>
  <c r="BU14" i="4"/>
  <c r="AJ14" i="4" s="1"/>
  <c r="AN14" i="4" s="1"/>
  <c r="CE14" i="4"/>
  <c r="CA14" i="4" l="1"/>
  <c r="AO14" i="4"/>
  <c r="AR14" i="4"/>
  <c r="AS14" i="4"/>
  <c r="AQ14" i="4"/>
  <c r="BW14" i="4"/>
  <c r="BX14" i="4" s="1"/>
  <c r="CC14" i="4"/>
  <c r="CD14" i="4"/>
  <c r="AK14" i="4"/>
  <c r="AL14" i="4" s="1"/>
  <c r="CF14" i="4" s="1"/>
  <c r="AT15" i="4"/>
  <c r="H15" i="4"/>
  <c r="I15" i="4" l="1" a="1"/>
  <c r="I15" i="4" s="1"/>
  <c r="O15" i="4" a="1"/>
  <c r="O15" i="4" s="1"/>
  <c r="M15" i="4" a="1"/>
  <c r="M15" i="4" s="1"/>
  <c r="K15" i="4" a="1"/>
  <c r="K15" i="4" s="1"/>
  <c r="L15" i="4" a="1"/>
  <c r="L15" i="4" s="1"/>
  <c r="N15" i="4" a="1"/>
  <c r="N15" i="4" s="1"/>
  <c r="AU15" i="4" a="1"/>
  <c r="AU15" i="4" s="1"/>
  <c r="AZ15" i="4" a="1"/>
  <c r="AZ15" i="4" s="1"/>
  <c r="BA15" i="4" a="1"/>
  <c r="BA15" i="4" s="1"/>
  <c r="AX15" i="4" a="1"/>
  <c r="AX15" i="4" s="1"/>
  <c r="AY15" i="4" a="1"/>
  <c r="AY15" i="4" s="1"/>
  <c r="AW15" i="4" l="1" a="1"/>
  <c r="AW15" i="4" s="1"/>
  <c r="BD15" i="4" a="1"/>
  <c r="BD15" i="4" s="1"/>
  <c r="BF15" i="4" s="1" a="1"/>
  <c r="BF15" i="4" s="1"/>
  <c r="AV15" i="4" a="1"/>
  <c r="AV15" i="4" s="1"/>
  <c r="BB15" i="4" a="1"/>
  <c r="BB15" i="4" s="1"/>
  <c r="BC15" i="4" a="1"/>
  <c r="BC15" i="4" s="1"/>
  <c r="BE15" i="4" a="1"/>
  <c r="BE15" i="4" s="1"/>
  <c r="BG15" i="4" s="1" a="1"/>
  <c r="BG15" i="4" s="1"/>
  <c r="J15" i="4" a="1"/>
  <c r="J15" i="4" s="1"/>
  <c r="S15" i="4" a="1"/>
  <c r="S15" i="4" s="1"/>
  <c r="U15" i="4" s="1" a="1"/>
  <c r="U15" i="4" s="1"/>
  <c r="R15" i="4" a="1"/>
  <c r="R15" i="4" s="1"/>
  <c r="T15" i="4" s="1" a="1"/>
  <c r="T15" i="4" s="1"/>
  <c r="Q15" i="4" a="1"/>
  <c r="Q15" i="4" s="1"/>
  <c r="P15" i="4" a="1"/>
  <c r="P15" i="4" s="1"/>
  <c r="W15" i="4" l="1"/>
  <c r="X15" i="4"/>
  <c r="Y15" i="4" s="1"/>
  <c r="Z15" i="4" s="1"/>
  <c r="V15" i="4"/>
  <c r="BJ15" i="4"/>
  <c r="BK15" i="4" s="1"/>
  <c r="BL15" i="4" s="1"/>
  <c r="BI15" i="4"/>
  <c r="BH15" i="4"/>
  <c r="BS15" i="4" l="1" a="1"/>
  <c r="BS15" i="4" s="1"/>
  <c r="BO15" i="4" a="1"/>
  <c r="BO15" i="4" s="1"/>
  <c r="BP15" i="4" a="1"/>
  <c r="BP15" i="4" s="1"/>
  <c r="BM15" i="4" a="1"/>
  <c r="BM15" i="4" s="1"/>
  <c r="AM15" i="4" s="1" a="1"/>
  <c r="AM15" i="4" s="1"/>
  <c r="BN15" i="4" a="1"/>
  <c r="BN15" i="4" s="1"/>
  <c r="BR15" i="4" a="1"/>
  <c r="BR15" i="4" s="1"/>
  <c r="AB15" i="4" a="1"/>
  <c r="AB15" i="4" s="1"/>
  <c r="AG15" i="4" a="1"/>
  <c r="AG15" i="4" s="1"/>
  <c r="AA15" i="4" a="1"/>
  <c r="AA15" i="4" s="1"/>
  <c r="BY15" i="4" s="1" a="1"/>
  <c r="BY15" i="4" s="1"/>
  <c r="AC15" i="4" a="1"/>
  <c r="AC15" i="4" s="1"/>
  <c r="AF15" i="4" a="1"/>
  <c r="AF15" i="4" s="1"/>
  <c r="AD15" i="4" a="1"/>
  <c r="AD15" i="4" s="1"/>
  <c r="BT15" i="4" l="1"/>
  <c r="CB15" i="4" s="1"/>
  <c r="AH15" i="4"/>
  <c r="AP15" i="4" s="1"/>
  <c r="AE15" i="4"/>
  <c r="AI15" i="4" s="1"/>
  <c r="BQ15" i="4"/>
  <c r="BU15" i="4" s="1"/>
  <c r="BV15" i="4"/>
  <c r="BZ15" i="4" s="1"/>
  <c r="CA15" i="4" l="1"/>
  <c r="AS15" i="4"/>
  <c r="AR15" i="4"/>
  <c r="AQ15" i="4"/>
  <c r="CE15" i="4"/>
  <c r="CC15" i="4"/>
  <c r="CD15" i="4"/>
  <c r="BW15" i="4"/>
  <c r="BX15" i="4" s="1"/>
  <c r="AJ15" i="4"/>
  <c r="AN15" i="4" s="1"/>
  <c r="AO15" i="4" s="1"/>
  <c r="AK15" i="4" l="1"/>
  <c r="AL15" i="4" s="1"/>
  <c r="CF15" i="4" s="1"/>
  <c r="AT16" i="4"/>
  <c r="H16" i="4"/>
  <c r="I16" i="4" l="1" a="1"/>
  <c r="I16" i="4" s="1"/>
  <c r="N16" i="4" a="1"/>
  <c r="N16" i="4" s="1"/>
  <c r="M16" i="4" a="1"/>
  <c r="M16" i="4" s="1"/>
  <c r="O16" i="4" a="1"/>
  <c r="O16" i="4" s="1"/>
  <c r="K16" i="4" a="1"/>
  <c r="K16" i="4" s="1"/>
  <c r="AU16" i="4" a="1"/>
  <c r="AU16" i="4" s="1"/>
  <c r="BA16" i="4" a="1"/>
  <c r="BA16" i="4" s="1"/>
  <c r="AZ16" i="4" a="1"/>
  <c r="AZ16" i="4" s="1"/>
  <c r="AX16" i="4" a="1"/>
  <c r="AX16" i="4" s="1"/>
  <c r="AY16" i="4" a="1"/>
  <c r="AY16" i="4" s="1"/>
  <c r="AW16" i="4" l="1" a="1"/>
  <c r="AW16" i="4" s="1"/>
  <c r="AV16" i="4" a="1"/>
  <c r="AV16" i="4" s="1"/>
  <c r="BD16" i="4" a="1"/>
  <c r="BD16" i="4" s="1"/>
  <c r="BF16" i="4" s="1" a="1"/>
  <c r="BF16" i="4" s="1"/>
  <c r="BC16" i="4" a="1"/>
  <c r="BC16" i="4" s="1"/>
  <c r="BE16" i="4" a="1"/>
  <c r="BE16" i="4" s="1"/>
  <c r="BG16" i="4" s="1" a="1"/>
  <c r="BG16" i="4" s="1"/>
  <c r="BB16" i="4" a="1"/>
  <c r="BB16" i="4" s="1"/>
  <c r="L16" i="4" a="1"/>
  <c r="L16" i="4" s="1"/>
  <c r="Q16" i="4" a="1"/>
  <c r="Q16" i="4" s="1"/>
  <c r="S16" i="4" a="1"/>
  <c r="S16" i="4" s="1"/>
  <c r="U16" i="4" s="1" a="1"/>
  <c r="U16" i="4" s="1"/>
  <c r="P16" i="4" a="1"/>
  <c r="P16" i="4" s="1"/>
  <c r="J16" i="4" a="1"/>
  <c r="J16" i="4" s="1"/>
  <c r="R16" i="4" a="1"/>
  <c r="R16" i="4" s="1"/>
  <c r="T16" i="4" s="1" a="1"/>
  <c r="T16" i="4" s="1"/>
  <c r="V16" i="4" l="1"/>
  <c r="W16" i="4"/>
  <c r="X16" i="4"/>
  <c r="Y16" i="4" s="1"/>
  <c r="Z16" i="4" s="1"/>
  <c r="BJ16" i="4"/>
  <c r="BK16" i="4" s="1"/>
  <c r="BL16" i="4" s="1"/>
  <c r="BI16" i="4"/>
  <c r="BH16" i="4"/>
  <c r="BO16" i="4" l="1" a="1"/>
  <c r="BO16" i="4" s="1"/>
  <c r="BN16" i="4" a="1"/>
  <c r="BN16" i="4" s="1"/>
  <c r="BR16" i="4" a="1"/>
  <c r="BR16" i="4" s="1"/>
  <c r="BM16" i="4" a="1"/>
  <c r="BM16" i="4" s="1"/>
  <c r="AM16" i="4" s="1" a="1"/>
  <c r="AM16" i="4" s="1"/>
  <c r="BS16" i="4" a="1"/>
  <c r="BS16" i="4" s="1"/>
  <c r="BT16" i="4" s="1"/>
  <c r="CB16" i="4" s="1"/>
  <c r="BP16" i="4" a="1"/>
  <c r="BP16" i="4" s="1"/>
  <c r="BQ16" i="4" s="1"/>
  <c r="AG16" i="4" a="1"/>
  <c r="AG16" i="4" s="1"/>
  <c r="AC16" i="4" a="1"/>
  <c r="AC16" i="4" s="1"/>
  <c r="AF16" i="4" a="1"/>
  <c r="AF16" i="4" s="1"/>
  <c r="AH16" i="4" s="1"/>
  <c r="AD16" i="4" a="1"/>
  <c r="AD16" i="4" s="1"/>
  <c r="AA16" i="4" a="1"/>
  <c r="AA16" i="4" s="1"/>
  <c r="BY16" i="4" s="1" a="1"/>
  <c r="BY16" i="4" s="1"/>
  <c r="AB16" i="4" a="1"/>
  <c r="AB16" i="4" s="1"/>
  <c r="AP16" i="4" l="1"/>
  <c r="AS16" i="4"/>
  <c r="AR16" i="4"/>
  <c r="AQ16" i="4"/>
  <c r="CE16" i="4"/>
  <c r="CC16" i="4"/>
  <c r="CD16" i="4"/>
  <c r="AE16" i="4"/>
  <c r="AI16" i="4" s="1"/>
  <c r="BV16" i="4"/>
  <c r="BZ16" i="4" s="1"/>
  <c r="CA16" i="4" s="1"/>
  <c r="BU16" i="4"/>
  <c r="BW16" i="4" l="1"/>
  <c r="BX16" i="4" s="1"/>
  <c r="AJ16" i="4"/>
  <c r="AN16" i="4" s="1"/>
  <c r="AO16" i="4" s="1"/>
  <c r="AK16" i="4" l="1"/>
  <c r="AL16" i="4" s="1"/>
  <c r="CF16" i="4" s="1"/>
  <c r="AT17" i="4"/>
  <c r="H17" i="4"/>
  <c r="I17" i="4" l="1" a="1"/>
  <c r="I17" i="4" s="1"/>
  <c r="K17" i="4" a="1"/>
  <c r="K17" i="4" s="1"/>
  <c r="L17" i="4" a="1"/>
  <c r="L17" i="4" s="1"/>
  <c r="N17" i="4" a="1"/>
  <c r="N17" i="4" s="1"/>
  <c r="M17" i="4" a="1"/>
  <c r="M17" i="4" s="1"/>
  <c r="O17" i="4" a="1"/>
  <c r="O17" i="4" s="1"/>
  <c r="AU17" i="4" a="1"/>
  <c r="AU17" i="4" s="1"/>
  <c r="AW17" i="4" a="1"/>
  <c r="AW17" i="4" s="1"/>
  <c r="AY17" i="4" a="1"/>
  <c r="AY17" i="4" s="1"/>
  <c r="AZ17" i="4" a="1"/>
  <c r="AZ17" i="4" s="1"/>
  <c r="BA17" i="4" a="1"/>
  <c r="BA17" i="4" s="1"/>
  <c r="AX17" i="4" a="1"/>
  <c r="AX17" i="4" s="1"/>
  <c r="BB17" i="4" l="1" a="1"/>
  <c r="BB17" i="4" s="1"/>
  <c r="BD17" i="4" a="1"/>
  <c r="BD17" i="4" s="1"/>
  <c r="BF17" i="4" s="1" a="1"/>
  <c r="BF17" i="4" s="1"/>
  <c r="BE17" i="4" a="1"/>
  <c r="BE17" i="4" s="1"/>
  <c r="BG17" i="4" s="1" a="1"/>
  <c r="BG17" i="4" s="1"/>
  <c r="AV17" i="4" a="1"/>
  <c r="AV17" i="4" s="1"/>
  <c r="BC17" i="4" a="1"/>
  <c r="BC17" i="4" s="1"/>
  <c r="J17" i="4" a="1"/>
  <c r="J17" i="4" s="1"/>
  <c r="S17" i="4" a="1"/>
  <c r="S17" i="4" s="1"/>
  <c r="U17" i="4" s="1" a="1"/>
  <c r="U17" i="4" s="1"/>
  <c r="Q17" i="4" a="1"/>
  <c r="Q17" i="4" s="1"/>
  <c r="P17" i="4" a="1"/>
  <c r="P17" i="4" s="1"/>
  <c r="R17" i="4" a="1"/>
  <c r="R17" i="4" s="1"/>
  <c r="T17" i="4" s="1" a="1"/>
  <c r="T17" i="4" s="1"/>
  <c r="W17" i="4" l="1"/>
  <c r="X17" i="4"/>
  <c r="Y17" i="4" s="1"/>
  <c r="Z17" i="4" s="1"/>
  <c r="V17" i="4"/>
  <c r="BJ17" i="4"/>
  <c r="BH17" i="4"/>
  <c r="BI17" i="4"/>
  <c r="BK17" i="4" l="1"/>
  <c r="BL17" i="4" s="1"/>
  <c r="AC17" i="4" a="1"/>
  <c r="AC17" i="4" s="1"/>
  <c r="AD17" i="4" a="1"/>
  <c r="AD17" i="4" s="1"/>
  <c r="AE17" i="4" s="1"/>
  <c r="AB17" i="4" a="1"/>
  <c r="AB17" i="4" s="1"/>
  <c r="AF17" i="4" a="1"/>
  <c r="AF17" i="4" s="1"/>
  <c r="AA17" i="4" a="1"/>
  <c r="AA17" i="4" s="1"/>
  <c r="BY17" i="4" s="1" a="1"/>
  <c r="BY17" i="4" s="1"/>
  <c r="AG17" i="4" a="1"/>
  <c r="AG17" i="4" s="1"/>
  <c r="AH17" i="4" s="1"/>
  <c r="AP17" i="4" s="1"/>
  <c r="AI17" i="4" l="1"/>
  <c r="BS17" i="4" a="1"/>
  <c r="BS17" i="4" s="1"/>
  <c r="BR17" i="4" a="1"/>
  <c r="BR17" i="4" s="1"/>
  <c r="BP17" i="4" a="1"/>
  <c r="BP17" i="4" s="1"/>
  <c r="BM17" i="4" a="1"/>
  <c r="BM17" i="4" s="1"/>
  <c r="AM17" i="4" s="1" a="1"/>
  <c r="AM17" i="4" s="1"/>
  <c r="BO17" i="4" a="1"/>
  <c r="BO17" i="4" s="1"/>
  <c r="BQ17" i="4" s="1"/>
  <c r="BN17" i="4" a="1"/>
  <c r="BN17" i="4" s="1"/>
  <c r="BU17" i="4" l="1"/>
  <c r="BT17" i="4"/>
  <c r="CB17" i="4" s="1"/>
  <c r="AR17" i="4" l="1"/>
  <c r="AS17" i="4"/>
  <c r="CE17" i="4"/>
  <c r="AQ17" i="4"/>
  <c r="CC17" i="4"/>
  <c r="CD17" i="4"/>
  <c r="BV17" i="4"/>
  <c r="BZ17" i="4" s="1"/>
  <c r="CA17" i="4" s="1"/>
  <c r="AJ17" i="4"/>
  <c r="AN17" i="4" s="1"/>
  <c r="AO17" i="4" s="1"/>
  <c r="AK17" i="4" l="1"/>
  <c r="AL17" i="4" s="1"/>
  <c r="BW17" i="4"/>
  <c r="BX17" i="4" s="1"/>
  <c r="CF17" i="4" s="1"/>
  <c r="H18" i="4"/>
  <c r="AT18" i="4"/>
  <c r="AU18" i="4" l="1" a="1"/>
  <c r="AU18" i="4" s="1"/>
  <c r="AZ18" i="4" a="1"/>
  <c r="AZ18" i="4" s="1"/>
  <c r="AX18" i="4" a="1"/>
  <c r="AX18" i="4" s="1"/>
  <c r="AY18" i="4" a="1"/>
  <c r="AY18" i="4" s="1"/>
  <c r="BA18" i="4" a="1"/>
  <c r="BA18" i="4" s="1"/>
  <c r="AW18" i="4" a="1"/>
  <c r="AW18" i="4" s="1"/>
  <c r="I18" i="4" a="1"/>
  <c r="I18" i="4" s="1"/>
  <c r="N18" i="4" a="1"/>
  <c r="N18" i="4" s="1"/>
  <c r="M18" i="4" a="1"/>
  <c r="M18" i="4" s="1"/>
  <c r="O18" i="4" a="1"/>
  <c r="O18" i="4" s="1"/>
  <c r="L18" i="4" a="1"/>
  <c r="L18" i="4" s="1"/>
  <c r="K18" i="4" a="1"/>
  <c r="K18" i="4" s="1"/>
  <c r="Q18" i="4" l="1" a="1"/>
  <c r="Q18" i="4" s="1"/>
  <c r="S18" i="4" a="1"/>
  <c r="S18" i="4" s="1"/>
  <c r="U18" i="4" s="1" a="1"/>
  <c r="U18" i="4" s="1"/>
  <c r="J18" i="4" a="1"/>
  <c r="J18" i="4" s="1"/>
  <c r="P18" i="4" a="1"/>
  <c r="P18" i="4" s="1"/>
  <c r="R18" i="4" a="1"/>
  <c r="R18" i="4" s="1"/>
  <c r="T18" i="4" s="1" a="1"/>
  <c r="T18" i="4" s="1"/>
  <c r="BE18" i="4" a="1"/>
  <c r="BE18" i="4" s="1"/>
  <c r="BG18" i="4" s="1" a="1"/>
  <c r="BG18" i="4" s="1"/>
  <c r="BD18" i="4" a="1"/>
  <c r="BD18" i="4" s="1"/>
  <c r="BF18" i="4" s="1" a="1"/>
  <c r="BF18" i="4" s="1"/>
  <c r="BB18" i="4" a="1"/>
  <c r="BB18" i="4" s="1"/>
  <c r="BC18" i="4" a="1"/>
  <c r="BC18" i="4" s="1"/>
  <c r="AV18" i="4" a="1"/>
  <c r="AV18" i="4" s="1"/>
  <c r="BH18" i="4" l="1"/>
  <c r="BI18" i="4"/>
  <c r="BJ18" i="4"/>
  <c r="BK18" i="4" s="1"/>
  <c r="BL18" i="4" s="1"/>
  <c r="X18" i="4"/>
  <c r="W18" i="4"/>
  <c r="V18" i="4"/>
  <c r="Y18" i="4" l="1"/>
  <c r="Z18" i="4" s="1"/>
  <c r="BS18" i="4" a="1"/>
  <c r="BS18" i="4" s="1"/>
  <c r="BM18" i="4" a="1"/>
  <c r="BM18" i="4" s="1"/>
  <c r="AM18" i="4" s="1" a="1"/>
  <c r="AM18" i="4" s="1"/>
  <c r="BP18" i="4" a="1"/>
  <c r="BP18" i="4" s="1"/>
  <c r="BN18" i="4" a="1"/>
  <c r="BN18" i="4" s="1"/>
  <c r="BO18" i="4" a="1"/>
  <c r="BO18" i="4" s="1"/>
  <c r="BQ18" i="4" s="1"/>
  <c r="BR18" i="4" a="1"/>
  <c r="BR18" i="4" s="1"/>
  <c r="BU18" i="4" s="1"/>
  <c r="BT18" i="4" l="1"/>
  <c r="CB18" i="4" s="1"/>
  <c r="AD18" i="4" a="1"/>
  <c r="AD18" i="4" s="1"/>
  <c r="AG18" i="4" a="1"/>
  <c r="AG18" i="4" s="1"/>
  <c r="AC18" i="4" a="1"/>
  <c r="AC18" i="4" s="1"/>
  <c r="AE18" i="4" s="1"/>
  <c r="AA18" i="4" a="1"/>
  <c r="AA18" i="4" s="1"/>
  <c r="BY18" i="4" s="1" a="1"/>
  <c r="BY18" i="4" s="1"/>
  <c r="AF18" i="4" a="1"/>
  <c r="AF18" i="4" s="1"/>
  <c r="AI18" i="4" s="1"/>
  <c r="BV18" i="4" s="1"/>
  <c r="BZ18" i="4" s="1"/>
  <c r="AB18" i="4" a="1"/>
  <c r="AB18" i="4" s="1"/>
  <c r="CA18" i="4" l="1"/>
  <c r="BW18" i="4"/>
  <c r="BX18" i="4" s="1"/>
  <c r="AH18" i="4"/>
  <c r="AP18" i="4" s="1"/>
  <c r="AR18" i="4" l="1"/>
  <c r="AS18" i="4"/>
  <c r="AQ18" i="4"/>
  <c r="CE18" i="4"/>
  <c r="CC18" i="4"/>
  <c r="CD18" i="4"/>
  <c r="AJ18" i="4"/>
  <c r="AN18" i="4" s="1"/>
  <c r="AO18" i="4" s="1"/>
  <c r="AK18" i="4" l="1"/>
  <c r="AL18" i="4" s="1"/>
  <c r="CF18" i="4" s="1"/>
  <c r="AT19" i="4"/>
  <c r="H19" i="4"/>
  <c r="I19" i="4" l="1" a="1"/>
  <c r="I19" i="4" s="1"/>
  <c r="N19" i="4" a="1"/>
  <c r="N19" i="4" s="1"/>
  <c r="M19" i="4" a="1"/>
  <c r="M19" i="4" s="1"/>
  <c r="O19" i="4" a="1"/>
  <c r="O19" i="4" s="1"/>
  <c r="L19" i="4" a="1"/>
  <c r="L19" i="4" s="1"/>
  <c r="K19" i="4" a="1"/>
  <c r="K19" i="4" s="1"/>
  <c r="AU19" i="4" a="1"/>
  <c r="AU19" i="4" s="1"/>
  <c r="BA19" i="4" a="1"/>
  <c r="BA19" i="4" s="1"/>
  <c r="AX19" i="4" a="1"/>
  <c r="AX19" i="4" s="1"/>
  <c r="AY19" i="4" a="1"/>
  <c r="AY19" i="4" s="1"/>
  <c r="AW19" i="4" a="1"/>
  <c r="AW19" i="4" s="1"/>
  <c r="AZ19" i="4" l="1" a="1"/>
  <c r="AZ19" i="4" s="1"/>
  <c r="BC19" i="4" a="1"/>
  <c r="BC19" i="4" s="1"/>
  <c r="BE19" i="4" a="1"/>
  <c r="BE19" i="4" s="1"/>
  <c r="BG19" i="4" s="1" a="1"/>
  <c r="BG19" i="4" s="1"/>
  <c r="AV19" i="4" a="1"/>
  <c r="AV19" i="4" s="1"/>
  <c r="BD19" i="4" a="1"/>
  <c r="BD19" i="4" s="1"/>
  <c r="BF19" i="4" s="1" a="1"/>
  <c r="BF19" i="4" s="1"/>
  <c r="BB19" i="4" a="1"/>
  <c r="BB19" i="4" s="1"/>
  <c r="Q19" i="4" a="1"/>
  <c r="Q19" i="4" s="1"/>
  <c r="S19" i="4" a="1"/>
  <c r="S19" i="4" s="1"/>
  <c r="U19" i="4" s="1" a="1"/>
  <c r="U19" i="4" s="1"/>
  <c r="R19" i="4" a="1"/>
  <c r="R19" i="4" s="1"/>
  <c r="T19" i="4" s="1" a="1"/>
  <c r="T19" i="4" s="1"/>
  <c r="J19" i="4" a="1"/>
  <c r="J19" i="4" s="1"/>
  <c r="P19" i="4" a="1"/>
  <c r="P19" i="4" s="1"/>
  <c r="W19" i="4" l="1"/>
  <c r="X19" i="4"/>
  <c r="V19" i="4"/>
  <c r="BI19" i="4"/>
  <c r="BH19" i="4"/>
  <c r="BJ19" i="4"/>
  <c r="BK19" i="4" s="1"/>
  <c r="BL19" i="4" s="1"/>
  <c r="Y19" i="4" l="1"/>
  <c r="Z19" i="4" s="1"/>
  <c r="BR19" i="4" a="1"/>
  <c r="BR19" i="4" s="1"/>
  <c r="BS19" i="4" a="1"/>
  <c r="BS19" i="4" s="1"/>
  <c r="BT19" i="4" s="1"/>
  <c r="BO19" i="4" a="1"/>
  <c r="BO19" i="4" s="1"/>
  <c r="BP19" i="4" a="1"/>
  <c r="BP19" i="4" s="1"/>
  <c r="BN19" i="4" a="1"/>
  <c r="BN19" i="4" s="1"/>
  <c r="BM19" i="4" a="1"/>
  <c r="BM19" i="4" s="1"/>
  <c r="AM19" i="4" s="1" a="1"/>
  <c r="AM19" i="4" s="1"/>
  <c r="AB19" i="4" a="1"/>
  <c r="AB19" i="4" s="1"/>
  <c r="AD19" i="4" a="1"/>
  <c r="AD19" i="4" s="1"/>
  <c r="AA19" i="4" a="1"/>
  <c r="AA19" i="4" s="1"/>
  <c r="BY19" i="4" s="1" a="1"/>
  <c r="BY19" i="4" s="1"/>
  <c r="AG19" i="4" a="1"/>
  <c r="AG19" i="4" s="1"/>
  <c r="AF19" i="4" a="1"/>
  <c r="AF19" i="4" s="1"/>
  <c r="AC19" i="4" a="1"/>
  <c r="AC19" i="4" s="1"/>
  <c r="AE19" i="4" s="1"/>
  <c r="CB19" i="4" l="1"/>
  <c r="AH19" i="4"/>
  <c r="AP19" i="4" s="1"/>
  <c r="AI19" i="4"/>
  <c r="BQ19" i="4"/>
  <c r="BV19" i="4"/>
  <c r="BZ19" i="4" s="1"/>
  <c r="CA19" i="4" s="1"/>
  <c r="BU19" i="4"/>
  <c r="AJ19" i="4" s="1"/>
  <c r="AN19" i="4" s="1"/>
  <c r="AO19" i="4" l="1"/>
  <c r="AR19" i="4"/>
  <c r="AS19" i="4"/>
  <c r="AQ19" i="4"/>
  <c r="CE19" i="4"/>
  <c r="AK19" i="4"/>
  <c r="AL19" i="4" s="1"/>
  <c r="CC19" i="4"/>
  <c r="CD19" i="4"/>
  <c r="BW19" i="4"/>
  <c r="BX19" i="4" s="1"/>
  <c r="CF19" i="4" s="1"/>
  <c r="AT20" i="4" l="1"/>
  <c r="H20" i="4"/>
  <c r="I20" i="4" l="1" a="1"/>
  <c r="I20" i="4" s="1"/>
  <c r="K20" i="4" s="1" a="1"/>
  <c r="K20" i="4" s="1"/>
  <c r="N20" i="4" a="1"/>
  <c r="N20" i="4" s="1"/>
  <c r="M20" i="4" a="1"/>
  <c r="M20" i="4" s="1"/>
  <c r="O20" i="4" a="1"/>
  <c r="O20" i="4" s="1"/>
  <c r="L20" i="4" a="1"/>
  <c r="L20" i="4" s="1"/>
  <c r="AU20" i="4" a="1"/>
  <c r="AU20" i="4" s="1"/>
  <c r="AZ20" i="4" s="1" a="1"/>
  <c r="AZ20" i="4" s="1"/>
  <c r="AX20" i="4" a="1"/>
  <c r="AX20" i="4" s="1"/>
  <c r="AY20" i="4" a="1"/>
  <c r="AY20" i="4" s="1"/>
  <c r="BA20" i="4" a="1"/>
  <c r="BA20" i="4" s="1"/>
  <c r="AW20" i="4" a="1"/>
  <c r="AW20" i="4" s="1"/>
  <c r="BD20" i="4" l="1" a="1"/>
  <c r="BD20" i="4" s="1"/>
  <c r="BF20" i="4" s="1" a="1"/>
  <c r="BF20" i="4" s="1"/>
  <c r="BB20" i="4" a="1"/>
  <c r="BB20" i="4" s="1"/>
  <c r="BE20" i="4" a="1"/>
  <c r="BE20" i="4" s="1"/>
  <c r="BG20" i="4" s="1" a="1"/>
  <c r="BG20" i="4" s="1"/>
  <c r="BC20" i="4" a="1"/>
  <c r="BC20" i="4" s="1"/>
  <c r="AV20" i="4" a="1"/>
  <c r="AV20" i="4" s="1"/>
  <c r="S20" i="4" a="1"/>
  <c r="S20" i="4" s="1"/>
  <c r="U20" i="4" s="1" a="1"/>
  <c r="U20" i="4" s="1"/>
  <c r="J20" i="4" a="1"/>
  <c r="J20" i="4" s="1"/>
  <c r="Q20" i="4" a="1"/>
  <c r="Q20" i="4" s="1"/>
  <c r="R20" i="4" a="1"/>
  <c r="R20" i="4" s="1"/>
  <c r="T20" i="4" s="1" a="1"/>
  <c r="T20" i="4" s="1"/>
  <c r="P20" i="4" a="1"/>
  <c r="P20" i="4" s="1"/>
  <c r="X20" i="4" l="1"/>
  <c r="W20" i="4"/>
  <c r="V20" i="4"/>
  <c r="BI20" i="4"/>
  <c r="BH20" i="4"/>
  <c r="BJ20" i="4"/>
  <c r="BK20" i="4" s="1"/>
  <c r="BL20" i="4" s="1"/>
  <c r="Y20" i="4" l="1"/>
  <c r="Z20" i="4" s="1"/>
  <c r="BO20" i="4" a="1"/>
  <c r="BO20" i="4" s="1"/>
  <c r="BM20" i="4" a="1"/>
  <c r="BM20" i="4" s="1"/>
  <c r="AM20" i="4" s="1" a="1"/>
  <c r="AM20" i="4" s="1"/>
  <c r="BN20" i="4" a="1"/>
  <c r="BN20" i="4" s="1"/>
  <c r="BR20" i="4" a="1"/>
  <c r="BR20" i="4" s="1"/>
  <c r="BP20" i="4" a="1"/>
  <c r="BP20" i="4" s="1"/>
  <c r="BQ20" i="4" s="1"/>
  <c r="BS20" i="4" a="1"/>
  <c r="BS20" i="4" s="1"/>
  <c r="BT20" i="4" s="1"/>
  <c r="CB20" i="4" s="1"/>
  <c r="AF20" i="4" a="1"/>
  <c r="AF20" i="4" s="1"/>
  <c r="AB20" i="4" a="1"/>
  <c r="AB20" i="4" s="1"/>
  <c r="AG20" i="4" a="1"/>
  <c r="AG20" i="4" s="1"/>
  <c r="AH20" i="4" s="1"/>
  <c r="AP20" i="4" s="1"/>
  <c r="AC20" i="4" a="1"/>
  <c r="AC20" i="4" s="1"/>
  <c r="AD20" i="4" a="1"/>
  <c r="AD20" i="4" s="1"/>
  <c r="AA20" i="4" a="1"/>
  <c r="AA20" i="4" s="1"/>
  <c r="BY20" i="4" s="1" a="1"/>
  <c r="BY20" i="4" s="1"/>
  <c r="AS20" i="4" l="1"/>
  <c r="AR20" i="4"/>
  <c r="AQ20" i="4"/>
  <c r="CE20" i="4"/>
  <c r="CC20" i="4"/>
  <c r="CD20" i="4"/>
  <c r="AE20" i="4"/>
  <c r="AI20" i="4"/>
  <c r="BV20" i="4"/>
  <c r="BZ20" i="4" s="1"/>
  <c r="CA20" i="4" s="1"/>
  <c r="BU20" i="4"/>
  <c r="AJ20" i="4" s="1"/>
  <c r="AN20" i="4" s="1"/>
  <c r="AO20" i="4" s="1"/>
  <c r="AK20" i="4" l="1"/>
  <c r="AL20" i="4" s="1"/>
  <c r="BW20" i="4"/>
  <c r="BX20" i="4" s="1"/>
  <c r="CF20" i="4" s="1"/>
  <c r="AT21" i="4" l="1"/>
  <c r="H21" i="4"/>
  <c r="I21" i="4" l="1" a="1"/>
  <c r="I21" i="4" s="1"/>
  <c r="N21" i="4" a="1"/>
  <c r="N21" i="4" s="1"/>
  <c r="M21" i="4" a="1"/>
  <c r="M21" i="4" s="1"/>
  <c r="O21" i="4" a="1"/>
  <c r="O21" i="4" s="1"/>
  <c r="L21" i="4" a="1"/>
  <c r="L21" i="4" s="1"/>
  <c r="AU21" i="4" a="1"/>
  <c r="AU21" i="4" s="1"/>
  <c r="AZ21" i="4" a="1"/>
  <c r="AZ21" i="4" s="1"/>
  <c r="BA21" i="4" a="1"/>
  <c r="BA21" i="4" s="1"/>
  <c r="AY21" i="4" a="1"/>
  <c r="AY21" i="4" s="1"/>
  <c r="AX21" i="4" a="1"/>
  <c r="AX21" i="4" s="1"/>
  <c r="AW21" i="4" l="1" a="1"/>
  <c r="AW21" i="4" s="1"/>
  <c r="BC21" i="4" a="1"/>
  <c r="BC21" i="4" s="1"/>
  <c r="BE21" i="4" a="1"/>
  <c r="BE21" i="4" s="1"/>
  <c r="BG21" i="4" s="1" a="1"/>
  <c r="BG21" i="4" s="1"/>
  <c r="AV21" i="4" a="1"/>
  <c r="AV21" i="4" s="1"/>
  <c r="BB21" i="4" a="1"/>
  <c r="BB21" i="4" s="1"/>
  <c r="BD21" i="4" a="1"/>
  <c r="BD21" i="4" s="1"/>
  <c r="BF21" i="4" s="1" a="1"/>
  <c r="BF21" i="4" s="1"/>
  <c r="K21" i="4" a="1"/>
  <c r="K21" i="4" s="1"/>
  <c r="Q21" i="4" a="1"/>
  <c r="Q21" i="4" s="1"/>
  <c r="R21" i="4" a="1"/>
  <c r="R21" i="4" s="1"/>
  <c r="T21" i="4" s="1" a="1"/>
  <c r="T21" i="4" s="1"/>
  <c r="P21" i="4" a="1"/>
  <c r="P21" i="4" s="1"/>
  <c r="S21" i="4" a="1"/>
  <c r="S21" i="4" s="1"/>
  <c r="U21" i="4" s="1" a="1"/>
  <c r="U21" i="4" s="1"/>
  <c r="J21" i="4" a="1"/>
  <c r="J21" i="4" s="1"/>
  <c r="V21" i="4" l="1"/>
  <c r="X21" i="4"/>
  <c r="Y21" i="4" s="1"/>
  <c r="Z21" i="4" s="1"/>
  <c r="W21" i="4"/>
  <c r="BI21" i="4"/>
  <c r="BJ21" i="4"/>
  <c r="BH21" i="4"/>
  <c r="BK21" i="4" l="1"/>
  <c r="BL21" i="4" s="1"/>
  <c r="AB21" i="4" a="1"/>
  <c r="AB21" i="4" s="1"/>
  <c r="AG21" i="4" a="1"/>
  <c r="AG21" i="4" s="1"/>
  <c r="AF21" i="4" a="1"/>
  <c r="AF21" i="4" s="1"/>
  <c r="AC21" i="4" a="1"/>
  <c r="AC21" i="4" s="1"/>
  <c r="AD21" i="4" a="1"/>
  <c r="AD21" i="4" s="1"/>
  <c r="AA21" i="4" a="1"/>
  <c r="AA21" i="4" s="1"/>
  <c r="BY21" i="4" s="1" a="1"/>
  <c r="BY21" i="4" s="1"/>
  <c r="BS21" i="4" l="1" a="1"/>
  <c r="BS21" i="4" s="1"/>
  <c r="BR21" i="4" a="1"/>
  <c r="BR21" i="4" s="1"/>
  <c r="BO21" i="4" a="1"/>
  <c r="BO21" i="4" s="1"/>
  <c r="BM21" i="4" a="1"/>
  <c r="BM21" i="4" s="1"/>
  <c r="AM21" i="4" s="1" a="1"/>
  <c r="AM21" i="4" s="1"/>
  <c r="BN21" i="4" a="1"/>
  <c r="BN21" i="4" s="1"/>
  <c r="BP21" i="4" a="1"/>
  <c r="BP21" i="4" s="1"/>
  <c r="AH21" i="4"/>
  <c r="AP21" i="4" s="1"/>
  <c r="AE21" i="4"/>
  <c r="AI21" i="4"/>
  <c r="BT21" i="4" l="1"/>
  <c r="CB21" i="4" s="1"/>
  <c r="BQ21" i="4"/>
  <c r="BU21" i="4"/>
  <c r="AJ21" i="4" s="1"/>
  <c r="AN21" i="4" s="1"/>
  <c r="AO21" i="4" s="1"/>
  <c r="AR21" i="4"/>
  <c r="AS21" i="4"/>
  <c r="AQ21" i="4"/>
  <c r="CE21" i="4"/>
  <c r="AK21" i="4"/>
  <c r="AL21" i="4" s="1"/>
  <c r="CC21" i="4"/>
  <c r="CD21" i="4"/>
  <c r="BV21" i="4" l="1"/>
  <c r="BZ21" i="4" s="1"/>
  <c r="CA21" i="4"/>
  <c r="BW21" i="4" s="1"/>
  <c r="BX21" i="4" s="1"/>
  <c r="CF21" i="4" s="1"/>
  <c r="H22" i="4" l="1"/>
  <c r="AT22" i="4"/>
  <c r="AU22" i="4" l="1" a="1"/>
  <c r="AU22" i="4" s="1"/>
  <c r="AW22" i="4" a="1"/>
  <c r="AW22" i="4" s="1"/>
  <c r="AY22" i="4" a="1"/>
  <c r="AY22" i="4" s="1"/>
  <c r="BA22" i="4" a="1"/>
  <c r="BA22" i="4" s="1"/>
  <c r="AZ22" i="4" a="1"/>
  <c r="AZ22" i="4" s="1"/>
  <c r="AX22" i="4" a="1"/>
  <c r="AX22" i="4" s="1"/>
  <c r="I22" i="4" a="1"/>
  <c r="I22" i="4" s="1"/>
  <c r="K22" i="4" s="1" a="1"/>
  <c r="K22" i="4" s="1"/>
  <c r="L22" i="4" a="1"/>
  <c r="L22" i="4" s="1"/>
  <c r="O22" i="4" a="1"/>
  <c r="O22" i="4" s="1"/>
  <c r="M22" i="4" a="1"/>
  <c r="M22" i="4" s="1"/>
  <c r="N22" i="4" a="1"/>
  <c r="N22" i="4" s="1"/>
  <c r="J22" i="4" l="1" a="1"/>
  <c r="J22" i="4" s="1"/>
  <c r="R22" i="4" a="1"/>
  <c r="R22" i="4" s="1"/>
  <c r="T22" i="4" s="1" a="1"/>
  <c r="T22" i="4" s="1"/>
  <c r="Q22" i="4" a="1"/>
  <c r="Q22" i="4" s="1"/>
  <c r="P22" i="4" a="1"/>
  <c r="P22" i="4" s="1"/>
  <c r="S22" i="4" a="1"/>
  <c r="S22" i="4" s="1"/>
  <c r="U22" i="4" s="1" a="1"/>
  <c r="U22" i="4" s="1"/>
  <c r="AV22" i="4" a="1"/>
  <c r="AV22" i="4" s="1"/>
  <c r="BC22" i="4" a="1"/>
  <c r="BC22" i="4" s="1"/>
  <c r="BB22" i="4" a="1"/>
  <c r="BB22" i="4" s="1"/>
  <c r="BE22" i="4" a="1"/>
  <c r="BE22" i="4" s="1"/>
  <c r="BG22" i="4" s="1" a="1"/>
  <c r="BG22" i="4" s="1"/>
  <c r="BD22" i="4" a="1"/>
  <c r="BD22" i="4" s="1"/>
  <c r="BF22" i="4" s="1" a="1"/>
  <c r="BF22" i="4" s="1"/>
  <c r="BI22" i="4" l="1"/>
  <c r="BJ22" i="4"/>
  <c r="BK22" i="4" s="1"/>
  <c r="BL22" i="4" s="1"/>
  <c r="BH22" i="4"/>
  <c r="W22" i="4"/>
  <c r="V22" i="4"/>
  <c r="X22" i="4"/>
  <c r="Y22" i="4" s="1"/>
  <c r="Z22" i="4" s="1"/>
  <c r="BN22" i="4" a="1"/>
  <c r="BN22" i="4" s="1"/>
  <c r="BO22" i="4" a="1"/>
  <c r="BO22" i="4" s="1"/>
  <c r="BP22" i="4" a="1"/>
  <c r="BP22" i="4" s="1"/>
  <c r="BR22" i="4" a="1"/>
  <c r="BR22" i="4" s="1"/>
  <c r="BM22" i="4" a="1"/>
  <c r="BM22" i="4" s="1"/>
  <c r="AM22" i="4" s="1" a="1"/>
  <c r="AM22" i="4" s="1"/>
  <c r="BS22" i="4" a="1"/>
  <c r="BS22" i="4" s="1"/>
  <c r="BT22" i="4" s="1"/>
  <c r="CB22" i="4" s="1"/>
  <c r="AG22" i="4" l="1" a="1"/>
  <c r="AG22" i="4" s="1"/>
  <c r="AA22" i="4" a="1"/>
  <c r="AA22" i="4" s="1"/>
  <c r="BY22" i="4" s="1" a="1"/>
  <c r="BY22" i="4" s="1"/>
  <c r="AD22" i="4" a="1"/>
  <c r="AD22" i="4" s="1"/>
  <c r="AB22" i="4" a="1"/>
  <c r="AB22" i="4" s="1"/>
  <c r="AF22" i="4" a="1"/>
  <c r="AF22" i="4" s="1"/>
  <c r="AH22" i="4" s="1"/>
  <c r="AP22" i="4" s="1"/>
  <c r="AC22" i="4" a="1"/>
  <c r="AC22" i="4" s="1"/>
  <c r="AE22" i="4" s="1"/>
  <c r="AI22" i="4" s="1"/>
  <c r="AR22" i="4"/>
  <c r="AS22" i="4"/>
  <c r="CE22" i="4"/>
  <c r="AQ22" i="4"/>
  <c r="CC22" i="4"/>
  <c r="CD22" i="4"/>
  <c r="BV22" i="4"/>
  <c r="BZ22" i="4" s="1"/>
  <c r="CA22" i="4" s="1"/>
  <c r="BQ22" i="4"/>
  <c r="BU22" i="4" s="1"/>
  <c r="BW22" i="4" l="1"/>
  <c r="BX22" i="4" s="1"/>
  <c r="AJ22" i="4"/>
  <c r="AN22" i="4" s="1"/>
  <c r="AO22" i="4" s="1"/>
  <c r="AK22" i="4" l="1"/>
  <c r="AL22" i="4" s="1"/>
  <c r="CF22" i="4" s="1"/>
  <c r="AT23" i="4"/>
  <c r="H23" i="4"/>
  <c r="I23" i="4" l="1" a="1"/>
  <c r="I23" i="4" s="1"/>
  <c r="L23" i="4" a="1"/>
  <c r="L23" i="4" s="1"/>
  <c r="O23" i="4" a="1"/>
  <c r="O23" i="4" s="1"/>
  <c r="N23" i="4" a="1"/>
  <c r="N23" i="4" s="1"/>
  <c r="M23" i="4" a="1"/>
  <c r="M23" i="4" s="1"/>
  <c r="AU23" i="4" a="1"/>
  <c r="AU23" i="4" s="1"/>
  <c r="AW23" i="4" a="1"/>
  <c r="AW23" i="4" s="1"/>
  <c r="AZ23" i="4" a="1"/>
  <c r="AZ23" i="4" s="1"/>
  <c r="AX23" i="4" a="1"/>
  <c r="AX23" i="4" s="1"/>
  <c r="AY23" i="4" a="1"/>
  <c r="AY23" i="4" s="1"/>
  <c r="BA23" i="4" l="1" a="1"/>
  <c r="BA23" i="4" s="1"/>
  <c r="AV23" i="4" a="1"/>
  <c r="AV23" i="4" s="1"/>
  <c r="BB23" i="4" a="1"/>
  <c r="BB23" i="4" s="1"/>
  <c r="BE23" i="4" a="1"/>
  <c r="BE23" i="4" s="1"/>
  <c r="BG23" i="4" s="1" a="1"/>
  <c r="BG23" i="4" s="1"/>
  <c r="BC23" i="4" a="1"/>
  <c r="BC23" i="4" s="1"/>
  <c r="BD23" i="4" a="1"/>
  <c r="BD23" i="4" s="1"/>
  <c r="BF23" i="4" s="1" a="1"/>
  <c r="BF23" i="4" s="1"/>
  <c r="K23" i="4" a="1"/>
  <c r="K23" i="4" s="1"/>
  <c r="Q23" i="4" a="1"/>
  <c r="Q23" i="4" s="1"/>
  <c r="R23" i="4" a="1"/>
  <c r="R23" i="4" s="1"/>
  <c r="T23" i="4" s="1" a="1"/>
  <c r="T23" i="4" s="1"/>
  <c r="J23" i="4" a="1"/>
  <c r="J23" i="4" s="1"/>
  <c r="S23" i="4" a="1"/>
  <c r="S23" i="4" s="1"/>
  <c r="U23" i="4" s="1" a="1"/>
  <c r="U23" i="4" s="1"/>
  <c r="P23" i="4" a="1"/>
  <c r="P23" i="4" s="1"/>
  <c r="X23" i="4" l="1"/>
  <c r="Y23" i="4" s="1"/>
  <c r="Z23" i="4" s="1"/>
  <c r="W23" i="4"/>
  <c r="V23" i="4"/>
  <c r="BI23" i="4"/>
  <c r="BH23" i="4"/>
  <c r="BJ23" i="4"/>
  <c r="BK23" i="4" s="1"/>
  <c r="BL23" i="4" s="1"/>
  <c r="BS23" i="4" l="1" a="1"/>
  <c r="BS23" i="4" s="1"/>
  <c r="BR23" i="4" a="1"/>
  <c r="BR23" i="4" s="1"/>
  <c r="BM23" i="4" a="1"/>
  <c r="BM23" i="4" s="1"/>
  <c r="AM23" i="4" s="1" a="1"/>
  <c r="AM23" i="4" s="1"/>
  <c r="BN23" i="4" a="1"/>
  <c r="BN23" i="4" s="1"/>
  <c r="BO23" i="4" a="1"/>
  <c r="BO23" i="4" s="1"/>
  <c r="BP23" i="4" a="1"/>
  <c r="BP23" i="4" s="1"/>
  <c r="AA23" i="4" a="1"/>
  <c r="AA23" i="4" s="1"/>
  <c r="BY23" i="4" s="1" a="1"/>
  <c r="BY23" i="4" s="1"/>
  <c r="AB23" i="4" a="1"/>
  <c r="AB23" i="4" s="1"/>
  <c r="AG23" i="4" a="1"/>
  <c r="AG23" i="4" s="1"/>
  <c r="AD23" i="4" a="1"/>
  <c r="AD23" i="4" s="1"/>
  <c r="AC23" i="4" a="1"/>
  <c r="AC23" i="4" s="1"/>
  <c r="AE23" i="4" s="1"/>
  <c r="AF23" i="4" a="1"/>
  <c r="AF23" i="4" s="1"/>
  <c r="BT23" i="4" l="1"/>
  <c r="CB23" i="4" s="1"/>
  <c r="AH23" i="4"/>
  <c r="AP23" i="4" s="1"/>
  <c r="AI23" i="4"/>
  <c r="BQ23" i="4"/>
  <c r="BU23" i="4"/>
  <c r="BV23" i="4"/>
  <c r="BZ23" i="4" s="1"/>
  <c r="CA23" i="4" l="1"/>
  <c r="AS23" i="4"/>
  <c r="AR23" i="4"/>
  <c r="AQ23" i="4"/>
  <c r="CE23" i="4"/>
  <c r="CC23" i="4"/>
  <c r="CD23" i="4"/>
  <c r="BW23" i="4"/>
  <c r="BX23" i="4" s="1"/>
  <c r="AJ23" i="4"/>
  <c r="AN23" i="4" s="1"/>
  <c r="AO23" i="4" s="1"/>
  <c r="AK23" i="4" l="1"/>
  <c r="AL23" i="4" s="1"/>
  <c r="CF23" i="4" s="1"/>
  <c r="H24" i="4"/>
  <c r="AT24" i="4"/>
  <c r="AU24" i="4" l="1" a="1"/>
  <c r="AU24" i="4" s="1"/>
  <c r="AW24" i="4" a="1"/>
  <c r="AW24" i="4" s="1"/>
  <c r="AX24" i="4" a="1"/>
  <c r="AX24" i="4" s="1"/>
  <c r="AZ24" i="4" a="1"/>
  <c r="AZ24" i="4" s="1"/>
  <c r="AY24" i="4" a="1"/>
  <c r="AY24" i="4" s="1"/>
  <c r="I24" i="4" a="1"/>
  <c r="I24" i="4" s="1"/>
  <c r="M24" i="4" a="1"/>
  <c r="M24" i="4" s="1"/>
  <c r="L24" i="4" a="1"/>
  <c r="L24" i="4" s="1"/>
  <c r="K24" i="4" a="1"/>
  <c r="K24" i="4" s="1"/>
  <c r="N24" i="4" a="1"/>
  <c r="N24" i="4" s="1"/>
  <c r="O24" i="4" l="1" a="1"/>
  <c r="O24" i="4" s="1"/>
  <c r="R24" i="4" a="1"/>
  <c r="R24" i="4" s="1"/>
  <c r="T24" i="4" s="1" a="1"/>
  <c r="T24" i="4" s="1"/>
  <c r="S24" i="4" a="1"/>
  <c r="S24" i="4" s="1"/>
  <c r="U24" i="4" s="1" a="1"/>
  <c r="U24" i="4" s="1"/>
  <c r="P24" i="4" a="1"/>
  <c r="P24" i="4" s="1"/>
  <c r="J24" i="4" a="1"/>
  <c r="J24" i="4" s="1"/>
  <c r="Q24" i="4" a="1"/>
  <c r="Q24" i="4" s="1"/>
  <c r="BA24" i="4" a="1"/>
  <c r="BA24" i="4" s="1"/>
  <c r="BC24" i="4" a="1"/>
  <c r="BC24" i="4" s="1"/>
  <c r="AV24" i="4" a="1"/>
  <c r="AV24" i="4" s="1"/>
  <c r="BB24" i="4" a="1"/>
  <c r="BB24" i="4" s="1"/>
  <c r="BE24" i="4" a="1"/>
  <c r="BE24" i="4" s="1"/>
  <c r="BG24" i="4" s="1" a="1"/>
  <c r="BG24" i="4" s="1"/>
  <c r="BD24" i="4" a="1"/>
  <c r="BD24" i="4" s="1"/>
  <c r="BF24" i="4" s="1" a="1"/>
  <c r="BF24" i="4" s="1"/>
  <c r="BJ24" i="4" l="1"/>
  <c r="BK24" i="4" s="1"/>
  <c r="BL24" i="4" s="1"/>
  <c r="BI24" i="4"/>
  <c r="BH24" i="4"/>
  <c r="V24" i="4"/>
  <c r="W24" i="4"/>
  <c r="X24" i="4"/>
  <c r="Y24" i="4" s="1"/>
  <c r="Z24" i="4" s="1"/>
  <c r="AG24" i="4" l="1" a="1"/>
  <c r="AG24" i="4" s="1"/>
  <c r="AF24" i="4" a="1"/>
  <c r="AF24" i="4" s="1"/>
  <c r="AD24" i="4" a="1"/>
  <c r="AD24" i="4" s="1"/>
  <c r="AC24" i="4" a="1"/>
  <c r="AC24" i="4" s="1"/>
  <c r="AE24" i="4" s="1"/>
  <c r="AI24" i="4" s="1"/>
  <c r="AA24" i="4" a="1"/>
  <c r="AA24" i="4" s="1"/>
  <c r="BY24" i="4" s="1" a="1"/>
  <c r="BY24" i="4" s="1"/>
  <c r="AB24" i="4" a="1"/>
  <c r="AB24" i="4" s="1"/>
  <c r="BS24" i="4" a="1"/>
  <c r="BS24" i="4" s="1"/>
  <c r="BN24" i="4" a="1"/>
  <c r="BN24" i="4" s="1"/>
  <c r="BM24" i="4" a="1"/>
  <c r="BM24" i="4" s="1"/>
  <c r="AM24" i="4" s="1" a="1"/>
  <c r="AM24" i="4" s="1"/>
  <c r="BO24" i="4" a="1"/>
  <c r="BO24" i="4" s="1"/>
  <c r="BP24" i="4" a="1"/>
  <c r="BP24" i="4" s="1"/>
  <c r="BR24" i="4" a="1"/>
  <c r="BR24" i="4" s="1"/>
  <c r="BT24" i="4" l="1"/>
  <c r="CB24" i="4" s="1"/>
  <c r="AH24" i="4"/>
  <c r="AP24" i="4" s="1"/>
  <c r="BQ24" i="4"/>
  <c r="BU24" i="4" s="1"/>
  <c r="BV24" i="4"/>
  <c r="BZ24" i="4" s="1"/>
  <c r="AJ24" i="4"/>
  <c r="AN24" i="4" s="1"/>
  <c r="CA24" i="4" l="1"/>
  <c r="AO24" i="4"/>
  <c r="AS24" i="4"/>
  <c r="AR24" i="4"/>
  <c r="AQ24" i="4"/>
  <c r="CE24" i="4"/>
  <c r="CC24" i="4"/>
  <c r="CD24" i="4"/>
  <c r="BW24" i="4"/>
  <c r="BX24" i="4" s="1"/>
  <c r="AK24" i="4"/>
  <c r="AL24" i="4" s="1"/>
  <c r="CF24" i="4"/>
  <c r="H25" i="4" l="1"/>
  <c r="AT25" i="4"/>
  <c r="AU25" i="4" l="1" a="1"/>
  <c r="AU25" i="4" s="1"/>
  <c r="BA25" i="4" a="1"/>
  <c r="BA25" i="4" s="1"/>
  <c r="AZ25" i="4" a="1"/>
  <c r="AZ25" i="4" s="1"/>
  <c r="AY25" i="4" a="1"/>
  <c r="AY25" i="4" s="1"/>
  <c r="AX25" i="4" a="1"/>
  <c r="AX25" i="4" s="1"/>
  <c r="AW25" i="4" a="1"/>
  <c r="AW25" i="4" s="1"/>
  <c r="I25" i="4" a="1"/>
  <c r="I25" i="4" s="1"/>
  <c r="O25" i="4" a="1"/>
  <c r="O25" i="4" s="1"/>
  <c r="L25" i="4" a="1"/>
  <c r="L25" i="4" s="1"/>
  <c r="N25" i="4" a="1"/>
  <c r="N25" i="4" s="1"/>
  <c r="M25" i="4" a="1"/>
  <c r="M25" i="4" s="1"/>
  <c r="K25" i="4" a="1"/>
  <c r="K25" i="4" s="1"/>
  <c r="P25" i="4" l="1" a="1"/>
  <c r="P25" i="4" s="1"/>
  <c r="Q25" i="4" a="1"/>
  <c r="Q25" i="4" s="1"/>
  <c r="S25" i="4" a="1"/>
  <c r="S25" i="4" s="1"/>
  <c r="U25" i="4" s="1" a="1"/>
  <c r="U25" i="4" s="1"/>
  <c r="J25" i="4" a="1"/>
  <c r="J25" i="4" s="1"/>
  <c r="R25" i="4" a="1"/>
  <c r="R25" i="4" s="1"/>
  <c r="T25" i="4" s="1" a="1"/>
  <c r="T25" i="4" s="1"/>
  <c r="BB25" i="4" a="1"/>
  <c r="BB25" i="4" s="1"/>
  <c r="AV25" i="4" a="1"/>
  <c r="AV25" i="4" s="1"/>
  <c r="BE25" i="4" a="1"/>
  <c r="BE25" i="4" s="1"/>
  <c r="BG25" i="4" s="1" a="1"/>
  <c r="BG25" i="4" s="1"/>
  <c r="BD25" i="4" a="1"/>
  <c r="BD25" i="4" s="1"/>
  <c r="BF25" i="4" s="1" a="1"/>
  <c r="BF25" i="4" s="1"/>
  <c r="BC25" i="4" a="1"/>
  <c r="BC25" i="4" s="1"/>
  <c r="BJ25" i="4" l="1"/>
  <c r="BI25" i="4"/>
  <c r="BH25" i="4"/>
  <c r="W25" i="4"/>
  <c r="V25" i="4"/>
  <c r="X25" i="4"/>
  <c r="Y25" i="4" s="1"/>
  <c r="Z25" i="4" s="1"/>
  <c r="AG25" i="4" l="1" a="1"/>
  <c r="AG25" i="4" s="1"/>
  <c r="AC25" i="4" a="1"/>
  <c r="AC25" i="4" s="1"/>
  <c r="AA25" i="4" a="1"/>
  <c r="AA25" i="4" s="1"/>
  <c r="BY25" i="4" s="1" a="1"/>
  <c r="BY25" i="4" s="1"/>
  <c r="AB25" i="4" a="1"/>
  <c r="AB25" i="4" s="1"/>
  <c r="AD25" i="4" a="1"/>
  <c r="AD25" i="4" s="1"/>
  <c r="AF25" i="4" a="1"/>
  <c r="AF25" i="4" s="1"/>
  <c r="AH25" i="4" s="1"/>
  <c r="AP25" i="4" s="1"/>
  <c r="BK25" i="4"/>
  <c r="BL25" i="4" s="1"/>
  <c r="BR25" i="4" l="1" a="1"/>
  <c r="BR25" i="4" s="1"/>
  <c r="BO25" i="4" a="1"/>
  <c r="BO25" i="4" s="1"/>
  <c r="BS25" i="4" a="1"/>
  <c r="BS25" i="4" s="1"/>
  <c r="BT25" i="4" s="1"/>
  <c r="BN25" i="4" a="1"/>
  <c r="BN25" i="4" s="1"/>
  <c r="BP25" i="4" a="1"/>
  <c r="BP25" i="4" s="1"/>
  <c r="BM25" i="4" a="1"/>
  <c r="BM25" i="4" s="1"/>
  <c r="AM25" i="4" s="1" a="1"/>
  <c r="AM25" i="4" s="1"/>
  <c r="AE25" i="4"/>
  <c r="AI25" i="4" s="1"/>
  <c r="CB25" i="4" l="1"/>
  <c r="AR25" i="4"/>
  <c r="AS25" i="4"/>
  <c r="CE25" i="4"/>
  <c r="AQ25" i="4"/>
  <c r="CC25" i="4"/>
  <c r="CD25" i="4"/>
  <c r="BV25" i="4"/>
  <c r="BQ25" i="4"/>
  <c r="BZ25" i="4" s="1"/>
  <c r="CA25" i="4" s="1"/>
  <c r="BU25" i="4"/>
  <c r="BW25" i="4" l="1"/>
  <c r="BX25" i="4" s="1"/>
  <c r="AJ25" i="4"/>
  <c r="AN25" i="4" s="1"/>
  <c r="AO25" i="4" s="1"/>
  <c r="AK25" i="4" l="1"/>
  <c r="AL25" i="4" s="1"/>
  <c r="CF25" i="4" s="1"/>
  <c r="AT26" i="4"/>
  <c r="H26" i="4"/>
  <c r="I26" i="4" l="1" a="1"/>
  <c r="I26" i="4" s="1"/>
  <c r="N26" i="4" a="1"/>
  <c r="N26" i="4" s="1"/>
  <c r="M26" i="4" a="1"/>
  <c r="M26" i="4" s="1"/>
  <c r="K26" i="4" a="1"/>
  <c r="K26" i="4" s="1"/>
  <c r="L26" i="4" a="1"/>
  <c r="L26" i="4" s="1"/>
  <c r="O26" i="4" a="1"/>
  <c r="O26" i="4" s="1"/>
  <c r="AU26" i="4" a="1"/>
  <c r="AU26" i="4" s="1"/>
  <c r="AX26" i="4" a="1"/>
  <c r="AX26" i="4" s="1"/>
  <c r="AW26" i="4" a="1"/>
  <c r="AW26" i="4" s="1"/>
  <c r="BA26" i="4" a="1"/>
  <c r="BA26" i="4" s="1"/>
  <c r="AY26" i="4" a="1"/>
  <c r="AY26" i="4" s="1"/>
  <c r="AZ26" i="4" a="1"/>
  <c r="AZ26" i="4" s="1"/>
  <c r="BC26" i="4" l="1" a="1"/>
  <c r="BC26" i="4" s="1"/>
  <c r="BE26" i="4" a="1"/>
  <c r="BE26" i="4" s="1"/>
  <c r="BG26" i="4" s="1" a="1"/>
  <c r="BG26" i="4" s="1"/>
  <c r="BB26" i="4" a="1"/>
  <c r="BB26" i="4" s="1"/>
  <c r="BD26" i="4" a="1"/>
  <c r="BD26" i="4" s="1"/>
  <c r="BF26" i="4" s="1" a="1"/>
  <c r="BF26" i="4" s="1"/>
  <c r="AV26" i="4" a="1"/>
  <c r="AV26" i="4" s="1"/>
  <c r="Q26" i="4" a="1"/>
  <c r="Q26" i="4" s="1"/>
  <c r="S26" i="4" a="1"/>
  <c r="S26" i="4" s="1"/>
  <c r="U26" i="4" s="1" a="1"/>
  <c r="U26" i="4" s="1"/>
  <c r="R26" i="4" a="1"/>
  <c r="R26" i="4" s="1"/>
  <c r="T26" i="4" s="1" a="1"/>
  <c r="T26" i="4" s="1"/>
  <c r="J26" i="4" a="1"/>
  <c r="J26" i="4" s="1"/>
  <c r="P26" i="4" a="1"/>
  <c r="P26" i="4" s="1"/>
  <c r="V26" i="4" l="1"/>
  <c r="X26" i="4"/>
  <c r="Y26" i="4" s="1"/>
  <c r="Z26" i="4" s="1"/>
  <c r="W26" i="4"/>
  <c r="BH26" i="4"/>
  <c r="BI26" i="4"/>
  <c r="BJ26" i="4"/>
  <c r="BK26" i="4" s="1"/>
  <c r="BL26" i="4" s="1"/>
  <c r="BO26" i="4" l="1" a="1"/>
  <c r="BO26" i="4" s="1"/>
  <c r="BN26" i="4" a="1"/>
  <c r="BN26" i="4" s="1"/>
  <c r="BM26" i="4" a="1"/>
  <c r="BM26" i="4" s="1"/>
  <c r="AM26" i="4" s="1" a="1"/>
  <c r="AM26" i="4" s="1"/>
  <c r="BS26" i="4" a="1"/>
  <c r="BS26" i="4" s="1"/>
  <c r="BR26" i="4" a="1"/>
  <c r="BR26" i="4" s="1"/>
  <c r="BP26" i="4" a="1"/>
  <c r="BP26" i="4" s="1"/>
  <c r="BQ26" i="4" s="1"/>
  <c r="AB26" i="4" a="1"/>
  <c r="AB26" i="4" s="1"/>
  <c r="AG26" i="4" a="1"/>
  <c r="AG26" i="4" s="1"/>
  <c r="AA26" i="4" a="1"/>
  <c r="AA26" i="4" s="1"/>
  <c r="BY26" i="4" s="1" a="1"/>
  <c r="BY26" i="4" s="1"/>
  <c r="AC26" i="4" a="1"/>
  <c r="AC26" i="4" s="1"/>
  <c r="AD26" i="4" a="1"/>
  <c r="AD26" i="4" s="1"/>
  <c r="AF26" i="4" a="1"/>
  <c r="AF26" i="4" s="1"/>
  <c r="AE26" i="4" l="1"/>
  <c r="AI26" i="4" s="1"/>
  <c r="AH26" i="4"/>
  <c r="AP26" i="4" s="1"/>
  <c r="BU26" i="4"/>
  <c r="BT26" i="4"/>
  <c r="CB26" i="4" s="1"/>
  <c r="AR26" i="4" l="1"/>
  <c r="AS26" i="4"/>
  <c r="AQ26" i="4"/>
  <c r="CE26" i="4"/>
  <c r="CD26" i="4"/>
  <c r="CC26" i="4"/>
  <c r="BV26" i="4"/>
  <c r="BZ26" i="4" s="1"/>
  <c r="CA26" i="4" s="1"/>
  <c r="AJ26" i="4"/>
  <c r="AN26" i="4" s="1"/>
  <c r="AO26" i="4" s="1"/>
  <c r="AK26" i="4" l="1"/>
  <c r="AL26" i="4" s="1"/>
  <c r="BW26" i="4"/>
  <c r="BX26" i="4" s="1"/>
  <c r="CF26" i="4"/>
  <c r="AT27" i="4"/>
  <c r="H27" i="4"/>
  <c r="I27" i="4" l="1" a="1"/>
  <c r="I27" i="4" s="1"/>
  <c r="N27" i="4" a="1"/>
  <c r="N27" i="4" s="1"/>
  <c r="M27" i="4" a="1"/>
  <c r="M27" i="4" s="1"/>
  <c r="L27" i="4" a="1"/>
  <c r="L27" i="4" s="1"/>
  <c r="O27" i="4" a="1"/>
  <c r="O27" i="4" s="1"/>
  <c r="K27" i="4" a="1"/>
  <c r="K27" i="4" s="1"/>
  <c r="AU27" i="4" a="1"/>
  <c r="AU27" i="4" s="1"/>
  <c r="AZ27" i="4" a="1"/>
  <c r="AZ27" i="4" s="1"/>
  <c r="AX27" i="4" a="1"/>
  <c r="AX27" i="4" s="1"/>
  <c r="BA27" i="4" a="1"/>
  <c r="BA27" i="4" s="1"/>
  <c r="AY27" i="4" a="1"/>
  <c r="AY27" i="4" s="1"/>
  <c r="AW27" i="4" l="1" a="1"/>
  <c r="AW27" i="4" s="1"/>
  <c r="AV27" i="4" a="1"/>
  <c r="AV27" i="4" s="1"/>
  <c r="BB27" i="4" a="1"/>
  <c r="BB27" i="4" s="1"/>
  <c r="BD27" i="4" a="1"/>
  <c r="BD27" i="4" s="1"/>
  <c r="BF27" i="4" s="1" a="1"/>
  <c r="BF27" i="4" s="1"/>
  <c r="BE27" i="4" a="1"/>
  <c r="BE27" i="4" s="1"/>
  <c r="BG27" i="4" s="1" a="1"/>
  <c r="BG27" i="4" s="1"/>
  <c r="BC27" i="4" a="1"/>
  <c r="BC27" i="4" s="1"/>
  <c r="P27" i="4" a="1"/>
  <c r="P27" i="4" s="1"/>
  <c r="S27" i="4" a="1"/>
  <c r="S27" i="4" s="1"/>
  <c r="U27" i="4" s="1" a="1"/>
  <c r="U27" i="4" s="1"/>
  <c r="J27" i="4" a="1"/>
  <c r="J27" i="4" s="1"/>
  <c r="R27" i="4" a="1"/>
  <c r="R27" i="4" s="1"/>
  <c r="T27" i="4" s="1" a="1"/>
  <c r="T27" i="4" s="1"/>
  <c r="Q27" i="4" a="1"/>
  <c r="Q27" i="4" s="1"/>
  <c r="W27" i="4" l="1"/>
  <c r="X27" i="4"/>
  <c r="Y27" i="4" s="1"/>
  <c r="Z27" i="4" s="1"/>
  <c r="V27" i="4"/>
  <c r="BI27" i="4"/>
  <c r="BH27" i="4"/>
  <c r="BJ27" i="4"/>
  <c r="BK27" i="4" s="1"/>
  <c r="BL27" i="4" s="1"/>
  <c r="BP27" i="4" l="1" a="1"/>
  <c r="BP27" i="4" s="1"/>
  <c r="BS27" i="4" a="1"/>
  <c r="BS27" i="4" s="1"/>
  <c r="BN27" i="4" a="1"/>
  <c r="BN27" i="4" s="1"/>
  <c r="BO27" i="4" a="1"/>
  <c r="BO27" i="4" s="1"/>
  <c r="BQ27" i="4" s="1"/>
  <c r="BM27" i="4" a="1"/>
  <c r="BM27" i="4" s="1"/>
  <c r="AM27" i="4" s="1" a="1"/>
  <c r="AM27" i="4" s="1"/>
  <c r="BR27" i="4" a="1"/>
  <c r="BR27" i="4" s="1"/>
  <c r="BU27" i="4" s="1"/>
  <c r="AA27" i="4" a="1"/>
  <c r="AA27" i="4" s="1"/>
  <c r="BY27" i="4" s="1" a="1"/>
  <c r="BY27" i="4" s="1"/>
  <c r="AB27" i="4" a="1"/>
  <c r="AB27" i="4" s="1"/>
  <c r="AD27" i="4" a="1"/>
  <c r="AD27" i="4" s="1"/>
  <c r="AF27" i="4" a="1"/>
  <c r="AF27" i="4" s="1"/>
  <c r="AC27" i="4" a="1"/>
  <c r="AC27" i="4" s="1"/>
  <c r="AE27" i="4" s="1"/>
  <c r="AG27" i="4" a="1"/>
  <c r="AG27" i="4" s="1"/>
  <c r="AH27" i="4" s="1"/>
  <c r="AP27" i="4" s="1"/>
  <c r="AI27" i="4" l="1"/>
  <c r="BT27" i="4"/>
  <c r="CB27" i="4" s="1"/>
  <c r="AJ27" i="4"/>
  <c r="AN27" i="4" s="1"/>
  <c r="AO27" i="4" s="1"/>
  <c r="AK27" i="4"/>
  <c r="AL27" i="4" s="1"/>
  <c r="BV27" i="4"/>
  <c r="BZ27" i="4" s="1"/>
  <c r="CA27" i="4" l="1"/>
  <c r="AR27" i="4"/>
  <c r="AS27" i="4"/>
  <c r="CE27" i="4"/>
  <c r="AQ27" i="4"/>
  <c r="CC27" i="4"/>
  <c r="CD27" i="4"/>
  <c r="BW27" i="4"/>
  <c r="BX27" i="4" s="1"/>
  <c r="CF27" i="4" s="1"/>
  <c r="AT28" i="4"/>
  <c r="H28" i="4"/>
  <c r="I28" i="4" l="1" a="1"/>
  <c r="I28" i="4" s="1"/>
  <c r="L28" i="4" a="1"/>
  <c r="L28" i="4" s="1"/>
  <c r="M28" i="4" a="1"/>
  <c r="M28" i="4" s="1"/>
  <c r="N28" i="4" a="1"/>
  <c r="N28" i="4" s="1"/>
  <c r="K28" i="4" a="1"/>
  <c r="K28" i="4" s="1"/>
  <c r="O28" i="4" a="1"/>
  <c r="O28" i="4" s="1"/>
  <c r="AU28" i="4" a="1"/>
  <c r="AU28" i="4" s="1"/>
  <c r="AZ28" i="4" a="1"/>
  <c r="AZ28" i="4" s="1"/>
  <c r="AW28" i="4" a="1"/>
  <c r="AW28" i="4" s="1"/>
  <c r="BA28" i="4" a="1"/>
  <c r="BA28" i="4" s="1"/>
  <c r="AY28" i="4" a="1"/>
  <c r="AY28" i="4" s="1"/>
  <c r="AX28" i="4" a="1"/>
  <c r="AX28" i="4" s="1"/>
  <c r="BB28" i="4" l="1" a="1"/>
  <c r="BB28" i="4" s="1"/>
  <c r="BC28" i="4" a="1"/>
  <c r="BC28" i="4" s="1"/>
  <c r="AV28" i="4" a="1"/>
  <c r="AV28" i="4" s="1"/>
  <c r="BE28" i="4" a="1"/>
  <c r="BE28" i="4" s="1"/>
  <c r="BG28" i="4" s="1" a="1"/>
  <c r="BG28" i="4" s="1"/>
  <c r="BD28" i="4" a="1"/>
  <c r="BD28" i="4" s="1"/>
  <c r="BF28" i="4" s="1" a="1"/>
  <c r="BF28" i="4" s="1"/>
  <c r="Q28" i="4" a="1"/>
  <c r="Q28" i="4" s="1"/>
  <c r="S28" i="4" a="1"/>
  <c r="S28" i="4" s="1"/>
  <c r="U28" i="4" s="1" a="1"/>
  <c r="U28" i="4" s="1"/>
  <c r="J28" i="4" a="1"/>
  <c r="J28" i="4" s="1"/>
  <c r="R28" i="4" a="1"/>
  <c r="R28" i="4" s="1"/>
  <c r="T28" i="4" s="1" a="1"/>
  <c r="T28" i="4" s="1"/>
  <c r="P28" i="4" a="1"/>
  <c r="P28" i="4" s="1"/>
  <c r="W28" i="4" l="1"/>
  <c r="V28" i="4"/>
  <c r="X28" i="4"/>
  <c r="Y28" i="4" s="1"/>
  <c r="Z28" i="4" s="1"/>
  <c r="BJ28" i="4"/>
  <c r="BH28" i="4"/>
  <c r="BI28" i="4"/>
  <c r="BK28" i="4" l="1"/>
  <c r="BL28" i="4" s="1"/>
  <c r="BO28" i="4" a="1"/>
  <c r="BO28" i="4" s="1"/>
  <c r="BM28" i="4" a="1"/>
  <c r="BM28" i="4" s="1"/>
  <c r="AM28" i="4" s="1" a="1"/>
  <c r="AM28" i="4" s="1"/>
  <c r="BP28" i="4" a="1"/>
  <c r="BP28" i="4" s="1"/>
  <c r="BQ28" i="4" s="1"/>
  <c r="BR28" i="4" a="1"/>
  <c r="BR28" i="4" s="1"/>
  <c r="BS28" i="4" a="1"/>
  <c r="BS28" i="4" s="1"/>
  <c r="BT28" i="4" s="1"/>
  <c r="BN28" i="4" a="1"/>
  <c r="BN28" i="4" s="1"/>
  <c r="AG28" i="4" a="1"/>
  <c r="AG28" i="4" s="1"/>
  <c r="AC28" i="4" a="1"/>
  <c r="AC28" i="4" s="1"/>
  <c r="AA28" i="4" a="1"/>
  <c r="AA28" i="4" s="1"/>
  <c r="BY28" i="4" s="1" a="1"/>
  <c r="BY28" i="4" s="1"/>
  <c r="AF28" i="4" a="1"/>
  <c r="AF28" i="4" s="1"/>
  <c r="AB28" i="4" a="1"/>
  <c r="AB28" i="4" s="1"/>
  <c r="AD28" i="4" a="1"/>
  <c r="AD28" i="4" s="1"/>
  <c r="CB28" i="4" l="1"/>
  <c r="BU28" i="4"/>
  <c r="AH28" i="4"/>
  <c r="AP28" i="4" s="1"/>
  <c r="AE28" i="4"/>
  <c r="AI28" i="4" s="1"/>
  <c r="BV28" i="4"/>
  <c r="BZ28" i="4" s="1"/>
  <c r="CA28" i="4" s="1"/>
  <c r="AR28" i="4" l="1"/>
  <c r="AS28" i="4"/>
  <c r="AQ28" i="4"/>
  <c r="CE28" i="4"/>
  <c r="CC28" i="4"/>
  <c r="CD28" i="4"/>
  <c r="BW28" i="4"/>
  <c r="BX28" i="4" s="1"/>
  <c r="AJ28" i="4"/>
  <c r="AN28" i="4" s="1"/>
  <c r="AO28" i="4" s="1"/>
  <c r="AK28" i="4" l="1"/>
  <c r="AL28" i="4" s="1"/>
  <c r="CF28" i="4" s="1"/>
  <c r="H29" i="4"/>
  <c r="AT29" i="4"/>
  <c r="AU29" i="4" a="1"/>
  <c r="AU29" i="4" s="1"/>
  <c r="AX29" i="4" a="1"/>
  <c r="AX29" i="4" s="1"/>
  <c r="AW29" i="4" a="1"/>
  <c r="AW29" i="4" s="1"/>
  <c r="BA29" i="4" a="1"/>
  <c r="BA29" i="4" s="1"/>
  <c r="AZ29" i="4" a="1"/>
  <c r="AZ29" i="4" s="1"/>
  <c r="AY29" i="4" a="1"/>
  <c r="AY29" i="4" s="1"/>
  <c r="I29" i="4" a="1"/>
  <c r="I29" i="4" s="1"/>
  <c r="O29" i="4" a="1"/>
  <c r="O29" i="4" s="1"/>
  <c r="N29" i="4" a="1"/>
  <c r="N29" i="4" s="1"/>
  <c r="M29" i="4" a="1"/>
  <c r="M29" i="4" s="1"/>
  <c r="L29" i="4" a="1"/>
  <c r="L29" i="4" s="1"/>
  <c r="K29" i="4" l="1" a="1"/>
  <c r="K29" i="4" s="1"/>
  <c r="P29" i="4" a="1"/>
  <c r="P29" i="4" s="1"/>
  <c r="Q29" i="4" a="1"/>
  <c r="Q29" i="4" s="1"/>
  <c r="J29" i="4" a="1"/>
  <c r="J29" i="4" s="1"/>
  <c r="S29" i="4" a="1"/>
  <c r="S29" i="4" s="1"/>
  <c r="U29" i="4" s="1" a="1"/>
  <c r="U29" i="4" s="1"/>
  <c r="R29" i="4" a="1"/>
  <c r="R29" i="4" s="1"/>
  <c r="T29" i="4" s="1" a="1"/>
  <c r="T29" i="4" s="1"/>
  <c r="BD29" i="4" a="1"/>
  <c r="BD29" i="4" s="1"/>
  <c r="BF29" i="4" s="1" a="1"/>
  <c r="BF29" i="4" s="1"/>
  <c r="AV29" i="4" a="1"/>
  <c r="AV29" i="4" s="1"/>
  <c r="BB29" i="4" a="1"/>
  <c r="BB29" i="4" s="1"/>
  <c r="BE29" i="4" a="1"/>
  <c r="BE29" i="4" s="1"/>
  <c r="BG29" i="4" s="1" a="1"/>
  <c r="BG29" i="4" s="1"/>
  <c r="BH29" i="4" s="1"/>
  <c r="BC29" i="4" a="1"/>
  <c r="BC29" i="4" s="1"/>
  <c r="BJ29" i="4" l="1"/>
  <c r="BK29" i="4" s="1"/>
  <c r="BL29" i="4" s="1"/>
  <c r="BI29" i="4"/>
  <c r="V29" i="4"/>
  <c r="X29" i="4"/>
  <c r="Y29" i="4" s="1"/>
  <c r="Z29" i="4" s="1"/>
  <c r="W29" i="4"/>
  <c r="AG29" i="4" l="1" a="1"/>
  <c r="AG29" i="4" s="1"/>
  <c r="AB29" i="4" a="1"/>
  <c r="AB29" i="4" s="1"/>
  <c r="AA29" i="4" a="1"/>
  <c r="AA29" i="4" s="1"/>
  <c r="BY29" i="4" s="1" a="1"/>
  <c r="BY29" i="4" s="1"/>
  <c r="AD29" i="4" a="1"/>
  <c r="AD29" i="4" s="1"/>
  <c r="AC29" i="4" a="1"/>
  <c r="AC29" i="4" s="1"/>
  <c r="AE29" i="4" s="1"/>
  <c r="AF29" i="4" a="1"/>
  <c r="AF29" i="4" s="1"/>
  <c r="BN29" i="4" a="1"/>
  <c r="BN29" i="4" s="1"/>
  <c r="BS29" i="4" a="1"/>
  <c r="BS29" i="4" s="1"/>
  <c r="BR29" i="4" a="1"/>
  <c r="BR29" i="4" s="1"/>
  <c r="BM29" i="4" a="1"/>
  <c r="BM29" i="4" s="1"/>
  <c r="AM29" i="4" s="1" a="1"/>
  <c r="AM29" i="4" s="1"/>
  <c r="BO29" i="4" a="1"/>
  <c r="BO29" i="4" s="1"/>
  <c r="BP29" i="4" a="1"/>
  <c r="BP29" i="4" s="1"/>
  <c r="BQ29" i="4" l="1"/>
  <c r="BU29" i="4"/>
  <c r="BT29" i="4"/>
  <c r="CB29" i="4" s="1"/>
  <c r="AH29" i="4"/>
  <c r="AP29" i="4" s="1"/>
  <c r="AI29" i="4"/>
  <c r="AS29" i="4" l="1"/>
  <c r="AR29" i="4"/>
  <c r="AQ29" i="4"/>
  <c r="CE29" i="4"/>
  <c r="CC29" i="4"/>
  <c r="CD29" i="4"/>
  <c r="AJ29" i="4"/>
  <c r="AN29" i="4" s="1"/>
  <c r="AO29" i="4" s="1"/>
  <c r="BV29" i="4"/>
  <c r="BZ29" i="4" s="1"/>
  <c r="CA29" i="4" s="1"/>
  <c r="AK29" i="4" l="1"/>
  <c r="AL29" i="4" s="1"/>
  <c r="BW29" i="4"/>
  <c r="BX29" i="4" s="1"/>
  <c r="CF29" i="4" s="1"/>
  <c r="H30" i="4"/>
  <c r="AT30" i="4"/>
  <c r="AU30" i="4" l="1" a="1"/>
  <c r="AU30" i="4" s="1"/>
  <c r="AZ30" i="4" a="1"/>
  <c r="AZ30" i="4" s="1"/>
  <c r="AX30" i="4" a="1"/>
  <c r="AX30" i="4" s="1"/>
  <c r="AW30" i="4" a="1"/>
  <c r="AW30" i="4" s="1"/>
  <c r="BA30" i="4" a="1"/>
  <c r="BA30" i="4" s="1"/>
  <c r="I30" i="4" a="1"/>
  <c r="I30" i="4" s="1"/>
  <c r="L30" i="4" a="1"/>
  <c r="L30" i="4" s="1"/>
  <c r="O30" i="4" a="1"/>
  <c r="O30" i="4" s="1"/>
  <c r="M30" i="4" a="1"/>
  <c r="M30" i="4" s="1"/>
  <c r="N30" i="4" a="1"/>
  <c r="N30" i="4" s="1"/>
  <c r="K30" i="4" l="1" a="1"/>
  <c r="K30" i="4" s="1"/>
  <c r="Q30" i="4" a="1"/>
  <c r="Q30" i="4" s="1"/>
  <c r="P30" i="4" a="1"/>
  <c r="P30" i="4" s="1"/>
  <c r="J30" i="4" a="1"/>
  <c r="J30" i="4" s="1"/>
  <c r="R30" i="4" a="1"/>
  <c r="R30" i="4" s="1"/>
  <c r="T30" i="4" s="1" a="1"/>
  <c r="T30" i="4" s="1"/>
  <c r="S30" i="4" a="1"/>
  <c r="S30" i="4" s="1"/>
  <c r="U30" i="4" s="1" a="1"/>
  <c r="U30" i="4" s="1"/>
  <c r="AY30" i="4" a="1"/>
  <c r="AY30" i="4" s="1"/>
  <c r="BE30" i="4" a="1"/>
  <c r="BE30" i="4" s="1"/>
  <c r="BG30" i="4" s="1" a="1"/>
  <c r="BG30" i="4" s="1"/>
  <c r="BD30" i="4" a="1"/>
  <c r="BD30" i="4" s="1"/>
  <c r="BF30" i="4" s="1" a="1"/>
  <c r="BF30" i="4" s="1"/>
  <c r="AV30" i="4" a="1"/>
  <c r="AV30" i="4" s="1"/>
  <c r="BB30" i="4" a="1"/>
  <c r="BB30" i="4" s="1"/>
  <c r="BC30" i="4" a="1"/>
  <c r="BC30" i="4" s="1"/>
  <c r="BJ30" i="4" l="1"/>
  <c r="BI30" i="4"/>
  <c r="BH30" i="4"/>
  <c r="V30" i="4"/>
  <c r="W30" i="4"/>
  <c r="X30" i="4"/>
  <c r="Y30" i="4" s="1"/>
  <c r="Z30" i="4" s="1"/>
  <c r="AG30" i="4" l="1" a="1"/>
  <c r="AG30" i="4" s="1"/>
  <c r="AF30" i="4" a="1"/>
  <c r="AF30" i="4" s="1"/>
  <c r="AH30" i="4" s="1"/>
  <c r="AD30" i="4" a="1"/>
  <c r="AD30" i="4" s="1"/>
  <c r="AB30" i="4" a="1"/>
  <c r="AB30" i="4" s="1"/>
  <c r="AA30" i="4" a="1"/>
  <c r="AA30" i="4" s="1"/>
  <c r="BY30" i="4" s="1" a="1"/>
  <c r="BY30" i="4" s="1"/>
  <c r="AC30" i="4" a="1"/>
  <c r="AC30" i="4" s="1"/>
  <c r="AE30" i="4" s="1"/>
  <c r="AI30" i="4" s="1"/>
  <c r="BK30" i="4"/>
  <c r="BL30" i="4" s="1"/>
  <c r="AP30" i="4" l="1"/>
  <c r="BS30" i="4" a="1"/>
  <c r="BS30" i="4" s="1"/>
  <c r="BN30" i="4" a="1"/>
  <c r="BN30" i="4" s="1"/>
  <c r="BM30" i="4" a="1"/>
  <c r="BM30" i="4" s="1"/>
  <c r="AM30" i="4" s="1" a="1"/>
  <c r="AM30" i="4" s="1"/>
  <c r="BR30" i="4" a="1"/>
  <c r="BR30" i="4" s="1"/>
  <c r="BO30" i="4" a="1"/>
  <c r="BO30" i="4" s="1"/>
  <c r="BP30" i="4" a="1"/>
  <c r="BP30" i="4" s="1"/>
  <c r="BQ30" i="4" l="1"/>
  <c r="BU30" i="4"/>
  <c r="BT30" i="4"/>
  <c r="CB30" i="4" s="1"/>
  <c r="AR30" i="4" l="1"/>
  <c r="AS30" i="4"/>
  <c r="CE30" i="4"/>
  <c r="AQ30" i="4"/>
  <c r="CC30" i="4"/>
  <c r="CD30" i="4"/>
  <c r="BV30" i="4"/>
  <c r="AJ30" i="4"/>
  <c r="AN30" i="4" s="1"/>
  <c r="AO30" i="4" s="1"/>
  <c r="BZ30" i="4"/>
  <c r="CA30" i="4" s="1"/>
  <c r="AK30" i="4" l="1"/>
  <c r="AL30" i="4" s="1"/>
  <c r="BW30" i="4"/>
  <c r="BX30" i="4" s="1"/>
  <c r="CF30" i="4"/>
  <c r="AT31" i="4" l="1"/>
  <c r="H31" i="4"/>
  <c r="I31" i="4" l="1" a="1"/>
  <c r="I31" i="4" s="1"/>
  <c r="K31" i="4" a="1"/>
  <c r="K31" i="4" s="1"/>
  <c r="O31" i="4" a="1"/>
  <c r="O31" i="4" s="1"/>
  <c r="L31" i="4" a="1"/>
  <c r="L31" i="4" s="1"/>
  <c r="M31" i="4" a="1"/>
  <c r="M31" i="4" s="1"/>
  <c r="N31" i="4" a="1"/>
  <c r="N31" i="4" s="1"/>
  <c r="AU31" i="4" a="1"/>
  <c r="AU31" i="4" s="1"/>
  <c r="BA31" i="4" a="1"/>
  <c r="BA31" i="4" s="1"/>
  <c r="AY31" i="4" a="1"/>
  <c r="AY31" i="4" s="1"/>
  <c r="AZ31" i="4" a="1"/>
  <c r="AZ31" i="4" s="1"/>
  <c r="AW31" i="4" a="1"/>
  <c r="AW31" i="4" s="1"/>
  <c r="AX31" i="4" l="1" a="1"/>
  <c r="AX31" i="4" s="1"/>
  <c r="AV31" i="4" a="1"/>
  <c r="AV31" i="4" s="1"/>
  <c r="BB31" i="4" a="1"/>
  <c r="BB31" i="4" s="1"/>
  <c r="BC31" i="4" a="1"/>
  <c r="BC31" i="4" s="1"/>
  <c r="BD31" i="4" a="1"/>
  <c r="BD31" i="4" s="1"/>
  <c r="BF31" i="4" s="1" a="1"/>
  <c r="BF31" i="4" s="1"/>
  <c r="BE31" i="4" a="1"/>
  <c r="BE31" i="4" s="1"/>
  <c r="BG31" i="4" s="1" a="1"/>
  <c r="BG31" i="4" s="1"/>
  <c r="S31" i="4" a="1"/>
  <c r="S31" i="4" s="1"/>
  <c r="U31" i="4" s="1" a="1"/>
  <c r="U31" i="4" s="1"/>
  <c r="J31" i="4" a="1"/>
  <c r="J31" i="4" s="1"/>
  <c r="P31" i="4" a="1"/>
  <c r="P31" i="4" s="1"/>
  <c r="R31" i="4" a="1"/>
  <c r="R31" i="4" s="1"/>
  <c r="T31" i="4" s="1" a="1"/>
  <c r="T31" i="4" s="1"/>
  <c r="Q31" i="4" a="1"/>
  <c r="Q31" i="4" s="1"/>
  <c r="W31" i="4" l="1"/>
  <c r="X31" i="4"/>
  <c r="V31" i="4"/>
  <c r="BJ31" i="4"/>
  <c r="BH31" i="4"/>
  <c r="BI31" i="4"/>
  <c r="BK31" i="4"/>
  <c r="BL31" i="4" s="1"/>
  <c r="Y31" i="4" l="1"/>
  <c r="Z31" i="4" s="1"/>
  <c r="BO31" i="4" a="1"/>
  <c r="BO31" i="4" s="1"/>
  <c r="BS31" i="4" a="1"/>
  <c r="BS31" i="4" s="1"/>
  <c r="BM31" i="4" a="1"/>
  <c r="BM31" i="4" s="1"/>
  <c r="AM31" i="4" s="1" a="1"/>
  <c r="AM31" i="4" s="1"/>
  <c r="BN31" i="4" a="1"/>
  <c r="BN31" i="4" s="1"/>
  <c r="BP31" i="4" a="1"/>
  <c r="BP31" i="4" s="1"/>
  <c r="BR31" i="4" a="1"/>
  <c r="BR31" i="4" s="1"/>
  <c r="AB31" i="4" a="1"/>
  <c r="AB31" i="4" s="1"/>
  <c r="AD31" i="4" a="1"/>
  <c r="AD31" i="4" s="1"/>
  <c r="AC31" i="4" a="1"/>
  <c r="AC31" i="4" s="1"/>
  <c r="AE31" i="4" s="1"/>
  <c r="AG31" i="4" a="1"/>
  <c r="AG31" i="4" s="1"/>
  <c r="AA31" i="4" a="1"/>
  <c r="AA31" i="4" s="1"/>
  <c r="BY31" i="4" s="1" a="1"/>
  <c r="BY31" i="4" s="1"/>
  <c r="AF31" i="4" a="1"/>
  <c r="AF31" i="4" s="1"/>
  <c r="BT31" i="4" l="1"/>
  <c r="CB31" i="4" s="1"/>
  <c r="AH31" i="4"/>
  <c r="AP31" i="4" s="1"/>
  <c r="AI31" i="4"/>
  <c r="BV31" i="4"/>
  <c r="BZ31" i="4" s="1"/>
  <c r="BQ31" i="4"/>
  <c r="BU31" i="4" s="1"/>
  <c r="CA31" i="4" l="1"/>
  <c r="AS31" i="4"/>
  <c r="AR31" i="4"/>
  <c r="AQ31" i="4"/>
  <c r="CE31" i="4"/>
  <c r="CC31" i="4"/>
  <c r="CD31" i="4"/>
  <c r="BW31" i="4"/>
  <c r="BX31" i="4" s="1"/>
  <c r="AJ31" i="4"/>
  <c r="AN31" i="4" s="1"/>
  <c r="AO31" i="4" s="1"/>
  <c r="AK31" i="4" l="1"/>
  <c r="AL31" i="4" s="1"/>
  <c r="CF31" i="4" s="1"/>
  <c r="AT32" i="4"/>
  <c r="H32" i="4"/>
  <c r="I32" i="4" l="1" a="1"/>
  <c r="I32" i="4" s="1"/>
  <c r="N32" i="4" a="1"/>
  <c r="N32" i="4" s="1"/>
  <c r="L32" i="4" a="1"/>
  <c r="L32" i="4" s="1"/>
  <c r="M32" i="4" a="1"/>
  <c r="M32" i="4" s="1"/>
  <c r="K32" i="4" a="1"/>
  <c r="K32" i="4" s="1"/>
  <c r="AU32" i="4" a="1"/>
  <c r="AU32" i="4" s="1"/>
  <c r="AY32" i="4" a="1"/>
  <c r="AY32" i="4" s="1"/>
  <c r="BA32" i="4" a="1"/>
  <c r="BA32" i="4" s="1"/>
  <c r="AZ32" i="4" a="1"/>
  <c r="AZ32" i="4" s="1"/>
  <c r="AW32" i="4" a="1"/>
  <c r="AW32" i="4" s="1"/>
  <c r="AX32" i="4" l="1" a="1"/>
  <c r="AX32" i="4" s="1"/>
  <c r="BE32" i="4" a="1"/>
  <c r="BE32" i="4" s="1"/>
  <c r="BG32" i="4" s="1" a="1"/>
  <c r="BG32" i="4" s="1"/>
  <c r="BD32" i="4" a="1"/>
  <c r="BD32" i="4" s="1"/>
  <c r="BF32" i="4" s="1" a="1"/>
  <c r="BF32" i="4" s="1"/>
  <c r="BB32" i="4" a="1"/>
  <c r="BB32" i="4" s="1"/>
  <c r="AV32" i="4" a="1"/>
  <c r="AV32" i="4" s="1"/>
  <c r="BC32" i="4" a="1"/>
  <c r="BC32" i="4" s="1"/>
  <c r="O32" i="4" a="1"/>
  <c r="O32" i="4" s="1"/>
  <c r="J32" i="4" a="1"/>
  <c r="J32" i="4" s="1"/>
  <c r="P32" i="4" a="1"/>
  <c r="P32" i="4" s="1"/>
  <c r="R32" i="4" a="1"/>
  <c r="R32" i="4" s="1"/>
  <c r="T32" i="4" s="1" a="1"/>
  <c r="T32" i="4" s="1"/>
  <c r="Q32" i="4" a="1"/>
  <c r="Q32" i="4" s="1"/>
  <c r="S32" i="4" a="1"/>
  <c r="S32" i="4" s="1"/>
  <c r="U32" i="4" s="1" a="1"/>
  <c r="U32" i="4" s="1"/>
  <c r="W32" i="4" l="1"/>
  <c r="V32" i="4"/>
  <c r="X32" i="4"/>
  <c r="Y32" i="4" s="1"/>
  <c r="Z32" i="4" s="1"/>
  <c r="BJ32" i="4"/>
  <c r="BH32" i="4"/>
  <c r="BI32" i="4"/>
  <c r="BK32" i="4"/>
  <c r="BL32" i="4" s="1"/>
  <c r="BR32" i="4" l="1" a="1"/>
  <c r="BR32" i="4" s="1"/>
  <c r="BS32" i="4" a="1"/>
  <c r="BS32" i="4" s="1"/>
  <c r="BT32" i="4" s="1"/>
  <c r="BN32" i="4" a="1"/>
  <c r="BN32" i="4" s="1"/>
  <c r="BM32" i="4" a="1"/>
  <c r="BM32" i="4" s="1"/>
  <c r="AM32" i="4" s="1" a="1"/>
  <c r="AM32" i="4" s="1"/>
  <c r="BO32" i="4" a="1"/>
  <c r="BO32" i="4" s="1"/>
  <c r="BP32" i="4" a="1"/>
  <c r="BP32" i="4" s="1"/>
  <c r="AG32" i="4" a="1"/>
  <c r="AG32" i="4" s="1"/>
  <c r="AB32" i="4" a="1"/>
  <c r="AB32" i="4" s="1"/>
  <c r="AC32" i="4" a="1"/>
  <c r="AC32" i="4" s="1"/>
  <c r="AA32" i="4" a="1"/>
  <c r="AA32" i="4" s="1"/>
  <c r="BY32" i="4" s="1" a="1"/>
  <c r="BY32" i="4" s="1"/>
  <c r="AF32" i="4" a="1"/>
  <c r="AF32" i="4" s="1"/>
  <c r="AD32" i="4" a="1"/>
  <c r="AD32" i="4" s="1"/>
  <c r="CB32" i="4" l="1"/>
  <c r="AH32" i="4"/>
  <c r="AP32" i="4" s="1"/>
  <c r="AE32" i="4"/>
  <c r="AI32" i="4" s="1"/>
  <c r="BQ32" i="4"/>
  <c r="BV32" i="4"/>
  <c r="BU32" i="4"/>
  <c r="AR32" i="4" l="1"/>
  <c r="AS32" i="4"/>
  <c r="AQ32" i="4"/>
  <c r="CE32" i="4"/>
  <c r="CC32" i="4"/>
  <c r="CD32" i="4"/>
  <c r="AJ32" i="4"/>
  <c r="AN32" i="4" s="1"/>
  <c r="AO32" i="4" s="1"/>
  <c r="BZ32" i="4"/>
  <c r="CA32" i="4" s="1"/>
  <c r="AK32" i="4" l="1"/>
  <c r="AL32" i="4" s="1"/>
  <c r="BW32" i="4"/>
  <c r="BX32" i="4" s="1"/>
  <c r="CF32" i="4"/>
  <c r="H33" i="4" l="1"/>
  <c r="AT33" i="4"/>
  <c r="AU33" i="4" l="1" a="1"/>
  <c r="AU33" i="4" s="1"/>
  <c r="AX33" i="4" a="1"/>
  <c r="AX33" i="4" s="1"/>
  <c r="AZ33" i="4" a="1"/>
  <c r="AZ33" i="4" s="1"/>
  <c r="AY33" i="4" a="1"/>
  <c r="AY33" i="4" s="1"/>
  <c r="BA33" i="4" a="1"/>
  <c r="BA33" i="4" s="1"/>
  <c r="I33" i="4" a="1"/>
  <c r="I33" i="4" s="1"/>
  <c r="O33" i="4" a="1"/>
  <c r="O33" i="4" s="1"/>
  <c r="L33" i="4" a="1"/>
  <c r="L33" i="4" s="1"/>
  <c r="M33" i="4" a="1"/>
  <c r="M33" i="4" s="1"/>
  <c r="K33" i="4" a="1"/>
  <c r="K33" i="4" s="1"/>
  <c r="N33" i="4" l="1" a="1"/>
  <c r="N33" i="4" s="1"/>
  <c r="Q33" i="4" a="1"/>
  <c r="Q33" i="4" s="1"/>
  <c r="S33" i="4" a="1"/>
  <c r="S33" i="4" s="1"/>
  <c r="U33" i="4" s="1" a="1"/>
  <c r="U33" i="4" s="1"/>
  <c r="R33" i="4" a="1"/>
  <c r="R33" i="4" s="1"/>
  <c r="T33" i="4" s="1" a="1"/>
  <c r="T33" i="4" s="1"/>
  <c r="P33" i="4" a="1"/>
  <c r="P33" i="4" s="1"/>
  <c r="J33" i="4" a="1"/>
  <c r="J33" i="4" s="1"/>
  <c r="AW33" i="4" a="1"/>
  <c r="AW33" i="4" s="1"/>
  <c r="AV33" i="4" a="1"/>
  <c r="AV33" i="4" s="1"/>
  <c r="BE33" i="4" a="1"/>
  <c r="BE33" i="4" s="1"/>
  <c r="BG33" i="4" s="1" a="1"/>
  <c r="BG33" i="4" s="1"/>
  <c r="BD33" i="4" a="1"/>
  <c r="BD33" i="4" s="1"/>
  <c r="BF33" i="4" s="1" a="1"/>
  <c r="BF33" i="4" s="1"/>
  <c r="BC33" i="4" a="1"/>
  <c r="BC33" i="4" s="1"/>
  <c r="BB33" i="4" a="1"/>
  <c r="BB33" i="4" s="1"/>
  <c r="BH33" i="4" l="1"/>
  <c r="BJ33" i="4"/>
  <c r="BK33" i="4" s="1"/>
  <c r="BL33" i="4" s="1"/>
  <c r="BI33" i="4"/>
  <c r="W33" i="4"/>
  <c r="V33" i="4"/>
  <c r="X33" i="4"/>
  <c r="Y33" i="4" s="1"/>
  <c r="Z33" i="4" s="1"/>
  <c r="AG33" i="4" l="1" a="1"/>
  <c r="AG33" i="4" s="1"/>
  <c r="AF33" i="4" a="1"/>
  <c r="AF33" i="4" s="1"/>
  <c r="AD33" i="4" a="1"/>
  <c r="AD33" i="4" s="1"/>
  <c r="AB33" i="4" a="1"/>
  <c r="AB33" i="4" s="1"/>
  <c r="AC33" i="4" a="1"/>
  <c r="AC33" i="4" s="1"/>
  <c r="AE33" i="4" s="1"/>
  <c r="AI33" i="4" s="1"/>
  <c r="AA33" i="4" a="1"/>
  <c r="AA33" i="4" s="1"/>
  <c r="BY33" i="4" s="1" a="1"/>
  <c r="BY33" i="4" s="1"/>
  <c r="BS33" i="4" a="1"/>
  <c r="BS33" i="4" s="1"/>
  <c r="BN33" i="4" a="1"/>
  <c r="BN33" i="4" s="1"/>
  <c r="BR33" i="4" a="1"/>
  <c r="BR33" i="4" s="1"/>
  <c r="BO33" i="4" a="1"/>
  <c r="BO33" i="4" s="1"/>
  <c r="BP33" i="4" a="1"/>
  <c r="BP33" i="4" s="1"/>
  <c r="BM33" i="4" a="1"/>
  <c r="BM33" i="4" s="1"/>
  <c r="AM33" i="4" s="1" a="1"/>
  <c r="AM33" i="4" s="1"/>
  <c r="BT33" i="4" l="1"/>
  <c r="CB33" i="4" s="1"/>
  <c r="BQ33" i="4"/>
  <c r="BU33" i="4"/>
  <c r="BV33" i="4"/>
  <c r="BZ33" i="4" s="1"/>
  <c r="AH33" i="4"/>
  <c r="AP33" i="4" s="1"/>
  <c r="CA33" i="4" l="1"/>
  <c r="AS33" i="4"/>
  <c r="AR33" i="4"/>
  <c r="AQ33" i="4"/>
  <c r="CE33" i="4"/>
  <c r="CC33" i="4"/>
  <c r="CD33" i="4"/>
  <c r="BW33" i="4"/>
  <c r="BX33" i="4" s="1"/>
  <c r="AJ33" i="4"/>
  <c r="AN33" i="4" s="1"/>
  <c r="AO33" i="4" s="1"/>
  <c r="AK33" i="4" l="1"/>
  <c r="AL33" i="4" s="1"/>
  <c r="CF33" i="4" s="1"/>
  <c r="H34" i="4"/>
  <c r="AT34" i="4"/>
  <c r="AU34" i="4" l="1" a="1"/>
  <c r="AU34" i="4" s="1"/>
  <c r="AY34" i="4" a="1"/>
  <c r="AY34" i="4" s="1"/>
  <c r="AZ34" i="4" a="1"/>
  <c r="AZ34" i="4" s="1"/>
  <c r="AW34" i="4" a="1"/>
  <c r="AW34" i="4" s="1"/>
  <c r="BA34" i="4" a="1"/>
  <c r="BA34" i="4" s="1"/>
  <c r="I34" i="4" a="1"/>
  <c r="I34" i="4" s="1"/>
  <c r="N34" i="4" a="1"/>
  <c r="N34" i="4" s="1"/>
  <c r="L34" i="4" a="1"/>
  <c r="L34" i="4" s="1"/>
  <c r="M34" i="4" a="1"/>
  <c r="M34" i="4" s="1"/>
  <c r="K34" i="4" a="1"/>
  <c r="K34" i="4" s="1"/>
  <c r="O34" i="4" l="1" a="1"/>
  <c r="O34" i="4" s="1"/>
  <c r="S34" i="4" a="1"/>
  <c r="S34" i="4" s="1"/>
  <c r="U34" i="4" s="1" a="1"/>
  <c r="U34" i="4" s="1"/>
  <c r="Q34" i="4" a="1"/>
  <c r="Q34" i="4" s="1"/>
  <c r="P34" i="4" a="1"/>
  <c r="P34" i="4" s="1"/>
  <c r="R34" i="4" a="1"/>
  <c r="R34" i="4" s="1"/>
  <c r="T34" i="4" s="1" a="1"/>
  <c r="T34" i="4" s="1"/>
  <c r="J34" i="4" a="1"/>
  <c r="J34" i="4" s="1"/>
  <c r="AX34" i="4" a="1"/>
  <c r="AX34" i="4" s="1"/>
  <c r="AV34" i="4" a="1"/>
  <c r="AV34" i="4" s="1"/>
  <c r="BE34" i="4" a="1"/>
  <c r="BE34" i="4" s="1"/>
  <c r="BG34" i="4" s="1" a="1"/>
  <c r="BG34" i="4" s="1"/>
  <c r="BB34" i="4" a="1"/>
  <c r="BB34" i="4" s="1"/>
  <c r="BD34" i="4" a="1"/>
  <c r="BD34" i="4" s="1"/>
  <c r="BF34" i="4" s="1" a="1"/>
  <c r="BF34" i="4" s="1"/>
  <c r="BC34" i="4" a="1"/>
  <c r="BC34" i="4" s="1"/>
  <c r="BH34" i="4" l="1"/>
  <c r="BJ34" i="4"/>
  <c r="BK34" i="4" s="1"/>
  <c r="BL34" i="4" s="1"/>
  <c r="BI34" i="4"/>
  <c r="V34" i="4"/>
  <c r="X34" i="4"/>
  <c r="Y34" i="4" s="1"/>
  <c r="Z34" i="4" s="1"/>
  <c r="W34" i="4"/>
  <c r="AD34" i="4" l="1" a="1"/>
  <c r="AD34" i="4" s="1"/>
  <c r="AB34" i="4" a="1"/>
  <c r="AB34" i="4" s="1"/>
  <c r="AA34" i="4" a="1"/>
  <c r="AA34" i="4" s="1"/>
  <c r="BY34" i="4" s="1" a="1"/>
  <c r="BY34" i="4" s="1"/>
  <c r="AG34" i="4" a="1"/>
  <c r="AG34" i="4" s="1"/>
  <c r="AC34" i="4" a="1"/>
  <c r="AC34" i="4" s="1"/>
  <c r="AE34" i="4" s="1"/>
  <c r="AF34" i="4" a="1"/>
  <c r="AF34" i="4" s="1"/>
  <c r="AI34" i="4" s="1"/>
  <c r="BS34" i="4" a="1"/>
  <c r="BS34" i="4" s="1"/>
  <c r="BO34" i="4" a="1"/>
  <c r="BO34" i="4" s="1"/>
  <c r="BR34" i="4" a="1"/>
  <c r="BR34" i="4" s="1"/>
  <c r="BM34" i="4" a="1"/>
  <c r="BM34" i="4" s="1"/>
  <c r="AM34" i="4" s="1" a="1"/>
  <c r="AM34" i="4" s="1"/>
  <c r="BN34" i="4" a="1"/>
  <c r="BN34" i="4" s="1"/>
  <c r="BP34" i="4" a="1"/>
  <c r="BP34" i="4" s="1"/>
  <c r="AH34" i="4" l="1"/>
  <c r="AP34" i="4" s="1"/>
  <c r="BT34" i="4"/>
  <c r="CB34" i="4" s="1"/>
  <c r="BQ34" i="4"/>
  <c r="BV34" i="4"/>
  <c r="AR34" i="4" l="1"/>
  <c r="AS34" i="4"/>
  <c r="AQ34" i="4"/>
  <c r="CE34" i="4"/>
  <c r="CD34" i="4"/>
  <c r="CC34" i="4"/>
  <c r="BZ34" i="4"/>
  <c r="CA34" i="4" s="1"/>
  <c r="BU34" i="4"/>
  <c r="BW34" i="4" l="1"/>
  <c r="BX34" i="4" s="1"/>
  <c r="AJ34" i="4"/>
  <c r="AN34" i="4" s="1"/>
  <c r="AO34" i="4" s="1"/>
  <c r="AK34" i="4" l="1"/>
  <c r="AL34" i="4" s="1"/>
  <c r="CF34" i="4" s="1"/>
  <c r="H35" i="4"/>
  <c r="AT35" i="4"/>
  <c r="AU35" i="4" l="1" a="1"/>
  <c r="AU35" i="4" s="1"/>
  <c r="AY35" i="4" a="1"/>
  <c r="AY35" i="4" s="1"/>
  <c r="AZ35" i="4" a="1"/>
  <c r="AZ35" i="4" s="1"/>
  <c r="BA35" i="4" a="1"/>
  <c r="BA35" i="4" s="1"/>
  <c r="AX35" i="4" a="1"/>
  <c r="AX35" i="4" s="1"/>
  <c r="I35" i="4" a="1"/>
  <c r="I35" i="4" s="1"/>
  <c r="M35" i="4" a="1"/>
  <c r="M35" i="4" s="1"/>
  <c r="N35" i="4" a="1"/>
  <c r="N35" i="4" s="1"/>
  <c r="O35" i="4" a="1"/>
  <c r="O35" i="4" s="1"/>
  <c r="K35" i="4" a="1"/>
  <c r="K35" i="4" s="1"/>
  <c r="L35" i="4" l="1" a="1"/>
  <c r="L35" i="4" s="1"/>
  <c r="R35" i="4" a="1"/>
  <c r="R35" i="4" s="1"/>
  <c r="T35" i="4" s="1" a="1"/>
  <c r="T35" i="4" s="1"/>
  <c r="S35" i="4" a="1"/>
  <c r="S35" i="4" s="1"/>
  <c r="U35" i="4" s="1" a="1"/>
  <c r="U35" i="4" s="1"/>
  <c r="Q35" i="4" a="1"/>
  <c r="Q35" i="4" s="1"/>
  <c r="J35" i="4" a="1"/>
  <c r="J35" i="4" s="1"/>
  <c r="P35" i="4" a="1"/>
  <c r="P35" i="4" s="1"/>
  <c r="AW35" i="4" a="1"/>
  <c r="AW35" i="4" s="1"/>
  <c r="BB35" i="4" a="1"/>
  <c r="BB35" i="4" s="1"/>
  <c r="BE35" i="4" a="1"/>
  <c r="BE35" i="4" s="1"/>
  <c r="BG35" i="4" s="1" a="1"/>
  <c r="BG35" i="4" s="1"/>
  <c r="BD35" i="4" a="1"/>
  <c r="BD35" i="4" s="1"/>
  <c r="BF35" i="4" s="1" a="1"/>
  <c r="BF35" i="4" s="1"/>
  <c r="BC35" i="4" a="1"/>
  <c r="BC35" i="4" s="1"/>
  <c r="AV35" i="4" a="1"/>
  <c r="AV35" i="4" s="1"/>
  <c r="BH35" i="4" l="1"/>
  <c r="BI35" i="4"/>
  <c r="BJ35" i="4"/>
  <c r="BK35" i="4" s="1"/>
  <c r="BL35" i="4" s="1"/>
  <c r="V35" i="4"/>
  <c r="W35" i="4"/>
  <c r="X35" i="4"/>
  <c r="Y35" i="4" s="1"/>
  <c r="Z35" i="4" s="1"/>
  <c r="AG35" i="4" l="1" a="1"/>
  <c r="AG35" i="4" s="1"/>
  <c r="AA35" i="4" a="1"/>
  <c r="AA35" i="4" s="1"/>
  <c r="BY35" i="4" s="1" a="1"/>
  <c r="BY35" i="4" s="1"/>
  <c r="AC35" i="4" a="1"/>
  <c r="AC35" i="4" s="1"/>
  <c r="AB35" i="4" a="1"/>
  <c r="AB35" i="4" s="1"/>
  <c r="AF35" i="4" a="1"/>
  <c r="AF35" i="4" s="1"/>
  <c r="AD35" i="4" a="1"/>
  <c r="AD35" i="4" s="1"/>
  <c r="BS35" i="4" a="1"/>
  <c r="BS35" i="4" s="1"/>
  <c r="BN35" i="4" a="1"/>
  <c r="BN35" i="4" s="1"/>
  <c r="BM35" i="4" a="1"/>
  <c r="BM35" i="4" s="1"/>
  <c r="AM35" i="4" s="1" a="1"/>
  <c r="AM35" i="4" s="1"/>
  <c r="BR35" i="4" a="1"/>
  <c r="BR35" i="4" s="1"/>
  <c r="BP35" i="4" a="1"/>
  <c r="BP35" i="4" s="1"/>
  <c r="BO35" i="4" a="1"/>
  <c r="BO35" i="4" s="1"/>
  <c r="BQ35" i="4" s="1"/>
  <c r="BT35" i="4" l="1"/>
  <c r="CB35" i="4" s="1"/>
  <c r="AH35" i="4"/>
  <c r="AP35" i="4" s="1"/>
  <c r="BU35" i="4"/>
  <c r="AE35" i="4"/>
  <c r="AI35" i="4" s="1"/>
  <c r="BV35" i="4" s="1"/>
  <c r="BZ35" i="4" s="1"/>
  <c r="AJ35" i="4"/>
  <c r="AN35" i="4" s="1"/>
  <c r="CA35" i="4" l="1"/>
  <c r="AO35" i="4"/>
  <c r="AS35" i="4"/>
  <c r="AR35" i="4"/>
  <c r="AQ35" i="4"/>
  <c r="CE35" i="4"/>
  <c r="CC35" i="4"/>
  <c r="CD35" i="4"/>
  <c r="BW35" i="4"/>
  <c r="BX35" i="4" s="1"/>
  <c r="AK35" i="4"/>
  <c r="AL35" i="4" s="1"/>
  <c r="CF35" i="4"/>
  <c r="AT36" i="4" l="1"/>
  <c r="H36" i="4"/>
  <c r="I36" i="4" l="1" a="1"/>
  <c r="I36" i="4" s="1"/>
  <c r="L36" i="4" a="1"/>
  <c r="L36" i="4" s="1"/>
  <c r="M36" i="4" a="1"/>
  <c r="M36" i="4" s="1"/>
  <c r="O36" i="4" a="1"/>
  <c r="O36" i="4" s="1"/>
  <c r="N36" i="4" a="1"/>
  <c r="N36" i="4" s="1"/>
  <c r="K36" i="4" a="1"/>
  <c r="K36" i="4" s="1"/>
  <c r="AU36" i="4" a="1"/>
  <c r="AU36" i="4" s="1"/>
  <c r="BA36" i="4" a="1"/>
  <c r="BA36" i="4" s="1"/>
  <c r="AY36" i="4" a="1"/>
  <c r="AY36" i="4" s="1"/>
  <c r="AX36" i="4" a="1"/>
  <c r="AX36" i="4" s="1"/>
  <c r="AW36" i="4" a="1"/>
  <c r="AW36" i="4" s="1"/>
  <c r="AZ36" i="4" l="1" a="1"/>
  <c r="AZ36" i="4" s="1"/>
  <c r="AV36" i="4" a="1"/>
  <c r="AV36" i="4" s="1"/>
  <c r="BB36" i="4" a="1"/>
  <c r="BB36" i="4" s="1"/>
  <c r="BE36" i="4" a="1"/>
  <c r="BE36" i="4" s="1"/>
  <c r="BG36" i="4" s="1" a="1"/>
  <c r="BG36" i="4" s="1"/>
  <c r="BD36" i="4" a="1"/>
  <c r="BD36" i="4" s="1"/>
  <c r="BF36" i="4" s="1" a="1"/>
  <c r="BF36" i="4" s="1"/>
  <c r="BC36" i="4" a="1"/>
  <c r="BC36" i="4" s="1"/>
  <c r="P36" i="4" a="1"/>
  <c r="P36" i="4" s="1"/>
  <c r="R36" i="4" a="1"/>
  <c r="R36" i="4" s="1"/>
  <c r="T36" i="4" s="1" a="1"/>
  <c r="T36" i="4" s="1"/>
  <c r="J36" i="4" a="1"/>
  <c r="J36" i="4" s="1"/>
  <c r="S36" i="4" a="1"/>
  <c r="S36" i="4" s="1"/>
  <c r="U36" i="4" s="1" a="1"/>
  <c r="U36" i="4" s="1"/>
  <c r="Q36" i="4" a="1"/>
  <c r="Q36" i="4" s="1"/>
  <c r="W36" i="4" l="1"/>
  <c r="X36" i="4"/>
  <c r="V36" i="4"/>
  <c r="BI36" i="4"/>
  <c r="BJ36" i="4"/>
  <c r="BK36" i="4" s="1"/>
  <c r="BL36" i="4" s="1"/>
  <c r="BH36" i="4"/>
  <c r="Y36" i="4" l="1"/>
  <c r="Z36" i="4" s="1"/>
  <c r="BM36" i="4" a="1"/>
  <c r="BM36" i="4" s="1"/>
  <c r="AM36" i="4" s="1" a="1"/>
  <c r="AM36" i="4" s="1"/>
  <c r="BN36" i="4" a="1"/>
  <c r="BN36" i="4" s="1"/>
  <c r="BO36" i="4" a="1"/>
  <c r="BO36" i="4" s="1"/>
  <c r="BS36" i="4" a="1"/>
  <c r="BS36" i="4" s="1"/>
  <c r="BR36" i="4" a="1"/>
  <c r="BR36" i="4" s="1"/>
  <c r="BP36" i="4" a="1"/>
  <c r="BP36" i="4" s="1"/>
  <c r="AG36" i="4" a="1"/>
  <c r="AG36" i="4" s="1"/>
  <c r="AF36" i="4" a="1"/>
  <c r="AF36" i="4" s="1"/>
  <c r="AH36" i="4" s="1"/>
  <c r="AB36" i="4" a="1"/>
  <c r="AB36" i="4" s="1"/>
  <c r="AD36" i="4" a="1"/>
  <c r="AD36" i="4" s="1"/>
  <c r="AC36" i="4" a="1"/>
  <c r="AC36" i="4" s="1"/>
  <c r="AE36" i="4" s="1"/>
  <c r="AI36" i="4" s="1"/>
  <c r="AA36" i="4" a="1"/>
  <c r="AA36" i="4" s="1"/>
  <c r="BY36" i="4" s="1" a="1"/>
  <c r="BY36" i="4" s="1"/>
  <c r="AP36" i="4" l="1"/>
  <c r="BT36" i="4"/>
  <c r="CB36" i="4" s="1"/>
  <c r="BV36" i="4"/>
  <c r="BZ36" i="4" s="1"/>
  <c r="BQ36" i="4"/>
  <c r="BU36" i="4" s="1"/>
  <c r="CA36" i="4" l="1"/>
  <c r="AR36" i="4"/>
  <c r="AS36" i="4"/>
  <c r="CE36" i="4"/>
  <c r="AQ36" i="4"/>
  <c r="CC36" i="4"/>
  <c r="CD36" i="4"/>
  <c r="BW36" i="4"/>
  <c r="BX36" i="4" s="1"/>
  <c r="AJ36" i="4"/>
  <c r="AN36" i="4" s="1"/>
  <c r="AO36" i="4" s="1"/>
  <c r="AK36" i="4" l="1"/>
  <c r="AL36" i="4" s="1"/>
  <c r="CF36" i="4" s="1"/>
  <c r="H37" i="4"/>
  <c r="AT37" i="4"/>
  <c r="AU37" i="4" l="1" a="1"/>
  <c r="AU37" i="4" s="1"/>
  <c r="AY37" i="4" a="1"/>
  <c r="AY37" i="4" s="1"/>
  <c r="AX37" i="4" a="1"/>
  <c r="AX37" i="4" s="1"/>
  <c r="AZ37" i="4" a="1"/>
  <c r="AZ37" i="4" s="1"/>
  <c r="BA37" i="4" a="1"/>
  <c r="BA37" i="4" s="1"/>
  <c r="I37" i="4" a="1"/>
  <c r="I37" i="4" s="1"/>
  <c r="N37" i="4" a="1"/>
  <c r="N37" i="4" s="1"/>
  <c r="L37" i="4" a="1"/>
  <c r="L37" i="4" s="1"/>
  <c r="M37" i="4" a="1"/>
  <c r="M37" i="4" s="1"/>
  <c r="O37" i="4" a="1"/>
  <c r="O37" i="4" s="1"/>
  <c r="K37" i="4" l="1" a="1"/>
  <c r="K37" i="4" s="1"/>
  <c r="Q37" i="4" a="1"/>
  <c r="Q37" i="4" s="1"/>
  <c r="S37" i="4" a="1"/>
  <c r="S37" i="4" s="1"/>
  <c r="U37" i="4" s="1" a="1"/>
  <c r="U37" i="4" s="1"/>
  <c r="P37" i="4" a="1"/>
  <c r="P37" i="4" s="1"/>
  <c r="R37" i="4" a="1"/>
  <c r="R37" i="4" s="1"/>
  <c r="T37" i="4" s="1" a="1"/>
  <c r="T37" i="4" s="1"/>
  <c r="J37" i="4" a="1"/>
  <c r="J37" i="4" s="1"/>
  <c r="AW37" i="4" a="1"/>
  <c r="AW37" i="4" s="1"/>
  <c r="BB37" i="4" a="1"/>
  <c r="BB37" i="4" s="1"/>
  <c r="BD37" i="4" a="1"/>
  <c r="BD37" i="4" s="1"/>
  <c r="BF37" i="4" s="1" a="1"/>
  <c r="BF37" i="4" s="1"/>
  <c r="BE37" i="4" a="1"/>
  <c r="BE37" i="4" s="1"/>
  <c r="BG37" i="4" s="1" a="1"/>
  <c r="BG37" i="4" s="1"/>
  <c r="AV37" i="4" a="1"/>
  <c r="AV37" i="4" s="1"/>
  <c r="BC37" i="4" a="1"/>
  <c r="BC37" i="4" s="1"/>
  <c r="BH37" i="4" l="1"/>
  <c r="BJ37" i="4"/>
  <c r="BK37" i="4" s="1"/>
  <c r="BL37" i="4" s="1"/>
  <c r="BI37" i="4"/>
  <c r="V37" i="4"/>
  <c r="X37" i="4"/>
  <c r="Y37" i="4" s="1"/>
  <c r="Z37" i="4" s="1"/>
  <c r="W37" i="4"/>
  <c r="AA37" i="4" l="1" a="1"/>
  <c r="AA37" i="4" s="1"/>
  <c r="BY37" i="4" s="1" a="1"/>
  <c r="BY37" i="4" s="1"/>
  <c r="AD37" i="4" a="1"/>
  <c r="AD37" i="4" s="1"/>
  <c r="AF37" i="4" a="1"/>
  <c r="AF37" i="4" s="1"/>
  <c r="AG37" i="4" a="1"/>
  <c r="AG37" i="4" s="1"/>
  <c r="AH37" i="4" s="1"/>
  <c r="AC37" i="4" a="1"/>
  <c r="AC37" i="4" s="1"/>
  <c r="AE37" i="4" s="1"/>
  <c r="AI37" i="4" s="1"/>
  <c r="AB37" i="4" a="1"/>
  <c r="AB37" i="4" s="1"/>
  <c r="BS37" i="4" a="1"/>
  <c r="BS37" i="4" s="1"/>
  <c r="BN37" i="4" a="1"/>
  <c r="BN37" i="4" s="1"/>
  <c r="BO37" i="4" a="1"/>
  <c r="BO37" i="4" s="1"/>
  <c r="BP37" i="4" a="1"/>
  <c r="BP37" i="4" s="1"/>
  <c r="BM37" i="4" a="1"/>
  <c r="BM37" i="4" s="1"/>
  <c r="AM37" i="4" s="1" a="1"/>
  <c r="AM37" i="4" s="1"/>
  <c r="BR37" i="4" a="1"/>
  <c r="BR37" i="4" s="1"/>
  <c r="AP37" i="4" l="1"/>
  <c r="BT37" i="4"/>
  <c r="CB37" i="4" s="1"/>
  <c r="BQ37" i="4"/>
  <c r="BU37" i="4" s="1"/>
  <c r="BV37" i="4"/>
  <c r="BZ37" i="4" s="1"/>
  <c r="AJ37" i="4"/>
  <c r="AN37" i="4" s="1"/>
  <c r="AO37" i="4" s="1"/>
  <c r="CA37" i="4" l="1"/>
  <c r="AR37" i="4"/>
  <c r="AS37" i="4"/>
  <c r="CE37" i="4"/>
  <c r="AQ37" i="4"/>
  <c r="CC37" i="4"/>
  <c r="CD37" i="4"/>
  <c r="BW37" i="4"/>
  <c r="BX37" i="4" s="1"/>
  <c r="AK37" i="4"/>
  <c r="AL37" i="4" s="1"/>
  <c r="CF37" i="4"/>
  <c r="AT38" i="4" l="1"/>
  <c r="H38" i="4"/>
  <c r="I38" i="4" l="1" a="1"/>
  <c r="I38" i="4" s="1"/>
  <c r="N38" i="4" a="1"/>
  <c r="N38" i="4" s="1"/>
  <c r="O38" i="4" a="1"/>
  <c r="O38" i="4" s="1"/>
  <c r="M38" i="4" a="1"/>
  <c r="M38" i="4" s="1"/>
  <c r="L38" i="4" a="1"/>
  <c r="L38" i="4" s="1"/>
  <c r="K38" i="4" a="1"/>
  <c r="K38" i="4" s="1"/>
  <c r="AU38" i="4" a="1"/>
  <c r="AU38" i="4" s="1"/>
  <c r="AW38" i="4" a="1"/>
  <c r="AW38" i="4" s="1"/>
  <c r="AZ38" i="4" a="1"/>
  <c r="AZ38" i="4" s="1"/>
  <c r="AX38" i="4" a="1"/>
  <c r="AX38" i="4" s="1"/>
  <c r="AY38" i="4" a="1"/>
  <c r="AY38" i="4" s="1"/>
  <c r="BA38" i="4" a="1"/>
  <c r="BA38" i="4" s="1"/>
  <c r="BD38" i="4" l="1" a="1"/>
  <c r="BD38" i="4" s="1"/>
  <c r="BF38" i="4" s="1" a="1"/>
  <c r="BF38" i="4" s="1"/>
  <c r="BC38" i="4" a="1"/>
  <c r="BC38" i="4" s="1"/>
  <c r="BE38" i="4" a="1"/>
  <c r="BE38" i="4" s="1"/>
  <c r="BG38" i="4" s="1" a="1"/>
  <c r="BG38" i="4" s="1"/>
  <c r="BJ38" i="4" s="1"/>
  <c r="BB38" i="4" a="1"/>
  <c r="BB38" i="4" s="1"/>
  <c r="AV38" i="4" a="1"/>
  <c r="AV38" i="4" s="1"/>
  <c r="J38" i="4" a="1"/>
  <c r="J38" i="4" s="1"/>
  <c r="P38" i="4" a="1"/>
  <c r="P38" i="4" s="1"/>
  <c r="R38" i="4" a="1"/>
  <c r="R38" i="4" s="1"/>
  <c r="T38" i="4" s="1" a="1"/>
  <c r="T38" i="4" s="1"/>
  <c r="S38" i="4" a="1"/>
  <c r="S38" i="4" s="1"/>
  <c r="U38" i="4" s="1" a="1"/>
  <c r="U38" i="4" s="1"/>
  <c r="Q38" i="4" a="1"/>
  <c r="Q38" i="4" s="1"/>
  <c r="X38" i="4" l="1"/>
  <c r="V38" i="4"/>
  <c r="W38" i="4"/>
  <c r="BH38" i="4"/>
  <c r="BK38" i="4" s="1"/>
  <c r="BL38" i="4" s="1"/>
  <c r="BI38" i="4"/>
  <c r="BN38" i="4" l="1" a="1"/>
  <c r="BN38" i="4" s="1"/>
  <c r="BR38" i="4" a="1"/>
  <c r="BR38" i="4" s="1"/>
  <c r="BM38" i="4" a="1"/>
  <c r="BM38" i="4" s="1"/>
  <c r="AM38" i="4" s="1" a="1"/>
  <c r="AM38" i="4" s="1"/>
  <c r="BS38" i="4" a="1"/>
  <c r="BS38" i="4" s="1"/>
  <c r="BT38" i="4" s="1"/>
  <c r="CB38" i="4" s="1"/>
  <c r="BO38" i="4" a="1"/>
  <c r="BO38" i="4" s="1"/>
  <c r="BP38" i="4" a="1"/>
  <c r="BP38" i="4" s="1"/>
  <c r="Y38" i="4"/>
  <c r="Z38" i="4" s="1"/>
  <c r="AG38" i="4" l="1" a="1"/>
  <c r="AG38" i="4" s="1"/>
  <c r="AB38" i="4" a="1"/>
  <c r="AB38" i="4" s="1"/>
  <c r="AC38" i="4" a="1"/>
  <c r="AC38" i="4" s="1"/>
  <c r="AF38" i="4" a="1"/>
  <c r="AF38" i="4" s="1"/>
  <c r="AA38" i="4" a="1"/>
  <c r="AA38" i="4" s="1"/>
  <c r="BY38" i="4" s="1" a="1"/>
  <c r="BY38" i="4" s="1"/>
  <c r="AD38" i="4" a="1"/>
  <c r="AD38" i="4" s="1"/>
  <c r="BQ38" i="4"/>
  <c r="BU38" i="4"/>
  <c r="AH38" i="4" l="1"/>
  <c r="AP38" i="4" s="1"/>
  <c r="AE38" i="4"/>
  <c r="AI38" i="4" s="1"/>
  <c r="BV38" i="4" s="1"/>
  <c r="BZ38" i="4" s="1"/>
  <c r="CA38" i="4" s="1"/>
  <c r="AJ38" i="4"/>
  <c r="AN38" i="4" s="1"/>
  <c r="AO38" i="4" l="1"/>
  <c r="AR38" i="4"/>
  <c r="AS38" i="4"/>
  <c r="AQ38" i="4"/>
  <c r="CE38" i="4"/>
  <c r="AK38" i="4"/>
  <c r="AL38" i="4" s="1"/>
  <c r="CC38" i="4"/>
  <c r="CD38" i="4"/>
  <c r="BW38" i="4"/>
  <c r="BX38" i="4" s="1"/>
  <c r="CF38" i="4"/>
  <c r="AT39" i="4"/>
  <c r="H39" i="4"/>
  <c r="I39" i="4" l="1" a="1"/>
  <c r="I39" i="4" s="1"/>
  <c r="L39" i="4" a="1"/>
  <c r="L39" i="4" s="1"/>
  <c r="M39" i="4" a="1"/>
  <c r="M39" i="4" s="1"/>
  <c r="O39" i="4" a="1"/>
  <c r="O39" i="4" s="1"/>
  <c r="N39" i="4" a="1"/>
  <c r="N39" i="4" s="1"/>
  <c r="AU39" i="4" a="1"/>
  <c r="AU39" i="4" s="1"/>
  <c r="BA39" i="4" a="1"/>
  <c r="BA39" i="4" s="1"/>
  <c r="AZ39" i="4" a="1"/>
  <c r="AZ39" i="4" s="1"/>
  <c r="AX39" i="4" a="1"/>
  <c r="AX39" i="4" s="1"/>
  <c r="AY39" i="4" a="1"/>
  <c r="AY39" i="4" s="1"/>
  <c r="AW39" i="4" l="1" a="1"/>
  <c r="AW39" i="4" s="1"/>
  <c r="BE39" i="4" a="1"/>
  <c r="BE39" i="4" s="1"/>
  <c r="BG39" i="4" s="1" a="1"/>
  <c r="BG39" i="4" s="1"/>
  <c r="BD39" i="4" a="1"/>
  <c r="BD39" i="4" s="1"/>
  <c r="BF39" i="4" s="1" a="1"/>
  <c r="BF39" i="4" s="1"/>
  <c r="AV39" i="4" a="1"/>
  <c r="AV39" i="4" s="1"/>
  <c r="BB39" i="4" a="1"/>
  <c r="BB39" i="4" s="1"/>
  <c r="BC39" i="4" a="1"/>
  <c r="BC39" i="4" s="1"/>
  <c r="K39" i="4" a="1"/>
  <c r="K39" i="4" s="1"/>
  <c r="R39" i="4" a="1"/>
  <c r="R39" i="4" s="1"/>
  <c r="T39" i="4" s="1" a="1"/>
  <c r="T39" i="4" s="1"/>
  <c r="Q39" i="4" a="1"/>
  <c r="Q39" i="4" s="1"/>
  <c r="P39" i="4" a="1"/>
  <c r="P39" i="4" s="1"/>
  <c r="J39" i="4" a="1"/>
  <c r="J39" i="4" s="1"/>
  <c r="S39" i="4" a="1"/>
  <c r="S39" i="4" s="1"/>
  <c r="U39" i="4" s="1" a="1"/>
  <c r="U39" i="4" s="1"/>
  <c r="W39" i="4" l="1"/>
  <c r="V39" i="4"/>
  <c r="X39" i="4"/>
  <c r="Y39" i="4" s="1"/>
  <c r="Z39" i="4" s="1"/>
  <c r="BI39" i="4"/>
  <c r="BJ39" i="4"/>
  <c r="BK39" i="4" s="1"/>
  <c r="BL39" i="4" s="1"/>
  <c r="BH39" i="4"/>
  <c r="BP39" i="4" l="1" a="1"/>
  <c r="BP39" i="4" s="1"/>
  <c r="BR39" i="4" a="1"/>
  <c r="BR39" i="4" s="1"/>
  <c r="BO39" i="4" a="1"/>
  <c r="BO39" i="4" s="1"/>
  <c r="BQ39" i="4" s="1"/>
  <c r="BS39" i="4" a="1"/>
  <c r="BS39" i="4" s="1"/>
  <c r="BT39" i="4" s="1"/>
  <c r="BN39" i="4" a="1"/>
  <c r="BN39" i="4" s="1"/>
  <c r="BM39" i="4" a="1"/>
  <c r="BM39" i="4" s="1"/>
  <c r="AM39" i="4" s="1" a="1"/>
  <c r="AM39" i="4" s="1"/>
  <c r="AF39" i="4" a="1"/>
  <c r="AF39" i="4" s="1"/>
  <c r="AC39" i="4" a="1"/>
  <c r="AC39" i="4" s="1"/>
  <c r="AB39" i="4" a="1"/>
  <c r="AB39" i="4" s="1"/>
  <c r="AA39" i="4" a="1"/>
  <c r="AA39" i="4" s="1"/>
  <c r="BY39" i="4" s="1" a="1"/>
  <c r="BY39" i="4" s="1"/>
  <c r="AD39" i="4" a="1"/>
  <c r="AD39" i="4" s="1"/>
  <c r="AG39" i="4" a="1"/>
  <c r="AG39" i="4" s="1"/>
  <c r="AH39" i="4" s="1"/>
  <c r="AP39" i="4" s="1"/>
  <c r="CB39" i="4" l="1"/>
  <c r="AS39" i="4"/>
  <c r="AR39" i="4"/>
  <c r="AQ39" i="4"/>
  <c r="CE39" i="4"/>
  <c r="CC39" i="4"/>
  <c r="CD39" i="4"/>
  <c r="AE39" i="4"/>
  <c r="AI39" i="4" s="1"/>
  <c r="BV39" i="4"/>
  <c r="BZ39" i="4" s="1"/>
  <c r="CA39" i="4" s="1"/>
  <c r="BU39" i="4"/>
  <c r="BW39" i="4" l="1"/>
  <c r="BX39" i="4" s="1"/>
  <c r="AJ39" i="4"/>
  <c r="AN39" i="4" s="1"/>
  <c r="AO39" i="4" s="1"/>
  <c r="AK39" i="4" l="1"/>
  <c r="AL39" i="4" s="1"/>
  <c r="CF39" i="4" s="1"/>
  <c r="H40" i="4"/>
  <c r="AT40" i="4"/>
  <c r="AU40" i="4" l="1" a="1"/>
  <c r="AU40" i="4" s="1"/>
  <c r="AW40" i="4" a="1"/>
  <c r="AW40" i="4" s="1"/>
  <c r="AX40" i="4" a="1"/>
  <c r="AX40" i="4" s="1"/>
  <c r="BA40" i="4" a="1"/>
  <c r="BA40" i="4" s="1"/>
  <c r="AY40" i="4" a="1"/>
  <c r="AY40" i="4" s="1"/>
  <c r="AZ40" i="4" a="1"/>
  <c r="AZ40" i="4" s="1"/>
  <c r="I40" i="4" a="1"/>
  <c r="I40" i="4" s="1"/>
  <c r="L40" i="4" a="1"/>
  <c r="L40" i="4" s="1"/>
  <c r="N40" i="4" a="1"/>
  <c r="N40" i="4" s="1"/>
  <c r="M40" i="4" a="1"/>
  <c r="M40" i="4" s="1"/>
  <c r="O40" i="4" a="1"/>
  <c r="O40" i="4" s="1"/>
  <c r="K40" i="4" l="1" a="1"/>
  <c r="K40" i="4" s="1"/>
  <c r="S40" i="4" a="1"/>
  <c r="S40" i="4" s="1"/>
  <c r="U40" i="4" s="1" a="1"/>
  <c r="U40" i="4" s="1"/>
  <c r="Q40" i="4" a="1"/>
  <c r="Q40" i="4" s="1"/>
  <c r="R40" i="4" a="1"/>
  <c r="R40" i="4" s="1"/>
  <c r="T40" i="4" s="1" a="1"/>
  <c r="T40" i="4" s="1"/>
  <c r="P40" i="4" a="1"/>
  <c r="P40" i="4" s="1"/>
  <c r="J40" i="4" a="1"/>
  <c r="J40" i="4" s="1"/>
  <c r="BC40" i="4" a="1"/>
  <c r="BC40" i="4" s="1"/>
  <c r="BB40" i="4" a="1"/>
  <c r="BB40" i="4" s="1"/>
  <c r="AV40" i="4" a="1"/>
  <c r="AV40" i="4" s="1"/>
  <c r="BE40" i="4" a="1"/>
  <c r="BE40" i="4" s="1"/>
  <c r="BG40" i="4" s="1" a="1"/>
  <c r="BG40" i="4" s="1"/>
  <c r="BD40" i="4" a="1"/>
  <c r="BD40" i="4" s="1"/>
  <c r="BF40" i="4" s="1" a="1"/>
  <c r="BF40" i="4" s="1"/>
  <c r="BI40" i="4" l="1"/>
  <c r="BH40" i="4"/>
  <c r="BJ40" i="4"/>
  <c r="BK40" i="4" s="1"/>
  <c r="BL40" i="4" s="1"/>
  <c r="X40" i="4"/>
  <c r="W40" i="4"/>
  <c r="V40" i="4"/>
  <c r="Y40" i="4" l="1"/>
  <c r="Z40" i="4" s="1"/>
  <c r="AG40" i="4" a="1"/>
  <c r="AG40" i="4" s="1"/>
  <c r="AF40" i="4" a="1"/>
  <c r="AF40" i="4" s="1"/>
  <c r="AH40" i="4" s="1"/>
  <c r="AD40" i="4" a="1"/>
  <c r="AD40" i="4" s="1"/>
  <c r="AC40" i="4" a="1"/>
  <c r="AC40" i="4" s="1"/>
  <c r="AE40" i="4" s="1"/>
  <c r="AI40" i="4" s="1"/>
  <c r="AA40" i="4" a="1"/>
  <c r="AA40" i="4" s="1"/>
  <c r="BY40" i="4" s="1" a="1"/>
  <c r="BY40" i="4" s="1"/>
  <c r="AB40" i="4" a="1"/>
  <c r="AB40" i="4" s="1"/>
  <c r="BP40" i="4" a="1"/>
  <c r="BP40" i="4" s="1"/>
  <c r="BS40" i="4" a="1"/>
  <c r="BS40" i="4" s="1"/>
  <c r="BO40" i="4" a="1"/>
  <c r="BO40" i="4" s="1"/>
  <c r="BQ40" i="4" s="1"/>
  <c r="BM40" i="4" a="1"/>
  <c r="BM40" i="4" s="1"/>
  <c r="AM40" i="4" s="1" a="1"/>
  <c r="AM40" i="4" s="1"/>
  <c r="BN40" i="4" a="1"/>
  <c r="BN40" i="4" s="1"/>
  <c r="BR40" i="4" a="1"/>
  <c r="BR40" i="4" s="1"/>
  <c r="BU40" i="4" s="1"/>
  <c r="AP40" i="4" l="1"/>
  <c r="BT40" i="4"/>
  <c r="CB40" i="4" s="1"/>
  <c r="BV40" i="4"/>
  <c r="BZ40" i="4" s="1"/>
  <c r="AJ40" i="4"/>
  <c r="AN40" i="4" s="1"/>
  <c r="AO40" i="4" s="1"/>
  <c r="CA40" i="4" l="1"/>
  <c r="AR40" i="4"/>
  <c r="AS40" i="4"/>
  <c r="CE40" i="4"/>
  <c r="AQ40" i="4"/>
  <c r="AK40" i="4"/>
  <c r="AL40" i="4" s="1"/>
  <c r="CC40" i="4"/>
  <c r="CD40" i="4"/>
  <c r="BW40" i="4"/>
  <c r="BX40" i="4" s="1"/>
  <c r="CF40" i="4"/>
  <c r="AT41" i="4"/>
  <c r="H41" i="4"/>
  <c r="I41" i="4" l="1" a="1"/>
  <c r="I41" i="4" s="1"/>
  <c r="K41" i="4" a="1"/>
  <c r="K41" i="4" s="1"/>
  <c r="L41" i="4" a="1"/>
  <c r="L41" i="4" s="1"/>
  <c r="N41" i="4" a="1"/>
  <c r="N41" i="4" s="1"/>
  <c r="M41" i="4" a="1"/>
  <c r="M41" i="4" s="1"/>
  <c r="O41" i="4" a="1"/>
  <c r="O41" i="4" s="1"/>
  <c r="AU41" i="4" a="1"/>
  <c r="AU41" i="4" s="1"/>
  <c r="AZ41" i="4" a="1"/>
  <c r="AZ41" i="4" s="1"/>
  <c r="BA41" i="4" a="1"/>
  <c r="BA41" i="4" s="1"/>
  <c r="AX41" i="4" a="1"/>
  <c r="AX41" i="4" s="1"/>
  <c r="AY41" i="4" a="1"/>
  <c r="AY41" i="4" s="1"/>
  <c r="AW41" i="4" l="1" a="1"/>
  <c r="AW41" i="4" s="1"/>
  <c r="BE41" i="4" a="1"/>
  <c r="BE41" i="4" s="1"/>
  <c r="BG41" i="4" s="1" a="1"/>
  <c r="BG41" i="4" s="1"/>
  <c r="BC41" i="4" a="1"/>
  <c r="BC41" i="4" s="1"/>
  <c r="BB41" i="4" a="1"/>
  <c r="BB41" i="4" s="1"/>
  <c r="AV41" i="4" a="1"/>
  <c r="AV41" i="4" s="1"/>
  <c r="BD41" i="4" a="1"/>
  <c r="BD41" i="4" s="1"/>
  <c r="BF41" i="4" s="1" a="1"/>
  <c r="BF41" i="4" s="1"/>
  <c r="Q41" i="4" a="1"/>
  <c r="Q41" i="4" s="1"/>
  <c r="S41" i="4" a="1"/>
  <c r="S41" i="4" s="1"/>
  <c r="U41" i="4" s="1" a="1"/>
  <c r="U41" i="4" s="1"/>
  <c r="P41" i="4" a="1"/>
  <c r="P41" i="4" s="1"/>
  <c r="R41" i="4" a="1"/>
  <c r="R41" i="4" s="1"/>
  <c r="T41" i="4" s="1" a="1"/>
  <c r="T41" i="4" s="1"/>
  <c r="J41" i="4" a="1"/>
  <c r="J41" i="4" s="1"/>
  <c r="V41" i="4" l="1"/>
  <c r="X41" i="4"/>
  <c r="Y41" i="4" s="1"/>
  <c r="Z41" i="4" s="1"/>
  <c r="W41" i="4"/>
  <c r="BH41" i="4"/>
  <c r="BJ41" i="4"/>
  <c r="BK41" i="4" s="1"/>
  <c r="BL41" i="4" s="1"/>
  <c r="BI41" i="4"/>
  <c r="BS41" i="4" l="1" a="1"/>
  <c r="BS41" i="4" s="1"/>
  <c r="BO41" i="4" a="1"/>
  <c r="BO41" i="4" s="1"/>
  <c r="BR41" i="4" a="1"/>
  <c r="BR41" i="4" s="1"/>
  <c r="BM41" i="4" a="1"/>
  <c r="BM41" i="4" s="1"/>
  <c r="AM41" i="4" s="1" a="1"/>
  <c r="AM41" i="4" s="1"/>
  <c r="BN41" i="4" a="1"/>
  <c r="BN41" i="4" s="1"/>
  <c r="BP41" i="4" a="1"/>
  <c r="BP41" i="4" s="1"/>
  <c r="AF41" i="4" a="1"/>
  <c r="AF41" i="4" s="1"/>
  <c r="AG41" i="4" a="1"/>
  <c r="AG41" i="4" s="1"/>
  <c r="AH41" i="4" s="1"/>
  <c r="AC41" i="4" a="1"/>
  <c r="AC41" i="4" s="1"/>
  <c r="AA41" i="4" a="1"/>
  <c r="AA41" i="4" s="1"/>
  <c r="BY41" i="4" s="1" a="1"/>
  <c r="BY41" i="4" s="1"/>
  <c r="AD41" i="4" a="1"/>
  <c r="AD41" i="4" s="1"/>
  <c r="AB41" i="4" a="1"/>
  <c r="AB41" i="4" s="1"/>
  <c r="AP41" i="4" l="1"/>
  <c r="BT41" i="4"/>
  <c r="CB41" i="4" s="1"/>
  <c r="AE41" i="4"/>
  <c r="AI41" i="4"/>
  <c r="BQ41" i="4"/>
  <c r="BU41" i="4" s="1"/>
  <c r="BV41" i="4"/>
  <c r="BZ41" i="4" s="1"/>
  <c r="CA41" i="4" l="1"/>
  <c r="AR41" i="4"/>
  <c r="AS41" i="4"/>
  <c r="CE41" i="4"/>
  <c r="AQ41" i="4"/>
  <c r="CC41" i="4"/>
  <c r="CD41" i="4"/>
  <c r="BW41" i="4"/>
  <c r="BX41" i="4" s="1"/>
  <c r="AJ41" i="4"/>
  <c r="AN41" i="4" s="1"/>
  <c r="AO41" i="4" s="1"/>
  <c r="AK41" i="4" l="1"/>
  <c r="AL41" i="4" s="1"/>
  <c r="CF41" i="4" s="1"/>
  <c r="AT42" i="4"/>
  <c r="H42" i="4"/>
  <c r="I42" i="4" l="1" a="1"/>
  <c r="I42" i="4" s="1"/>
  <c r="K42" i="4" a="1"/>
  <c r="K42" i="4" s="1"/>
  <c r="M42" i="4" a="1"/>
  <c r="M42" i="4" s="1"/>
  <c r="O42" i="4" a="1"/>
  <c r="O42" i="4" s="1"/>
  <c r="L42" i="4" a="1"/>
  <c r="L42" i="4" s="1"/>
  <c r="N42" i="4" a="1"/>
  <c r="N42" i="4" s="1"/>
  <c r="AU42" i="4" a="1"/>
  <c r="AU42" i="4" s="1"/>
  <c r="AZ42" i="4" a="1"/>
  <c r="AZ42" i="4" s="1"/>
  <c r="AX42" i="4" a="1"/>
  <c r="AX42" i="4" s="1"/>
  <c r="BA42" i="4" a="1"/>
  <c r="BA42" i="4" s="1"/>
  <c r="AY42" i="4" a="1"/>
  <c r="AY42" i="4" s="1"/>
  <c r="AW42" i="4" l="1" a="1"/>
  <c r="AW42" i="4" s="1"/>
  <c r="BD42" i="4" a="1"/>
  <c r="BD42" i="4" s="1"/>
  <c r="BF42" i="4" s="1" a="1"/>
  <c r="BF42" i="4" s="1"/>
  <c r="BE42" i="4" a="1"/>
  <c r="BE42" i="4" s="1"/>
  <c r="BG42" i="4" s="1" a="1"/>
  <c r="BG42" i="4" s="1"/>
  <c r="BC42" i="4" a="1"/>
  <c r="BC42" i="4" s="1"/>
  <c r="BB42" i="4" a="1"/>
  <c r="BB42" i="4" s="1"/>
  <c r="AV42" i="4" a="1"/>
  <c r="AV42" i="4" s="1"/>
  <c r="S42" i="4" a="1"/>
  <c r="S42" i="4" s="1"/>
  <c r="U42" i="4" s="1" a="1"/>
  <c r="U42" i="4" s="1"/>
  <c r="P42" i="4" a="1"/>
  <c r="P42" i="4" s="1"/>
  <c r="Q42" i="4" a="1"/>
  <c r="Q42" i="4" s="1"/>
  <c r="J42" i="4" a="1"/>
  <c r="J42" i="4" s="1"/>
  <c r="R42" i="4" a="1"/>
  <c r="R42" i="4" s="1"/>
  <c r="T42" i="4" s="1" a="1"/>
  <c r="T42" i="4" s="1"/>
  <c r="V42" i="4" l="1"/>
  <c r="X42" i="4"/>
  <c r="Y42" i="4" s="1"/>
  <c r="Z42" i="4" s="1"/>
  <c r="W42" i="4"/>
  <c r="BJ42" i="4"/>
  <c r="BH42" i="4"/>
  <c r="BI42" i="4"/>
  <c r="BK42" i="4" l="1"/>
  <c r="BL42" i="4" s="1"/>
  <c r="AF42" i="4" a="1"/>
  <c r="AF42" i="4" s="1"/>
  <c r="AG42" i="4" a="1"/>
  <c r="AG42" i="4" s="1"/>
  <c r="AH42" i="4" s="1"/>
  <c r="AA42" i="4" a="1"/>
  <c r="AA42" i="4" s="1"/>
  <c r="BY42" i="4" s="1" a="1"/>
  <c r="BY42" i="4" s="1"/>
  <c r="AC42" i="4" a="1"/>
  <c r="AC42" i="4" s="1"/>
  <c r="AB42" i="4" a="1"/>
  <c r="AB42" i="4" s="1"/>
  <c r="AD42" i="4" a="1"/>
  <c r="AD42" i="4" s="1"/>
  <c r="AP42" i="4" l="1"/>
  <c r="AE42" i="4"/>
  <c r="AI42" i="4"/>
  <c r="BS42" i="4" a="1"/>
  <c r="BS42" i="4" s="1"/>
  <c r="BM42" i="4" a="1"/>
  <c r="BM42" i="4" s="1"/>
  <c r="AM42" i="4" s="1" a="1"/>
  <c r="AM42" i="4" s="1"/>
  <c r="BO42" i="4" a="1"/>
  <c r="BO42" i="4" s="1"/>
  <c r="BN42" i="4" a="1"/>
  <c r="BN42" i="4" s="1"/>
  <c r="BP42" i="4" a="1"/>
  <c r="BP42" i="4" s="1"/>
  <c r="BR42" i="4" a="1"/>
  <c r="BR42" i="4" s="1"/>
  <c r="BT42" i="4" l="1"/>
  <c r="CB42" i="4" s="1"/>
  <c r="BQ42" i="4"/>
  <c r="BU42" i="4" s="1"/>
  <c r="BV42" i="4"/>
  <c r="BZ42" i="4" s="1"/>
  <c r="CA42" i="4" l="1"/>
  <c r="AR42" i="4"/>
  <c r="AS42" i="4"/>
  <c r="CE42" i="4"/>
  <c r="AQ42" i="4"/>
  <c r="CC42" i="4"/>
  <c r="CD42" i="4"/>
  <c r="BW42" i="4"/>
  <c r="BX42" i="4" s="1"/>
  <c r="AJ42" i="4"/>
  <c r="AN42" i="4" s="1"/>
  <c r="AO42" i="4" s="1"/>
  <c r="AK42" i="4" l="1"/>
  <c r="AL42" i="4" s="1"/>
  <c r="CF42" i="4" s="1"/>
  <c r="AT43" i="4"/>
  <c r="H43" i="4"/>
  <c r="I43" i="4" l="1" a="1"/>
  <c r="I43" i="4" s="1"/>
  <c r="O43" i="4" a="1"/>
  <c r="O43" i="4" s="1"/>
  <c r="N43" i="4" a="1"/>
  <c r="N43" i="4" s="1"/>
  <c r="M43" i="4" a="1"/>
  <c r="M43" i="4" s="1"/>
  <c r="L43" i="4" a="1"/>
  <c r="L43" i="4" s="1"/>
  <c r="AU43" i="4" a="1"/>
  <c r="AU43" i="4" s="1"/>
  <c r="AX43" i="4" a="1"/>
  <c r="AX43" i="4" s="1"/>
  <c r="AY43" i="4" a="1"/>
  <c r="AY43" i="4" s="1"/>
  <c r="AZ43" i="4" a="1"/>
  <c r="AZ43" i="4" s="1"/>
  <c r="BA43" i="4" a="1"/>
  <c r="BA43" i="4" s="1"/>
  <c r="AW43" i="4" l="1" a="1"/>
  <c r="AW43" i="4" s="1"/>
  <c r="BC43" i="4" a="1"/>
  <c r="BC43" i="4" s="1"/>
  <c r="BD43" i="4" a="1"/>
  <c r="BD43" i="4" s="1"/>
  <c r="BF43" i="4" s="1" a="1"/>
  <c r="BF43" i="4" s="1"/>
  <c r="BB43" i="4" a="1"/>
  <c r="BB43" i="4" s="1"/>
  <c r="BE43" i="4" a="1"/>
  <c r="BE43" i="4" s="1"/>
  <c r="BG43" i="4" s="1" a="1"/>
  <c r="BG43" i="4" s="1"/>
  <c r="AV43" i="4" a="1"/>
  <c r="AV43" i="4" s="1"/>
  <c r="K43" i="4" a="1"/>
  <c r="K43" i="4" s="1"/>
  <c r="S43" i="4" a="1"/>
  <c r="S43" i="4" s="1"/>
  <c r="U43" i="4" s="1" a="1"/>
  <c r="U43" i="4" s="1"/>
  <c r="R43" i="4" a="1"/>
  <c r="R43" i="4" s="1"/>
  <c r="T43" i="4" s="1" a="1"/>
  <c r="T43" i="4" s="1"/>
  <c r="J43" i="4" a="1"/>
  <c r="J43" i="4" s="1"/>
  <c r="P43" i="4" a="1"/>
  <c r="P43" i="4" s="1"/>
  <c r="Q43" i="4" a="1"/>
  <c r="Q43" i="4" s="1"/>
  <c r="X43" i="4" l="1"/>
  <c r="W43" i="4"/>
  <c r="V43" i="4"/>
  <c r="BJ43" i="4"/>
  <c r="BK43" i="4" s="1"/>
  <c r="BL43" i="4" s="1"/>
  <c r="BH43" i="4"/>
  <c r="BI43" i="4"/>
  <c r="Y43" i="4" l="1"/>
  <c r="Z43" i="4" s="1"/>
  <c r="BS43" i="4" a="1"/>
  <c r="BS43" i="4" s="1"/>
  <c r="BN43" i="4" a="1"/>
  <c r="BN43" i="4" s="1"/>
  <c r="BR43" i="4" a="1"/>
  <c r="BR43" i="4" s="1"/>
  <c r="BO43" i="4" a="1"/>
  <c r="BO43" i="4" s="1"/>
  <c r="BM43" i="4" a="1"/>
  <c r="BM43" i="4" s="1"/>
  <c r="AM43" i="4" s="1" a="1"/>
  <c r="AM43" i="4" s="1"/>
  <c r="BP43" i="4" a="1"/>
  <c r="BP43" i="4" s="1"/>
  <c r="AG43" i="4" a="1"/>
  <c r="AG43" i="4" s="1"/>
  <c r="AD43" i="4" a="1"/>
  <c r="AD43" i="4" s="1"/>
  <c r="AC43" i="4" a="1"/>
  <c r="AC43" i="4" s="1"/>
  <c r="AE43" i="4" s="1"/>
  <c r="AF43" i="4" a="1"/>
  <c r="AF43" i="4" s="1"/>
  <c r="AB43" i="4" a="1"/>
  <c r="AB43" i="4" s="1"/>
  <c r="AA43" i="4" a="1"/>
  <c r="AA43" i="4" s="1"/>
  <c r="BY43" i="4" s="1" a="1"/>
  <c r="BY43" i="4" s="1"/>
  <c r="BT43" i="4" l="1"/>
  <c r="CB43" i="4" s="1"/>
  <c r="AH43" i="4"/>
  <c r="AP43" i="4" s="1"/>
  <c r="AI43" i="4"/>
  <c r="BQ43" i="4"/>
  <c r="BU43" i="4"/>
  <c r="BV43" i="4"/>
  <c r="BZ43" i="4" s="1"/>
  <c r="CA43" i="4" l="1"/>
  <c r="AS43" i="4"/>
  <c r="AR43" i="4"/>
  <c r="AQ43" i="4"/>
  <c r="CE43" i="4"/>
  <c r="CC43" i="4"/>
  <c r="CD43" i="4"/>
  <c r="BW43" i="4"/>
  <c r="BX43" i="4" s="1"/>
  <c r="AJ43" i="4"/>
  <c r="AN43" i="4" s="1"/>
  <c r="AO43" i="4" s="1"/>
  <c r="AK43" i="4" l="1"/>
  <c r="AL43" i="4" s="1"/>
  <c r="CF43" i="4" s="1"/>
  <c r="AT44" i="4"/>
  <c r="H44" i="4"/>
  <c r="I44" i="4" a="1"/>
  <c r="I44" i="4" s="1"/>
  <c r="N44" i="4" a="1"/>
  <c r="N44" i="4" s="1"/>
  <c r="M44" i="4" a="1"/>
  <c r="M44" i="4" s="1"/>
  <c r="O44" i="4" a="1"/>
  <c r="O44" i="4" s="1"/>
  <c r="L44" i="4" a="1"/>
  <c r="L44" i="4" s="1"/>
  <c r="AU44" i="4" a="1"/>
  <c r="AU44" i="4" s="1"/>
  <c r="AY44" i="4" a="1"/>
  <c r="AY44" i="4" s="1"/>
  <c r="AX44" i="4" a="1"/>
  <c r="AX44" i="4" s="1"/>
  <c r="AZ44" i="4" a="1"/>
  <c r="AZ44" i="4" s="1"/>
  <c r="BA44" i="4" a="1"/>
  <c r="BA44" i="4" s="1"/>
  <c r="AW44" i="4" l="1" a="1"/>
  <c r="AW44" i="4" s="1"/>
  <c r="BC44" i="4" a="1"/>
  <c r="BC44" i="4" s="1"/>
  <c r="BD44" i="4" a="1"/>
  <c r="BD44" i="4" s="1"/>
  <c r="BF44" i="4" s="1" a="1"/>
  <c r="BF44" i="4" s="1"/>
  <c r="BE44" i="4" a="1"/>
  <c r="BE44" i="4" s="1"/>
  <c r="BG44" i="4" s="1" a="1"/>
  <c r="BG44" i="4" s="1"/>
  <c r="AV44" i="4" a="1"/>
  <c r="AV44" i="4" s="1"/>
  <c r="BB44" i="4" a="1"/>
  <c r="BB44" i="4" s="1"/>
  <c r="K44" i="4" a="1"/>
  <c r="K44" i="4" s="1"/>
  <c r="S44" i="4" a="1"/>
  <c r="S44" i="4" s="1"/>
  <c r="U44" i="4" s="1" a="1"/>
  <c r="U44" i="4" s="1"/>
  <c r="Q44" i="4" a="1"/>
  <c r="Q44" i="4" s="1"/>
  <c r="P44" i="4" a="1"/>
  <c r="P44" i="4" s="1"/>
  <c r="R44" i="4" a="1"/>
  <c r="R44" i="4" s="1"/>
  <c r="T44" i="4" s="1" a="1"/>
  <c r="T44" i="4" s="1"/>
  <c r="J44" i="4" a="1"/>
  <c r="J44" i="4" s="1"/>
  <c r="W44" i="4" l="1"/>
  <c r="X44" i="4"/>
  <c r="V44" i="4"/>
  <c r="BI44" i="4"/>
  <c r="BJ44" i="4"/>
  <c r="BK44" i="4" s="1"/>
  <c r="BL44" i="4" s="1"/>
  <c r="BH44" i="4"/>
  <c r="Y44" i="4" l="1"/>
  <c r="Z44" i="4" s="1"/>
  <c r="BR44" i="4" a="1"/>
  <c r="BR44" i="4" s="1"/>
  <c r="BS44" i="4" a="1"/>
  <c r="BS44" i="4" s="1"/>
  <c r="BT44" i="4" s="1"/>
  <c r="BN44" i="4" a="1"/>
  <c r="BN44" i="4" s="1"/>
  <c r="BM44" i="4" a="1"/>
  <c r="BM44" i="4" s="1"/>
  <c r="AM44" i="4" s="1" a="1"/>
  <c r="AM44" i="4" s="1"/>
  <c r="BP44" i="4" a="1"/>
  <c r="BP44" i="4" s="1"/>
  <c r="BO44" i="4" a="1"/>
  <c r="BO44" i="4" s="1"/>
  <c r="BQ44" i="4" s="1"/>
  <c r="AG44" i="4" a="1"/>
  <c r="AG44" i="4" s="1"/>
  <c r="AB44" i="4" a="1"/>
  <c r="AB44" i="4" s="1"/>
  <c r="AC44" i="4" a="1"/>
  <c r="AC44" i="4" s="1"/>
  <c r="AD44" i="4" a="1"/>
  <c r="AD44" i="4" s="1"/>
  <c r="AF44" i="4" a="1"/>
  <c r="AF44" i="4" s="1"/>
  <c r="AA44" i="4" a="1"/>
  <c r="AA44" i="4" s="1"/>
  <c r="BY44" i="4" s="1" a="1"/>
  <c r="BY44" i="4" s="1"/>
  <c r="CB44" i="4" l="1"/>
  <c r="AH44" i="4"/>
  <c r="AP44" i="4" s="1"/>
  <c r="AE44" i="4"/>
  <c r="AI44" i="4" s="1"/>
  <c r="BV44" i="4"/>
  <c r="BZ44" i="4" s="1"/>
  <c r="CA44" i="4" s="1"/>
  <c r="BU44" i="4"/>
  <c r="AR44" i="4" l="1"/>
  <c r="AS44" i="4"/>
  <c r="AQ44" i="4"/>
  <c r="CE44" i="4"/>
  <c r="CC44" i="4"/>
  <c r="CD44" i="4"/>
  <c r="BW44" i="4"/>
  <c r="BX44" i="4" s="1"/>
  <c r="AJ44" i="4"/>
  <c r="AN44" i="4" s="1"/>
  <c r="AO44" i="4" s="1"/>
  <c r="AK44" i="4" l="1"/>
  <c r="AL44" i="4" s="1"/>
  <c r="CF44" i="4" s="1"/>
  <c r="AT45" i="4"/>
  <c r="H45" i="4"/>
  <c r="I45" i="4" l="1" a="1"/>
  <c r="I45" i="4" s="1"/>
  <c r="M45" i="4" a="1"/>
  <c r="M45" i="4" s="1"/>
  <c r="O45" i="4" a="1"/>
  <c r="O45" i="4" s="1"/>
  <c r="N45" i="4" a="1"/>
  <c r="N45" i="4" s="1"/>
  <c r="L45" i="4" a="1"/>
  <c r="L45" i="4" s="1"/>
  <c r="AU45" i="4" a="1"/>
  <c r="AU45" i="4" s="1"/>
  <c r="AZ45" i="4" a="1"/>
  <c r="AZ45" i="4" s="1"/>
  <c r="AY45" i="4" a="1"/>
  <c r="AY45" i="4" s="1"/>
  <c r="AX45" i="4" a="1"/>
  <c r="AX45" i="4" s="1"/>
  <c r="BA45" i="4" a="1"/>
  <c r="BA45" i="4" s="1"/>
  <c r="AW45" i="4" l="1" a="1"/>
  <c r="AW45" i="4" s="1"/>
  <c r="BB45" i="4" a="1"/>
  <c r="BB45" i="4" s="1"/>
  <c r="BD45" i="4" a="1"/>
  <c r="BD45" i="4" s="1"/>
  <c r="BF45" i="4" s="1" a="1"/>
  <c r="BF45" i="4" s="1"/>
  <c r="BC45" i="4" a="1"/>
  <c r="BC45" i="4" s="1"/>
  <c r="AV45" i="4" a="1"/>
  <c r="AV45" i="4" s="1"/>
  <c r="BE45" i="4" a="1"/>
  <c r="BE45" i="4" s="1"/>
  <c r="BG45" i="4" s="1" a="1"/>
  <c r="BG45" i="4" s="1"/>
  <c r="K45" i="4" a="1"/>
  <c r="K45" i="4" s="1"/>
  <c r="R45" i="4" a="1"/>
  <c r="R45" i="4" s="1"/>
  <c r="T45" i="4" s="1" a="1"/>
  <c r="T45" i="4" s="1"/>
  <c r="J45" i="4" a="1"/>
  <c r="J45" i="4" s="1"/>
  <c r="S45" i="4" a="1"/>
  <c r="S45" i="4" s="1"/>
  <c r="U45" i="4" s="1" a="1"/>
  <c r="U45" i="4" s="1"/>
  <c r="Q45" i="4" a="1"/>
  <c r="Q45" i="4" s="1"/>
  <c r="P45" i="4" a="1"/>
  <c r="P45" i="4" s="1"/>
  <c r="X45" i="4" l="1"/>
  <c r="V45" i="4"/>
  <c r="W45" i="4"/>
  <c r="BI45" i="4"/>
  <c r="BJ45" i="4"/>
  <c r="BH45" i="4"/>
  <c r="Y45" i="4" l="1"/>
  <c r="Z45" i="4" s="1"/>
  <c r="BK45" i="4"/>
  <c r="BL45" i="4" s="1"/>
  <c r="AG45" i="4" a="1"/>
  <c r="AG45" i="4" s="1"/>
  <c r="AB45" i="4" a="1"/>
  <c r="AB45" i="4" s="1"/>
  <c r="AA45" i="4" a="1"/>
  <c r="AA45" i="4" s="1"/>
  <c r="BY45" i="4" s="1" a="1"/>
  <c r="BY45" i="4" s="1"/>
  <c r="AC45" i="4" a="1"/>
  <c r="AC45" i="4" s="1"/>
  <c r="AD45" i="4" a="1"/>
  <c r="AD45" i="4" s="1"/>
  <c r="AF45" i="4" a="1"/>
  <c r="AF45" i="4" s="1"/>
  <c r="AH45" i="4" l="1"/>
  <c r="AP45" i="4" s="1"/>
  <c r="AE45" i="4"/>
  <c r="AI45" i="4" s="1"/>
  <c r="BS45" i="4" a="1"/>
  <c r="BS45" i="4" s="1"/>
  <c r="BN45" i="4" a="1"/>
  <c r="BN45" i="4" s="1"/>
  <c r="BO45" i="4" a="1"/>
  <c r="BO45" i="4" s="1"/>
  <c r="BR45" i="4" a="1"/>
  <c r="BR45" i="4" s="1"/>
  <c r="BM45" i="4" a="1"/>
  <c r="BM45" i="4" s="1"/>
  <c r="AM45" i="4" s="1" a="1"/>
  <c r="AM45" i="4" s="1"/>
  <c r="BP45" i="4" a="1"/>
  <c r="BP45" i="4" s="1"/>
  <c r="BQ45" i="4" l="1"/>
  <c r="BU45" i="4" s="1"/>
  <c r="BT45" i="4"/>
  <c r="CB45" i="4" s="1"/>
  <c r="AJ45" i="4"/>
  <c r="AN45" i="4" s="1"/>
  <c r="AO45" i="4" s="1"/>
  <c r="AR45" i="4" l="1"/>
  <c r="AS45" i="4"/>
  <c r="CE45" i="4"/>
  <c r="AQ45" i="4"/>
  <c r="CC45" i="4"/>
  <c r="CD45" i="4"/>
  <c r="AK45" i="4"/>
  <c r="AL45" i="4" s="1"/>
  <c r="BV45" i="4"/>
  <c r="BZ45" i="4" s="1"/>
  <c r="CA45" i="4" s="1"/>
  <c r="BW45" i="4" l="1"/>
  <c r="BX45" i="4" s="1"/>
  <c r="CF45" i="4" s="1"/>
  <c r="AT46" i="4"/>
  <c r="H46" i="4"/>
  <c r="I46" i="4" l="1" a="1"/>
  <c r="I46" i="4" s="1"/>
  <c r="O46" i="4" a="1"/>
  <c r="O46" i="4" s="1"/>
  <c r="N46" i="4" a="1"/>
  <c r="N46" i="4" s="1"/>
  <c r="M46" i="4" a="1"/>
  <c r="M46" i="4" s="1"/>
  <c r="L46" i="4" a="1"/>
  <c r="L46" i="4" s="1"/>
  <c r="AU46" i="4" a="1"/>
  <c r="AU46" i="4" s="1"/>
  <c r="AX46" i="4" a="1"/>
  <c r="AX46" i="4" s="1"/>
  <c r="AY46" i="4" a="1"/>
  <c r="AY46" i="4" s="1"/>
  <c r="AZ46" i="4" a="1"/>
  <c r="AZ46" i="4" s="1"/>
  <c r="BA46" i="4" a="1"/>
  <c r="BA46" i="4" s="1"/>
  <c r="AW46" i="4" l="1" a="1"/>
  <c r="AW46" i="4" s="1"/>
  <c r="AV46" i="4" a="1"/>
  <c r="AV46" i="4" s="1"/>
  <c r="BC46" i="4" a="1"/>
  <c r="BC46" i="4" s="1"/>
  <c r="BB46" i="4" a="1"/>
  <c r="BB46" i="4" s="1"/>
  <c r="BD46" i="4" a="1"/>
  <c r="BD46" i="4" s="1"/>
  <c r="BF46" i="4" s="1" a="1"/>
  <c r="BF46" i="4" s="1"/>
  <c r="BE46" i="4" a="1"/>
  <c r="BE46" i="4" s="1"/>
  <c r="BG46" i="4" s="1" a="1"/>
  <c r="BG46" i="4" s="1"/>
  <c r="K46" i="4" a="1"/>
  <c r="K46" i="4" s="1"/>
  <c r="S46" i="4" a="1"/>
  <c r="S46" i="4" s="1"/>
  <c r="U46" i="4" s="1" a="1"/>
  <c r="U46" i="4" s="1"/>
  <c r="Q46" i="4" a="1"/>
  <c r="Q46" i="4" s="1"/>
  <c r="R46" i="4" a="1"/>
  <c r="R46" i="4" s="1"/>
  <c r="T46" i="4" s="1" a="1"/>
  <c r="T46" i="4" s="1"/>
  <c r="P46" i="4" a="1"/>
  <c r="P46" i="4" s="1"/>
  <c r="J46" i="4" a="1"/>
  <c r="J46" i="4" s="1"/>
  <c r="V46" i="4" l="1"/>
  <c r="X46" i="4"/>
  <c r="Y46" i="4" s="1"/>
  <c r="Z46" i="4" s="1"/>
  <c r="W46" i="4"/>
  <c r="BI46" i="4"/>
  <c r="BJ46" i="4"/>
  <c r="BH46" i="4"/>
  <c r="BK46" i="4" l="1"/>
  <c r="BL46" i="4" s="1"/>
  <c r="AG46" i="4" a="1"/>
  <c r="AG46" i="4" s="1"/>
  <c r="AA46" i="4" a="1"/>
  <c r="AA46" i="4" s="1"/>
  <c r="BY46" i="4" s="1" a="1"/>
  <c r="BY46" i="4" s="1"/>
  <c r="AD46" i="4" a="1"/>
  <c r="AD46" i="4" s="1"/>
  <c r="AC46" i="4" a="1"/>
  <c r="AC46" i="4" s="1"/>
  <c r="AE46" i="4" s="1"/>
  <c r="AF46" i="4" a="1"/>
  <c r="AF46" i="4" s="1"/>
  <c r="AB46" i="4" a="1"/>
  <c r="AB46" i="4" s="1"/>
  <c r="AH46" i="4" l="1"/>
  <c r="AP46" i="4" s="1"/>
  <c r="AI46" i="4"/>
  <c r="BR46" i="4" a="1"/>
  <c r="BR46" i="4" s="1"/>
  <c r="BS46" i="4" a="1"/>
  <c r="BS46" i="4" s="1"/>
  <c r="BT46" i="4" s="1"/>
  <c r="BP46" i="4" a="1"/>
  <c r="BP46" i="4" s="1"/>
  <c r="BN46" i="4" a="1"/>
  <c r="BN46" i="4" s="1"/>
  <c r="BO46" i="4" a="1"/>
  <c r="BO46" i="4" s="1"/>
  <c r="BQ46" i="4" s="1"/>
  <c r="BM46" i="4" a="1"/>
  <c r="BM46" i="4" s="1"/>
  <c r="AM46" i="4" s="1" a="1"/>
  <c r="AM46" i="4" s="1"/>
  <c r="CB46" i="4" l="1"/>
  <c r="AS46" i="4"/>
  <c r="AQ46" i="4"/>
  <c r="AR46" i="4"/>
  <c r="CE46" i="4"/>
  <c r="CD46" i="4"/>
  <c r="CC46" i="4"/>
  <c r="BV46" i="4"/>
  <c r="BZ46" i="4" s="1"/>
  <c r="CA46" i="4" s="1"/>
  <c r="BU46" i="4"/>
  <c r="AJ46" i="4"/>
  <c r="AN46" i="4" s="1"/>
  <c r="AO46" i="4" s="1"/>
  <c r="BW46" i="4" l="1"/>
  <c r="BX46" i="4" s="1"/>
  <c r="AK46" i="4"/>
  <c r="AL46" i="4" s="1"/>
  <c r="CF46" i="4" s="1"/>
  <c r="AT47" i="4"/>
  <c r="H47" i="4"/>
  <c r="I47" i="4" l="1" a="1"/>
  <c r="I47" i="4" s="1"/>
  <c r="O47" i="4" a="1"/>
  <c r="O47" i="4" s="1"/>
  <c r="N47" i="4" a="1"/>
  <c r="N47" i="4" s="1"/>
  <c r="M47" i="4" a="1"/>
  <c r="M47" i="4" s="1"/>
  <c r="L47" i="4" a="1"/>
  <c r="L47" i="4" s="1"/>
  <c r="AU47" i="4" a="1"/>
  <c r="AU47" i="4" s="1"/>
  <c r="AZ47" i="4" a="1"/>
  <c r="AZ47" i="4" s="1"/>
  <c r="BA47" i="4" a="1"/>
  <c r="BA47" i="4" s="1"/>
  <c r="AY47" i="4" a="1"/>
  <c r="AY47" i="4" s="1"/>
  <c r="AX47" i="4" a="1"/>
  <c r="AX47" i="4" s="1"/>
  <c r="AW47" i="4" l="1" a="1"/>
  <c r="AW47" i="4" s="1"/>
  <c r="BE47" i="4" a="1"/>
  <c r="BE47" i="4" s="1"/>
  <c r="BG47" i="4" s="1" a="1"/>
  <c r="BG47" i="4" s="1"/>
  <c r="AV47" i="4" a="1"/>
  <c r="AV47" i="4" s="1"/>
  <c r="BC47" i="4" a="1"/>
  <c r="BC47" i="4" s="1"/>
  <c r="BD47" i="4" a="1"/>
  <c r="BD47" i="4" s="1"/>
  <c r="BF47" i="4" s="1" a="1"/>
  <c r="BF47" i="4" s="1"/>
  <c r="BB47" i="4" a="1"/>
  <c r="BB47" i="4" s="1"/>
  <c r="K47" i="4" a="1"/>
  <c r="K47" i="4" s="1"/>
  <c r="J47" i="4" a="1"/>
  <c r="J47" i="4" s="1"/>
  <c r="Q47" i="4" a="1"/>
  <c r="Q47" i="4" s="1"/>
  <c r="S47" i="4" a="1"/>
  <c r="S47" i="4" s="1"/>
  <c r="U47" i="4" s="1" a="1"/>
  <c r="U47" i="4" s="1"/>
  <c r="R47" i="4" a="1"/>
  <c r="R47" i="4" s="1"/>
  <c r="T47" i="4" s="1" a="1"/>
  <c r="T47" i="4" s="1"/>
  <c r="P47" i="4" a="1"/>
  <c r="P47" i="4" s="1"/>
  <c r="V47" i="4" l="1"/>
  <c r="X47" i="4"/>
  <c r="Y47" i="4" s="1"/>
  <c r="Z47" i="4" s="1"/>
  <c r="W47" i="4"/>
  <c r="BJ47" i="4"/>
  <c r="BK47" i="4" s="1"/>
  <c r="BL47" i="4" s="1"/>
  <c r="BI47" i="4"/>
  <c r="BH47" i="4"/>
  <c r="BR47" i="4" l="1" a="1"/>
  <c r="BR47" i="4" s="1"/>
  <c r="BS47" i="4" a="1"/>
  <c r="BS47" i="4" s="1"/>
  <c r="BT47" i="4" s="1"/>
  <c r="BN47" i="4" a="1"/>
  <c r="BN47" i="4" s="1"/>
  <c r="BO47" i="4" a="1"/>
  <c r="BO47" i="4" s="1"/>
  <c r="BP47" i="4" a="1"/>
  <c r="BP47" i="4" s="1"/>
  <c r="BM47" i="4" a="1"/>
  <c r="BM47" i="4" s="1"/>
  <c r="AM47" i="4" s="1" a="1"/>
  <c r="AM47" i="4" s="1"/>
  <c r="AA47" i="4" a="1"/>
  <c r="AA47" i="4" s="1"/>
  <c r="BY47" i="4" s="1" a="1"/>
  <c r="BY47" i="4" s="1"/>
  <c r="AG47" i="4" a="1"/>
  <c r="AG47" i="4" s="1"/>
  <c r="AD47" i="4" a="1"/>
  <c r="AD47" i="4" s="1"/>
  <c r="AF47" i="4" a="1"/>
  <c r="AF47" i="4" s="1"/>
  <c r="AC47" i="4" a="1"/>
  <c r="AC47" i="4" s="1"/>
  <c r="AE47" i="4" s="1"/>
  <c r="AB47" i="4" a="1"/>
  <c r="AB47" i="4" s="1"/>
  <c r="CB47" i="4" l="1"/>
  <c r="AH47" i="4"/>
  <c r="AP47" i="4" s="1"/>
  <c r="AI47" i="4"/>
  <c r="BQ47" i="4"/>
  <c r="BV47" i="4"/>
  <c r="BZ47" i="4" s="1"/>
  <c r="CA47" i="4" s="1"/>
  <c r="BU47" i="4"/>
  <c r="AR47" i="4" l="1"/>
  <c r="AS47" i="4"/>
  <c r="AQ47" i="4"/>
  <c r="CE47" i="4"/>
  <c r="CC47" i="4"/>
  <c r="CD47" i="4"/>
  <c r="BW47" i="4"/>
  <c r="BX47" i="4" s="1"/>
  <c r="AJ47" i="4"/>
  <c r="AN47" i="4" s="1"/>
  <c r="AO47" i="4" s="1"/>
  <c r="AK47" i="4" l="1"/>
  <c r="AL47" i="4" s="1"/>
  <c r="CF47" i="4" s="1"/>
  <c r="H48" i="4"/>
  <c r="AT48" i="4"/>
  <c r="AU48" i="4" l="1" a="1"/>
  <c r="AU48" i="4" s="1"/>
  <c r="AZ48" i="4" a="1"/>
  <c r="AZ48" i="4" s="1"/>
  <c r="AX48" i="4" a="1"/>
  <c r="AX48" i="4" s="1"/>
  <c r="AY48" i="4" a="1"/>
  <c r="AY48" i="4" s="1"/>
  <c r="BA48" i="4" a="1"/>
  <c r="BA48" i="4" s="1"/>
  <c r="AW48" i="4" a="1"/>
  <c r="AW48" i="4" s="1"/>
  <c r="I48" i="4" a="1"/>
  <c r="I48" i="4" s="1"/>
  <c r="N48" i="4" a="1"/>
  <c r="N48" i="4" s="1"/>
  <c r="M48" i="4" a="1"/>
  <c r="M48" i="4" s="1"/>
  <c r="O48" i="4" a="1"/>
  <c r="O48" i="4" s="1"/>
  <c r="L48" i="4" a="1"/>
  <c r="L48" i="4" s="1"/>
  <c r="K48" i="4" a="1"/>
  <c r="K48" i="4" s="1"/>
  <c r="S48" i="4" l="1" a="1"/>
  <c r="S48" i="4" s="1"/>
  <c r="U48" i="4" s="1" a="1"/>
  <c r="U48" i="4" s="1"/>
  <c r="R48" i="4" a="1"/>
  <c r="R48" i="4" s="1"/>
  <c r="T48" i="4" s="1" a="1"/>
  <c r="T48" i="4" s="1"/>
  <c r="Q48" i="4" a="1"/>
  <c r="Q48" i="4" s="1"/>
  <c r="P48" i="4" a="1"/>
  <c r="P48" i="4" s="1"/>
  <c r="J48" i="4" a="1"/>
  <c r="J48" i="4" s="1"/>
  <c r="AV48" i="4" a="1"/>
  <c r="AV48" i="4" s="1"/>
  <c r="BE48" i="4" a="1"/>
  <c r="BE48" i="4" s="1"/>
  <c r="BG48" i="4" s="1" a="1"/>
  <c r="BG48" i="4" s="1"/>
  <c r="BD48" i="4" a="1"/>
  <c r="BD48" i="4" s="1"/>
  <c r="BF48" i="4" s="1" a="1"/>
  <c r="BF48" i="4" s="1"/>
  <c r="BC48" i="4" a="1"/>
  <c r="BC48" i="4" s="1"/>
  <c r="BB48" i="4" a="1"/>
  <c r="BB48" i="4" s="1"/>
  <c r="BI48" i="4" l="1"/>
  <c r="BH48" i="4"/>
  <c r="BJ48" i="4"/>
  <c r="BK48" i="4" s="1"/>
  <c r="BL48" i="4" s="1"/>
  <c r="W48" i="4"/>
  <c r="X48" i="4"/>
  <c r="V48" i="4"/>
  <c r="Y48" i="4" l="1"/>
  <c r="Z48" i="4" s="1"/>
  <c r="AG48" i="4" a="1"/>
  <c r="AG48" i="4" s="1"/>
  <c r="AD48" i="4" a="1"/>
  <c r="AD48" i="4" s="1"/>
  <c r="AF48" i="4" a="1"/>
  <c r="AF48" i="4" s="1"/>
  <c r="AB48" i="4" a="1"/>
  <c r="AB48" i="4" s="1"/>
  <c r="AA48" i="4" a="1"/>
  <c r="AA48" i="4" s="1"/>
  <c r="BY48" i="4" s="1" a="1"/>
  <c r="BY48" i="4" s="1"/>
  <c r="AC48" i="4" a="1"/>
  <c r="AC48" i="4" s="1"/>
  <c r="AE48" i="4" s="1"/>
  <c r="BM48" i="4" a="1"/>
  <c r="BM48" i="4" s="1"/>
  <c r="AM48" i="4" s="1" a="1"/>
  <c r="AM48" i="4" s="1"/>
  <c r="BS48" i="4" a="1"/>
  <c r="BS48" i="4" s="1"/>
  <c r="BP48" i="4" a="1"/>
  <c r="BP48" i="4" s="1"/>
  <c r="BO48" i="4" a="1"/>
  <c r="BO48" i="4" s="1"/>
  <c r="BQ48" i="4" s="1"/>
  <c r="BN48" i="4" a="1"/>
  <c r="BN48" i="4" s="1"/>
  <c r="BR48" i="4" a="1"/>
  <c r="BR48" i="4" s="1"/>
  <c r="BU48" i="4" s="1"/>
  <c r="BT48" i="4" l="1"/>
  <c r="CB48" i="4" s="1"/>
  <c r="AH48" i="4"/>
  <c r="AP48" i="4" s="1"/>
  <c r="AI48" i="4"/>
  <c r="BV48" i="4" s="1"/>
  <c r="BZ48" i="4" s="1"/>
  <c r="CA48" i="4" l="1"/>
  <c r="AS48" i="4"/>
  <c r="AR48" i="4"/>
  <c r="AQ48" i="4"/>
  <c r="CE48" i="4"/>
  <c r="CC48" i="4"/>
  <c r="CD48" i="4"/>
  <c r="BW48" i="4"/>
  <c r="BX48" i="4" s="1"/>
  <c r="AJ48" i="4"/>
  <c r="AN48" i="4" s="1"/>
  <c r="AO48" i="4" s="1"/>
  <c r="AK48" i="4" l="1"/>
  <c r="AL48" i="4" s="1"/>
  <c r="CF48" i="4" s="1"/>
  <c r="H49" i="4"/>
  <c r="AT49" i="4"/>
  <c r="AU49" i="4" a="1"/>
  <c r="AU49" i="4" s="1"/>
  <c r="AX49" i="4" a="1"/>
  <c r="AX49" i="4" s="1"/>
  <c r="BA49" i="4" a="1"/>
  <c r="BA49" i="4" s="1"/>
  <c r="AY49" i="4" a="1"/>
  <c r="AY49" i="4" s="1"/>
  <c r="AZ49" i="4" a="1"/>
  <c r="AZ49" i="4" s="1"/>
  <c r="I49" i="4" a="1"/>
  <c r="I49" i="4" s="1"/>
  <c r="O49" i="4" a="1"/>
  <c r="O49" i="4" s="1"/>
  <c r="N49" i="4" a="1"/>
  <c r="N49" i="4" s="1"/>
  <c r="M49" i="4" a="1"/>
  <c r="M49" i="4" s="1"/>
  <c r="L49" i="4" a="1"/>
  <c r="L49" i="4" s="1"/>
  <c r="K49" i="4" a="1"/>
  <c r="K49" i="4" s="1"/>
  <c r="S49" i="4" l="1" a="1"/>
  <c r="S49" i="4" s="1"/>
  <c r="U49" i="4" s="1" a="1"/>
  <c r="U49" i="4" s="1"/>
  <c r="J49" i="4" a="1"/>
  <c r="J49" i="4" s="1"/>
  <c r="R49" i="4" a="1"/>
  <c r="R49" i="4" s="1"/>
  <c r="T49" i="4" s="1" a="1"/>
  <c r="T49" i="4" s="1"/>
  <c r="P49" i="4" a="1"/>
  <c r="P49" i="4" s="1"/>
  <c r="Q49" i="4" a="1"/>
  <c r="Q49" i="4" s="1"/>
  <c r="AW49" i="4" a="1"/>
  <c r="AW49" i="4" s="1"/>
  <c r="BE49" i="4" a="1"/>
  <c r="BE49" i="4" s="1"/>
  <c r="BG49" i="4" s="1" a="1"/>
  <c r="BG49" i="4" s="1"/>
  <c r="BB49" i="4" a="1"/>
  <c r="BB49" i="4" s="1"/>
  <c r="AV49" i="4" a="1"/>
  <c r="AV49" i="4" s="1"/>
  <c r="BC49" i="4" a="1"/>
  <c r="BC49" i="4" s="1"/>
  <c r="BD49" i="4" a="1"/>
  <c r="BD49" i="4" s="1"/>
  <c r="BF49" i="4" s="1" a="1"/>
  <c r="BF49" i="4" s="1"/>
  <c r="BJ49" i="4" l="1"/>
  <c r="BI49" i="4"/>
  <c r="BH49" i="4"/>
  <c r="X49" i="4"/>
  <c r="V49" i="4"/>
  <c r="Y49" i="4" s="1"/>
  <c r="Z49" i="4" s="1"/>
  <c r="W49" i="4"/>
  <c r="AF49" i="4" l="1" a="1"/>
  <c r="AF49" i="4" s="1"/>
  <c r="AG49" i="4" a="1"/>
  <c r="AG49" i="4" s="1"/>
  <c r="AH49" i="4" s="1"/>
  <c r="AD49" i="4" a="1"/>
  <c r="AD49" i="4" s="1"/>
  <c r="AC49" i="4" a="1"/>
  <c r="AC49" i="4" s="1"/>
  <c r="AE49" i="4" s="1"/>
  <c r="AB49" i="4" a="1"/>
  <c r="AB49" i="4" s="1"/>
  <c r="AA49" i="4" a="1"/>
  <c r="AA49" i="4" s="1"/>
  <c r="BY49" i="4" s="1" a="1"/>
  <c r="BY49" i="4" s="1"/>
  <c r="BK49" i="4"/>
  <c r="BL49" i="4" s="1"/>
  <c r="AP49" i="4" l="1"/>
  <c r="BR49" i="4" a="1"/>
  <c r="BR49" i="4" s="1"/>
  <c r="BS49" i="4" a="1"/>
  <c r="BS49" i="4" s="1"/>
  <c r="BT49" i="4" s="1"/>
  <c r="BO49" i="4" a="1"/>
  <c r="BO49" i="4" s="1"/>
  <c r="BP49" i="4" a="1"/>
  <c r="BP49" i="4" s="1"/>
  <c r="BM49" i="4" a="1"/>
  <c r="BM49" i="4" s="1"/>
  <c r="AM49" i="4" s="1" a="1"/>
  <c r="AM49" i="4" s="1"/>
  <c r="BN49" i="4" a="1"/>
  <c r="BN49" i="4" s="1"/>
  <c r="AI49" i="4"/>
  <c r="CB49" i="4" l="1"/>
  <c r="AR49" i="4"/>
  <c r="AS49" i="4"/>
  <c r="CE49" i="4"/>
  <c r="AQ49" i="4"/>
  <c r="CC49" i="4"/>
  <c r="CD49" i="4"/>
  <c r="BQ49" i="4"/>
  <c r="BV49" i="4"/>
  <c r="BU49" i="4"/>
  <c r="AJ49" i="4" l="1"/>
  <c r="AN49" i="4" s="1"/>
  <c r="AO49" i="4" s="1"/>
  <c r="BZ49" i="4"/>
  <c r="CA49" i="4" s="1"/>
  <c r="AK49" i="4" l="1"/>
  <c r="AL49" i="4" s="1"/>
  <c r="BW49" i="4"/>
  <c r="BX49" i="4" s="1"/>
  <c r="CF49" i="4"/>
  <c r="AT50" i="4" l="1"/>
  <c r="H50" i="4"/>
  <c r="I50" i="4" l="1" a="1"/>
  <c r="I50" i="4" s="1"/>
  <c r="M50" i="4" a="1"/>
  <c r="M50" i="4" s="1"/>
  <c r="L50" i="4" a="1"/>
  <c r="L50" i="4" s="1"/>
  <c r="O50" i="4" a="1"/>
  <c r="O50" i="4" s="1"/>
  <c r="K50" i="4" a="1"/>
  <c r="K50" i="4" s="1"/>
  <c r="N50" i="4" a="1"/>
  <c r="N50" i="4" s="1"/>
  <c r="AU50" i="4" a="1"/>
  <c r="AU50" i="4" s="1"/>
  <c r="AW50" i="4" a="1"/>
  <c r="AW50" i="4" s="1"/>
  <c r="AX50" i="4" a="1"/>
  <c r="AX50" i="4" s="1"/>
  <c r="AY50" i="4" a="1"/>
  <c r="AY50" i="4" s="1"/>
  <c r="AZ50" i="4" a="1"/>
  <c r="AZ50" i="4" s="1"/>
  <c r="BA50" i="4" a="1"/>
  <c r="BA50" i="4" s="1"/>
  <c r="BB50" i="4" l="1" a="1"/>
  <c r="BB50" i="4" s="1"/>
  <c r="BD50" i="4" a="1"/>
  <c r="BD50" i="4" s="1"/>
  <c r="BF50" i="4" s="1" a="1"/>
  <c r="BF50" i="4" s="1"/>
  <c r="AV50" i="4" a="1"/>
  <c r="AV50" i="4" s="1"/>
  <c r="BE50" i="4" a="1"/>
  <c r="BE50" i="4" s="1"/>
  <c r="BG50" i="4" s="1" a="1"/>
  <c r="BG50" i="4" s="1"/>
  <c r="BC50" i="4" a="1"/>
  <c r="BC50" i="4" s="1"/>
  <c r="P50" i="4" a="1"/>
  <c r="P50" i="4" s="1"/>
  <c r="R50" i="4" a="1"/>
  <c r="R50" i="4" s="1"/>
  <c r="T50" i="4" s="1" a="1"/>
  <c r="T50" i="4" s="1"/>
  <c r="S50" i="4" a="1"/>
  <c r="S50" i="4" s="1"/>
  <c r="U50" i="4" s="1" a="1"/>
  <c r="U50" i="4" s="1"/>
  <c r="X50" i="4" s="1"/>
  <c r="J50" i="4" a="1"/>
  <c r="J50" i="4" s="1"/>
  <c r="Q50" i="4" a="1"/>
  <c r="Q50" i="4" s="1"/>
  <c r="W50" i="4" l="1"/>
  <c r="V50" i="4"/>
  <c r="Y50" i="4" s="1"/>
  <c r="Z50" i="4" s="1"/>
  <c r="BH50" i="4"/>
  <c r="BJ50" i="4"/>
  <c r="BK50" i="4" s="1"/>
  <c r="BL50" i="4" s="1"/>
  <c r="BI50" i="4"/>
  <c r="BM50" i="4" l="1" a="1"/>
  <c r="BM50" i="4" s="1"/>
  <c r="AM50" i="4" s="1" a="1"/>
  <c r="AM50" i="4" s="1"/>
  <c r="BS50" i="4" a="1"/>
  <c r="BS50" i="4" s="1"/>
  <c r="BP50" i="4" a="1"/>
  <c r="BP50" i="4" s="1"/>
  <c r="BN50" i="4" a="1"/>
  <c r="BN50" i="4" s="1"/>
  <c r="BO50" i="4" a="1"/>
  <c r="BO50" i="4" s="1"/>
  <c r="BQ50" i="4" s="1"/>
  <c r="BR50" i="4" a="1"/>
  <c r="BR50" i="4" s="1"/>
  <c r="BU50" i="4" s="1"/>
  <c r="AG50" i="4" a="1"/>
  <c r="AG50" i="4" s="1"/>
  <c r="AC50" i="4" a="1"/>
  <c r="AC50" i="4" s="1"/>
  <c r="AB50" i="4" a="1"/>
  <c r="AB50" i="4" s="1"/>
  <c r="AA50" i="4" a="1"/>
  <c r="AA50" i="4" s="1"/>
  <c r="BY50" i="4" s="1" a="1"/>
  <c r="BY50" i="4" s="1"/>
  <c r="AF50" i="4" a="1"/>
  <c r="AF50" i="4" s="1"/>
  <c r="AH50" i="4" s="1"/>
  <c r="AP50" i="4" s="1"/>
  <c r="AD50" i="4" a="1"/>
  <c r="AD50" i="4" s="1"/>
  <c r="AJ50" i="4" l="1"/>
  <c r="AN50" i="4" s="1"/>
  <c r="AO50" i="4" s="1"/>
  <c r="AE50" i="4"/>
  <c r="AI50" i="4" s="1"/>
  <c r="AK50" i="4"/>
  <c r="AL50" i="4" s="1"/>
  <c r="BT50" i="4"/>
  <c r="CB50" i="4" s="1"/>
  <c r="AR50" i="4" l="1"/>
  <c r="AS50" i="4"/>
  <c r="CE50" i="4"/>
  <c r="AQ50" i="4"/>
  <c r="CC50" i="4"/>
  <c r="CD50" i="4"/>
  <c r="BV50" i="4"/>
  <c r="BZ50" i="4" s="1"/>
  <c r="CA50" i="4" s="1"/>
  <c r="BW50" i="4" l="1"/>
  <c r="BX50" i="4" s="1"/>
  <c r="CF50" i="4" s="1"/>
  <c r="AT51" i="4"/>
  <c r="H51" i="4"/>
  <c r="I51" i="4" l="1" a="1"/>
  <c r="I51" i="4" s="1"/>
  <c r="M51" i="4" a="1"/>
  <c r="M51" i="4" s="1"/>
  <c r="N51" i="4" a="1"/>
  <c r="N51" i="4" s="1"/>
  <c r="O51" i="4" a="1"/>
  <c r="O51" i="4" s="1"/>
  <c r="K51" i="4" a="1"/>
  <c r="K51" i="4" s="1"/>
  <c r="L51" i="4" a="1"/>
  <c r="L51" i="4" s="1"/>
  <c r="AU51" i="4" a="1"/>
  <c r="AU51" i="4" s="1"/>
  <c r="AW51" i="4" a="1"/>
  <c r="AW51" i="4" s="1"/>
  <c r="AZ51" i="4" a="1"/>
  <c r="AZ51" i="4" s="1"/>
  <c r="AX51" i="4" a="1"/>
  <c r="AX51" i="4" s="1"/>
  <c r="BA51" i="4" a="1"/>
  <c r="BA51" i="4" s="1"/>
  <c r="AY51" i="4" l="1" a="1"/>
  <c r="AY51" i="4" s="1"/>
  <c r="BB51" i="4" a="1"/>
  <c r="BB51" i="4" s="1"/>
  <c r="AV51" i="4" a="1"/>
  <c r="AV51" i="4" s="1"/>
  <c r="BC51" i="4" a="1"/>
  <c r="BC51" i="4" s="1"/>
  <c r="BE51" i="4" a="1"/>
  <c r="BE51" i="4" s="1"/>
  <c r="BG51" i="4" s="1" a="1"/>
  <c r="BG51" i="4" s="1"/>
  <c r="BD51" i="4" a="1"/>
  <c r="BD51" i="4" s="1"/>
  <c r="BF51" i="4" s="1" a="1"/>
  <c r="BF51" i="4" s="1"/>
  <c r="R51" i="4" a="1"/>
  <c r="R51" i="4" s="1"/>
  <c r="T51" i="4" s="1" a="1"/>
  <c r="T51" i="4" s="1"/>
  <c r="P51" i="4" a="1"/>
  <c r="P51" i="4" s="1"/>
  <c r="S51" i="4" a="1"/>
  <c r="S51" i="4" s="1"/>
  <c r="U51" i="4" s="1" a="1"/>
  <c r="U51" i="4" s="1"/>
  <c r="V51" i="4" s="1"/>
  <c r="Q51" i="4" a="1"/>
  <c r="Q51" i="4" s="1"/>
  <c r="J51" i="4" a="1"/>
  <c r="J51" i="4" s="1"/>
  <c r="W51" i="4" l="1"/>
  <c r="X51" i="4"/>
  <c r="Y51" i="4" s="1"/>
  <c r="Z51" i="4" s="1"/>
  <c r="BI51" i="4"/>
  <c r="BH51" i="4"/>
  <c r="BJ51" i="4"/>
  <c r="BK51" i="4" s="1"/>
  <c r="BL51" i="4" s="1"/>
  <c r="BO51" i="4" l="1" a="1"/>
  <c r="BO51" i="4" s="1"/>
  <c r="BS51" i="4" a="1"/>
  <c r="BS51" i="4" s="1"/>
  <c r="BN51" i="4" a="1"/>
  <c r="BN51" i="4" s="1"/>
  <c r="BM51" i="4" a="1"/>
  <c r="BM51" i="4" s="1"/>
  <c r="AM51" i="4" s="1" a="1"/>
  <c r="AM51" i="4" s="1"/>
  <c r="BR51" i="4" a="1"/>
  <c r="BR51" i="4" s="1"/>
  <c r="BP51" i="4" a="1"/>
  <c r="BP51" i="4" s="1"/>
  <c r="AA51" i="4" a="1"/>
  <c r="AA51" i="4" s="1"/>
  <c r="BY51" i="4" s="1" a="1"/>
  <c r="BY51" i="4" s="1"/>
  <c r="AG51" i="4" a="1"/>
  <c r="AG51" i="4" s="1"/>
  <c r="AF51" i="4" a="1"/>
  <c r="AF51" i="4" s="1"/>
  <c r="AC51" i="4" a="1"/>
  <c r="AC51" i="4" s="1"/>
  <c r="AD51" i="4" a="1"/>
  <c r="AD51" i="4" s="1"/>
  <c r="AB51" i="4" a="1"/>
  <c r="AB51" i="4" s="1"/>
  <c r="BT51" i="4" l="1"/>
  <c r="CB51" i="4" s="1"/>
  <c r="AH51" i="4"/>
  <c r="AP51" i="4" s="1"/>
  <c r="AE51" i="4"/>
  <c r="AI51" i="4"/>
  <c r="BV51" i="4"/>
  <c r="BZ51" i="4" s="1"/>
  <c r="BQ51" i="4"/>
  <c r="BU51" i="4" s="1"/>
  <c r="CA51" i="4" l="1"/>
  <c r="AS51" i="4"/>
  <c r="AR51" i="4"/>
  <c r="AQ51" i="4"/>
  <c r="CE51" i="4"/>
  <c r="CC51" i="4"/>
  <c r="CD51" i="4"/>
  <c r="BW51" i="4"/>
  <c r="BX51" i="4" s="1"/>
  <c r="AJ51" i="4"/>
  <c r="AN51" i="4" s="1"/>
  <c r="AO51" i="4" s="1"/>
  <c r="AK51" i="4" l="1"/>
  <c r="AL51" i="4" s="1"/>
  <c r="CF51" i="4" s="1"/>
  <c r="H52" i="4"/>
  <c r="AT52" i="4"/>
  <c r="AU52" i="4" l="1" a="1"/>
  <c r="AU52" i="4" s="1"/>
  <c r="AX52" i="4" a="1"/>
  <c r="AX52" i="4" s="1"/>
  <c r="BA52" i="4" a="1"/>
  <c r="BA52" i="4" s="1"/>
  <c r="AY52" i="4" a="1"/>
  <c r="AY52" i="4" s="1"/>
  <c r="AZ52" i="4" a="1"/>
  <c r="AZ52" i="4" s="1"/>
  <c r="I52" i="4" a="1"/>
  <c r="I52" i="4" s="1"/>
  <c r="M52" i="4" a="1"/>
  <c r="M52" i="4" s="1"/>
  <c r="K52" i="4" a="1"/>
  <c r="K52" i="4" s="1"/>
  <c r="N52" i="4" a="1"/>
  <c r="N52" i="4" s="1"/>
  <c r="O52" i="4" a="1"/>
  <c r="O52" i="4" s="1"/>
  <c r="L52" i="4" l="1" a="1"/>
  <c r="L52" i="4" s="1"/>
  <c r="S52" i="4" a="1"/>
  <c r="S52" i="4" s="1"/>
  <c r="U52" i="4" s="1" a="1"/>
  <c r="U52" i="4" s="1"/>
  <c r="R52" i="4" a="1"/>
  <c r="R52" i="4" s="1"/>
  <c r="T52" i="4" s="1" a="1"/>
  <c r="T52" i="4" s="1"/>
  <c r="Q52" i="4" a="1"/>
  <c r="Q52" i="4" s="1"/>
  <c r="J52" i="4" a="1"/>
  <c r="J52" i="4" s="1"/>
  <c r="P52" i="4" a="1"/>
  <c r="P52" i="4" s="1"/>
  <c r="AW52" i="4" a="1"/>
  <c r="AW52" i="4" s="1"/>
  <c r="BC52" i="4" a="1"/>
  <c r="BC52" i="4" s="1"/>
  <c r="BE52" i="4" a="1"/>
  <c r="BE52" i="4" s="1"/>
  <c r="BG52" i="4" s="1" a="1"/>
  <c r="BG52" i="4" s="1"/>
  <c r="AV52" i="4" a="1"/>
  <c r="AV52" i="4" s="1"/>
  <c r="BD52" i="4" a="1"/>
  <c r="BD52" i="4" s="1"/>
  <c r="BF52" i="4" s="1" a="1"/>
  <c r="BF52" i="4" s="1"/>
  <c r="BB52" i="4" a="1"/>
  <c r="BB52" i="4" s="1"/>
  <c r="BJ52" i="4" l="1"/>
  <c r="BI52" i="4"/>
  <c r="BH52" i="4"/>
  <c r="V52" i="4"/>
  <c r="X52" i="4"/>
  <c r="W52" i="4"/>
  <c r="Y52" i="4"/>
  <c r="Z52" i="4" s="1"/>
  <c r="BK52" i="4" l="1"/>
  <c r="BL52" i="4" s="1"/>
  <c r="AA52" i="4" a="1"/>
  <c r="AA52" i="4" s="1"/>
  <c r="BY52" i="4" s="1" a="1"/>
  <c r="BY52" i="4" s="1"/>
  <c r="AC52" i="4" a="1"/>
  <c r="AC52" i="4" s="1"/>
  <c r="AB52" i="4" a="1"/>
  <c r="AB52" i="4" s="1"/>
  <c r="AG52" i="4" a="1"/>
  <c r="AG52" i="4" s="1"/>
  <c r="AF52" i="4" a="1"/>
  <c r="AF52" i="4" s="1"/>
  <c r="AD52" i="4" a="1"/>
  <c r="AD52" i="4" s="1"/>
  <c r="BO52" i="4" a="1"/>
  <c r="BO52" i="4" s="1"/>
  <c r="BN52" i="4" a="1"/>
  <c r="BN52" i="4" s="1"/>
  <c r="BR52" i="4" a="1"/>
  <c r="BR52" i="4" s="1"/>
  <c r="BP52" i="4" a="1"/>
  <c r="BP52" i="4" s="1"/>
  <c r="BQ52" i="4" s="1"/>
  <c r="BM52" i="4" a="1"/>
  <c r="BM52" i="4" s="1"/>
  <c r="AM52" i="4" s="1" a="1"/>
  <c r="AM52" i="4" s="1"/>
  <c r="BS52" i="4" a="1"/>
  <c r="BS52" i="4" s="1"/>
  <c r="BT52" i="4" s="1"/>
  <c r="CB52" i="4" s="1"/>
  <c r="AH52" i="4" l="1"/>
  <c r="AP52" i="4" s="1"/>
  <c r="BU52" i="4"/>
  <c r="AJ52" i="4"/>
  <c r="AN52" i="4" s="1"/>
  <c r="AE52" i="4"/>
  <c r="AI52" i="4" s="1"/>
  <c r="BV52" i="4" s="1"/>
  <c r="BZ52" i="4" s="1"/>
  <c r="CA52" i="4" s="1"/>
  <c r="AO52" i="4" l="1"/>
  <c r="AR52" i="4"/>
  <c r="AS52" i="4"/>
  <c r="AQ52" i="4"/>
  <c r="CE52" i="4"/>
  <c r="CC52" i="4"/>
  <c r="CD52" i="4"/>
  <c r="BW52" i="4"/>
  <c r="BX52" i="4" s="1"/>
  <c r="AK52" i="4"/>
  <c r="AL52" i="4" s="1"/>
  <c r="CF52" i="4"/>
  <c r="AT53" i="4" l="1"/>
  <c r="H53" i="4"/>
  <c r="I53" i="4" l="1" a="1"/>
  <c r="I53" i="4" s="1"/>
  <c r="K53" i="4" a="1"/>
  <c r="K53" i="4" s="1"/>
  <c r="L53" i="4" a="1"/>
  <c r="L53" i="4" s="1"/>
  <c r="O53" i="4" a="1"/>
  <c r="O53" i="4" s="1"/>
  <c r="N53" i="4" a="1"/>
  <c r="N53" i="4" s="1"/>
  <c r="M53" i="4" a="1"/>
  <c r="M53" i="4" s="1"/>
  <c r="AU53" i="4" a="1"/>
  <c r="AU53" i="4" s="1"/>
  <c r="AX53" i="4" a="1"/>
  <c r="AX53" i="4" s="1"/>
  <c r="AY53" i="4" a="1"/>
  <c r="AY53" i="4" s="1"/>
  <c r="BA53" i="4" a="1"/>
  <c r="BA53" i="4" s="1"/>
  <c r="AZ53" i="4" a="1"/>
  <c r="AZ53" i="4" s="1"/>
  <c r="AW53" i="4" l="1" a="1"/>
  <c r="AW53" i="4" s="1"/>
  <c r="AV53" i="4" a="1"/>
  <c r="AV53" i="4" s="1"/>
  <c r="BB53" i="4" a="1"/>
  <c r="BB53" i="4" s="1"/>
  <c r="BC53" i="4" a="1"/>
  <c r="BC53" i="4" s="1"/>
  <c r="BD53" i="4" a="1"/>
  <c r="BD53" i="4" s="1"/>
  <c r="BF53" i="4" s="1" a="1"/>
  <c r="BF53" i="4" s="1"/>
  <c r="BE53" i="4" a="1"/>
  <c r="BE53" i="4" s="1"/>
  <c r="BG53" i="4" s="1" a="1"/>
  <c r="BG53" i="4" s="1"/>
  <c r="Q53" i="4" a="1"/>
  <c r="Q53" i="4" s="1"/>
  <c r="S53" i="4" a="1"/>
  <c r="S53" i="4" s="1"/>
  <c r="U53" i="4" s="1" a="1"/>
  <c r="U53" i="4" s="1"/>
  <c r="P53" i="4" a="1"/>
  <c r="P53" i="4" s="1"/>
  <c r="J53" i="4" a="1"/>
  <c r="J53" i="4" s="1"/>
  <c r="R53" i="4" a="1"/>
  <c r="R53" i="4" s="1"/>
  <c r="T53" i="4" s="1" a="1"/>
  <c r="T53" i="4" s="1"/>
  <c r="W53" i="4" l="1"/>
  <c r="V53" i="4"/>
  <c r="X53" i="4"/>
  <c r="Y53" i="4" s="1"/>
  <c r="Z53" i="4" s="1"/>
  <c r="BH53" i="4"/>
  <c r="BJ53" i="4"/>
  <c r="BK53" i="4" s="1"/>
  <c r="BL53" i="4" s="1"/>
  <c r="BI53" i="4"/>
  <c r="BP53" i="4" l="1" a="1"/>
  <c r="BP53" i="4" s="1"/>
  <c r="BN53" i="4" a="1"/>
  <c r="BN53" i="4" s="1"/>
  <c r="BS53" i="4" a="1"/>
  <c r="BS53" i="4" s="1"/>
  <c r="BO53" i="4" a="1"/>
  <c r="BO53" i="4" s="1"/>
  <c r="BQ53" i="4" s="1"/>
  <c r="BR53" i="4" a="1"/>
  <c r="BR53" i="4" s="1"/>
  <c r="BU53" i="4" s="1"/>
  <c r="BM53" i="4" a="1"/>
  <c r="BM53" i="4" s="1"/>
  <c r="AM53" i="4" s="1" a="1"/>
  <c r="AM53" i="4" s="1"/>
  <c r="AA53" i="4" a="1"/>
  <c r="AA53" i="4" s="1"/>
  <c r="BY53" i="4" s="1" a="1"/>
  <c r="BY53" i="4" s="1"/>
  <c r="AG53" i="4" a="1"/>
  <c r="AG53" i="4" s="1"/>
  <c r="AC53" i="4" a="1"/>
  <c r="AC53" i="4" s="1"/>
  <c r="AB53" i="4" a="1"/>
  <c r="AB53" i="4" s="1"/>
  <c r="AD53" i="4" a="1"/>
  <c r="AD53" i="4" s="1"/>
  <c r="AF53" i="4" a="1"/>
  <c r="AF53" i="4" s="1"/>
  <c r="AH53" i="4" l="1"/>
  <c r="AP53" i="4" s="1"/>
  <c r="BT53" i="4"/>
  <c r="CB53" i="4" s="1"/>
  <c r="AE53" i="4"/>
  <c r="AI53" i="4" s="1"/>
  <c r="AJ53" i="4"/>
  <c r="AN53" i="4" s="1"/>
  <c r="BV53" i="4"/>
  <c r="BZ53" i="4" s="1"/>
  <c r="CA53" i="4" l="1"/>
  <c r="AO53" i="4"/>
  <c r="AR53" i="4"/>
  <c r="AS53" i="4"/>
  <c r="AQ53" i="4"/>
  <c r="AK53" i="4"/>
  <c r="AL53" i="4" s="1"/>
  <c r="CE53" i="4"/>
  <c r="CD53" i="4"/>
  <c r="CC53" i="4"/>
  <c r="BW53" i="4"/>
  <c r="BX53" i="4" s="1"/>
  <c r="CF53" i="4"/>
  <c r="AT54" i="4" l="1"/>
  <c r="H54" i="4"/>
  <c r="I54" i="4" l="1" a="1"/>
  <c r="I54" i="4" s="1"/>
  <c r="M54" i="4" a="1"/>
  <c r="M54" i="4" s="1"/>
  <c r="N54" i="4" a="1"/>
  <c r="N54" i="4" s="1"/>
  <c r="O54" i="4" a="1"/>
  <c r="O54" i="4" s="1"/>
  <c r="K54" i="4" a="1"/>
  <c r="K54" i="4" s="1"/>
  <c r="L54" i="4" a="1"/>
  <c r="L54" i="4" s="1"/>
  <c r="AU54" i="4" a="1"/>
  <c r="AU54" i="4" s="1"/>
  <c r="AZ54" i="4" a="1"/>
  <c r="AZ54" i="4" s="1"/>
  <c r="AX54" i="4" a="1"/>
  <c r="AX54" i="4" s="1"/>
  <c r="AY54" i="4" a="1"/>
  <c r="AY54" i="4" s="1"/>
  <c r="BA54" i="4" a="1"/>
  <c r="BA54" i="4" s="1"/>
  <c r="AW54" i="4" l="1" a="1"/>
  <c r="AW54" i="4" s="1"/>
  <c r="BE54" i="4" a="1"/>
  <c r="BE54" i="4" s="1"/>
  <c r="BG54" i="4" s="1" a="1"/>
  <c r="BG54" i="4" s="1"/>
  <c r="BB54" i="4" a="1"/>
  <c r="BB54" i="4" s="1"/>
  <c r="AV54" i="4" a="1"/>
  <c r="AV54" i="4" s="1"/>
  <c r="BC54" i="4" a="1"/>
  <c r="BC54" i="4" s="1"/>
  <c r="BD54" i="4" a="1"/>
  <c r="BD54" i="4" s="1"/>
  <c r="BF54" i="4" s="1" a="1"/>
  <c r="BF54" i="4" s="1"/>
  <c r="J54" i="4" a="1"/>
  <c r="J54" i="4" s="1"/>
  <c r="P54" i="4" a="1"/>
  <c r="P54" i="4" s="1"/>
  <c r="Q54" i="4" a="1"/>
  <c r="Q54" i="4" s="1"/>
  <c r="R54" i="4" a="1"/>
  <c r="R54" i="4" s="1"/>
  <c r="T54" i="4" s="1" a="1"/>
  <c r="T54" i="4" s="1"/>
  <c r="S54" i="4" a="1"/>
  <c r="S54" i="4" s="1"/>
  <c r="U54" i="4" s="1" a="1"/>
  <c r="U54" i="4" s="1"/>
  <c r="W54" i="4" l="1"/>
  <c r="X54" i="4"/>
  <c r="V54" i="4"/>
  <c r="BJ54" i="4"/>
  <c r="BH54" i="4"/>
  <c r="BI54" i="4"/>
  <c r="BK54" i="4" l="1"/>
  <c r="BL54" i="4" s="1"/>
  <c r="Y54" i="4"/>
  <c r="Z54" i="4" s="1"/>
  <c r="AB54" i="4" l="1" a="1"/>
  <c r="AB54" i="4" s="1"/>
  <c r="AA54" i="4" a="1"/>
  <c r="AA54" i="4" s="1"/>
  <c r="BY54" i="4" s="1" a="1"/>
  <c r="BY54" i="4" s="1"/>
  <c r="AG54" i="4" a="1"/>
  <c r="AG54" i="4" s="1"/>
  <c r="AD54" i="4" a="1"/>
  <c r="AD54" i="4" s="1"/>
  <c r="AC54" i="4" a="1"/>
  <c r="AC54" i="4" s="1"/>
  <c r="AE54" i="4" s="1"/>
  <c r="AF54" i="4" a="1"/>
  <c r="AF54" i="4" s="1"/>
  <c r="AI54" i="4" s="1"/>
  <c r="BN54" i="4" a="1"/>
  <c r="BN54" i="4" s="1"/>
  <c r="BS54" i="4" a="1"/>
  <c r="BS54" i="4" s="1"/>
  <c r="BP54" i="4" a="1"/>
  <c r="BP54" i="4" s="1"/>
  <c r="BM54" i="4" a="1"/>
  <c r="BM54" i="4" s="1"/>
  <c r="AM54" i="4" s="1" a="1"/>
  <c r="AM54" i="4" s="1"/>
  <c r="BO54" i="4" a="1"/>
  <c r="BO54" i="4" s="1"/>
  <c r="BQ54" i="4" s="1"/>
  <c r="BR54" i="4" a="1"/>
  <c r="BR54" i="4" s="1"/>
  <c r="BU54" i="4" s="1"/>
  <c r="AH54" i="4" l="1"/>
  <c r="AP54" i="4" s="1"/>
  <c r="BT54" i="4"/>
  <c r="CB54" i="4" s="1"/>
  <c r="AJ54" i="4"/>
  <c r="AN54" i="4" s="1"/>
  <c r="AO54" i="4" l="1"/>
  <c r="AR54" i="4"/>
  <c r="AS54" i="4"/>
  <c r="AQ54" i="4"/>
  <c r="AK54" i="4"/>
  <c r="AL54" i="4" s="1"/>
  <c r="CE54" i="4"/>
  <c r="CD54" i="4"/>
  <c r="CC54" i="4"/>
  <c r="BV54" i="4"/>
  <c r="BZ54" i="4" s="1"/>
  <c r="CA54" i="4" s="1"/>
  <c r="BW54" i="4" l="1"/>
  <c r="BX54" i="4" s="1"/>
  <c r="CF54" i="4" s="1"/>
  <c r="H55" i="4"/>
  <c r="AT55" i="4"/>
  <c r="AU55" i="4" l="1" a="1"/>
  <c r="AU55" i="4" s="1"/>
  <c r="AW55" i="4" a="1"/>
  <c r="AW55" i="4" s="1"/>
  <c r="AZ55" i="4" a="1"/>
  <c r="AZ55" i="4" s="1"/>
  <c r="AX55" i="4" a="1"/>
  <c r="AX55" i="4" s="1"/>
  <c r="BA55" i="4" a="1"/>
  <c r="BA55" i="4" s="1"/>
  <c r="AY55" i="4" a="1"/>
  <c r="AY55" i="4" s="1"/>
  <c r="I55" i="4" a="1"/>
  <c r="I55" i="4" s="1"/>
  <c r="K55" i="4" a="1"/>
  <c r="K55" i="4" s="1"/>
  <c r="L55" i="4" a="1"/>
  <c r="L55" i="4" s="1"/>
  <c r="N55" i="4" a="1"/>
  <c r="N55" i="4" s="1"/>
  <c r="M55" i="4" a="1"/>
  <c r="M55" i="4" s="1"/>
  <c r="O55" i="4" a="1"/>
  <c r="O55" i="4" s="1"/>
  <c r="P55" i="4" l="1" a="1"/>
  <c r="P55" i="4" s="1"/>
  <c r="S55" i="4" a="1"/>
  <c r="S55" i="4" s="1"/>
  <c r="U55" i="4" s="1" a="1"/>
  <c r="U55" i="4" s="1"/>
  <c r="R55" i="4" a="1"/>
  <c r="R55" i="4" s="1"/>
  <c r="T55" i="4" s="1" a="1"/>
  <c r="T55" i="4" s="1"/>
  <c r="J55" i="4" a="1"/>
  <c r="J55" i="4" s="1"/>
  <c r="Q55" i="4" a="1"/>
  <c r="Q55" i="4" s="1"/>
  <c r="BD55" i="4" a="1"/>
  <c r="BD55" i="4" s="1"/>
  <c r="BF55" i="4" s="1" a="1"/>
  <c r="BF55" i="4" s="1"/>
  <c r="BB55" i="4" a="1"/>
  <c r="BB55" i="4" s="1"/>
  <c r="AV55" i="4" a="1"/>
  <c r="AV55" i="4" s="1"/>
  <c r="BC55" i="4" a="1"/>
  <c r="BC55" i="4" s="1"/>
  <c r="BE55" i="4" a="1"/>
  <c r="BE55" i="4" s="1"/>
  <c r="BG55" i="4" s="1" a="1"/>
  <c r="BG55" i="4" s="1"/>
  <c r="BI55" i="4" s="1"/>
  <c r="BH55" i="4" l="1"/>
  <c r="BJ55" i="4"/>
  <c r="BK55" i="4" s="1"/>
  <c r="BL55" i="4" s="1"/>
  <c r="V55" i="4"/>
  <c r="X55" i="4"/>
  <c r="Y55" i="4" s="1"/>
  <c r="Z55" i="4" s="1"/>
  <c r="W55" i="4"/>
  <c r="AA55" i="4" l="1" a="1"/>
  <c r="AA55" i="4" s="1"/>
  <c r="BY55" i="4" s="1" a="1"/>
  <c r="BY55" i="4" s="1"/>
  <c r="AG55" i="4" a="1"/>
  <c r="AG55" i="4" s="1"/>
  <c r="AD55" i="4" a="1"/>
  <c r="AD55" i="4" s="1"/>
  <c r="AB55" i="4" a="1"/>
  <c r="AB55" i="4" s="1"/>
  <c r="AF55" i="4" a="1"/>
  <c r="AF55" i="4" s="1"/>
  <c r="AC55" i="4" a="1"/>
  <c r="AC55" i="4" s="1"/>
  <c r="AE55" i="4" s="1"/>
  <c r="BN55" i="4" a="1"/>
  <c r="BN55" i="4" s="1"/>
  <c r="BS55" i="4" a="1"/>
  <c r="BS55" i="4" s="1"/>
  <c r="BM55" i="4" a="1"/>
  <c r="BM55" i="4" s="1"/>
  <c r="AM55" i="4" s="1" a="1"/>
  <c r="AM55" i="4" s="1"/>
  <c r="BP55" i="4" a="1"/>
  <c r="BP55" i="4" s="1"/>
  <c r="BR55" i="4" a="1"/>
  <c r="BR55" i="4" s="1"/>
  <c r="BO55" i="4" a="1"/>
  <c r="BO55" i="4" s="1"/>
  <c r="BQ55" i="4" s="1"/>
  <c r="BT55" i="4" l="1"/>
  <c r="CB55" i="4" s="1"/>
  <c r="AH55" i="4"/>
  <c r="AP55" i="4" s="1"/>
  <c r="BU55" i="4"/>
  <c r="AI55" i="4"/>
  <c r="BV55" i="4" s="1"/>
  <c r="BZ55" i="4" s="1"/>
  <c r="AJ55" i="4"/>
  <c r="AN55" i="4" s="1"/>
  <c r="CA55" i="4" l="1"/>
  <c r="AO55" i="4"/>
  <c r="AS55" i="4"/>
  <c r="AR55" i="4"/>
  <c r="AQ55" i="4"/>
  <c r="CE55" i="4"/>
  <c r="CC55" i="4"/>
  <c r="CD55" i="4"/>
  <c r="BW55" i="4"/>
  <c r="BX55" i="4" s="1"/>
  <c r="AK55" i="4"/>
  <c r="AL55" i="4" s="1"/>
  <c r="CF55" i="4"/>
  <c r="H56" i="4" l="1"/>
  <c r="AT56" i="4"/>
  <c r="AU56" i="4" l="1" a="1"/>
  <c r="AU56" i="4" s="1"/>
  <c r="BA56" i="4" a="1"/>
  <c r="BA56" i="4" s="1"/>
  <c r="AY56" i="4" a="1"/>
  <c r="AY56" i="4" s="1"/>
  <c r="AX56" i="4" a="1"/>
  <c r="AX56" i="4" s="1"/>
  <c r="AZ56" i="4" a="1"/>
  <c r="AZ56" i="4" s="1"/>
  <c r="AW56" i="4" a="1"/>
  <c r="AW56" i="4" s="1"/>
  <c r="I56" i="4" a="1"/>
  <c r="I56" i="4" s="1"/>
  <c r="O56" i="4" a="1"/>
  <c r="O56" i="4" s="1"/>
  <c r="N56" i="4" a="1"/>
  <c r="N56" i="4" s="1"/>
  <c r="M56" i="4" a="1"/>
  <c r="M56" i="4" s="1"/>
  <c r="L56" i="4" a="1"/>
  <c r="L56" i="4" s="1"/>
  <c r="K56" i="4" l="1" a="1"/>
  <c r="K56" i="4" s="1"/>
  <c r="S56" i="4" a="1"/>
  <c r="S56" i="4" s="1"/>
  <c r="U56" i="4" s="1" a="1"/>
  <c r="U56" i="4" s="1"/>
  <c r="R56" i="4" a="1"/>
  <c r="R56" i="4" s="1"/>
  <c r="T56" i="4" s="1" a="1"/>
  <c r="T56" i="4" s="1"/>
  <c r="Q56" i="4" a="1"/>
  <c r="Q56" i="4" s="1"/>
  <c r="J56" i="4" a="1"/>
  <c r="J56" i="4" s="1"/>
  <c r="P56" i="4" a="1"/>
  <c r="P56" i="4" s="1"/>
  <c r="BD56" i="4" a="1"/>
  <c r="BD56" i="4" s="1"/>
  <c r="BF56" i="4" s="1" a="1"/>
  <c r="BF56" i="4" s="1"/>
  <c r="BB56" i="4" a="1"/>
  <c r="BB56" i="4" s="1"/>
  <c r="AV56" i="4" a="1"/>
  <c r="AV56" i="4" s="1"/>
  <c r="BE56" i="4" a="1"/>
  <c r="BE56" i="4" s="1"/>
  <c r="BG56" i="4" s="1" a="1"/>
  <c r="BG56" i="4" s="1"/>
  <c r="BC56" i="4" a="1"/>
  <c r="BC56" i="4" s="1"/>
  <c r="BI56" i="4" l="1"/>
  <c r="BH56" i="4"/>
  <c r="BJ56" i="4"/>
  <c r="BK56" i="4" s="1"/>
  <c r="BL56" i="4" s="1"/>
  <c r="W56" i="4"/>
  <c r="X56" i="4"/>
  <c r="V56" i="4"/>
  <c r="Y56" i="4" l="1"/>
  <c r="Z56" i="4" s="1"/>
  <c r="AG56" i="4" a="1"/>
  <c r="AG56" i="4" s="1"/>
  <c r="AA56" i="4" a="1"/>
  <c r="AA56" i="4" s="1"/>
  <c r="BY56" i="4" s="1" a="1"/>
  <c r="BY56" i="4" s="1"/>
  <c r="AB56" i="4" a="1"/>
  <c r="AB56" i="4" s="1"/>
  <c r="AC56" i="4" a="1"/>
  <c r="AC56" i="4" s="1"/>
  <c r="AF56" i="4" a="1"/>
  <c r="AF56" i="4" s="1"/>
  <c r="AD56" i="4" a="1"/>
  <c r="AD56" i="4" s="1"/>
  <c r="BS56" i="4" a="1"/>
  <c r="BS56" i="4" s="1"/>
  <c r="BM56" i="4" a="1"/>
  <c r="BM56" i="4" s="1"/>
  <c r="AM56" i="4" s="1" a="1"/>
  <c r="AM56" i="4" s="1"/>
  <c r="BN56" i="4" a="1"/>
  <c r="BN56" i="4" s="1"/>
  <c r="BO56" i="4" a="1"/>
  <c r="BO56" i="4" s="1"/>
  <c r="BP56" i="4" a="1"/>
  <c r="BP56" i="4" s="1"/>
  <c r="BR56" i="4" a="1"/>
  <c r="BR56" i="4" s="1"/>
  <c r="BT56" i="4" l="1"/>
  <c r="CB56" i="4" s="1"/>
  <c r="BQ56" i="4"/>
  <c r="AH56" i="4"/>
  <c r="AP56" i="4" s="1"/>
  <c r="AE56" i="4"/>
  <c r="AI56" i="4" s="1"/>
  <c r="BV56" i="4" s="1"/>
  <c r="AS56" i="4" l="1"/>
  <c r="AR56" i="4"/>
  <c r="AQ56" i="4"/>
  <c r="CE56" i="4"/>
  <c r="CC56" i="4"/>
  <c r="CD56" i="4"/>
  <c r="BZ56" i="4"/>
  <c r="CA56" i="4" s="1"/>
  <c r="BU56" i="4"/>
  <c r="BW56" i="4" l="1"/>
  <c r="BX56" i="4" s="1"/>
  <c r="AJ56" i="4"/>
  <c r="AN56" i="4" s="1"/>
  <c r="AO56" i="4" s="1"/>
  <c r="AK56" i="4" l="1"/>
  <c r="AL56" i="4" s="1"/>
  <c r="CF56" i="4" s="1"/>
  <c r="AT57" i="4"/>
  <c r="H57" i="4"/>
  <c r="I57" i="4" l="1" a="1"/>
  <c r="I57" i="4" s="1"/>
  <c r="N57" i="4" a="1"/>
  <c r="N57" i="4" s="1"/>
  <c r="M57" i="4" a="1"/>
  <c r="M57" i="4" s="1"/>
  <c r="O57" i="4" a="1"/>
  <c r="O57" i="4" s="1"/>
  <c r="K57" i="4" a="1"/>
  <c r="K57" i="4" s="1"/>
  <c r="AU57" i="4" a="1"/>
  <c r="AU57" i="4" s="1"/>
  <c r="AY57" i="4" a="1"/>
  <c r="AY57" i="4" s="1"/>
  <c r="AX57" i="4" a="1"/>
  <c r="AX57" i="4" s="1"/>
  <c r="AZ57" i="4" a="1"/>
  <c r="AZ57" i="4" s="1"/>
  <c r="BA57" i="4" a="1"/>
  <c r="BA57" i="4" s="1"/>
  <c r="AW57" i="4" l="1" a="1"/>
  <c r="AW57" i="4" s="1"/>
  <c r="AV57" i="4" a="1"/>
  <c r="AV57" i="4" s="1"/>
  <c r="BD57" i="4" a="1"/>
  <c r="BD57" i="4" s="1"/>
  <c r="BF57" i="4" s="1" a="1"/>
  <c r="BF57" i="4" s="1"/>
  <c r="BC57" i="4" a="1"/>
  <c r="BC57" i="4" s="1"/>
  <c r="BB57" i="4" a="1"/>
  <c r="BB57" i="4" s="1"/>
  <c r="BE57" i="4" a="1"/>
  <c r="BE57" i="4" s="1"/>
  <c r="BG57" i="4" s="1" a="1"/>
  <c r="BG57" i="4" s="1"/>
  <c r="L57" i="4" a="1"/>
  <c r="L57" i="4" s="1"/>
  <c r="J57" i="4" a="1"/>
  <c r="J57" i="4" s="1"/>
  <c r="P57" i="4" a="1"/>
  <c r="P57" i="4" s="1"/>
  <c r="R57" i="4" a="1"/>
  <c r="R57" i="4" s="1"/>
  <c r="T57" i="4" s="1" a="1"/>
  <c r="T57" i="4" s="1"/>
  <c r="S57" i="4" a="1"/>
  <c r="S57" i="4" s="1"/>
  <c r="U57" i="4" s="1" a="1"/>
  <c r="U57" i="4" s="1"/>
  <c r="Q57" i="4" a="1"/>
  <c r="Q57" i="4" s="1"/>
  <c r="X57" i="4" l="1"/>
  <c r="V57" i="4"/>
  <c r="W57" i="4"/>
  <c r="Y57" i="4"/>
  <c r="Z57" i="4" s="1"/>
  <c r="BI57" i="4"/>
  <c r="BH57" i="4"/>
  <c r="BJ57" i="4"/>
  <c r="BK57" i="4" s="1"/>
  <c r="BL57" i="4" s="1"/>
  <c r="BS57" i="4" l="1" a="1"/>
  <c r="BS57" i="4" s="1"/>
  <c r="BN57" i="4" a="1"/>
  <c r="BN57" i="4" s="1"/>
  <c r="BO57" i="4" a="1"/>
  <c r="BO57" i="4" s="1"/>
  <c r="BR57" i="4" a="1"/>
  <c r="BR57" i="4" s="1"/>
  <c r="BP57" i="4" a="1"/>
  <c r="BP57" i="4" s="1"/>
  <c r="BM57" i="4" a="1"/>
  <c r="BM57" i="4" s="1"/>
  <c r="AM57" i="4" s="1" a="1"/>
  <c r="AM57" i="4" s="1"/>
  <c r="AG57" i="4" a="1"/>
  <c r="AG57" i="4" s="1"/>
  <c r="AA57" i="4" a="1"/>
  <c r="AA57" i="4" s="1"/>
  <c r="BY57" i="4" s="1" a="1"/>
  <c r="BY57" i="4" s="1"/>
  <c r="AF57" i="4" a="1"/>
  <c r="AF57" i="4" s="1"/>
  <c r="AC57" i="4" a="1"/>
  <c r="AC57" i="4" s="1"/>
  <c r="AB57" i="4" a="1"/>
  <c r="AB57" i="4" s="1"/>
  <c r="AD57" i="4" a="1"/>
  <c r="AD57" i="4" s="1"/>
  <c r="BT57" i="4" l="1"/>
  <c r="CB57" i="4" s="1"/>
  <c r="AE57" i="4"/>
  <c r="AH57" i="4"/>
  <c r="AP57" i="4" s="1"/>
  <c r="AI57" i="4"/>
  <c r="BQ57" i="4"/>
  <c r="BU57" i="4" s="1"/>
  <c r="BV57" i="4"/>
  <c r="BZ57" i="4" s="1"/>
  <c r="CA57" i="4" l="1"/>
  <c r="AS57" i="4"/>
  <c r="AR57" i="4"/>
  <c r="AQ57" i="4"/>
  <c r="CE57" i="4"/>
  <c r="CC57" i="4"/>
  <c r="CD57" i="4"/>
  <c r="BW57" i="4"/>
  <c r="BX57" i="4" s="1"/>
  <c r="AJ57" i="4"/>
  <c r="AN57" i="4" s="1"/>
  <c r="AO57" i="4" s="1"/>
  <c r="AK57" i="4" l="1"/>
  <c r="AL57" i="4" s="1"/>
  <c r="CF57" i="4" s="1"/>
  <c r="AT58" i="4"/>
  <c r="H58" i="4"/>
  <c r="I58" i="4" a="1"/>
  <c r="I58" i="4" s="1"/>
  <c r="O58" i="4" a="1"/>
  <c r="O58" i="4" s="1"/>
  <c r="K58" i="4" a="1"/>
  <c r="K58" i="4" s="1"/>
  <c r="N58" i="4" a="1"/>
  <c r="N58" i="4" s="1"/>
  <c r="M58" i="4" a="1"/>
  <c r="M58" i="4" s="1"/>
  <c r="L58" i="4" a="1"/>
  <c r="L58" i="4" s="1"/>
  <c r="AU58" i="4" a="1"/>
  <c r="AU58" i="4" s="1"/>
  <c r="AW58" i="4" a="1"/>
  <c r="AW58" i="4" s="1"/>
  <c r="AX58" i="4" a="1"/>
  <c r="AX58" i="4" s="1"/>
  <c r="AY58" i="4" a="1"/>
  <c r="AY58" i="4" s="1"/>
  <c r="BA58" i="4" a="1"/>
  <c r="BA58" i="4" s="1"/>
  <c r="AZ58" i="4" a="1"/>
  <c r="AZ58" i="4" s="1"/>
  <c r="BB58" i="4" l="1" a="1"/>
  <c r="BB58" i="4" s="1"/>
  <c r="BC58" i="4" a="1"/>
  <c r="BC58" i="4" s="1"/>
  <c r="AV58" i="4" a="1"/>
  <c r="AV58" i="4" s="1"/>
  <c r="BD58" i="4" a="1"/>
  <c r="BD58" i="4" s="1"/>
  <c r="BF58" i="4" s="1" a="1"/>
  <c r="BF58" i="4" s="1"/>
  <c r="BE58" i="4" a="1"/>
  <c r="BE58" i="4" s="1"/>
  <c r="BG58" i="4" s="1" a="1"/>
  <c r="BG58" i="4" s="1"/>
  <c r="S58" i="4" a="1"/>
  <c r="S58" i="4" s="1"/>
  <c r="U58" i="4" s="1" a="1"/>
  <c r="U58" i="4" s="1"/>
  <c r="R58" i="4" a="1"/>
  <c r="R58" i="4" s="1"/>
  <c r="T58" i="4" s="1" a="1"/>
  <c r="T58" i="4" s="1"/>
  <c r="Q58" i="4" a="1"/>
  <c r="Q58" i="4" s="1"/>
  <c r="J58" i="4" a="1"/>
  <c r="J58" i="4" s="1"/>
  <c r="P58" i="4" a="1"/>
  <c r="P58" i="4" s="1"/>
  <c r="W58" i="4" l="1"/>
  <c r="X58" i="4"/>
  <c r="V58" i="4"/>
  <c r="BJ58" i="4"/>
  <c r="BI58" i="4"/>
  <c r="BH58" i="4"/>
  <c r="BK58" i="4" l="1"/>
  <c r="BL58" i="4" s="1"/>
  <c r="Y58" i="4"/>
  <c r="Z58" i="4" s="1"/>
  <c r="AC58" i="4" l="1" a="1"/>
  <c r="AC58" i="4" s="1"/>
  <c r="AF58" i="4" a="1"/>
  <c r="AF58" i="4" s="1"/>
  <c r="AA58" i="4" a="1"/>
  <c r="AA58" i="4" s="1"/>
  <c r="BY58" i="4" s="1" a="1"/>
  <c r="BY58" i="4" s="1"/>
  <c r="AB58" i="4" a="1"/>
  <c r="AB58" i="4" s="1"/>
  <c r="AD58" i="4" a="1"/>
  <c r="AD58" i="4" s="1"/>
  <c r="AG58" i="4" a="1"/>
  <c r="AG58" i="4" s="1"/>
  <c r="AH58" i="4" s="1"/>
  <c r="AP58" i="4" s="1"/>
  <c r="BM58" i="4" a="1"/>
  <c r="BM58" i="4" s="1"/>
  <c r="AM58" i="4" s="1" a="1"/>
  <c r="AM58" i="4" s="1"/>
  <c r="BO58" i="4" a="1"/>
  <c r="BO58" i="4" s="1"/>
  <c r="BR58" i="4" a="1"/>
  <c r="BR58" i="4" s="1"/>
  <c r="BN58" i="4" a="1"/>
  <c r="BN58" i="4" s="1"/>
  <c r="BP58" i="4" a="1"/>
  <c r="BP58" i="4" s="1"/>
  <c r="BS58" i="4" a="1"/>
  <c r="BS58" i="4" s="1"/>
  <c r="BT58" i="4" s="1"/>
  <c r="CB58" i="4" s="1"/>
  <c r="AR58" i="4" l="1"/>
  <c r="AS58" i="4"/>
  <c r="AQ58" i="4"/>
  <c r="CE58" i="4"/>
  <c r="CD58" i="4"/>
  <c r="CC58" i="4"/>
  <c r="BQ58" i="4"/>
  <c r="BU58" i="4" s="1"/>
  <c r="AJ58" i="4"/>
  <c r="AN58" i="4" s="1"/>
  <c r="AO58" i="4" s="1"/>
  <c r="AE58" i="4"/>
  <c r="AI58" i="4" s="1"/>
  <c r="BV58" i="4" s="1"/>
  <c r="BZ58" i="4" s="1"/>
  <c r="CA58" i="4" s="1"/>
  <c r="BW58" i="4" l="1"/>
  <c r="BX58" i="4" s="1"/>
  <c r="AK58" i="4"/>
  <c r="AL58" i="4" s="1"/>
  <c r="CF58" i="4"/>
  <c r="AT59" i="4" l="1"/>
  <c r="H59" i="4"/>
  <c r="I59" i="4" l="1" a="1"/>
  <c r="I59" i="4" s="1"/>
  <c r="N59" i="4" a="1"/>
  <c r="N59" i="4" s="1"/>
  <c r="O59" i="4" a="1"/>
  <c r="O59" i="4" s="1"/>
  <c r="M59" i="4" a="1"/>
  <c r="M59" i="4" s="1"/>
  <c r="L59" i="4" a="1"/>
  <c r="L59" i="4" s="1"/>
  <c r="K59" i="4" a="1"/>
  <c r="K59" i="4" s="1"/>
  <c r="AU59" i="4" a="1"/>
  <c r="AU59" i="4" s="1"/>
  <c r="AZ59" i="4" a="1"/>
  <c r="AZ59" i="4" s="1"/>
  <c r="BA59" i="4" a="1"/>
  <c r="BA59" i="4" s="1"/>
  <c r="AY59" i="4" a="1"/>
  <c r="AY59" i="4" s="1"/>
  <c r="AX59" i="4" a="1"/>
  <c r="AX59" i="4" s="1"/>
  <c r="AW59" i="4" l="1" a="1"/>
  <c r="AW59" i="4" s="1"/>
  <c r="BD59" i="4" a="1"/>
  <c r="BD59" i="4" s="1"/>
  <c r="BF59" i="4" s="1" a="1"/>
  <c r="BF59" i="4" s="1"/>
  <c r="BE59" i="4" a="1"/>
  <c r="BE59" i="4" s="1"/>
  <c r="BG59" i="4" s="1" a="1"/>
  <c r="BG59" i="4" s="1"/>
  <c r="AV59" i="4" a="1"/>
  <c r="AV59" i="4" s="1"/>
  <c r="BC59" i="4" a="1"/>
  <c r="BC59" i="4" s="1"/>
  <c r="BB59" i="4" a="1"/>
  <c r="BB59" i="4" s="1"/>
  <c r="R59" i="4" a="1"/>
  <c r="R59" i="4" s="1"/>
  <c r="T59" i="4" s="1" a="1"/>
  <c r="T59" i="4" s="1"/>
  <c r="P59" i="4" a="1"/>
  <c r="P59" i="4" s="1"/>
  <c r="Q59" i="4" a="1"/>
  <c r="Q59" i="4" s="1"/>
  <c r="S59" i="4" a="1"/>
  <c r="S59" i="4" s="1"/>
  <c r="U59" i="4" s="1" a="1"/>
  <c r="U59" i="4" s="1"/>
  <c r="X59" i="4" s="1"/>
  <c r="J59" i="4" a="1"/>
  <c r="J59" i="4" s="1"/>
  <c r="V59" i="4" l="1"/>
  <c r="Y59" i="4" s="1"/>
  <c r="Z59" i="4" s="1"/>
  <c r="W59" i="4"/>
  <c r="BJ59" i="4"/>
  <c r="BK59" i="4" s="1"/>
  <c r="BL59" i="4" s="1"/>
  <c r="BI59" i="4"/>
  <c r="BH59" i="4"/>
  <c r="AA59" i="4" l="1" a="1"/>
  <c r="AA59" i="4" s="1"/>
  <c r="BY59" i="4" s="1" a="1"/>
  <c r="BY59" i="4" s="1"/>
  <c r="AG59" i="4" a="1"/>
  <c r="AG59" i="4" s="1"/>
  <c r="AB59" i="4" a="1"/>
  <c r="AB59" i="4" s="1"/>
  <c r="AC59" i="4" a="1"/>
  <c r="AC59" i="4" s="1"/>
  <c r="AD59" i="4" a="1"/>
  <c r="AD59" i="4" s="1"/>
  <c r="AF59" i="4" a="1"/>
  <c r="AF59" i="4" s="1"/>
  <c r="AH59" i="4"/>
  <c r="AP59" i="4" s="1"/>
  <c r="BS59" i="4" a="1"/>
  <c r="BS59" i="4" s="1"/>
  <c r="BM59" i="4" a="1"/>
  <c r="BM59" i="4" s="1"/>
  <c r="AM59" i="4" s="1" a="1"/>
  <c r="AM59" i="4" s="1"/>
  <c r="BP59" i="4" a="1"/>
  <c r="BP59" i="4" s="1"/>
  <c r="BO59" i="4" a="1"/>
  <c r="BO59" i="4" s="1"/>
  <c r="BQ59" i="4" s="1"/>
  <c r="BR59" i="4" a="1"/>
  <c r="BR59" i="4" s="1"/>
  <c r="BU59" i="4" s="1"/>
  <c r="BN59" i="4" a="1"/>
  <c r="BN59" i="4" s="1"/>
  <c r="AE59" i="4"/>
  <c r="AI59" i="4" s="1"/>
  <c r="AJ59" i="4"/>
  <c r="BT59" i="4" l="1"/>
  <c r="CB59" i="4" s="1"/>
  <c r="AN59" i="4"/>
  <c r="AO59" i="4" s="1"/>
  <c r="BV59" i="4"/>
  <c r="BZ59" i="4" s="1"/>
  <c r="CA59" i="4" l="1"/>
  <c r="AR59" i="4"/>
  <c r="AS59" i="4"/>
  <c r="CE59" i="4"/>
  <c r="AQ59" i="4"/>
  <c r="AK59" i="4"/>
  <c r="AL59" i="4" s="1"/>
  <c r="CC59" i="4"/>
  <c r="CD59" i="4"/>
  <c r="BW59" i="4"/>
  <c r="BX59" i="4" s="1"/>
  <c r="CF59" i="4" s="1"/>
  <c r="H60" i="4"/>
  <c r="AT60" i="4"/>
  <c r="AU60" i="4" l="1" a="1"/>
  <c r="AU60" i="4" s="1"/>
  <c r="AX60" i="4" a="1"/>
  <c r="AX60" i="4" s="1"/>
  <c r="BA60" i="4" a="1"/>
  <c r="BA60" i="4" s="1"/>
  <c r="AY60" i="4" a="1"/>
  <c r="AY60" i="4" s="1"/>
  <c r="AZ60" i="4" a="1"/>
  <c r="AZ60" i="4" s="1"/>
  <c r="I60" i="4" a="1"/>
  <c r="I60" i="4" s="1"/>
  <c r="N60" i="4" a="1"/>
  <c r="N60" i="4" s="1"/>
  <c r="M60" i="4" a="1"/>
  <c r="M60" i="4" s="1"/>
  <c r="K60" i="4" a="1"/>
  <c r="K60" i="4" s="1"/>
  <c r="O60" i="4" a="1"/>
  <c r="O60" i="4" s="1"/>
  <c r="L60" i="4" l="1" a="1"/>
  <c r="L60" i="4" s="1"/>
  <c r="J60" i="4" a="1"/>
  <c r="J60" i="4" s="1"/>
  <c r="R60" i="4" a="1"/>
  <c r="R60" i="4" s="1"/>
  <c r="T60" i="4" s="1" a="1"/>
  <c r="T60" i="4" s="1"/>
  <c r="Q60" i="4" a="1"/>
  <c r="Q60" i="4" s="1"/>
  <c r="P60" i="4" a="1"/>
  <c r="P60" i="4" s="1"/>
  <c r="S60" i="4" a="1"/>
  <c r="S60" i="4" s="1"/>
  <c r="U60" i="4" s="1" a="1"/>
  <c r="U60" i="4" s="1"/>
  <c r="AW60" i="4" a="1"/>
  <c r="AW60" i="4" s="1"/>
  <c r="AV60" i="4" a="1"/>
  <c r="AV60" i="4" s="1"/>
  <c r="BC60" i="4" a="1"/>
  <c r="BC60" i="4" s="1"/>
  <c r="BE60" i="4" a="1"/>
  <c r="BE60" i="4" s="1"/>
  <c r="BG60" i="4" s="1" a="1"/>
  <c r="BG60" i="4" s="1"/>
  <c r="BB60" i="4" a="1"/>
  <c r="BB60" i="4" s="1"/>
  <c r="BD60" i="4" a="1"/>
  <c r="BD60" i="4" s="1"/>
  <c r="BF60" i="4" s="1" a="1"/>
  <c r="BF60" i="4" s="1"/>
  <c r="BI60" i="4" l="1"/>
  <c r="BJ60" i="4"/>
  <c r="BK60" i="4" s="1"/>
  <c r="BL60" i="4" s="1"/>
  <c r="BH60" i="4"/>
  <c r="W60" i="4"/>
  <c r="X60" i="4"/>
  <c r="V60" i="4"/>
  <c r="Y60" i="4"/>
  <c r="Z60" i="4" s="1"/>
  <c r="AC60" i="4" l="1" a="1"/>
  <c r="AC60" i="4" s="1"/>
  <c r="AG60" i="4" a="1"/>
  <c r="AG60" i="4" s="1"/>
  <c r="AF60" i="4" a="1"/>
  <c r="AF60" i="4" s="1"/>
  <c r="AD60" i="4" a="1"/>
  <c r="AD60" i="4" s="1"/>
  <c r="AE60" i="4" s="1"/>
  <c r="AA60" i="4" a="1"/>
  <c r="AA60" i="4" s="1"/>
  <c r="BY60" i="4" s="1" a="1"/>
  <c r="BY60" i="4" s="1"/>
  <c r="AB60" i="4" a="1"/>
  <c r="AB60" i="4" s="1"/>
  <c r="BS60" i="4" a="1"/>
  <c r="BS60" i="4" s="1"/>
  <c r="BN60" i="4" a="1"/>
  <c r="BN60" i="4" s="1"/>
  <c r="BP60" i="4" a="1"/>
  <c r="BP60" i="4" s="1"/>
  <c r="BM60" i="4" a="1"/>
  <c r="BM60" i="4" s="1"/>
  <c r="AM60" i="4" s="1" a="1"/>
  <c r="AM60" i="4" s="1"/>
  <c r="BO60" i="4" a="1"/>
  <c r="BO60" i="4" s="1"/>
  <c r="BQ60" i="4" s="1"/>
  <c r="BR60" i="4" a="1"/>
  <c r="BR60" i="4" s="1"/>
  <c r="BU60" i="4" s="1"/>
  <c r="BT60" i="4" l="1"/>
  <c r="CB60" i="4" s="1"/>
  <c r="AI60" i="4"/>
  <c r="BV60" i="4" s="1"/>
  <c r="BZ60" i="4" s="1"/>
  <c r="AH60" i="4"/>
  <c r="AP60" i="4" s="1"/>
  <c r="CA60" i="4" l="1"/>
  <c r="AS60" i="4"/>
  <c r="AR60" i="4"/>
  <c r="AQ60" i="4"/>
  <c r="CE60" i="4"/>
  <c r="CC60" i="4"/>
  <c r="CD60" i="4"/>
  <c r="BW60" i="4"/>
  <c r="BX60" i="4" s="1"/>
  <c r="AJ60" i="4"/>
  <c r="AN60" i="4" s="1"/>
  <c r="AO60" i="4" s="1"/>
  <c r="AK60" i="4" l="1"/>
  <c r="AL60" i="4" s="1"/>
  <c r="CF60" i="4" s="1"/>
  <c r="AT61" i="4" l="1"/>
  <c r="H61" i="4"/>
  <c r="I61" i="4" l="1" a="1"/>
  <c r="I61" i="4" s="1"/>
  <c r="K61" i="4" s="1" a="1"/>
  <c r="K61" i="4" s="1"/>
  <c r="M61" i="4" a="1"/>
  <c r="M61" i="4" s="1"/>
  <c r="N61" i="4" a="1"/>
  <c r="N61" i="4" s="1"/>
  <c r="L61" i="4" a="1"/>
  <c r="L61" i="4" s="1"/>
  <c r="O61" i="4" a="1"/>
  <c r="O61" i="4" s="1"/>
  <c r="AU61" i="4" a="1"/>
  <c r="AU61" i="4" s="1"/>
  <c r="AW61" i="4" s="1" a="1"/>
  <c r="AW61" i="4" s="1"/>
  <c r="AZ61" i="4" a="1"/>
  <c r="AZ61" i="4" s="1"/>
  <c r="AY61" i="4" a="1"/>
  <c r="AY61" i="4" s="1"/>
  <c r="AX61" i="4" a="1"/>
  <c r="AX61" i="4" s="1"/>
  <c r="BA61" i="4" a="1"/>
  <c r="BA61" i="4" s="1"/>
  <c r="BB61" i="4" l="1" a="1"/>
  <c r="BB61" i="4" s="1"/>
  <c r="BC61" i="4" a="1"/>
  <c r="BC61" i="4" s="1"/>
  <c r="BE61" i="4" a="1"/>
  <c r="BE61" i="4" s="1"/>
  <c r="BG61" i="4" s="1" a="1"/>
  <c r="BG61" i="4" s="1"/>
  <c r="AV61" i="4" a="1"/>
  <c r="AV61" i="4" s="1"/>
  <c r="BD61" i="4" a="1"/>
  <c r="BD61" i="4" s="1"/>
  <c r="BF61" i="4" s="1" a="1"/>
  <c r="BF61" i="4" s="1"/>
  <c r="P61" i="4" a="1"/>
  <c r="P61" i="4" s="1"/>
  <c r="J61" i="4" a="1"/>
  <c r="J61" i="4" s="1"/>
  <c r="Q61" i="4" a="1"/>
  <c r="Q61" i="4" s="1"/>
  <c r="R61" i="4" a="1"/>
  <c r="R61" i="4" s="1"/>
  <c r="T61" i="4" s="1" a="1"/>
  <c r="T61" i="4" s="1"/>
  <c r="S61" i="4" a="1"/>
  <c r="S61" i="4" s="1"/>
  <c r="U61" i="4" s="1" a="1"/>
  <c r="U61" i="4" s="1"/>
  <c r="V61" i="4" l="1"/>
  <c r="W61" i="4"/>
  <c r="X61" i="4"/>
  <c r="Y61" i="4" s="1"/>
  <c r="Z61" i="4" s="1"/>
  <c r="BH61" i="4"/>
  <c r="BJ61" i="4"/>
  <c r="BK61" i="4" s="1"/>
  <c r="BL61" i="4" s="1"/>
  <c r="BI61" i="4"/>
  <c r="BP61" i="4" l="1" a="1"/>
  <c r="BP61" i="4" s="1"/>
  <c r="BS61" i="4" a="1"/>
  <c r="BS61" i="4" s="1"/>
  <c r="BO61" i="4" a="1"/>
  <c r="BO61" i="4" s="1"/>
  <c r="BQ61" i="4" s="1"/>
  <c r="BM61" i="4" a="1"/>
  <c r="BM61" i="4" s="1"/>
  <c r="AM61" i="4" s="1" a="1"/>
  <c r="AM61" i="4" s="1"/>
  <c r="BR61" i="4" a="1"/>
  <c r="BR61" i="4" s="1"/>
  <c r="BU61" i="4" s="1"/>
  <c r="BN61" i="4" a="1"/>
  <c r="BN61" i="4" s="1"/>
  <c r="AG61" i="4" a="1"/>
  <c r="AG61" i="4" s="1"/>
  <c r="AC61" i="4" a="1"/>
  <c r="AC61" i="4" s="1"/>
  <c r="AA61" i="4" a="1"/>
  <c r="AA61" i="4" s="1"/>
  <c r="BY61" i="4" s="1" a="1"/>
  <c r="BY61" i="4" s="1"/>
  <c r="AB61" i="4" a="1"/>
  <c r="AB61" i="4" s="1"/>
  <c r="AD61" i="4" a="1"/>
  <c r="AD61" i="4" s="1"/>
  <c r="AF61" i="4" a="1"/>
  <c r="AF61" i="4" s="1"/>
  <c r="AH61" i="4" l="1"/>
  <c r="AP61" i="4" s="1"/>
  <c r="BT61" i="4"/>
  <c r="CB61" i="4" s="1"/>
  <c r="AE61" i="4"/>
  <c r="AI61" i="4" s="1"/>
  <c r="BV61" i="4" s="1"/>
  <c r="BZ61" i="4" s="1"/>
  <c r="CA61" i="4" l="1"/>
  <c r="AS61" i="4"/>
  <c r="BW61" i="4"/>
  <c r="BX61" i="4" s="1"/>
  <c r="AQ61" i="4"/>
  <c r="AR61" i="4"/>
  <c r="AJ61" i="4"/>
  <c r="AN61" i="4" s="1"/>
  <c r="AO61" i="4" s="1"/>
  <c r="CE61" i="4"/>
  <c r="CD61" i="4"/>
  <c r="CC61" i="4"/>
  <c r="AK61" i="4" l="1"/>
  <c r="AL61" i="4" s="1"/>
  <c r="CF61" i="4" s="1"/>
  <c r="AT62" i="4"/>
  <c r="H62" i="4"/>
  <c r="I62" i="4" l="1" a="1"/>
  <c r="I62" i="4" s="1"/>
  <c r="O62" i="4" a="1"/>
  <c r="O62" i="4" s="1"/>
  <c r="N62" i="4" a="1"/>
  <c r="N62" i="4" s="1"/>
  <c r="M62" i="4" a="1"/>
  <c r="M62" i="4" s="1"/>
  <c r="K62" i="4" a="1"/>
  <c r="K62" i="4" s="1"/>
  <c r="L62" i="4" a="1"/>
  <c r="L62" i="4" s="1"/>
  <c r="AU62" i="4" a="1"/>
  <c r="AU62" i="4" s="1"/>
  <c r="AW62" i="4" s="1" a="1"/>
  <c r="AW62" i="4" s="1"/>
  <c r="AY62" i="4" a="1"/>
  <c r="AY62" i="4" s="1"/>
  <c r="AZ62" i="4" a="1"/>
  <c r="AZ62" i="4" s="1"/>
  <c r="AX62" i="4" a="1"/>
  <c r="AX62" i="4" s="1"/>
  <c r="BA62" i="4" a="1"/>
  <c r="BA62" i="4" s="1"/>
  <c r="BD62" i="4" l="1" a="1"/>
  <c r="BD62" i="4" s="1"/>
  <c r="BF62" i="4" s="1" a="1"/>
  <c r="BF62" i="4" s="1"/>
  <c r="AV62" i="4" a="1"/>
  <c r="AV62" i="4" s="1"/>
  <c r="BB62" i="4" a="1"/>
  <c r="BB62" i="4" s="1"/>
  <c r="BC62" i="4" a="1"/>
  <c r="BC62" i="4" s="1"/>
  <c r="BE62" i="4" a="1"/>
  <c r="BE62" i="4" s="1"/>
  <c r="BG62" i="4" s="1" a="1"/>
  <c r="BG62" i="4" s="1"/>
  <c r="R62" i="4" a="1"/>
  <c r="R62" i="4" s="1"/>
  <c r="T62" i="4" s="1" a="1"/>
  <c r="T62" i="4" s="1"/>
  <c r="P62" i="4" a="1"/>
  <c r="P62" i="4" s="1"/>
  <c r="Q62" i="4" a="1"/>
  <c r="Q62" i="4" s="1"/>
  <c r="J62" i="4" a="1"/>
  <c r="J62" i="4" s="1"/>
  <c r="S62" i="4" a="1"/>
  <c r="S62" i="4" s="1"/>
  <c r="U62" i="4" s="1" a="1"/>
  <c r="U62" i="4" s="1"/>
  <c r="X62" i="4" s="1"/>
  <c r="W62" i="4" l="1"/>
  <c r="V62" i="4"/>
  <c r="Y62" i="4" s="1"/>
  <c r="Z62" i="4" s="1"/>
  <c r="BJ62" i="4"/>
  <c r="BH62" i="4"/>
  <c r="BI62" i="4"/>
  <c r="BK62" i="4" l="1"/>
  <c r="BL62" i="4" s="1"/>
  <c r="AB62" i="4" a="1"/>
  <c r="AB62" i="4" s="1"/>
  <c r="AG62" i="4" a="1"/>
  <c r="AG62" i="4" s="1"/>
  <c r="AA62" i="4" a="1"/>
  <c r="AA62" i="4" s="1"/>
  <c r="BY62" i="4" s="1" a="1"/>
  <c r="BY62" i="4" s="1"/>
  <c r="AC62" i="4" a="1"/>
  <c r="AC62" i="4" s="1"/>
  <c r="AF62" i="4" a="1"/>
  <c r="AF62" i="4" s="1"/>
  <c r="AD62" i="4" a="1"/>
  <c r="AD62" i="4" s="1"/>
  <c r="BO62" i="4" l="1" a="1"/>
  <c r="BO62" i="4" s="1"/>
  <c r="BS62" i="4" a="1"/>
  <c r="BS62" i="4" s="1"/>
  <c r="BM62" i="4" a="1"/>
  <c r="BM62" i="4" s="1"/>
  <c r="AM62" i="4" s="1" a="1"/>
  <c r="AM62" i="4" s="1"/>
  <c r="BN62" i="4" a="1"/>
  <c r="BN62" i="4" s="1"/>
  <c r="BP62" i="4" a="1"/>
  <c r="BP62" i="4" s="1"/>
  <c r="BR62" i="4" a="1"/>
  <c r="BR62" i="4" s="1"/>
  <c r="AE62" i="4"/>
  <c r="AI62" i="4" s="1"/>
  <c r="AH62" i="4"/>
  <c r="AP62" i="4" s="1"/>
  <c r="BT62" i="4" l="1"/>
  <c r="CB62" i="4" s="1"/>
  <c r="BQ62" i="4"/>
  <c r="BU62" i="4" s="1"/>
  <c r="AQ62" i="4"/>
  <c r="AR62" i="4"/>
  <c r="AJ62" i="4"/>
  <c r="AN62" i="4" s="1"/>
  <c r="AO62" i="4" s="1"/>
  <c r="CE62" i="4"/>
  <c r="AK62" i="4" l="1"/>
  <c r="AL62" i="4" s="1"/>
  <c r="CC62" i="4"/>
  <c r="CD62" i="4"/>
  <c r="BV62" i="4"/>
  <c r="BZ62" i="4" s="1"/>
  <c r="CA62" i="4" s="1"/>
  <c r="AS62" i="4"/>
  <c r="BW62" i="4" l="1"/>
  <c r="BX62" i="4" s="1"/>
  <c r="CF62" i="4" s="1"/>
  <c r="H63" i="4"/>
  <c r="AT63" i="4"/>
  <c r="AU63" i="4" l="1" a="1"/>
  <c r="AU63" i="4" s="1"/>
  <c r="AZ63" i="4" a="1"/>
  <c r="AZ63" i="4" s="1"/>
  <c r="BA63" i="4" a="1"/>
  <c r="BA63" i="4" s="1"/>
  <c r="AX63" i="4" a="1"/>
  <c r="AX63" i="4" s="1"/>
  <c r="AY63" i="4" a="1"/>
  <c r="AY63" i="4" s="1"/>
  <c r="I63" i="4" a="1"/>
  <c r="I63" i="4" s="1"/>
  <c r="N63" i="4" a="1"/>
  <c r="N63" i="4" s="1"/>
  <c r="M63" i="4" a="1"/>
  <c r="M63" i="4" s="1"/>
  <c r="O63" i="4" a="1"/>
  <c r="O63" i="4" s="1"/>
  <c r="K63" i="4" a="1"/>
  <c r="K63" i="4" s="1"/>
  <c r="L63" i="4" l="1" a="1"/>
  <c r="L63" i="4" s="1"/>
  <c r="S63" i="4" a="1"/>
  <c r="S63" i="4" s="1"/>
  <c r="U63" i="4" s="1" a="1"/>
  <c r="U63" i="4" s="1"/>
  <c r="R63" i="4" a="1"/>
  <c r="R63" i="4" s="1"/>
  <c r="T63" i="4" s="1" a="1"/>
  <c r="T63" i="4" s="1"/>
  <c r="J63" i="4" a="1"/>
  <c r="J63" i="4" s="1"/>
  <c r="P63" i="4" a="1"/>
  <c r="P63" i="4" s="1"/>
  <c r="Q63" i="4" a="1"/>
  <c r="Q63" i="4" s="1"/>
  <c r="AW63" i="4" a="1"/>
  <c r="AW63" i="4" s="1"/>
  <c r="BC63" i="4" a="1"/>
  <c r="BC63" i="4" s="1"/>
  <c r="BD63" i="4" a="1"/>
  <c r="BD63" i="4" s="1"/>
  <c r="BF63" i="4" s="1" a="1"/>
  <c r="BF63" i="4" s="1"/>
  <c r="AV63" i="4" a="1"/>
  <c r="AV63" i="4" s="1"/>
  <c r="BB63" i="4" a="1"/>
  <c r="BB63" i="4" s="1"/>
  <c r="BE63" i="4" a="1"/>
  <c r="BE63" i="4" s="1"/>
  <c r="BG63" i="4" s="1" a="1"/>
  <c r="BG63" i="4" s="1"/>
  <c r="BJ63" i="4" l="1"/>
  <c r="BK63" i="4" s="1"/>
  <c r="BL63" i="4" s="1"/>
  <c r="BI63" i="4"/>
  <c r="BH63" i="4"/>
  <c r="W63" i="4"/>
  <c r="X63" i="4"/>
  <c r="V63" i="4"/>
  <c r="Y63" i="4"/>
  <c r="Z63" i="4" s="1"/>
  <c r="AG63" i="4" l="1" a="1"/>
  <c r="AG63" i="4" s="1"/>
  <c r="AF63" i="4" a="1"/>
  <c r="AF63" i="4" s="1"/>
  <c r="AC63" i="4" a="1"/>
  <c r="AC63" i="4" s="1"/>
  <c r="AA63" i="4" a="1"/>
  <c r="AA63" i="4" s="1"/>
  <c r="BY63" i="4" s="1" a="1"/>
  <c r="BY63" i="4" s="1"/>
  <c r="AB63" i="4" a="1"/>
  <c r="AB63" i="4" s="1"/>
  <c r="AD63" i="4" a="1"/>
  <c r="AD63" i="4" s="1"/>
  <c r="BM63" i="4" a="1"/>
  <c r="BM63" i="4" s="1"/>
  <c r="AM63" i="4" s="1" a="1"/>
  <c r="AM63" i="4" s="1"/>
  <c r="BR63" i="4" a="1"/>
  <c r="BR63" i="4" s="1"/>
  <c r="BO63" i="4" a="1"/>
  <c r="BO63" i="4" s="1"/>
  <c r="BS63" i="4" a="1"/>
  <c r="BS63" i="4" s="1"/>
  <c r="BT63" i="4" s="1"/>
  <c r="BN63" i="4" a="1"/>
  <c r="BN63" i="4" s="1"/>
  <c r="BP63" i="4" a="1"/>
  <c r="BP63" i="4" s="1"/>
  <c r="CB63" i="4" l="1"/>
  <c r="BQ63" i="4"/>
  <c r="BU63" i="4"/>
  <c r="AE63" i="4"/>
  <c r="AI63" i="4"/>
  <c r="BV63" i="4" s="1"/>
  <c r="BZ63" i="4" s="1"/>
  <c r="CA63" i="4" s="1"/>
  <c r="AH63" i="4"/>
  <c r="AP63" i="4" s="1"/>
  <c r="BW63" i="4" l="1"/>
  <c r="BX63" i="4" s="1"/>
  <c r="AR63" i="4"/>
  <c r="AS63" i="4"/>
  <c r="AQ63" i="4"/>
  <c r="CE63" i="4"/>
  <c r="CC63" i="4"/>
  <c r="CD63" i="4"/>
  <c r="AJ63" i="4"/>
  <c r="AN63" i="4" s="1"/>
  <c r="AO63" i="4" s="1"/>
  <c r="AK63" i="4" l="1"/>
  <c r="AL63" i="4" s="1"/>
  <c r="CF63" i="4" s="1"/>
  <c r="H64" i="4"/>
  <c r="AT64" i="4"/>
  <c r="AU64" i="4" l="1" a="1"/>
  <c r="AU64" i="4" s="1"/>
  <c r="AW64" i="4" s="1" a="1"/>
  <c r="AW64" i="4" s="1"/>
  <c r="AX64" i="4" a="1"/>
  <c r="AX64" i="4" s="1"/>
  <c r="BA64" i="4" a="1"/>
  <c r="BA64" i="4" s="1"/>
  <c r="AY64" i="4" a="1"/>
  <c r="AY64" i="4" s="1"/>
  <c r="AZ64" i="4" a="1"/>
  <c r="AZ64" i="4" s="1"/>
  <c r="I64" i="4" a="1"/>
  <c r="I64" i="4" s="1"/>
  <c r="L64" i="4" s="1" a="1"/>
  <c r="L64" i="4" s="1"/>
  <c r="N64" i="4" a="1"/>
  <c r="N64" i="4" s="1"/>
  <c r="M64" i="4" a="1"/>
  <c r="M64" i="4" s="1"/>
  <c r="O64" i="4" a="1"/>
  <c r="O64" i="4" s="1"/>
  <c r="K64" i="4" a="1"/>
  <c r="K64" i="4" s="1"/>
  <c r="P64" i="4" l="1" a="1"/>
  <c r="P64" i="4" s="1"/>
  <c r="R64" i="4" a="1"/>
  <c r="R64" i="4" s="1"/>
  <c r="T64" i="4" s="1" a="1"/>
  <c r="T64" i="4" s="1"/>
  <c r="S64" i="4" a="1"/>
  <c r="S64" i="4" s="1"/>
  <c r="U64" i="4" s="1" a="1"/>
  <c r="U64" i="4" s="1"/>
  <c r="Q64" i="4" a="1"/>
  <c r="Q64" i="4" s="1"/>
  <c r="J64" i="4" a="1"/>
  <c r="J64" i="4" s="1"/>
  <c r="BE64" i="4" a="1"/>
  <c r="BE64" i="4" s="1"/>
  <c r="BG64" i="4" s="1" a="1"/>
  <c r="BG64" i="4" s="1"/>
  <c r="BC64" i="4" a="1"/>
  <c r="BC64" i="4" s="1"/>
  <c r="BB64" i="4" a="1"/>
  <c r="BB64" i="4" s="1"/>
  <c r="AV64" i="4" a="1"/>
  <c r="AV64" i="4" s="1"/>
  <c r="BD64" i="4" a="1"/>
  <c r="BD64" i="4" s="1"/>
  <c r="BF64" i="4" s="1" a="1"/>
  <c r="BF64" i="4" s="1"/>
  <c r="BH64" i="4" l="1"/>
  <c r="BJ64" i="4"/>
  <c r="BK64" i="4" s="1"/>
  <c r="BL64" i="4" s="1"/>
  <c r="BI64" i="4"/>
  <c r="V64" i="4"/>
  <c r="W64" i="4"/>
  <c r="X64" i="4"/>
  <c r="Y64" i="4" s="1"/>
  <c r="Z64" i="4" s="1"/>
  <c r="AG64" i="4" l="1" a="1"/>
  <c r="AG64" i="4" s="1"/>
  <c r="AF64" i="4" a="1"/>
  <c r="AF64" i="4" s="1"/>
  <c r="AA64" i="4" a="1"/>
  <c r="AA64" i="4" s="1"/>
  <c r="BY64" i="4" s="1" a="1"/>
  <c r="BY64" i="4" s="1"/>
  <c r="AC64" i="4" a="1"/>
  <c r="AC64" i="4" s="1"/>
  <c r="AB64" i="4" a="1"/>
  <c r="AB64" i="4" s="1"/>
  <c r="AD64" i="4" a="1"/>
  <c r="AD64" i="4" s="1"/>
  <c r="BP64" i="4" a="1"/>
  <c r="BP64" i="4" s="1"/>
  <c r="BO64" i="4" a="1"/>
  <c r="BO64" i="4" s="1"/>
  <c r="BQ64" i="4" s="1"/>
  <c r="BS64" i="4" a="1"/>
  <c r="BS64" i="4" s="1"/>
  <c r="BR64" i="4" a="1"/>
  <c r="BR64" i="4" s="1"/>
  <c r="BU64" i="4" s="1"/>
  <c r="BM64" i="4" a="1"/>
  <c r="BM64" i="4" s="1"/>
  <c r="AM64" i="4" s="1" a="1"/>
  <c r="AM64" i="4" s="1"/>
  <c r="BN64" i="4" a="1"/>
  <c r="BN64" i="4" s="1"/>
  <c r="BT64" i="4" l="1"/>
  <c r="CB64" i="4" s="1"/>
  <c r="AH64" i="4"/>
  <c r="AP64" i="4" s="1"/>
  <c r="AE64" i="4"/>
  <c r="AI64" i="4"/>
  <c r="BV64" i="4" s="1"/>
  <c r="BZ64" i="4" s="1"/>
  <c r="CA64" i="4" l="1"/>
  <c r="BW64" i="4"/>
  <c r="BX64" i="4" s="1"/>
  <c r="AS64" i="4"/>
  <c r="AR64" i="4"/>
  <c r="AQ64" i="4"/>
  <c r="CE64" i="4"/>
  <c r="CC64" i="4"/>
  <c r="CD64" i="4"/>
  <c r="AJ64" i="4"/>
  <c r="AN64" i="4" s="1"/>
  <c r="AO64" i="4" s="1"/>
  <c r="AK64" i="4" l="1"/>
  <c r="AL64" i="4" s="1"/>
  <c r="CF64" i="4" s="1"/>
  <c r="AT65" i="4"/>
  <c r="H65" i="4"/>
  <c r="I65" i="4" l="1" a="1"/>
  <c r="I65" i="4" s="1"/>
  <c r="O65" i="4" a="1"/>
  <c r="O65" i="4" s="1"/>
  <c r="M65" i="4" a="1"/>
  <c r="M65" i="4" s="1"/>
  <c r="N65" i="4" a="1"/>
  <c r="N65" i="4" s="1"/>
  <c r="K65" i="4" a="1"/>
  <c r="K65" i="4" s="1"/>
  <c r="L65" i="4" a="1"/>
  <c r="L65" i="4" s="1"/>
  <c r="AU65" i="4" a="1"/>
  <c r="AU65" i="4" s="1"/>
  <c r="AZ65" i="4" a="1"/>
  <c r="AZ65" i="4" s="1"/>
  <c r="BA65" i="4" a="1"/>
  <c r="BA65" i="4" s="1"/>
  <c r="AX65" i="4" a="1"/>
  <c r="AX65" i="4" s="1"/>
  <c r="AY65" i="4" a="1"/>
  <c r="AY65" i="4" s="1"/>
  <c r="AW65" i="4" l="1" a="1"/>
  <c r="AW65" i="4" s="1"/>
  <c r="BC65" i="4" a="1"/>
  <c r="BC65" i="4" s="1"/>
  <c r="BB65" i="4" a="1"/>
  <c r="BB65" i="4" s="1"/>
  <c r="BE65" i="4" a="1"/>
  <c r="BE65" i="4" s="1"/>
  <c r="BG65" i="4" s="1" a="1"/>
  <c r="BG65" i="4" s="1"/>
  <c r="BD65" i="4" a="1"/>
  <c r="BD65" i="4" s="1"/>
  <c r="BF65" i="4" s="1" a="1"/>
  <c r="BF65" i="4" s="1"/>
  <c r="AV65" i="4" a="1"/>
  <c r="AV65" i="4" s="1"/>
  <c r="S65" i="4" a="1"/>
  <c r="S65" i="4" s="1"/>
  <c r="U65" i="4" s="1" a="1"/>
  <c r="U65" i="4" s="1"/>
  <c r="J65" i="4" a="1"/>
  <c r="J65" i="4" s="1"/>
  <c r="R65" i="4" a="1"/>
  <c r="R65" i="4" s="1"/>
  <c r="T65" i="4" s="1" a="1"/>
  <c r="T65" i="4" s="1"/>
  <c r="P65" i="4" a="1"/>
  <c r="P65" i="4" s="1"/>
  <c r="Q65" i="4" a="1"/>
  <c r="Q65" i="4" s="1"/>
  <c r="W65" i="4" l="1"/>
  <c r="X65" i="4"/>
  <c r="Y65" i="4" s="1"/>
  <c r="Z65" i="4" s="1"/>
  <c r="V65" i="4"/>
  <c r="BI65" i="4"/>
  <c r="BJ65" i="4"/>
  <c r="BH65" i="4"/>
  <c r="BK65" i="4" l="1"/>
  <c r="BL65" i="4" s="1"/>
  <c r="AC65" i="4" a="1"/>
  <c r="AC65" i="4" s="1"/>
  <c r="AG65" i="4" a="1"/>
  <c r="AG65" i="4" s="1"/>
  <c r="AA65" i="4" a="1"/>
  <c r="AA65" i="4" s="1"/>
  <c r="BY65" i="4" s="1" a="1"/>
  <c r="BY65" i="4" s="1"/>
  <c r="AB65" i="4" a="1"/>
  <c r="AB65" i="4" s="1"/>
  <c r="AD65" i="4" a="1"/>
  <c r="AD65" i="4" s="1"/>
  <c r="AE65" i="4" s="1"/>
  <c r="AF65" i="4" a="1"/>
  <c r="AF65" i="4" s="1"/>
  <c r="AI65" i="4" s="1"/>
  <c r="BN65" i="4" l="1" a="1"/>
  <c r="BN65" i="4" s="1"/>
  <c r="BS65" i="4" a="1"/>
  <c r="BS65" i="4" s="1"/>
  <c r="BO65" i="4" a="1"/>
  <c r="BO65" i="4" s="1"/>
  <c r="BP65" i="4" a="1"/>
  <c r="BP65" i="4" s="1"/>
  <c r="BM65" i="4" a="1"/>
  <c r="BM65" i="4" s="1"/>
  <c r="AM65" i="4" s="1" a="1"/>
  <c r="AM65" i="4" s="1"/>
  <c r="BR65" i="4" a="1"/>
  <c r="BR65" i="4" s="1"/>
  <c r="AH65" i="4"/>
  <c r="AP65" i="4" s="1"/>
  <c r="BT65" i="4" l="1"/>
  <c r="CB65" i="4" s="1"/>
  <c r="BQ65" i="4"/>
  <c r="BU65" i="4" s="1"/>
  <c r="AJ65" i="4" s="1"/>
  <c r="AN65" i="4" s="1"/>
  <c r="AO65" i="4" s="1"/>
  <c r="AK65" i="4"/>
  <c r="AL65" i="4" s="1"/>
  <c r="AR65" i="4" l="1"/>
  <c r="AS65" i="4"/>
  <c r="CE65" i="4"/>
  <c r="AQ65" i="4"/>
  <c r="CC65" i="4"/>
  <c r="CD65" i="4"/>
  <c r="BV65" i="4"/>
  <c r="BZ65" i="4" s="1"/>
  <c r="CA65" i="4" s="1"/>
  <c r="BW65" i="4" l="1"/>
  <c r="BX65" i="4" s="1"/>
  <c r="CF65" i="4" s="1"/>
  <c r="H66" i="4" l="1"/>
  <c r="AT66" i="4"/>
  <c r="AU66" i="4" l="1" a="1"/>
  <c r="AU66" i="4" s="1"/>
  <c r="AX66" i="4" a="1"/>
  <c r="AX66" i="4" s="1"/>
  <c r="AZ66" i="4" a="1"/>
  <c r="AZ66" i="4" s="1"/>
  <c r="BA66" i="4" a="1"/>
  <c r="BA66" i="4" s="1"/>
  <c r="AY66" i="4" a="1"/>
  <c r="AY66" i="4" s="1"/>
  <c r="I66" i="4" a="1"/>
  <c r="I66" i="4" s="1"/>
  <c r="M66" i="4" a="1"/>
  <c r="M66" i="4" s="1"/>
  <c r="N66" i="4" a="1"/>
  <c r="N66" i="4" s="1"/>
  <c r="O66" i="4" a="1"/>
  <c r="O66" i="4" s="1"/>
  <c r="L66" i="4" a="1"/>
  <c r="L66" i="4" s="1"/>
  <c r="K66" i="4" l="1" a="1"/>
  <c r="K66" i="4" s="1"/>
  <c r="P66" i="4" a="1"/>
  <c r="P66" i="4" s="1"/>
  <c r="Q66" i="4" a="1"/>
  <c r="Q66" i="4" s="1"/>
  <c r="S66" i="4" a="1"/>
  <c r="S66" i="4" s="1"/>
  <c r="U66" i="4" s="1" a="1"/>
  <c r="U66" i="4" s="1"/>
  <c r="R66" i="4" a="1"/>
  <c r="R66" i="4" s="1"/>
  <c r="T66" i="4" s="1" a="1"/>
  <c r="T66" i="4" s="1"/>
  <c r="J66" i="4" a="1"/>
  <c r="J66" i="4" s="1"/>
  <c r="AW66" i="4" a="1"/>
  <c r="AW66" i="4" s="1"/>
  <c r="AV66" i="4" a="1"/>
  <c r="AV66" i="4" s="1"/>
  <c r="BE66" i="4" a="1"/>
  <c r="BE66" i="4" s="1"/>
  <c r="BG66" i="4" s="1" a="1"/>
  <c r="BG66" i="4" s="1"/>
  <c r="BB66" i="4" a="1"/>
  <c r="BB66" i="4" s="1"/>
  <c r="BD66" i="4" a="1"/>
  <c r="BD66" i="4" s="1"/>
  <c r="BF66" i="4" s="1" a="1"/>
  <c r="BF66" i="4" s="1"/>
  <c r="BC66" i="4" a="1"/>
  <c r="BC66" i="4" s="1"/>
  <c r="BI66" i="4" l="1"/>
  <c r="BJ66" i="4"/>
  <c r="BH66" i="4"/>
  <c r="X66" i="4"/>
  <c r="Y66" i="4" s="1"/>
  <c r="Z66" i="4" s="1"/>
  <c r="V66" i="4"/>
  <c r="W66" i="4"/>
  <c r="AG66" i="4" a="1"/>
  <c r="AG66" i="4" s="1"/>
  <c r="AC66" i="4" a="1"/>
  <c r="AC66" i="4" s="1"/>
  <c r="AB66" i="4" a="1"/>
  <c r="AB66" i="4" s="1"/>
  <c r="AA66" i="4" a="1"/>
  <c r="AA66" i="4" s="1"/>
  <c r="BY66" i="4" s="1" a="1"/>
  <c r="BY66" i="4" s="1"/>
  <c r="AF66" i="4" a="1"/>
  <c r="AF66" i="4" s="1"/>
  <c r="AH66" i="4" s="1"/>
  <c r="AP66" i="4" s="1"/>
  <c r="AD66" i="4" a="1"/>
  <c r="AD66" i="4" s="1"/>
  <c r="BK66" i="4" l="1"/>
  <c r="BL66" i="4" s="1"/>
  <c r="AE66" i="4"/>
  <c r="AI66" i="4" s="1"/>
  <c r="BO66" i="4" l="1" a="1"/>
  <c r="BO66" i="4" s="1"/>
  <c r="BS66" i="4" a="1"/>
  <c r="BS66" i="4" s="1"/>
  <c r="BP66" i="4" a="1"/>
  <c r="BP66" i="4" s="1"/>
  <c r="BQ66" i="4" s="1"/>
  <c r="BN66" i="4" a="1"/>
  <c r="BN66" i="4" s="1"/>
  <c r="BM66" i="4" a="1"/>
  <c r="BM66" i="4" s="1"/>
  <c r="AM66" i="4" s="1" a="1"/>
  <c r="AM66" i="4" s="1"/>
  <c r="BR66" i="4" a="1"/>
  <c r="BR66" i="4" s="1"/>
  <c r="BU66" i="4" s="1"/>
  <c r="AJ66" i="4" s="1"/>
  <c r="AN66" i="4" s="1"/>
  <c r="AO66" i="4" l="1"/>
  <c r="AK66" i="4" s="1"/>
  <c r="AL66" i="4" s="1"/>
  <c r="BT66" i="4"/>
  <c r="CB66" i="4" s="1"/>
  <c r="BV66" i="4"/>
  <c r="BZ66" i="4" s="1"/>
  <c r="CA66" i="4" l="1"/>
  <c r="BW66" i="4" s="1"/>
  <c r="BX66" i="4" s="1"/>
  <c r="CF66" i="4" s="1"/>
  <c r="AR66" i="4"/>
  <c r="AS66" i="4"/>
  <c r="CE66" i="4"/>
  <c r="AQ66" i="4"/>
  <c r="CC66" i="4"/>
  <c r="CD66" i="4"/>
  <c r="H67" i="4" l="1"/>
  <c r="AT67" i="4"/>
  <c r="AU67" i="4" l="1" a="1"/>
  <c r="AU67" i="4" s="1"/>
  <c r="AX67" i="4" a="1"/>
  <c r="AX67" i="4" s="1"/>
  <c r="AY67" i="4" a="1"/>
  <c r="AY67" i="4" s="1"/>
  <c r="AZ67" i="4" a="1"/>
  <c r="AZ67" i="4" s="1"/>
  <c r="BA67" i="4" a="1"/>
  <c r="BA67" i="4" s="1"/>
  <c r="AW67" i="4" a="1"/>
  <c r="AW67" i="4" s="1"/>
  <c r="I67" i="4" a="1"/>
  <c r="I67" i="4" s="1"/>
  <c r="L67" i="4" a="1"/>
  <c r="L67" i="4" s="1"/>
  <c r="O67" i="4" a="1"/>
  <c r="O67" i="4" s="1"/>
  <c r="M67" i="4" a="1"/>
  <c r="M67" i="4" s="1"/>
  <c r="N67" i="4" a="1"/>
  <c r="N67" i="4" s="1"/>
  <c r="K67" i="4" a="1"/>
  <c r="K67" i="4" s="1"/>
  <c r="P67" i="4" l="1" a="1"/>
  <c r="P67" i="4" s="1"/>
  <c r="Q67" i="4" a="1"/>
  <c r="Q67" i="4" s="1"/>
  <c r="S67" i="4" a="1"/>
  <c r="S67" i="4" s="1"/>
  <c r="U67" i="4" s="1" a="1"/>
  <c r="U67" i="4" s="1"/>
  <c r="J67" i="4" a="1"/>
  <c r="J67" i="4" s="1"/>
  <c r="R67" i="4" a="1"/>
  <c r="R67" i="4" s="1"/>
  <c r="T67" i="4" s="1" a="1"/>
  <c r="T67" i="4" s="1"/>
  <c r="BE67" i="4" a="1"/>
  <c r="BE67" i="4" s="1"/>
  <c r="BG67" i="4" s="1" a="1"/>
  <c r="BG67" i="4" s="1"/>
  <c r="BD67" i="4" a="1"/>
  <c r="BD67" i="4" s="1"/>
  <c r="BF67" i="4" s="1" a="1"/>
  <c r="BF67" i="4" s="1"/>
  <c r="BC67" i="4" a="1"/>
  <c r="BC67" i="4" s="1"/>
  <c r="AV67" i="4" a="1"/>
  <c r="AV67" i="4" s="1"/>
  <c r="BB67" i="4" a="1"/>
  <c r="BB67" i="4" s="1"/>
  <c r="BJ67" i="4" l="1"/>
  <c r="BH67" i="4"/>
  <c r="BK67" i="4" s="1"/>
  <c r="BL67" i="4" s="1"/>
  <c r="BI67" i="4"/>
  <c r="V67" i="4"/>
  <c r="W67" i="4"/>
  <c r="X67" i="4"/>
  <c r="Y67" i="4" s="1"/>
  <c r="Z67" i="4" s="1"/>
  <c r="AD67" i="4" l="1" a="1"/>
  <c r="AD67" i="4" s="1"/>
  <c r="AF67" i="4" a="1"/>
  <c r="AF67" i="4" s="1"/>
  <c r="AG67" i="4" a="1"/>
  <c r="AG67" i="4" s="1"/>
  <c r="AH67" i="4" s="1"/>
  <c r="AC67" i="4" a="1"/>
  <c r="AC67" i="4" s="1"/>
  <c r="AE67" i="4" s="1"/>
  <c r="AB67" i="4" a="1"/>
  <c r="AB67" i="4" s="1"/>
  <c r="AA67" i="4" a="1"/>
  <c r="AA67" i="4" s="1"/>
  <c r="BY67" i="4" s="1" a="1"/>
  <c r="BY67" i="4" s="1"/>
  <c r="BP67" i="4" a="1"/>
  <c r="BP67" i="4" s="1"/>
  <c r="BN67" i="4" a="1"/>
  <c r="BN67" i="4" s="1"/>
  <c r="BO67" i="4" a="1"/>
  <c r="BO67" i="4" s="1"/>
  <c r="BQ67" i="4" s="1"/>
  <c r="BM67" i="4" a="1"/>
  <c r="BM67" i="4" s="1"/>
  <c r="AM67" i="4" s="1" a="1"/>
  <c r="AM67" i="4" s="1"/>
  <c r="BS67" i="4" a="1"/>
  <c r="BS67" i="4" s="1"/>
  <c r="BR67" i="4" a="1"/>
  <c r="BR67" i="4" s="1"/>
  <c r="BU67" i="4" s="1"/>
  <c r="BT67" i="4" l="1"/>
  <c r="CB67" i="4" s="1"/>
  <c r="AP67" i="4"/>
  <c r="AJ67" i="4"/>
  <c r="AN67" i="4" s="1"/>
  <c r="AO67" i="4" s="1"/>
  <c r="AK67" i="4" s="1"/>
  <c r="AL67" i="4" s="1"/>
  <c r="AI67" i="4"/>
  <c r="BV67" i="4" s="1"/>
  <c r="BZ67" i="4" s="1"/>
  <c r="CA67" i="4" l="1"/>
  <c r="BW67" i="4" s="1"/>
  <c r="BX67" i="4" s="1"/>
  <c r="CF67" i="4" s="1"/>
  <c r="AR67" i="4"/>
  <c r="AS67" i="4"/>
  <c r="CE67" i="4"/>
  <c r="AQ67" i="4"/>
  <c r="CC67" i="4"/>
  <c r="CD67" i="4"/>
  <c r="AT68" i="4" l="1"/>
  <c r="H68" i="4"/>
  <c r="I68" i="4" l="1" a="1"/>
  <c r="I68" i="4" s="1"/>
  <c r="L68" i="4" a="1"/>
  <c r="L68" i="4" s="1"/>
  <c r="K68" i="4" a="1"/>
  <c r="K68" i="4" s="1"/>
  <c r="O68" i="4" a="1"/>
  <c r="O68" i="4" s="1"/>
  <c r="M68" i="4" a="1"/>
  <c r="M68" i="4" s="1"/>
  <c r="N68" i="4" a="1"/>
  <c r="N68" i="4" s="1"/>
  <c r="AU68" i="4" a="1"/>
  <c r="AU68" i="4" s="1"/>
  <c r="AZ68" i="4" a="1"/>
  <c r="AZ68" i="4" s="1"/>
  <c r="AY68" i="4" a="1"/>
  <c r="AY68" i="4" s="1"/>
  <c r="BA68" i="4" a="1"/>
  <c r="BA68" i="4" s="1"/>
  <c r="AX68" i="4" a="1"/>
  <c r="AX68" i="4" s="1"/>
  <c r="AW68" i="4" a="1"/>
  <c r="AW68" i="4" s="1"/>
  <c r="BC68" i="4" l="1" a="1"/>
  <c r="BC68" i="4" s="1"/>
  <c r="BD68" i="4" a="1"/>
  <c r="BD68" i="4" s="1"/>
  <c r="BF68" i="4" s="1" a="1"/>
  <c r="BF68" i="4" s="1"/>
  <c r="BE68" i="4" a="1"/>
  <c r="BE68" i="4" s="1"/>
  <c r="BG68" i="4" s="1" a="1"/>
  <c r="BG68" i="4" s="1"/>
  <c r="AV68" i="4" a="1"/>
  <c r="AV68" i="4" s="1"/>
  <c r="BB68" i="4" a="1"/>
  <c r="BB68" i="4" s="1"/>
  <c r="Q68" i="4" a="1"/>
  <c r="Q68" i="4" s="1"/>
  <c r="P68" i="4" a="1"/>
  <c r="P68" i="4" s="1"/>
  <c r="S68" i="4" a="1"/>
  <c r="S68" i="4" s="1"/>
  <c r="U68" i="4" s="1" a="1"/>
  <c r="U68" i="4" s="1"/>
  <c r="R68" i="4" a="1"/>
  <c r="R68" i="4" s="1"/>
  <c r="T68" i="4" s="1" a="1"/>
  <c r="T68" i="4" s="1"/>
  <c r="J68" i="4" a="1"/>
  <c r="J68" i="4" s="1"/>
  <c r="W68" i="4" l="1"/>
  <c r="X68" i="4"/>
  <c r="Y68" i="4" s="1"/>
  <c r="Z68" i="4" s="1"/>
  <c r="V68" i="4"/>
  <c r="BH68" i="4"/>
  <c r="BI68" i="4"/>
  <c r="BJ68" i="4"/>
  <c r="BK68" i="4" s="1"/>
  <c r="BL68" i="4" s="1"/>
  <c r="BS68" i="4" l="1" a="1"/>
  <c r="BS68" i="4" s="1"/>
  <c r="BM68" i="4" a="1"/>
  <c r="BM68" i="4" s="1"/>
  <c r="AM68" i="4" s="1" a="1"/>
  <c r="AM68" i="4" s="1"/>
  <c r="BR68" i="4" a="1"/>
  <c r="BR68" i="4" s="1"/>
  <c r="BN68" i="4" a="1"/>
  <c r="BN68" i="4" s="1"/>
  <c r="BP68" i="4" a="1"/>
  <c r="BP68" i="4" s="1"/>
  <c r="BO68" i="4" a="1"/>
  <c r="BO68" i="4" s="1"/>
  <c r="BQ68" i="4" s="1"/>
  <c r="AD68" i="4" a="1"/>
  <c r="AD68" i="4" s="1"/>
  <c r="AA68" i="4" a="1"/>
  <c r="AA68" i="4" s="1"/>
  <c r="BY68" i="4" s="1" a="1"/>
  <c r="BY68" i="4" s="1"/>
  <c r="AB68" i="4" a="1"/>
  <c r="AB68" i="4" s="1"/>
  <c r="AC68" i="4" a="1"/>
  <c r="AC68" i="4" s="1"/>
  <c r="AE68" i="4" s="1"/>
  <c r="AG68" i="4" a="1"/>
  <c r="AG68" i="4" s="1"/>
  <c r="AF68" i="4" a="1"/>
  <c r="AF68" i="4" s="1"/>
  <c r="AI68" i="4" s="1"/>
  <c r="AH68" i="4" l="1"/>
  <c r="BU68" i="4"/>
  <c r="BT68" i="4"/>
  <c r="CB68" i="4" s="1"/>
  <c r="BV68" i="4" l="1"/>
  <c r="BZ68" i="4" s="1"/>
  <c r="CA68" i="4" s="1"/>
  <c r="BW68" i="4" s="1"/>
  <c r="BX68" i="4" s="1"/>
  <c r="AS68" i="4"/>
  <c r="AR68" i="4"/>
  <c r="AQ68" i="4"/>
  <c r="AP68" i="4"/>
  <c r="CE68" i="4"/>
  <c r="CC68" i="4"/>
  <c r="CD68" i="4"/>
  <c r="AJ68" i="4"/>
  <c r="AN68" i="4" s="1"/>
  <c r="AO68" i="4" s="1"/>
  <c r="AK68" i="4" s="1"/>
  <c r="AL68" i="4" s="1"/>
  <c r="CF68" i="4" s="1"/>
  <c r="AT69" i="4" l="1"/>
  <c r="H69" i="4"/>
  <c r="I69" i="4" l="1" a="1"/>
  <c r="I69" i="4" s="1"/>
  <c r="N69" i="4" a="1"/>
  <c r="N69" i="4" s="1"/>
  <c r="M69" i="4" a="1"/>
  <c r="M69" i="4" s="1"/>
  <c r="O69" i="4" a="1"/>
  <c r="O69" i="4" s="1"/>
  <c r="L69" i="4" a="1"/>
  <c r="L69" i="4" s="1"/>
  <c r="K69" i="4" a="1"/>
  <c r="K69" i="4" s="1"/>
  <c r="AU69" i="4" a="1"/>
  <c r="AU69" i="4" s="1"/>
  <c r="AX69" i="4" a="1"/>
  <c r="AX69" i="4" s="1"/>
  <c r="AZ69" i="4" a="1"/>
  <c r="AZ69" i="4" s="1"/>
  <c r="AY69" i="4" a="1"/>
  <c r="AY69" i="4" s="1"/>
  <c r="BA69" i="4" a="1"/>
  <c r="BA69" i="4" s="1"/>
  <c r="AW69" i="4" a="1"/>
  <c r="AW69" i="4" s="1"/>
  <c r="AV69" i="4" l="1" a="1"/>
  <c r="AV69" i="4" s="1"/>
  <c r="BD69" i="4" a="1"/>
  <c r="BD69" i="4" s="1"/>
  <c r="BF69" i="4" s="1" a="1"/>
  <c r="BF69" i="4" s="1"/>
  <c r="BE69" i="4" a="1"/>
  <c r="BE69" i="4" s="1"/>
  <c r="BG69" i="4" s="1" a="1"/>
  <c r="BG69" i="4" s="1"/>
  <c r="BC69" i="4" a="1"/>
  <c r="BC69" i="4" s="1"/>
  <c r="BB69" i="4" a="1"/>
  <c r="BB69" i="4" s="1"/>
  <c r="Q69" i="4" a="1"/>
  <c r="Q69" i="4" s="1"/>
  <c r="S69" i="4" a="1"/>
  <c r="S69" i="4" s="1"/>
  <c r="U69" i="4" s="1" a="1"/>
  <c r="U69" i="4" s="1"/>
  <c r="R69" i="4" a="1"/>
  <c r="R69" i="4" s="1"/>
  <c r="T69" i="4" s="1" a="1"/>
  <c r="T69" i="4" s="1"/>
  <c r="J69" i="4" a="1"/>
  <c r="J69" i="4" s="1"/>
  <c r="P69" i="4" a="1"/>
  <c r="P69" i="4" s="1"/>
  <c r="V69" i="4" l="1"/>
  <c r="X69" i="4"/>
  <c r="Y69" i="4" s="1"/>
  <c r="Z69" i="4" s="1"/>
  <c r="W69" i="4"/>
  <c r="BH69" i="4"/>
  <c r="BI69" i="4"/>
  <c r="BJ69" i="4"/>
  <c r="BK69" i="4" s="1"/>
  <c r="BL69" i="4" s="1"/>
  <c r="BN69" i="4" l="1" a="1"/>
  <c r="BN69" i="4" s="1"/>
  <c r="BR69" i="4" a="1"/>
  <c r="BR69" i="4" s="1"/>
  <c r="BM69" i="4" a="1"/>
  <c r="BM69" i="4" s="1"/>
  <c r="AM69" i="4" s="1" a="1"/>
  <c r="AM69" i="4" s="1"/>
  <c r="BO69" i="4" a="1"/>
  <c r="BO69" i="4" s="1"/>
  <c r="BS69" i="4" a="1"/>
  <c r="BS69" i="4" s="1"/>
  <c r="BT69" i="4" s="1"/>
  <c r="CB69" i="4" s="1"/>
  <c r="BP69" i="4" a="1"/>
  <c r="BP69" i="4" s="1"/>
  <c r="AF69" i="4" a="1"/>
  <c r="AF69" i="4" s="1"/>
  <c r="AG69" i="4" a="1"/>
  <c r="AG69" i="4" s="1"/>
  <c r="AH69" i="4" s="1"/>
  <c r="AD69" i="4" a="1"/>
  <c r="AD69" i="4" s="1"/>
  <c r="AC69" i="4" a="1"/>
  <c r="AC69" i="4" s="1"/>
  <c r="AE69" i="4" s="1"/>
  <c r="AB69" i="4" a="1"/>
  <c r="AB69" i="4" s="1"/>
  <c r="AA69" i="4" a="1"/>
  <c r="AA69" i="4" s="1"/>
  <c r="BY69" i="4" s="1" a="1"/>
  <c r="BY69" i="4" s="1"/>
  <c r="AP69" i="4" l="1"/>
  <c r="CE69" i="4"/>
  <c r="CC69" i="4"/>
  <c r="CD69" i="4"/>
  <c r="AI69" i="4"/>
  <c r="AS69" i="4"/>
  <c r="AR69" i="4"/>
  <c r="AQ69" i="4"/>
  <c r="BV69" i="4"/>
  <c r="BZ69" i="4" s="1"/>
  <c r="CA69" i="4" s="1"/>
  <c r="BW69" i="4" s="1"/>
  <c r="BX69" i="4" s="1"/>
  <c r="BQ69" i="4"/>
  <c r="BU69" i="4"/>
  <c r="AJ69" i="4" s="1"/>
  <c r="AN69" i="4" s="1"/>
  <c r="AO69" i="4" s="1"/>
  <c r="AK69" i="4" s="1"/>
  <c r="AL69" i="4" s="1"/>
  <c r="CF69" i="4" s="1"/>
  <c r="AT70" i="4" l="1"/>
  <c r="H70" i="4"/>
  <c r="AW70" i="4" a="1"/>
  <c r="AW70" i="4" s="1"/>
  <c r="K70" i="4" a="1"/>
  <c r="K70" i="4" s="1"/>
  <c r="I70" i="4" l="1" a="1"/>
  <c r="I70" i="4" s="1"/>
  <c r="O70" i="4" a="1"/>
  <c r="O70" i="4" s="1"/>
  <c r="M70" i="4" a="1"/>
  <c r="M70" i="4" s="1"/>
  <c r="L70" i="4" a="1"/>
  <c r="L70" i="4" s="1"/>
  <c r="N70" i="4" a="1"/>
  <c r="N70" i="4" s="1"/>
  <c r="AU70" i="4" a="1"/>
  <c r="AU70" i="4" s="1"/>
  <c r="AY70" i="4" a="1"/>
  <c r="AY70" i="4" s="1"/>
  <c r="AX70" i="4" a="1"/>
  <c r="AX70" i="4" s="1"/>
  <c r="AZ70" i="4" a="1"/>
  <c r="AZ70" i="4" s="1"/>
  <c r="BA70" i="4" a="1"/>
  <c r="BA70" i="4" s="1"/>
  <c r="BC70" i="4" l="1" a="1"/>
  <c r="BC70" i="4" s="1"/>
  <c r="BD70" i="4" a="1"/>
  <c r="BD70" i="4" s="1"/>
  <c r="BF70" i="4" s="1" a="1"/>
  <c r="BF70" i="4" s="1"/>
  <c r="BE70" i="4" a="1"/>
  <c r="BE70" i="4" s="1"/>
  <c r="BG70" i="4" s="1" a="1"/>
  <c r="BG70" i="4" s="1"/>
  <c r="BB70" i="4" a="1"/>
  <c r="BB70" i="4" s="1"/>
  <c r="AV70" i="4" a="1"/>
  <c r="AV70" i="4" s="1"/>
  <c r="R70" i="4" a="1"/>
  <c r="R70" i="4" s="1"/>
  <c r="T70" i="4" s="1" a="1"/>
  <c r="T70" i="4" s="1"/>
  <c r="P70" i="4" a="1"/>
  <c r="P70" i="4" s="1"/>
  <c r="S70" i="4" a="1"/>
  <c r="S70" i="4" s="1"/>
  <c r="U70" i="4" s="1" a="1"/>
  <c r="U70" i="4" s="1"/>
  <c r="J70" i="4" a="1"/>
  <c r="J70" i="4" s="1"/>
  <c r="Q70" i="4" a="1"/>
  <c r="Q70" i="4" s="1"/>
  <c r="X70" i="4" l="1"/>
  <c r="Y70" i="4" s="1"/>
  <c r="Z70" i="4" s="1"/>
  <c r="V70" i="4"/>
  <c r="W70" i="4"/>
  <c r="BI70" i="4"/>
  <c r="BH70" i="4"/>
  <c r="BJ70" i="4"/>
  <c r="BK70" i="4" s="1"/>
  <c r="BL70" i="4" s="1"/>
  <c r="AC70" i="4" a="1"/>
  <c r="AC70" i="4" s="1"/>
  <c r="AD70" i="4" a="1"/>
  <c r="AD70" i="4" s="1"/>
  <c r="AE70" i="4" s="1"/>
  <c r="AF70" i="4" a="1"/>
  <c r="AF70" i="4" s="1"/>
  <c r="AB70" i="4" a="1"/>
  <c r="AB70" i="4" s="1"/>
  <c r="AG70" i="4" a="1"/>
  <c r="AG70" i="4" s="1"/>
  <c r="AH70" i="4" s="1"/>
  <c r="AP70" i="4" s="1"/>
  <c r="AA70" i="4" a="1"/>
  <c r="AA70" i="4" s="1"/>
  <c r="BY70" i="4" s="1" a="1"/>
  <c r="BY70" i="4" s="1"/>
  <c r="BS70" i="4" l="1" a="1"/>
  <c r="BS70" i="4" s="1"/>
  <c r="BM70" i="4" a="1"/>
  <c r="BM70" i="4" s="1"/>
  <c r="AM70" i="4" s="1" a="1"/>
  <c r="AM70" i="4" s="1"/>
  <c r="BR70" i="4" a="1"/>
  <c r="BR70" i="4" s="1"/>
  <c r="BP70" i="4" a="1"/>
  <c r="BP70" i="4" s="1"/>
  <c r="BO70" i="4" a="1"/>
  <c r="BO70" i="4" s="1"/>
  <c r="BQ70" i="4" s="1"/>
  <c r="BN70" i="4" a="1"/>
  <c r="BN70" i="4" s="1"/>
  <c r="AI70" i="4"/>
  <c r="BT70" i="4" l="1"/>
  <c r="CB70" i="4" s="1"/>
  <c r="BU70" i="4"/>
  <c r="AJ70" i="4" s="1"/>
  <c r="AN70" i="4" s="1"/>
  <c r="AO70" i="4" s="1"/>
  <c r="AK70" i="4"/>
  <c r="AL70" i="4" s="1"/>
  <c r="AR70" i="4" l="1"/>
  <c r="AS70" i="4"/>
  <c r="AQ70" i="4"/>
  <c r="CE70" i="4"/>
  <c r="CD70" i="4"/>
  <c r="CC70" i="4"/>
  <c r="BV70" i="4"/>
  <c r="BZ70" i="4" s="1"/>
  <c r="CA70" i="4" s="1"/>
  <c r="BW70" i="4" s="1"/>
  <c r="BX70" i="4" s="1"/>
  <c r="CF70" i="4" s="1"/>
  <c r="AT71" i="4" l="1"/>
  <c r="H71" i="4"/>
  <c r="I71" i="4" l="1" a="1"/>
  <c r="I71" i="4" s="1"/>
  <c r="K71" i="4" s="1" a="1"/>
  <c r="K71" i="4" s="1"/>
  <c r="N71" i="4" a="1"/>
  <c r="N71" i="4" s="1"/>
  <c r="O71" i="4" a="1"/>
  <c r="O71" i="4" s="1"/>
  <c r="L71" i="4" a="1"/>
  <c r="L71" i="4" s="1"/>
  <c r="M71" i="4" a="1"/>
  <c r="M71" i="4" s="1"/>
  <c r="AU71" i="4" a="1"/>
  <c r="AU71" i="4" s="1"/>
  <c r="AW71" i="4" s="1" a="1"/>
  <c r="AW71" i="4" s="1"/>
  <c r="AY71" i="4" a="1"/>
  <c r="AY71" i="4" s="1"/>
  <c r="AZ71" i="4" a="1"/>
  <c r="AZ71" i="4" s="1"/>
  <c r="AX71" i="4" a="1"/>
  <c r="AX71" i="4" s="1"/>
  <c r="BA71" i="4" a="1"/>
  <c r="BA71" i="4" s="1"/>
  <c r="BB71" i="4" l="1" a="1"/>
  <c r="BB71" i="4" s="1"/>
  <c r="AV71" i="4" a="1"/>
  <c r="AV71" i="4" s="1"/>
  <c r="BD71" i="4" a="1"/>
  <c r="BD71" i="4" s="1"/>
  <c r="BF71" i="4" s="1" a="1"/>
  <c r="BF71" i="4" s="1"/>
  <c r="BE71" i="4" a="1"/>
  <c r="BE71" i="4" s="1"/>
  <c r="BG71" i="4" s="1" a="1"/>
  <c r="BG71" i="4" s="1"/>
  <c r="BC71" i="4" a="1"/>
  <c r="BC71" i="4" s="1"/>
  <c r="Q71" i="4" a="1"/>
  <c r="Q71" i="4" s="1"/>
  <c r="J71" i="4" a="1"/>
  <c r="J71" i="4" s="1"/>
  <c r="R71" i="4" a="1"/>
  <c r="R71" i="4" s="1"/>
  <c r="T71" i="4" s="1" a="1"/>
  <c r="T71" i="4" s="1"/>
  <c r="S71" i="4" a="1"/>
  <c r="S71" i="4" s="1"/>
  <c r="U71" i="4" s="1" a="1"/>
  <c r="U71" i="4" s="1"/>
  <c r="P71" i="4" a="1"/>
  <c r="P71" i="4" s="1"/>
  <c r="V71" i="4" l="1"/>
  <c r="W71" i="4"/>
  <c r="X71" i="4"/>
  <c r="Y71" i="4" s="1"/>
  <c r="Z71" i="4" s="1"/>
  <c r="BJ71" i="4"/>
  <c r="BK71" i="4" s="1"/>
  <c r="BL71" i="4" s="1"/>
  <c r="BH71" i="4"/>
  <c r="BI71" i="4"/>
  <c r="BS71" i="4" l="1" a="1"/>
  <c r="BS71" i="4" s="1"/>
  <c r="BM71" i="4" a="1"/>
  <c r="BM71" i="4" s="1"/>
  <c r="AM71" i="4" s="1" a="1"/>
  <c r="AM71" i="4" s="1"/>
  <c r="BP71" i="4" a="1"/>
  <c r="BP71" i="4" s="1"/>
  <c r="BO71" i="4" a="1"/>
  <c r="BO71" i="4" s="1"/>
  <c r="BQ71" i="4" s="1"/>
  <c r="BN71" i="4" a="1"/>
  <c r="BN71" i="4" s="1"/>
  <c r="BR71" i="4" a="1"/>
  <c r="BR71" i="4" s="1"/>
  <c r="BU71" i="4" s="1"/>
  <c r="AC71" i="4" a="1"/>
  <c r="AC71" i="4" s="1"/>
  <c r="AG71" i="4" a="1"/>
  <c r="AG71" i="4" s="1"/>
  <c r="AB71" i="4" a="1"/>
  <c r="AB71" i="4" s="1"/>
  <c r="AF71" i="4" a="1"/>
  <c r="AF71" i="4" s="1"/>
  <c r="AD71" i="4" a="1"/>
  <c r="AD71" i="4" s="1"/>
  <c r="AE71" i="4" s="1"/>
  <c r="AA71" i="4" a="1"/>
  <c r="AA71" i="4" s="1"/>
  <c r="BY71" i="4" s="1" a="1"/>
  <c r="BY71" i="4" s="1"/>
  <c r="AH71" i="4" l="1"/>
  <c r="AI71" i="4"/>
  <c r="AP71" i="4"/>
  <c r="AJ71" i="4"/>
  <c r="AN71" i="4" s="1"/>
  <c r="AO71" i="4" s="1"/>
  <c r="AK71" i="4" s="1"/>
  <c r="AL71" i="4" s="1"/>
  <c r="BT71" i="4"/>
  <c r="CB71" i="4" s="1"/>
  <c r="BV71" i="4" l="1"/>
  <c r="BZ71" i="4" s="1"/>
  <c r="CA71" i="4"/>
  <c r="BW71" i="4" s="1"/>
  <c r="BX71" i="4" s="1"/>
  <c r="AS71" i="4"/>
  <c r="AR71" i="4"/>
  <c r="AQ71" i="4"/>
  <c r="CE71" i="4"/>
  <c r="CC71" i="4"/>
  <c r="CD71" i="4"/>
  <c r="CF71" i="4"/>
  <c r="H72" i="4" l="1"/>
  <c r="AT72" i="4"/>
  <c r="AU72" i="4" l="1" a="1"/>
  <c r="AU72" i="4" s="1"/>
  <c r="AZ72" i="4" a="1"/>
  <c r="AZ72" i="4" s="1"/>
  <c r="AX72" i="4" a="1"/>
  <c r="AX72" i="4" s="1"/>
  <c r="BA72" i="4" a="1"/>
  <c r="BA72" i="4" s="1"/>
  <c r="AY72" i="4" a="1"/>
  <c r="AY72" i="4" s="1"/>
  <c r="I72" i="4" a="1"/>
  <c r="I72" i="4" s="1"/>
  <c r="N72" i="4" a="1"/>
  <c r="N72" i="4" s="1"/>
  <c r="M72" i="4" a="1"/>
  <c r="M72" i="4" s="1"/>
  <c r="O72" i="4" a="1"/>
  <c r="O72" i="4" s="1"/>
  <c r="K72" i="4" a="1"/>
  <c r="K72" i="4" s="1"/>
  <c r="L72" i="4" l="1" a="1"/>
  <c r="L72" i="4" s="1"/>
  <c r="R72" i="4" a="1"/>
  <c r="R72" i="4" s="1"/>
  <c r="T72" i="4" s="1" a="1"/>
  <c r="T72" i="4" s="1"/>
  <c r="P72" i="4" a="1"/>
  <c r="P72" i="4" s="1"/>
  <c r="Q72" i="4" a="1"/>
  <c r="Q72" i="4" s="1"/>
  <c r="J72" i="4" a="1"/>
  <c r="J72" i="4" s="1"/>
  <c r="S72" i="4" a="1"/>
  <c r="S72" i="4" s="1"/>
  <c r="U72" i="4" s="1" a="1"/>
  <c r="U72" i="4" s="1"/>
  <c r="AW72" i="4" a="1"/>
  <c r="AW72" i="4" s="1"/>
  <c r="BB72" i="4" a="1"/>
  <c r="BB72" i="4" s="1"/>
  <c r="BE72" i="4" a="1"/>
  <c r="BE72" i="4" s="1"/>
  <c r="BG72" i="4" s="1" a="1"/>
  <c r="BG72" i="4" s="1"/>
  <c r="BC72" i="4" a="1"/>
  <c r="BC72" i="4" s="1"/>
  <c r="BD72" i="4" a="1"/>
  <c r="BD72" i="4" s="1"/>
  <c r="BF72" i="4" s="1" a="1"/>
  <c r="BF72" i="4" s="1"/>
  <c r="AV72" i="4" a="1"/>
  <c r="AV72" i="4" s="1"/>
  <c r="BI72" i="4" l="1"/>
  <c r="BH72" i="4"/>
  <c r="BJ72" i="4"/>
  <c r="BK72" i="4" s="1"/>
  <c r="BL72" i="4" s="1"/>
  <c r="V72" i="4"/>
  <c r="X72" i="4"/>
  <c r="W72" i="4"/>
  <c r="Y72" i="4"/>
  <c r="Z72" i="4" s="1"/>
  <c r="AG72" i="4" l="1" a="1"/>
  <c r="AG72" i="4" s="1"/>
  <c r="AC72" i="4" a="1"/>
  <c r="AC72" i="4" s="1"/>
  <c r="AB72" i="4" a="1"/>
  <c r="AB72" i="4" s="1"/>
  <c r="AF72" i="4" a="1"/>
  <c r="AF72" i="4" s="1"/>
  <c r="AA72" i="4" a="1"/>
  <c r="AA72" i="4" s="1"/>
  <c r="BY72" i="4" s="1" a="1"/>
  <c r="BY72" i="4" s="1"/>
  <c r="AD72" i="4" a="1"/>
  <c r="AD72" i="4" s="1"/>
  <c r="BO72" i="4" a="1"/>
  <c r="BO72" i="4" s="1"/>
  <c r="BS72" i="4" a="1"/>
  <c r="BS72" i="4" s="1"/>
  <c r="BM72" i="4" a="1"/>
  <c r="BM72" i="4" s="1"/>
  <c r="AM72" i="4" s="1" a="1"/>
  <c r="AM72" i="4" s="1"/>
  <c r="BP72" i="4" a="1"/>
  <c r="BP72" i="4" s="1"/>
  <c r="BN72" i="4" a="1"/>
  <c r="BN72" i="4" s="1"/>
  <c r="BR72" i="4" a="1"/>
  <c r="BR72" i="4" s="1"/>
  <c r="BT72" i="4" l="1"/>
  <c r="CB72" i="4" s="1"/>
  <c r="BQ72" i="4"/>
  <c r="BU72" i="4" s="1"/>
  <c r="AE72" i="4"/>
  <c r="AI72" i="4" s="1"/>
  <c r="BV72" i="4" s="1"/>
  <c r="BZ72" i="4" s="1"/>
  <c r="AH72" i="4"/>
  <c r="AP72" i="4" l="1"/>
  <c r="CE72" i="4"/>
  <c r="CC72" i="4"/>
  <c r="CD72" i="4"/>
  <c r="AJ72" i="4"/>
  <c r="AN72" i="4" s="1"/>
  <c r="AO72" i="4" s="1"/>
  <c r="AK72" i="4" s="1"/>
  <c r="AL72" i="4" s="1"/>
  <c r="CA72" i="4"/>
  <c r="BW72" i="4" s="1"/>
  <c r="BX72" i="4" s="1"/>
  <c r="AS72" i="4"/>
  <c r="AR72" i="4"/>
  <c r="AQ72" i="4"/>
  <c r="CF72" i="4" l="1"/>
  <c r="AT73" i="4" l="1"/>
  <c r="H73" i="4"/>
  <c r="I73" i="4" l="1" a="1"/>
  <c r="I73" i="4" s="1"/>
  <c r="M73" i="4" a="1"/>
  <c r="M73" i="4" s="1"/>
  <c r="O73" i="4" a="1"/>
  <c r="O73" i="4" s="1"/>
  <c r="N73" i="4" a="1"/>
  <c r="N73" i="4" s="1"/>
  <c r="L73" i="4" a="1"/>
  <c r="L73" i="4" s="1"/>
  <c r="K73" i="4" a="1"/>
  <c r="K73" i="4" s="1"/>
  <c r="AU73" i="4" a="1"/>
  <c r="AU73" i="4" s="1"/>
  <c r="AZ73" i="4" a="1"/>
  <c r="AZ73" i="4" s="1"/>
  <c r="AY73" i="4" a="1"/>
  <c r="AY73" i="4" s="1"/>
  <c r="AX73" i="4" a="1"/>
  <c r="AX73" i="4" s="1"/>
  <c r="BA73" i="4" a="1"/>
  <c r="BA73" i="4" s="1"/>
  <c r="AW73" i="4" a="1"/>
  <c r="AW73" i="4" s="1"/>
  <c r="BB73" i="4" l="1" a="1"/>
  <c r="BB73" i="4" s="1"/>
  <c r="AV73" i="4" a="1"/>
  <c r="AV73" i="4" s="1"/>
  <c r="BC73" i="4" a="1"/>
  <c r="BC73" i="4" s="1"/>
  <c r="BD73" i="4" a="1"/>
  <c r="BD73" i="4" s="1"/>
  <c r="BF73" i="4" s="1" a="1"/>
  <c r="BF73" i="4" s="1"/>
  <c r="BE73" i="4" a="1"/>
  <c r="BE73" i="4" s="1"/>
  <c r="BG73" i="4" s="1" a="1"/>
  <c r="BG73" i="4" s="1"/>
  <c r="S73" i="4" a="1"/>
  <c r="S73" i="4" s="1"/>
  <c r="U73" i="4" s="1" a="1"/>
  <c r="U73" i="4" s="1"/>
  <c r="Q73" i="4" a="1"/>
  <c r="Q73" i="4" s="1"/>
  <c r="R73" i="4" a="1"/>
  <c r="R73" i="4" s="1"/>
  <c r="T73" i="4" s="1" a="1"/>
  <c r="T73" i="4" s="1"/>
  <c r="J73" i="4" a="1"/>
  <c r="J73" i="4" s="1"/>
  <c r="P73" i="4" a="1"/>
  <c r="P73" i="4" s="1"/>
  <c r="V73" i="4" l="1"/>
  <c r="W73" i="4"/>
  <c r="X73" i="4"/>
  <c r="Y73" i="4" s="1"/>
  <c r="Z73" i="4" s="1"/>
  <c r="BJ73" i="4"/>
  <c r="BK73" i="4" s="1"/>
  <c r="BL73" i="4" s="1"/>
  <c r="BI73" i="4"/>
  <c r="BH73" i="4"/>
  <c r="BS73" i="4" l="1" a="1"/>
  <c r="BS73" i="4" s="1"/>
  <c r="BN73" i="4" a="1"/>
  <c r="BN73" i="4" s="1"/>
  <c r="BM73" i="4" a="1"/>
  <c r="BM73" i="4" s="1"/>
  <c r="AM73" i="4" s="1" a="1"/>
  <c r="AM73" i="4" s="1"/>
  <c r="BO73" i="4" a="1"/>
  <c r="BO73" i="4" s="1"/>
  <c r="BP73" i="4" a="1"/>
  <c r="BP73" i="4" s="1"/>
  <c r="BR73" i="4" a="1"/>
  <c r="BR73" i="4" s="1"/>
  <c r="AG73" i="4" a="1"/>
  <c r="AG73" i="4" s="1"/>
  <c r="AC73" i="4" a="1"/>
  <c r="AC73" i="4" s="1"/>
  <c r="AB73" i="4" a="1"/>
  <c r="AB73" i="4" s="1"/>
  <c r="AA73" i="4" a="1"/>
  <c r="AA73" i="4" s="1"/>
  <c r="BY73" i="4" s="1" a="1"/>
  <c r="BY73" i="4" s="1"/>
  <c r="AD73" i="4" a="1"/>
  <c r="AD73" i="4" s="1"/>
  <c r="AF73" i="4" a="1"/>
  <c r="AF73" i="4" s="1"/>
  <c r="AH73" i="4" l="1"/>
  <c r="BT73" i="4"/>
  <c r="CB73" i="4" s="1"/>
  <c r="AE73" i="4"/>
  <c r="AI73" i="4" s="1"/>
  <c r="AP73" i="4"/>
  <c r="BQ73" i="4"/>
  <c r="BU73" i="4" s="1"/>
  <c r="AJ73" i="4" s="1"/>
  <c r="AN73" i="4" s="1"/>
  <c r="AO73" i="4" s="1"/>
  <c r="AK73" i="4" s="1"/>
  <c r="AL73" i="4" s="1"/>
  <c r="BV73" i="4"/>
  <c r="BZ73" i="4" s="1"/>
  <c r="CA73" i="4" s="1"/>
  <c r="BW73" i="4" l="1"/>
  <c r="BX73" i="4" s="1"/>
  <c r="AR73" i="4"/>
  <c r="AS73" i="4"/>
  <c r="CE73" i="4"/>
  <c r="AQ73" i="4"/>
  <c r="CC73" i="4"/>
  <c r="CD73" i="4"/>
  <c r="CF73" i="4"/>
  <c r="AT74" i="4" l="1"/>
  <c r="H74" i="4"/>
  <c r="I74" i="4" l="1" a="1"/>
  <c r="I74" i="4" s="1"/>
  <c r="L74" i="4" s="1" a="1"/>
  <c r="L74" i="4" s="1"/>
  <c r="O74" i="4" a="1"/>
  <c r="O74" i="4" s="1"/>
  <c r="N74" i="4" a="1"/>
  <c r="N74" i="4" s="1"/>
  <c r="M74" i="4" a="1"/>
  <c r="M74" i="4" s="1"/>
  <c r="K74" i="4" a="1"/>
  <c r="K74" i="4" s="1"/>
  <c r="AU74" i="4" a="1"/>
  <c r="AU74" i="4" s="1"/>
  <c r="AW74" i="4" s="1" a="1"/>
  <c r="AW74" i="4" s="1"/>
  <c r="AX74" i="4" a="1"/>
  <c r="AX74" i="4" s="1"/>
  <c r="AZ74" i="4" a="1"/>
  <c r="AZ74" i="4" s="1"/>
  <c r="AY74" i="4" a="1"/>
  <c r="AY74" i="4" s="1"/>
  <c r="BA74" i="4" a="1"/>
  <c r="BA74" i="4" s="1"/>
  <c r="BB74" i="4" l="1" a="1"/>
  <c r="BB74" i="4" s="1"/>
  <c r="BD74" i="4" a="1"/>
  <c r="BD74" i="4" s="1"/>
  <c r="BF74" i="4" s="1" a="1"/>
  <c r="BF74" i="4" s="1"/>
  <c r="BE74" i="4" a="1"/>
  <c r="BE74" i="4" s="1"/>
  <c r="BG74" i="4" s="1" a="1"/>
  <c r="BG74" i="4" s="1"/>
  <c r="AV74" i="4" a="1"/>
  <c r="AV74" i="4" s="1"/>
  <c r="BC74" i="4" a="1"/>
  <c r="BC74" i="4" s="1"/>
  <c r="Q74" i="4" a="1"/>
  <c r="Q74" i="4" s="1"/>
  <c r="R74" i="4" a="1"/>
  <c r="R74" i="4" s="1"/>
  <c r="T74" i="4" s="1" a="1"/>
  <c r="T74" i="4" s="1"/>
  <c r="J74" i="4" a="1"/>
  <c r="J74" i="4" s="1"/>
  <c r="S74" i="4" a="1"/>
  <c r="S74" i="4" s="1"/>
  <c r="U74" i="4" s="1" a="1"/>
  <c r="U74" i="4" s="1"/>
  <c r="P74" i="4" a="1"/>
  <c r="P74" i="4" s="1"/>
  <c r="W74" i="4" l="1"/>
  <c r="V74" i="4"/>
  <c r="X74" i="4"/>
  <c r="Y74" i="4" s="1"/>
  <c r="Z74" i="4" s="1"/>
  <c r="BJ74" i="4"/>
  <c r="BK74" i="4" s="1"/>
  <c r="BL74" i="4" s="1"/>
  <c r="BI74" i="4"/>
  <c r="BH74" i="4"/>
  <c r="BS74" i="4" a="1"/>
  <c r="BS74" i="4" s="1"/>
  <c r="BP74" i="4" a="1"/>
  <c r="BP74" i="4" s="1"/>
  <c r="BM74" i="4" a="1"/>
  <c r="BM74" i="4" s="1"/>
  <c r="AM74" i="4" s="1" a="1"/>
  <c r="AM74" i="4" s="1"/>
  <c r="BR74" i="4" a="1"/>
  <c r="BR74" i="4" s="1"/>
  <c r="BN74" i="4" a="1"/>
  <c r="BN74" i="4" s="1"/>
  <c r="BO74" i="4" a="1"/>
  <c r="BO74" i="4" s="1"/>
  <c r="BQ74" i="4" s="1"/>
  <c r="AG74" i="4" l="1" a="1"/>
  <c r="AG74" i="4" s="1"/>
  <c r="AA74" i="4" a="1"/>
  <c r="AA74" i="4" s="1"/>
  <c r="BY74" i="4" s="1" a="1"/>
  <c r="BY74" i="4" s="1"/>
  <c r="AB74" i="4" a="1"/>
  <c r="AB74" i="4" s="1"/>
  <c r="AD74" i="4" a="1"/>
  <c r="AD74" i="4" s="1"/>
  <c r="AC74" i="4" a="1"/>
  <c r="AC74" i="4" s="1"/>
  <c r="AE74" i="4" s="1"/>
  <c r="AF74" i="4" a="1"/>
  <c r="AF74" i="4" s="1"/>
  <c r="AI74" i="4" s="1"/>
  <c r="BT74" i="4"/>
  <c r="CB74" i="4" s="1"/>
  <c r="BU74" i="4"/>
  <c r="BV74" i="4"/>
  <c r="BZ74" i="4" s="1"/>
  <c r="AH74" i="4" l="1"/>
  <c r="AJ74" i="4" s="1"/>
  <c r="AN74" i="4" s="1"/>
  <c r="AO74" i="4" s="1"/>
  <c r="AP74" i="4"/>
  <c r="CA74" i="4"/>
  <c r="AR74" i="4"/>
  <c r="AS74" i="4"/>
  <c r="CE74" i="4"/>
  <c r="AQ74" i="4"/>
  <c r="CC74" i="4"/>
  <c r="CD74" i="4"/>
  <c r="BW74" i="4"/>
  <c r="BX74" i="4" s="1"/>
  <c r="AK74" i="4"/>
  <c r="AL74" i="4" s="1"/>
  <c r="CF74" i="4"/>
  <c r="H75" i="4" l="1"/>
  <c r="AT75" i="4"/>
  <c r="AU75" i="4" l="1" a="1"/>
  <c r="AU75" i="4" s="1"/>
  <c r="AY75" i="4" a="1"/>
  <c r="AY75" i="4" s="1"/>
  <c r="AZ75" i="4" a="1"/>
  <c r="AZ75" i="4" s="1"/>
  <c r="AX75" i="4" a="1"/>
  <c r="AX75" i="4" s="1"/>
  <c r="BA75" i="4" a="1"/>
  <c r="BA75" i="4" s="1"/>
  <c r="AW75" i="4" a="1"/>
  <c r="AW75" i="4" s="1"/>
  <c r="I75" i="4" a="1"/>
  <c r="I75" i="4" s="1"/>
  <c r="M75" i="4" a="1"/>
  <c r="M75" i="4" s="1"/>
  <c r="N75" i="4" a="1"/>
  <c r="N75" i="4" s="1"/>
  <c r="O75" i="4" a="1"/>
  <c r="O75" i="4" s="1"/>
  <c r="L75" i="4" a="1"/>
  <c r="L75" i="4" s="1"/>
  <c r="K75" i="4" l="1" a="1"/>
  <c r="K75" i="4" s="1"/>
  <c r="J75" i="4" a="1"/>
  <c r="J75" i="4" s="1"/>
  <c r="R75" i="4" a="1"/>
  <c r="R75" i="4" s="1"/>
  <c r="T75" i="4" s="1" a="1"/>
  <c r="T75" i="4" s="1"/>
  <c r="Q75" i="4" a="1"/>
  <c r="Q75" i="4" s="1"/>
  <c r="S75" i="4" a="1"/>
  <c r="S75" i="4" s="1"/>
  <c r="U75" i="4" s="1" a="1"/>
  <c r="U75" i="4" s="1"/>
  <c r="P75" i="4" a="1"/>
  <c r="P75" i="4" s="1"/>
  <c r="BD75" i="4" a="1"/>
  <c r="BD75" i="4" s="1"/>
  <c r="BF75" i="4" s="1" a="1"/>
  <c r="BF75" i="4" s="1"/>
  <c r="BB75" i="4" a="1"/>
  <c r="BB75" i="4" s="1"/>
  <c r="BE75" i="4" a="1"/>
  <c r="BE75" i="4" s="1"/>
  <c r="BG75" i="4" s="1" a="1"/>
  <c r="BG75" i="4" s="1"/>
  <c r="BJ75" i="4" s="1"/>
  <c r="BC75" i="4" a="1"/>
  <c r="BC75" i="4" s="1"/>
  <c r="AV75" i="4" a="1"/>
  <c r="AV75" i="4" s="1"/>
  <c r="BI75" i="4" l="1"/>
  <c r="BH75" i="4"/>
  <c r="BK75" i="4" s="1"/>
  <c r="BL75" i="4" s="1"/>
  <c r="X75" i="4"/>
  <c r="W75" i="4"/>
  <c r="V75" i="4"/>
  <c r="Y75" i="4" l="1"/>
  <c r="Z75" i="4" s="1"/>
  <c r="AG75" i="4" a="1"/>
  <c r="AG75" i="4" s="1"/>
  <c r="AF75" i="4" a="1"/>
  <c r="AF75" i="4" s="1"/>
  <c r="AA75" i="4" a="1"/>
  <c r="AA75" i="4" s="1"/>
  <c r="BY75" i="4" s="1" a="1"/>
  <c r="BY75" i="4" s="1"/>
  <c r="AD75" i="4" a="1"/>
  <c r="AD75" i="4" s="1"/>
  <c r="AB75" i="4" a="1"/>
  <c r="AB75" i="4" s="1"/>
  <c r="AC75" i="4" a="1"/>
  <c r="AC75" i="4" s="1"/>
  <c r="AE75" i="4" s="1"/>
  <c r="BN75" i="4" a="1"/>
  <c r="BN75" i="4" s="1"/>
  <c r="BS75" i="4" a="1"/>
  <c r="BS75" i="4" s="1"/>
  <c r="BM75" i="4" a="1"/>
  <c r="BM75" i="4" s="1"/>
  <c r="AM75" i="4" s="1" a="1"/>
  <c r="AM75" i="4" s="1"/>
  <c r="BO75" i="4" a="1"/>
  <c r="BO75" i="4" s="1"/>
  <c r="BR75" i="4" a="1"/>
  <c r="BR75" i="4" s="1"/>
  <c r="BP75" i="4" a="1"/>
  <c r="BP75" i="4" s="1"/>
  <c r="BT75" i="4" l="1"/>
  <c r="CB75" i="4" s="1"/>
  <c r="BQ75" i="4"/>
  <c r="BU75" i="4" s="1"/>
  <c r="AH75" i="4"/>
  <c r="AP75" i="4" s="1"/>
  <c r="AI75" i="4"/>
  <c r="BV75" i="4" s="1"/>
  <c r="BZ75" i="4" s="1"/>
  <c r="CA75" i="4" l="1"/>
  <c r="AS75" i="4"/>
  <c r="AR75" i="4"/>
  <c r="AQ75" i="4"/>
  <c r="CE75" i="4"/>
  <c r="CC75" i="4"/>
  <c r="CD75" i="4"/>
  <c r="BW75" i="4"/>
  <c r="BX75" i="4" s="1"/>
  <c r="AJ75" i="4"/>
  <c r="AN75" i="4" s="1"/>
  <c r="AO75" i="4" s="1"/>
  <c r="AK75" i="4" l="1"/>
  <c r="AL75" i="4" s="1"/>
  <c r="CF75" i="4" s="1"/>
  <c r="AT76" i="4"/>
  <c r="H76" i="4"/>
  <c r="I76" i="4" l="1" a="1"/>
  <c r="I76" i="4" s="1"/>
  <c r="O76" i="4" a="1"/>
  <c r="O76" i="4" s="1"/>
  <c r="N76" i="4" a="1"/>
  <c r="N76" i="4" s="1"/>
  <c r="M76" i="4" a="1"/>
  <c r="M76" i="4" s="1"/>
  <c r="L76" i="4" a="1"/>
  <c r="L76" i="4" s="1"/>
  <c r="K76" i="4" a="1"/>
  <c r="K76" i="4" s="1"/>
  <c r="AU76" i="4" a="1"/>
  <c r="AU76" i="4" s="1"/>
  <c r="AZ76" i="4" a="1"/>
  <c r="AZ76" i="4" s="1"/>
  <c r="BA76" i="4" a="1"/>
  <c r="BA76" i="4" s="1"/>
  <c r="AY76" i="4" a="1"/>
  <c r="AY76" i="4" s="1"/>
  <c r="AX76" i="4" a="1"/>
  <c r="AX76" i="4" s="1"/>
  <c r="AW76" i="4" l="1" a="1"/>
  <c r="AW76" i="4" s="1"/>
  <c r="BC76" i="4" a="1"/>
  <c r="BC76" i="4" s="1"/>
  <c r="BE76" i="4" a="1"/>
  <c r="BE76" i="4" s="1"/>
  <c r="BG76" i="4" s="1" a="1"/>
  <c r="BG76" i="4" s="1"/>
  <c r="AV76" i="4" a="1"/>
  <c r="AV76" i="4" s="1"/>
  <c r="BB76" i="4" a="1"/>
  <c r="BB76" i="4" s="1"/>
  <c r="BD76" i="4" a="1"/>
  <c r="BD76" i="4" s="1"/>
  <c r="BF76" i="4" s="1" a="1"/>
  <c r="BF76" i="4" s="1"/>
  <c r="P76" i="4" a="1"/>
  <c r="P76" i="4" s="1"/>
  <c r="S76" i="4" a="1"/>
  <c r="S76" i="4" s="1"/>
  <c r="U76" i="4" s="1" a="1"/>
  <c r="U76" i="4" s="1"/>
  <c r="Q76" i="4" a="1"/>
  <c r="Q76" i="4" s="1"/>
  <c r="R76" i="4" a="1"/>
  <c r="R76" i="4" s="1"/>
  <c r="T76" i="4" s="1" a="1"/>
  <c r="T76" i="4" s="1"/>
  <c r="J76" i="4" a="1"/>
  <c r="J76" i="4" s="1"/>
  <c r="X76" i="4" l="1"/>
  <c r="V76" i="4"/>
  <c r="W76" i="4"/>
  <c r="BH76" i="4"/>
  <c r="BJ76" i="4"/>
  <c r="BK76" i="4" s="1"/>
  <c r="BL76" i="4" s="1"/>
  <c r="BI76" i="4"/>
  <c r="Y76" i="4" l="1"/>
  <c r="Z76" i="4" s="1"/>
  <c r="BS76" i="4" a="1"/>
  <c r="BS76" i="4" s="1"/>
  <c r="BR76" i="4" a="1"/>
  <c r="BR76" i="4" s="1"/>
  <c r="BO76" i="4" a="1"/>
  <c r="BO76" i="4" s="1"/>
  <c r="BN76" i="4" a="1"/>
  <c r="BN76" i="4" s="1"/>
  <c r="BP76" i="4" a="1"/>
  <c r="BP76" i="4" s="1"/>
  <c r="BM76" i="4" a="1"/>
  <c r="BM76" i="4" s="1"/>
  <c r="AM76" i="4" s="1" a="1"/>
  <c r="AM76" i="4" s="1"/>
  <c r="AG76" i="4" a="1"/>
  <c r="AG76" i="4" s="1"/>
  <c r="AB76" i="4" a="1"/>
  <c r="AB76" i="4" s="1"/>
  <c r="AF76" i="4" a="1"/>
  <c r="AF76" i="4" s="1"/>
  <c r="AC76" i="4" a="1"/>
  <c r="AC76" i="4" s="1"/>
  <c r="AD76" i="4" a="1"/>
  <c r="AD76" i="4" s="1"/>
  <c r="AA76" i="4" a="1"/>
  <c r="AA76" i="4" s="1"/>
  <c r="BY76" i="4" s="1" a="1"/>
  <c r="BY76" i="4" s="1"/>
  <c r="BT76" i="4" l="1"/>
  <c r="CB76" i="4" s="1"/>
  <c r="AE76" i="4"/>
  <c r="AH76" i="4"/>
  <c r="AP76" i="4" s="1"/>
  <c r="AI76" i="4"/>
  <c r="BQ76" i="4"/>
  <c r="BU76" i="4"/>
  <c r="BV76" i="4"/>
  <c r="BZ76" i="4" s="1"/>
  <c r="CA76" i="4" l="1"/>
  <c r="AS76" i="4"/>
  <c r="AR76" i="4"/>
  <c r="AQ76" i="4"/>
  <c r="CE76" i="4"/>
  <c r="CC76" i="4"/>
  <c r="CD76" i="4"/>
  <c r="BW76" i="4"/>
  <c r="BX76" i="4" s="1"/>
  <c r="AJ76" i="4"/>
  <c r="AN76" i="4" s="1"/>
  <c r="AO76" i="4" s="1"/>
  <c r="AK76" i="4" l="1"/>
  <c r="AL76" i="4" s="1"/>
  <c r="CF76" i="4" s="1"/>
  <c r="H77" i="4"/>
  <c r="AT77" i="4"/>
  <c r="AU77" i="4" a="1"/>
  <c r="AU77" i="4" s="1"/>
  <c r="AY77" i="4" a="1"/>
  <c r="AY77" i="4" s="1"/>
  <c r="AX77" i="4" a="1"/>
  <c r="AX77" i="4" s="1"/>
  <c r="AZ77" i="4" a="1"/>
  <c r="AZ77" i="4" s="1"/>
  <c r="AW77" i="4" a="1"/>
  <c r="AW77" i="4" s="1"/>
  <c r="I77" i="4" a="1"/>
  <c r="I77" i="4" s="1"/>
  <c r="M77" i="4" a="1"/>
  <c r="M77" i="4" s="1"/>
  <c r="N77" i="4" a="1"/>
  <c r="N77" i="4" s="1"/>
  <c r="O77" i="4" a="1"/>
  <c r="O77" i="4" s="1"/>
  <c r="L77" i="4" a="1"/>
  <c r="L77" i="4" s="1"/>
  <c r="K77" i="4" l="1" a="1"/>
  <c r="K77" i="4" s="1"/>
  <c r="P77" i="4" a="1"/>
  <c r="P77" i="4" s="1"/>
  <c r="J77" i="4" a="1"/>
  <c r="J77" i="4" s="1"/>
  <c r="S77" i="4" a="1"/>
  <c r="S77" i="4" s="1"/>
  <c r="U77" i="4" s="1" a="1"/>
  <c r="U77" i="4" s="1"/>
  <c r="Q77" i="4" a="1"/>
  <c r="Q77" i="4" s="1"/>
  <c r="R77" i="4" a="1"/>
  <c r="R77" i="4" s="1"/>
  <c r="T77" i="4" s="1" a="1"/>
  <c r="T77" i="4" s="1"/>
  <c r="BA77" i="4" a="1"/>
  <c r="BA77" i="4" s="1"/>
  <c r="AV77" i="4" a="1"/>
  <c r="AV77" i="4" s="1"/>
  <c r="BD77" i="4" a="1"/>
  <c r="BD77" i="4" s="1"/>
  <c r="BF77" i="4" s="1" a="1"/>
  <c r="BF77" i="4" s="1"/>
  <c r="BE77" i="4" a="1"/>
  <c r="BE77" i="4" s="1"/>
  <c r="BG77" i="4" s="1" a="1"/>
  <c r="BG77" i="4" s="1"/>
  <c r="BB77" i="4" a="1"/>
  <c r="BB77" i="4" s="1"/>
  <c r="BC77" i="4" a="1"/>
  <c r="BC77" i="4" s="1"/>
  <c r="BI77" i="4" l="1"/>
  <c r="BH77" i="4"/>
  <c r="BJ77" i="4"/>
  <c r="BK77" i="4" s="1"/>
  <c r="BL77" i="4" s="1"/>
  <c r="V77" i="4"/>
  <c r="X77" i="4"/>
  <c r="Y77" i="4" s="1"/>
  <c r="Z77" i="4" s="1"/>
  <c r="W77" i="4"/>
  <c r="AD77" i="4" l="1" a="1"/>
  <c r="AD77" i="4" s="1"/>
  <c r="AG77" i="4" a="1"/>
  <c r="AG77" i="4" s="1"/>
  <c r="AF77" i="4" a="1"/>
  <c r="AF77" i="4" s="1"/>
  <c r="AC77" i="4" a="1"/>
  <c r="AC77" i="4" s="1"/>
  <c r="AE77" i="4" s="1"/>
  <c r="AA77" i="4" a="1"/>
  <c r="AA77" i="4" s="1"/>
  <c r="BY77" i="4" s="1" a="1"/>
  <c r="BY77" i="4" s="1"/>
  <c r="AB77" i="4" a="1"/>
  <c r="AB77" i="4" s="1"/>
  <c r="BN77" i="4" a="1"/>
  <c r="BN77" i="4" s="1"/>
  <c r="BP77" i="4" a="1"/>
  <c r="BP77" i="4" s="1"/>
  <c r="BM77" i="4" a="1"/>
  <c r="BM77" i="4" s="1"/>
  <c r="AM77" i="4" s="1" a="1"/>
  <c r="AM77" i="4" s="1"/>
  <c r="BR77" i="4" a="1"/>
  <c r="BR77" i="4" s="1"/>
  <c r="BO77" i="4" a="1"/>
  <c r="BO77" i="4" s="1"/>
  <c r="BQ77" i="4" s="1"/>
  <c r="BS77" i="4" a="1"/>
  <c r="BS77" i="4" s="1"/>
  <c r="BT77" i="4" s="1"/>
  <c r="CB77" i="4" s="1"/>
  <c r="AH77" i="4" l="1"/>
  <c r="AP77" i="4" s="1"/>
  <c r="BU77" i="4"/>
  <c r="AI77" i="4"/>
  <c r="BV77" i="4" s="1"/>
  <c r="BZ77" i="4" s="1"/>
  <c r="CA77" i="4" s="1"/>
  <c r="AJ77" i="4"/>
  <c r="AN77" i="4" s="1"/>
  <c r="AO77" i="4" l="1"/>
  <c r="AR77" i="4"/>
  <c r="AS77" i="4"/>
  <c r="AQ77" i="4"/>
  <c r="CE77" i="4"/>
  <c r="CC77" i="4"/>
  <c r="CD77" i="4"/>
  <c r="BW77" i="4"/>
  <c r="BX77" i="4" s="1"/>
  <c r="AK77" i="4"/>
  <c r="AL77" i="4" s="1"/>
  <c r="CF77" i="4"/>
  <c r="H78" i="4" l="1"/>
  <c r="AT78" i="4"/>
  <c r="AU78" i="4" l="1" a="1"/>
  <c r="AU78" i="4" s="1"/>
  <c r="AX78" i="4" a="1"/>
  <c r="AX78" i="4" s="1"/>
  <c r="BA78" i="4" a="1"/>
  <c r="BA78" i="4" s="1"/>
  <c r="AY78" i="4" a="1"/>
  <c r="AY78" i="4" s="1"/>
  <c r="AZ78" i="4" a="1"/>
  <c r="AZ78" i="4" s="1"/>
  <c r="I78" i="4" a="1"/>
  <c r="I78" i="4" s="1"/>
  <c r="L78" i="4" a="1"/>
  <c r="L78" i="4" s="1"/>
  <c r="M78" i="4" a="1"/>
  <c r="M78" i="4" s="1"/>
  <c r="N78" i="4" a="1"/>
  <c r="N78" i="4" s="1"/>
  <c r="K78" i="4" a="1"/>
  <c r="K78" i="4" s="1"/>
  <c r="O78" i="4" l="1" a="1"/>
  <c r="O78" i="4" s="1"/>
  <c r="J78" i="4" a="1"/>
  <c r="J78" i="4" s="1"/>
  <c r="R78" i="4" a="1"/>
  <c r="R78" i="4" s="1"/>
  <c r="T78" i="4" s="1" a="1"/>
  <c r="T78" i="4" s="1"/>
  <c r="P78" i="4" a="1"/>
  <c r="P78" i="4" s="1"/>
  <c r="S78" i="4" a="1"/>
  <c r="S78" i="4" s="1"/>
  <c r="U78" i="4" s="1" a="1"/>
  <c r="U78" i="4" s="1"/>
  <c r="Q78" i="4" a="1"/>
  <c r="Q78" i="4" s="1"/>
  <c r="AW78" i="4" a="1"/>
  <c r="AW78" i="4" s="1"/>
  <c r="AV78" i="4" a="1"/>
  <c r="AV78" i="4" s="1"/>
  <c r="BE78" i="4" a="1"/>
  <c r="BE78" i="4" s="1"/>
  <c r="BG78" i="4" s="1" a="1"/>
  <c r="BG78" i="4" s="1"/>
  <c r="BD78" i="4" a="1"/>
  <c r="BD78" i="4" s="1"/>
  <c r="BF78" i="4" s="1" a="1"/>
  <c r="BF78" i="4" s="1"/>
  <c r="BC78" i="4" a="1"/>
  <c r="BC78" i="4" s="1"/>
  <c r="BB78" i="4" a="1"/>
  <c r="BB78" i="4" s="1"/>
  <c r="BH78" i="4" l="1"/>
  <c r="BJ78" i="4"/>
  <c r="BK78" i="4" s="1"/>
  <c r="BL78" i="4" s="1"/>
  <c r="BI78" i="4"/>
  <c r="V78" i="4"/>
  <c r="W78" i="4"/>
  <c r="X78" i="4"/>
  <c r="Y78" i="4" s="1"/>
  <c r="Z78" i="4" s="1"/>
  <c r="AG78" i="4" l="1" a="1"/>
  <c r="AG78" i="4" s="1"/>
  <c r="AC78" i="4" a="1"/>
  <c r="AC78" i="4" s="1"/>
  <c r="AA78" i="4" a="1"/>
  <c r="AA78" i="4" s="1"/>
  <c r="BY78" i="4" s="1" a="1"/>
  <c r="BY78" i="4" s="1"/>
  <c r="AD78" i="4" a="1"/>
  <c r="AD78" i="4" s="1"/>
  <c r="AF78" i="4" a="1"/>
  <c r="AF78" i="4" s="1"/>
  <c r="AB78" i="4" a="1"/>
  <c r="AB78" i="4" s="1"/>
  <c r="BR78" i="4" a="1"/>
  <c r="BR78" i="4" s="1"/>
  <c r="BN78" i="4" a="1"/>
  <c r="BN78" i="4" s="1"/>
  <c r="BM78" i="4" a="1"/>
  <c r="BM78" i="4" s="1"/>
  <c r="AM78" i="4" s="1" a="1"/>
  <c r="AM78" i="4" s="1"/>
  <c r="BO78" i="4" a="1"/>
  <c r="BO78" i="4" s="1"/>
  <c r="BP78" i="4" a="1"/>
  <c r="BP78" i="4" s="1"/>
  <c r="BS78" i="4" a="1"/>
  <c r="BS78" i="4" s="1"/>
  <c r="BT78" i="4" s="1"/>
  <c r="CB78" i="4" s="1"/>
  <c r="BQ78" i="4" l="1"/>
  <c r="BU78" i="4"/>
  <c r="AE78" i="4"/>
  <c r="AI78" i="4" s="1"/>
  <c r="BV78" i="4" s="1"/>
  <c r="BZ78" i="4" s="1"/>
  <c r="CA78" i="4" s="1"/>
  <c r="AH78" i="4"/>
  <c r="AP78" i="4" s="1"/>
  <c r="AR78" i="4" l="1"/>
  <c r="AS78" i="4"/>
  <c r="AQ78" i="4"/>
  <c r="CE78" i="4"/>
  <c r="CC78" i="4"/>
  <c r="CD78" i="4"/>
  <c r="BW78" i="4"/>
  <c r="BX78" i="4" s="1"/>
  <c r="AJ78" i="4"/>
  <c r="AN78" i="4" s="1"/>
  <c r="AO78" i="4" s="1"/>
  <c r="AK78" i="4" l="1"/>
  <c r="AL78" i="4" s="1"/>
  <c r="CF78" i="4" s="1"/>
  <c r="H79" i="4"/>
  <c r="AT79" i="4"/>
  <c r="AU79" i="4" l="1" a="1"/>
  <c r="AU79" i="4" s="1"/>
  <c r="AX79" i="4" a="1"/>
  <c r="AX79" i="4" s="1"/>
  <c r="AY79" i="4" a="1"/>
  <c r="AY79" i="4" s="1"/>
  <c r="BA79" i="4" a="1"/>
  <c r="BA79" i="4" s="1"/>
  <c r="AZ79" i="4" a="1"/>
  <c r="AZ79" i="4" s="1"/>
  <c r="I79" i="4" a="1"/>
  <c r="I79" i="4" s="1"/>
  <c r="N79" i="4" a="1"/>
  <c r="N79" i="4" s="1"/>
  <c r="K79" i="4" a="1"/>
  <c r="K79" i="4" s="1"/>
  <c r="L79" i="4" a="1"/>
  <c r="L79" i="4" s="1"/>
  <c r="O79" i="4" a="1"/>
  <c r="O79" i="4" s="1"/>
  <c r="M79" i="4" a="1"/>
  <c r="M79" i="4" s="1"/>
  <c r="S79" i="4" l="1" a="1"/>
  <c r="S79" i="4" s="1"/>
  <c r="U79" i="4" s="1" a="1"/>
  <c r="U79" i="4" s="1"/>
  <c r="Q79" i="4" a="1"/>
  <c r="Q79" i="4" s="1"/>
  <c r="R79" i="4" a="1"/>
  <c r="R79" i="4" s="1"/>
  <c r="T79" i="4" s="1" a="1"/>
  <c r="T79" i="4" s="1"/>
  <c r="P79" i="4" a="1"/>
  <c r="P79" i="4" s="1"/>
  <c r="J79" i="4" a="1"/>
  <c r="J79" i="4" s="1"/>
  <c r="AW79" i="4" a="1"/>
  <c r="AW79" i="4" s="1"/>
  <c r="BD79" i="4" a="1"/>
  <c r="BD79" i="4" s="1"/>
  <c r="BF79" i="4" s="1" a="1"/>
  <c r="BF79" i="4" s="1"/>
  <c r="BC79" i="4" a="1"/>
  <c r="BC79" i="4" s="1"/>
  <c r="AV79" i="4" a="1"/>
  <c r="AV79" i="4" s="1"/>
  <c r="BB79" i="4" a="1"/>
  <c r="BB79" i="4" s="1"/>
  <c r="BE79" i="4" a="1"/>
  <c r="BE79" i="4" s="1"/>
  <c r="BG79" i="4" s="1" a="1"/>
  <c r="BG79" i="4" s="1"/>
  <c r="BJ79" i="4" l="1"/>
  <c r="BH79" i="4"/>
  <c r="BI79" i="4"/>
  <c r="W79" i="4"/>
  <c r="V79" i="4"/>
  <c r="X79" i="4"/>
  <c r="Y79" i="4" s="1"/>
  <c r="Z79" i="4" s="1"/>
  <c r="BK79" i="4" l="1"/>
  <c r="BL79" i="4" s="1"/>
  <c r="AB79" i="4" a="1"/>
  <c r="AB79" i="4" s="1"/>
  <c r="AC79" i="4" a="1"/>
  <c r="AC79" i="4" s="1"/>
  <c r="AF79" i="4" a="1"/>
  <c r="AF79" i="4" s="1"/>
  <c r="AG79" i="4" a="1"/>
  <c r="AG79" i="4" s="1"/>
  <c r="AH79" i="4" s="1"/>
  <c r="AP79" i="4" s="1"/>
  <c r="AA79" i="4" a="1"/>
  <c r="AA79" i="4" s="1"/>
  <c r="BY79" i="4" s="1" a="1"/>
  <c r="BY79" i="4" s="1"/>
  <c r="AD79" i="4" a="1"/>
  <c r="AD79" i="4" s="1"/>
  <c r="BS79" i="4" a="1"/>
  <c r="BS79" i="4" s="1"/>
  <c r="BN79" i="4" a="1"/>
  <c r="BN79" i="4" s="1"/>
  <c r="BO79" i="4" a="1"/>
  <c r="BO79" i="4" s="1"/>
  <c r="BM79" i="4" a="1"/>
  <c r="BM79" i="4" s="1"/>
  <c r="AM79" i="4" s="1" a="1"/>
  <c r="AM79" i="4" s="1"/>
  <c r="BP79" i="4" a="1"/>
  <c r="BP79" i="4" s="1"/>
  <c r="BR79" i="4" a="1"/>
  <c r="BR79" i="4" s="1"/>
  <c r="BT79" i="4" l="1"/>
  <c r="CB79" i="4" s="1"/>
  <c r="BQ79" i="4"/>
  <c r="BU79" i="4" s="1"/>
  <c r="AJ79" i="4"/>
  <c r="AN79" i="4" s="1"/>
  <c r="AO79" i="4" s="1"/>
  <c r="AE79" i="4"/>
  <c r="AI79" i="4" s="1"/>
  <c r="BV79" i="4" s="1"/>
  <c r="BZ79" i="4" s="1"/>
  <c r="CA79" i="4" l="1"/>
  <c r="AR79" i="4"/>
  <c r="AS79" i="4"/>
  <c r="CE79" i="4"/>
  <c r="AQ79" i="4"/>
  <c r="CC79" i="4"/>
  <c r="CD79" i="4"/>
  <c r="BW79" i="4"/>
  <c r="BX79" i="4" s="1"/>
  <c r="AK79" i="4"/>
  <c r="AL79" i="4" s="1"/>
  <c r="CF79" i="4" s="1"/>
  <c r="AT80" i="4"/>
  <c r="H80" i="4"/>
  <c r="I80" i="4" l="1" a="1"/>
  <c r="I80" i="4" s="1"/>
  <c r="N80" i="4" a="1"/>
  <c r="N80" i="4" s="1"/>
  <c r="K80" i="4" a="1"/>
  <c r="K80" i="4" s="1"/>
  <c r="L80" i="4" a="1"/>
  <c r="L80" i="4" s="1"/>
  <c r="M80" i="4" a="1"/>
  <c r="M80" i="4" s="1"/>
  <c r="O80" i="4" a="1"/>
  <c r="O80" i="4" s="1"/>
  <c r="AU80" i="4" a="1"/>
  <c r="AU80" i="4" s="1"/>
  <c r="AZ80" i="4" a="1"/>
  <c r="AZ80" i="4" s="1"/>
  <c r="AX80" i="4" a="1"/>
  <c r="AX80" i="4" s="1"/>
  <c r="AY80" i="4" a="1"/>
  <c r="AY80" i="4" s="1"/>
  <c r="BA80" i="4" a="1"/>
  <c r="BA80" i="4" s="1"/>
  <c r="AW80" i="4" l="1" a="1"/>
  <c r="AW80" i="4" s="1"/>
  <c r="BC80" i="4" a="1"/>
  <c r="BC80" i="4" s="1"/>
  <c r="BB80" i="4" a="1"/>
  <c r="BB80" i="4" s="1"/>
  <c r="BE80" i="4" a="1"/>
  <c r="BE80" i="4" s="1"/>
  <c r="BG80" i="4" s="1" a="1"/>
  <c r="BG80" i="4" s="1"/>
  <c r="BD80" i="4" a="1"/>
  <c r="BD80" i="4" s="1"/>
  <c r="BF80" i="4" s="1" a="1"/>
  <c r="BF80" i="4" s="1"/>
  <c r="AV80" i="4" a="1"/>
  <c r="AV80" i="4" s="1"/>
  <c r="P80" i="4" a="1"/>
  <c r="P80" i="4" s="1"/>
  <c r="S80" i="4" a="1"/>
  <c r="S80" i="4" s="1"/>
  <c r="U80" i="4" s="1" a="1"/>
  <c r="U80" i="4" s="1"/>
  <c r="Q80" i="4" a="1"/>
  <c r="Q80" i="4" s="1"/>
  <c r="R80" i="4" a="1"/>
  <c r="R80" i="4" s="1"/>
  <c r="T80" i="4" s="1" a="1"/>
  <c r="T80" i="4" s="1"/>
  <c r="J80" i="4" a="1"/>
  <c r="J80" i="4" s="1"/>
  <c r="V80" i="4" l="1"/>
  <c r="W80" i="4"/>
  <c r="X80" i="4"/>
  <c r="Y80" i="4" s="1"/>
  <c r="Z80" i="4" s="1"/>
  <c r="BH80" i="4"/>
  <c r="BI80" i="4"/>
  <c r="BJ80" i="4"/>
  <c r="BK80" i="4" s="1"/>
  <c r="BL80" i="4" s="1"/>
  <c r="BS80" i="4" l="1" a="1"/>
  <c r="BS80" i="4" s="1"/>
  <c r="BM80" i="4" a="1"/>
  <c r="BM80" i="4" s="1"/>
  <c r="AM80" i="4" s="1" a="1"/>
  <c r="AM80" i="4" s="1"/>
  <c r="BP80" i="4" a="1"/>
  <c r="BP80" i="4" s="1"/>
  <c r="BN80" i="4" a="1"/>
  <c r="BN80" i="4" s="1"/>
  <c r="BR80" i="4" a="1"/>
  <c r="BR80" i="4" s="1"/>
  <c r="BO80" i="4" a="1"/>
  <c r="BO80" i="4" s="1"/>
  <c r="BQ80" i="4" s="1"/>
  <c r="AF80" i="4" a="1"/>
  <c r="AF80" i="4" s="1"/>
  <c r="AG80" i="4" a="1"/>
  <c r="AG80" i="4" s="1"/>
  <c r="AH80" i="4" s="1"/>
  <c r="AB80" i="4" a="1"/>
  <c r="AB80" i="4" s="1"/>
  <c r="AC80" i="4" a="1"/>
  <c r="AC80" i="4" s="1"/>
  <c r="AD80" i="4" a="1"/>
  <c r="AD80" i="4" s="1"/>
  <c r="AA80" i="4" a="1"/>
  <c r="AA80" i="4" s="1"/>
  <c r="BY80" i="4" s="1" a="1"/>
  <c r="BY80" i="4" s="1"/>
  <c r="AP80" i="4" l="1"/>
  <c r="BT80" i="4"/>
  <c r="CB80" i="4" s="1"/>
  <c r="AE80" i="4"/>
  <c r="AI80" i="4"/>
  <c r="BU80" i="4"/>
  <c r="BV80" i="4"/>
  <c r="BZ80" i="4" s="1"/>
  <c r="CA80" i="4" l="1"/>
  <c r="AR80" i="4"/>
  <c r="AS80" i="4"/>
  <c r="CE80" i="4"/>
  <c r="AQ80" i="4"/>
  <c r="CC80" i="4"/>
  <c r="CD80" i="4"/>
  <c r="BW80" i="4"/>
  <c r="BX80" i="4" s="1"/>
  <c r="AJ80" i="4"/>
  <c r="AN80" i="4" s="1"/>
  <c r="AO80" i="4" s="1"/>
  <c r="AK80" i="4" l="1"/>
  <c r="AL80" i="4" s="1"/>
  <c r="CF80" i="4" s="1"/>
  <c r="AT81" i="4"/>
  <c r="H81" i="4"/>
  <c r="I81" i="4" l="1" a="1"/>
  <c r="I81" i="4" s="1"/>
  <c r="N81" i="4" a="1"/>
  <c r="N81" i="4" s="1"/>
  <c r="L81" i="4" a="1"/>
  <c r="L81" i="4" s="1"/>
  <c r="M81" i="4" a="1"/>
  <c r="M81" i="4" s="1"/>
  <c r="O81" i="4" a="1"/>
  <c r="O81" i="4" s="1"/>
  <c r="K81" i="4" a="1"/>
  <c r="K81" i="4" s="1"/>
  <c r="AU81" i="4" a="1"/>
  <c r="AU81" i="4" s="1"/>
  <c r="AZ81" i="4" a="1"/>
  <c r="AZ81" i="4" s="1"/>
  <c r="AX81" i="4" a="1"/>
  <c r="AX81" i="4" s="1"/>
  <c r="BA81" i="4" a="1"/>
  <c r="BA81" i="4" s="1"/>
  <c r="AY81" i="4" a="1"/>
  <c r="AY81" i="4" s="1"/>
  <c r="AW81" i="4" l="1" a="1"/>
  <c r="AW81" i="4" s="1"/>
  <c r="BB81" i="4" a="1"/>
  <c r="BB81" i="4" s="1"/>
  <c r="BE81" i="4" a="1"/>
  <c r="BE81" i="4" s="1"/>
  <c r="BG81" i="4" s="1" a="1"/>
  <c r="BG81" i="4" s="1"/>
  <c r="BC81" i="4" a="1"/>
  <c r="BC81" i="4" s="1"/>
  <c r="BD81" i="4" a="1"/>
  <c r="BD81" i="4" s="1"/>
  <c r="BF81" i="4" s="1" a="1"/>
  <c r="BF81" i="4" s="1"/>
  <c r="AV81" i="4" a="1"/>
  <c r="AV81" i="4" s="1"/>
  <c r="J81" i="4" a="1"/>
  <c r="J81" i="4" s="1"/>
  <c r="P81" i="4" a="1"/>
  <c r="P81" i="4" s="1"/>
  <c r="Q81" i="4" a="1"/>
  <c r="Q81" i="4" s="1"/>
  <c r="S81" i="4" a="1"/>
  <c r="S81" i="4" s="1"/>
  <c r="U81" i="4" s="1" a="1"/>
  <c r="U81" i="4" s="1"/>
  <c r="R81" i="4" a="1"/>
  <c r="R81" i="4" s="1"/>
  <c r="T81" i="4" s="1" a="1"/>
  <c r="T81" i="4" s="1"/>
  <c r="X81" i="4" l="1"/>
  <c r="V81" i="4"/>
  <c r="W81" i="4"/>
  <c r="BJ81" i="4"/>
  <c r="BH81" i="4"/>
  <c r="BI81" i="4"/>
  <c r="Y81" i="4" l="1"/>
  <c r="Z81" i="4" s="1"/>
  <c r="BK81" i="4"/>
  <c r="BL81" i="4" s="1"/>
  <c r="AA81" i="4" a="1"/>
  <c r="AA81" i="4" s="1"/>
  <c r="BY81" i="4" s="1" a="1"/>
  <c r="BY81" i="4" s="1"/>
  <c r="AG81" i="4" a="1"/>
  <c r="AG81" i="4" s="1"/>
  <c r="AB81" i="4" a="1"/>
  <c r="AB81" i="4" s="1"/>
  <c r="AF81" i="4" a="1"/>
  <c r="AF81" i="4" s="1"/>
  <c r="AD81" i="4" a="1"/>
  <c r="AD81" i="4" s="1"/>
  <c r="AC81" i="4" a="1"/>
  <c r="AC81" i="4" s="1"/>
  <c r="AE81" i="4" s="1"/>
  <c r="AI81" i="4" l="1"/>
  <c r="AH81" i="4"/>
  <c r="AP81" i="4" s="1"/>
  <c r="BP81" i="4" a="1"/>
  <c r="BP81" i="4" s="1"/>
  <c r="BO81" i="4" a="1"/>
  <c r="BO81" i="4" s="1"/>
  <c r="BQ81" i="4" s="1"/>
  <c r="BM81" i="4" a="1"/>
  <c r="BM81" i="4" s="1"/>
  <c r="AM81" i="4" s="1" a="1"/>
  <c r="AM81" i="4" s="1"/>
  <c r="BN81" i="4" a="1"/>
  <c r="BN81" i="4" s="1"/>
  <c r="BS81" i="4" a="1"/>
  <c r="BS81" i="4" s="1"/>
  <c r="BR81" i="4" a="1"/>
  <c r="BR81" i="4" s="1"/>
  <c r="BU81" i="4" s="1"/>
  <c r="BT81" i="4" l="1"/>
  <c r="CB81" i="4" s="1"/>
  <c r="AJ81" i="4"/>
  <c r="AN81" i="4" s="1"/>
  <c r="AO81" i="4" s="1"/>
  <c r="AR81" i="4" l="1"/>
  <c r="AS81" i="4"/>
  <c r="CE81" i="4"/>
  <c r="AQ81" i="4"/>
  <c r="AK81" i="4"/>
  <c r="AL81" i="4" s="1"/>
  <c r="CC81" i="4"/>
  <c r="CD81" i="4"/>
  <c r="BV81" i="4"/>
  <c r="BZ81" i="4" s="1"/>
  <c r="CA81" i="4" s="1"/>
  <c r="BW81" i="4" l="1"/>
  <c r="BX81" i="4" s="1"/>
  <c r="CF81" i="4" s="1"/>
  <c r="AT82" i="4"/>
  <c r="H82" i="4"/>
  <c r="I82" i="4" l="1" a="1"/>
  <c r="I82" i="4" s="1"/>
  <c r="N82" i="4" a="1"/>
  <c r="N82" i="4" s="1"/>
  <c r="L82" i="4" a="1"/>
  <c r="L82" i="4" s="1"/>
  <c r="M82" i="4" a="1"/>
  <c r="M82" i="4" s="1"/>
  <c r="O82" i="4" a="1"/>
  <c r="O82" i="4" s="1"/>
  <c r="AU82" i="4" a="1"/>
  <c r="AU82" i="4" s="1"/>
  <c r="AZ82" i="4" a="1"/>
  <c r="AZ82" i="4" s="1"/>
  <c r="BA82" i="4" a="1"/>
  <c r="BA82" i="4" s="1"/>
  <c r="AX82" i="4" a="1"/>
  <c r="AX82" i="4" s="1"/>
  <c r="AY82" i="4" a="1"/>
  <c r="AY82" i="4" s="1"/>
  <c r="AW82" i="4" l="1" a="1"/>
  <c r="AW82" i="4" s="1"/>
  <c r="BC82" i="4" a="1"/>
  <c r="BC82" i="4" s="1"/>
  <c r="BB82" i="4" a="1"/>
  <c r="BB82" i="4" s="1"/>
  <c r="AV82" i="4" a="1"/>
  <c r="AV82" i="4" s="1"/>
  <c r="BD82" i="4" a="1"/>
  <c r="BD82" i="4" s="1"/>
  <c r="BF82" i="4" s="1" a="1"/>
  <c r="BF82" i="4" s="1"/>
  <c r="BE82" i="4" a="1"/>
  <c r="BE82" i="4" s="1"/>
  <c r="BG82" i="4" s="1" a="1"/>
  <c r="BG82" i="4" s="1"/>
  <c r="K82" i="4" a="1"/>
  <c r="K82" i="4" s="1"/>
  <c r="Q82" i="4" a="1"/>
  <c r="Q82" i="4" s="1"/>
  <c r="S82" i="4" a="1"/>
  <c r="S82" i="4" s="1"/>
  <c r="U82" i="4" s="1" a="1"/>
  <c r="U82" i="4" s="1"/>
  <c r="J82" i="4" a="1"/>
  <c r="J82" i="4" s="1"/>
  <c r="P82" i="4" a="1"/>
  <c r="P82" i="4" s="1"/>
  <c r="R82" i="4" a="1"/>
  <c r="R82" i="4" s="1"/>
  <c r="T82" i="4" s="1" a="1"/>
  <c r="T82" i="4" s="1"/>
  <c r="W82" i="4" l="1"/>
  <c r="X82" i="4"/>
  <c r="V82" i="4"/>
  <c r="BJ82" i="4"/>
  <c r="BH82" i="4"/>
  <c r="BI82" i="4"/>
  <c r="BK82" i="4" l="1"/>
  <c r="BL82" i="4" s="1"/>
  <c r="Y82" i="4"/>
  <c r="Z82" i="4" s="1"/>
  <c r="AG82" i="4" l="1" a="1"/>
  <c r="AG82" i="4" s="1"/>
  <c r="AB82" i="4" a="1"/>
  <c r="AB82" i="4" s="1"/>
  <c r="AF82" i="4" a="1"/>
  <c r="AF82" i="4" s="1"/>
  <c r="AD82" i="4" a="1"/>
  <c r="AD82" i="4" s="1"/>
  <c r="AA82" i="4" a="1"/>
  <c r="AA82" i="4" s="1"/>
  <c r="BY82" i="4" s="1" a="1"/>
  <c r="BY82" i="4" s="1"/>
  <c r="AC82" i="4" a="1"/>
  <c r="AC82" i="4" s="1"/>
  <c r="AE82" i="4" s="1"/>
  <c r="BN82" i="4" a="1"/>
  <c r="BN82" i="4" s="1"/>
  <c r="BM82" i="4" a="1"/>
  <c r="BM82" i="4" s="1"/>
  <c r="AM82" i="4" s="1" a="1"/>
  <c r="AM82" i="4" s="1"/>
  <c r="BS82" i="4" a="1"/>
  <c r="BS82" i="4" s="1"/>
  <c r="BR82" i="4" a="1"/>
  <c r="BR82" i="4" s="1"/>
  <c r="BO82" i="4" a="1"/>
  <c r="BO82" i="4" s="1"/>
  <c r="BP82" i="4" a="1"/>
  <c r="BP82" i="4" s="1"/>
  <c r="BQ82" i="4" l="1"/>
  <c r="BU82" i="4"/>
  <c r="BT82" i="4"/>
  <c r="CB82" i="4" s="1"/>
  <c r="AI82" i="4"/>
  <c r="AH82" i="4"/>
  <c r="AP82" i="4" s="1"/>
  <c r="AS82" i="4" l="1"/>
  <c r="AR82" i="4"/>
  <c r="AQ82" i="4"/>
  <c r="CE82" i="4"/>
  <c r="CC82" i="4"/>
  <c r="CD82" i="4"/>
  <c r="AJ82" i="4"/>
  <c r="AN82" i="4" s="1"/>
  <c r="AO82" i="4" s="1"/>
  <c r="BV82" i="4"/>
  <c r="BZ82" i="4" s="1"/>
  <c r="CA82" i="4" s="1"/>
  <c r="AK82" i="4" l="1"/>
  <c r="AL82" i="4" s="1"/>
  <c r="BW82" i="4"/>
  <c r="BX82" i="4" s="1"/>
  <c r="CF82" i="4" s="1"/>
  <c r="H83" i="4"/>
  <c r="AT83" i="4"/>
  <c r="AU83" i="4" l="1" a="1"/>
  <c r="AU83" i="4" s="1"/>
  <c r="BA83" i="4" a="1"/>
  <c r="BA83" i="4" s="1"/>
  <c r="AY83" i="4" a="1"/>
  <c r="AY83" i="4" s="1"/>
  <c r="AZ83" i="4" a="1"/>
  <c r="AZ83" i="4" s="1"/>
  <c r="AX83" i="4" a="1"/>
  <c r="AX83" i="4" s="1"/>
  <c r="AW83" i="4" a="1"/>
  <c r="AW83" i="4" s="1"/>
  <c r="I83" i="4" a="1"/>
  <c r="I83" i="4" s="1"/>
  <c r="L83" i="4" a="1"/>
  <c r="L83" i="4" s="1"/>
  <c r="M83" i="4" a="1"/>
  <c r="M83" i="4" s="1"/>
  <c r="N83" i="4" a="1"/>
  <c r="N83" i="4" s="1"/>
  <c r="O83" i="4" a="1"/>
  <c r="O83" i="4" s="1"/>
  <c r="K83" i="4" l="1" a="1"/>
  <c r="K83" i="4" s="1"/>
  <c r="S83" i="4" a="1"/>
  <c r="S83" i="4" s="1"/>
  <c r="U83" i="4" s="1" a="1"/>
  <c r="U83" i="4" s="1"/>
  <c r="Q83" i="4" a="1"/>
  <c r="Q83" i="4" s="1"/>
  <c r="R83" i="4" a="1"/>
  <c r="R83" i="4" s="1"/>
  <c r="T83" i="4" s="1" a="1"/>
  <c r="T83" i="4" s="1"/>
  <c r="P83" i="4" a="1"/>
  <c r="P83" i="4" s="1"/>
  <c r="J83" i="4" a="1"/>
  <c r="J83" i="4" s="1"/>
  <c r="BB83" i="4" a="1"/>
  <c r="BB83" i="4" s="1"/>
  <c r="BE83" i="4" a="1"/>
  <c r="BE83" i="4" s="1"/>
  <c r="BG83" i="4" s="1" a="1"/>
  <c r="BG83" i="4" s="1"/>
  <c r="BC83" i="4" a="1"/>
  <c r="BC83" i="4" s="1"/>
  <c r="AV83" i="4" a="1"/>
  <c r="AV83" i="4" s="1"/>
  <c r="BD83" i="4" a="1"/>
  <c r="BD83" i="4" s="1"/>
  <c r="BF83" i="4" s="1" a="1"/>
  <c r="BF83" i="4" s="1"/>
  <c r="BH83" i="4" l="1"/>
  <c r="BI83" i="4"/>
  <c r="BJ83" i="4"/>
  <c r="BK83" i="4" s="1"/>
  <c r="BL83" i="4" s="1"/>
  <c r="W83" i="4"/>
  <c r="X83" i="4"/>
  <c r="V83" i="4"/>
  <c r="Y83" i="4" l="1"/>
  <c r="Z83" i="4" s="1"/>
  <c r="AG83" i="4" a="1"/>
  <c r="AG83" i="4" s="1"/>
  <c r="AD83" i="4" a="1"/>
  <c r="AD83" i="4" s="1"/>
  <c r="AF83" i="4" a="1"/>
  <c r="AF83" i="4" s="1"/>
  <c r="AH83" i="4" s="1"/>
  <c r="AC83" i="4" a="1"/>
  <c r="AC83" i="4" s="1"/>
  <c r="AE83" i="4" s="1"/>
  <c r="AI83" i="4" s="1"/>
  <c r="AB83" i="4" a="1"/>
  <c r="AB83" i="4" s="1"/>
  <c r="AA83" i="4" a="1"/>
  <c r="AA83" i="4" s="1"/>
  <c r="BY83" i="4" s="1" a="1"/>
  <c r="BY83" i="4" s="1"/>
  <c r="BO83" i="4" a="1"/>
  <c r="BO83" i="4" s="1"/>
  <c r="BP83" i="4" a="1"/>
  <c r="BP83" i="4" s="1"/>
  <c r="BQ83" i="4" s="1"/>
  <c r="BM83" i="4" a="1"/>
  <c r="BM83" i="4" s="1"/>
  <c r="AM83" i="4" s="1" a="1"/>
  <c r="AM83" i="4" s="1"/>
  <c r="BN83" i="4" a="1"/>
  <c r="BN83" i="4" s="1"/>
  <c r="BR83" i="4" a="1"/>
  <c r="BR83" i="4" s="1"/>
  <c r="BS83" i="4" a="1"/>
  <c r="BS83" i="4" s="1"/>
  <c r="BT83" i="4" s="1"/>
  <c r="CB83" i="4" s="1"/>
  <c r="AP83" i="4" l="1"/>
  <c r="BU83" i="4"/>
  <c r="AR83" i="4"/>
  <c r="AS83" i="4"/>
  <c r="AQ83" i="4"/>
  <c r="CE83" i="4"/>
  <c r="CD83" i="4"/>
  <c r="CC83" i="4"/>
  <c r="BV83" i="4"/>
  <c r="BZ83" i="4" s="1"/>
  <c r="CA83" i="4" s="1"/>
  <c r="AJ83" i="4"/>
  <c r="AN83" i="4" s="1"/>
  <c r="AO83" i="4" s="1"/>
  <c r="AK83" i="4" l="1"/>
  <c r="AL83" i="4" s="1"/>
  <c r="BW83" i="4"/>
  <c r="BX83" i="4" s="1"/>
  <c r="CF83" i="4" s="1"/>
  <c r="AT84" i="4"/>
  <c r="H84" i="4"/>
  <c r="I84" i="4" l="1" a="1"/>
  <c r="I84" i="4" s="1"/>
  <c r="M84" i="4" a="1"/>
  <c r="M84" i="4" s="1"/>
  <c r="N84" i="4" a="1"/>
  <c r="N84" i="4" s="1"/>
  <c r="L84" i="4" a="1"/>
  <c r="L84" i="4" s="1"/>
  <c r="O84" i="4" a="1"/>
  <c r="O84" i="4" s="1"/>
  <c r="AU84" i="4" a="1"/>
  <c r="AU84" i="4" s="1"/>
  <c r="AZ84" i="4" a="1"/>
  <c r="AZ84" i="4" s="1"/>
  <c r="AX84" i="4" a="1"/>
  <c r="AX84" i="4" s="1"/>
  <c r="BA84" i="4" a="1"/>
  <c r="BA84" i="4" s="1"/>
  <c r="AY84" i="4" a="1"/>
  <c r="AY84" i="4" s="1"/>
  <c r="AW84" i="4" l="1" a="1"/>
  <c r="AW84" i="4" s="1"/>
  <c r="BD84" i="4" a="1"/>
  <c r="BD84" i="4" s="1"/>
  <c r="BF84" i="4" s="1" a="1"/>
  <c r="BF84" i="4" s="1"/>
  <c r="BB84" i="4" a="1"/>
  <c r="BB84" i="4" s="1"/>
  <c r="BC84" i="4" a="1"/>
  <c r="BC84" i="4" s="1"/>
  <c r="BE84" i="4" a="1"/>
  <c r="BE84" i="4" s="1"/>
  <c r="BG84" i="4" s="1" a="1"/>
  <c r="BG84" i="4" s="1"/>
  <c r="AV84" i="4" a="1"/>
  <c r="AV84" i="4" s="1"/>
  <c r="K84" i="4" a="1"/>
  <c r="K84" i="4" s="1"/>
  <c r="R84" i="4" a="1"/>
  <c r="R84" i="4" s="1"/>
  <c r="T84" i="4" s="1" a="1"/>
  <c r="T84" i="4" s="1"/>
  <c r="S84" i="4" a="1"/>
  <c r="S84" i="4" s="1"/>
  <c r="U84" i="4" s="1" a="1"/>
  <c r="U84" i="4" s="1"/>
  <c r="J84" i="4" a="1"/>
  <c r="J84" i="4" s="1"/>
  <c r="Q84" i="4" a="1"/>
  <c r="Q84" i="4" s="1"/>
  <c r="P84" i="4" a="1"/>
  <c r="P84" i="4" s="1"/>
  <c r="W84" i="4" l="1"/>
  <c r="V84" i="4"/>
  <c r="X84" i="4"/>
  <c r="Y84" i="4" s="1"/>
  <c r="Z84" i="4" s="1"/>
  <c r="BI84" i="4"/>
  <c r="BH84" i="4"/>
  <c r="BJ84" i="4"/>
  <c r="BK84" i="4" s="1"/>
  <c r="BL84" i="4" s="1"/>
  <c r="BM84" i="4" l="1" a="1"/>
  <c r="BM84" i="4" s="1"/>
  <c r="AM84" i="4" s="1" a="1"/>
  <c r="AM84" i="4" s="1"/>
  <c r="BR84" i="4" a="1"/>
  <c r="BR84" i="4" s="1"/>
  <c r="BN84" i="4" a="1"/>
  <c r="BN84" i="4" s="1"/>
  <c r="BP84" i="4" a="1"/>
  <c r="BP84" i="4" s="1"/>
  <c r="BO84" i="4" a="1"/>
  <c r="BO84" i="4" s="1"/>
  <c r="BQ84" i="4" s="1"/>
  <c r="BS84" i="4" a="1"/>
  <c r="BS84" i="4" s="1"/>
  <c r="BT84" i="4" s="1"/>
  <c r="CB84" i="4" s="1"/>
  <c r="AG84" i="4" a="1"/>
  <c r="AG84" i="4" s="1"/>
  <c r="AA84" i="4" a="1"/>
  <c r="AA84" i="4" s="1"/>
  <c r="BY84" i="4" s="1" a="1"/>
  <c r="BY84" i="4" s="1"/>
  <c r="AB84" i="4" a="1"/>
  <c r="AB84" i="4" s="1"/>
  <c r="AC84" i="4" a="1"/>
  <c r="AC84" i="4" s="1"/>
  <c r="AF84" i="4" a="1"/>
  <c r="AF84" i="4" s="1"/>
  <c r="AD84" i="4" a="1"/>
  <c r="AD84" i="4" s="1"/>
  <c r="AH84" i="4" l="1"/>
  <c r="AP84" i="4" s="1"/>
  <c r="AE84" i="4"/>
  <c r="AI84" i="4" s="1"/>
  <c r="BV84" i="4"/>
  <c r="BZ84" i="4" s="1"/>
  <c r="CA84" i="4" s="1"/>
  <c r="BU84" i="4"/>
  <c r="AR84" i="4" l="1"/>
  <c r="AS84" i="4"/>
  <c r="AQ84" i="4"/>
  <c r="CE84" i="4"/>
  <c r="CC84" i="4"/>
  <c r="CD84" i="4"/>
  <c r="BW84" i="4"/>
  <c r="BX84" i="4" s="1"/>
  <c r="AJ84" i="4"/>
  <c r="AN84" i="4" s="1"/>
  <c r="AO84" i="4" s="1"/>
  <c r="AK84" i="4" l="1"/>
  <c r="AL84" i="4" s="1"/>
  <c r="CF84" i="4" s="1"/>
  <c r="H85" i="4"/>
  <c r="AT85" i="4"/>
  <c r="AU85" i="4" a="1"/>
  <c r="AU85" i="4" s="1"/>
  <c r="AZ85" i="4" a="1"/>
  <c r="AZ85" i="4" s="1"/>
  <c r="BA85" i="4" a="1"/>
  <c r="BA85" i="4" s="1"/>
  <c r="AY85" i="4" a="1"/>
  <c r="AY85" i="4" s="1"/>
  <c r="AW85" i="4" a="1"/>
  <c r="AW85" i="4" s="1"/>
  <c r="I85" i="4" a="1"/>
  <c r="I85" i="4" s="1"/>
  <c r="M85" i="4" a="1"/>
  <c r="M85" i="4" s="1"/>
  <c r="N85" i="4" a="1"/>
  <c r="N85" i="4" s="1"/>
  <c r="O85" i="4" a="1"/>
  <c r="O85" i="4" s="1"/>
  <c r="L85" i="4" a="1"/>
  <c r="L85" i="4" s="1"/>
  <c r="K85" i="4" l="1" a="1"/>
  <c r="K85" i="4" s="1"/>
  <c r="R85" i="4" a="1"/>
  <c r="R85" i="4" s="1"/>
  <c r="T85" i="4" s="1" a="1"/>
  <c r="T85" i="4" s="1"/>
  <c r="J85" i="4" a="1"/>
  <c r="J85" i="4" s="1"/>
  <c r="Q85" i="4" a="1"/>
  <c r="Q85" i="4" s="1"/>
  <c r="S85" i="4" a="1"/>
  <c r="S85" i="4" s="1"/>
  <c r="U85" i="4" s="1" a="1"/>
  <c r="U85" i="4" s="1"/>
  <c r="P85" i="4" a="1"/>
  <c r="P85" i="4" s="1"/>
  <c r="AX85" i="4" a="1"/>
  <c r="AX85" i="4" s="1"/>
  <c r="BC85" i="4" a="1"/>
  <c r="BC85" i="4" s="1"/>
  <c r="BB85" i="4" a="1"/>
  <c r="BB85" i="4" s="1"/>
  <c r="AV85" i="4" a="1"/>
  <c r="AV85" i="4" s="1"/>
  <c r="BE85" i="4" a="1"/>
  <c r="BE85" i="4" s="1"/>
  <c r="BG85" i="4" s="1" a="1"/>
  <c r="BG85" i="4" s="1"/>
  <c r="BD85" i="4" a="1"/>
  <c r="BD85" i="4" s="1"/>
  <c r="BF85" i="4" s="1" a="1"/>
  <c r="BF85" i="4" s="1"/>
  <c r="BJ85" i="4" l="1"/>
  <c r="BI85" i="4"/>
  <c r="BH85" i="4"/>
  <c r="BK85" i="4"/>
  <c r="BL85" i="4" s="1"/>
  <c r="X85" i="4"/>
  <c r="W85" i="4"/>
  <c r="V85" i="4"/>
  <c r="Y85" i="4" l="1"/>
  <c r="Z85" i="4" s="1"/>
  <c r="AG85" i="4" a="1"/>
  <c r="AG85" i="4" s="1"/>
  <c r="AB85" i="4" a="1"/>
  <c r="AB85" i="4" s="1"/>
  <c r="AD85" i="4" a="1"/>
  <c r="AD85" i="4" s="1"/>
  <c r="AF85" i="4" a="1"/>
  <c r="AF85" i="4" s="1"/>
  <c r="AC85" i="4" a="1"/>
  <c r="AC85" i="4" s="1"/>
  <c r="AE85" i="4" s="1"/>
  <c r="AA85" i="4" a="1"/>
  <c r="AA85" i="4" s="1"/>
  <c r="BY85" i="4" s="1" a="1"/>
  <c r="BY85" i="4" s="1"/>
  <c r="BM85" i="4" a="1"/>
  <c r="BM85" i="4" s="1"/>
  <c r="AM85" i="4" s="1" a="1"/>
  <c r="AM85" i="4" s="1"/>
  <c r="BR85" i="4" a="1"/>
  <c r="BR85" i="4" s="1"/>
  <c r="BP85" i="4" a="1"/>
  <c r="BP85" i="4" s="1"/>
  <c r="BO85" i="4" a="1"/>
  <c r="BO85" i="4" s="1"/>
  <c r="BQ85" i="4" s="1"/>
  <c r="BN85" i="4" a="1"/>
  <c r="BN85" i="4" s="1"/>
  <c r="BS85" i="4" a="1"/>
  <c r="BS85" i="4" s="1"/>
  <c r="BT85" i="4" s="1"/>
  <c r="CB85" i="4" s="1"/>
  <c r="BU85" i="4" l="1"/>
  <c r="AH85" i="4"/>
  <c r="AP85" i="4" s="1"/>
  <c r="AI85" i="4"/>
  <c r="BV85" i="4" s="1"/>
  <c r="BZ85" i="4" s="1"/>
  <c r="CA85" i="4" s="1"/>
  <c r="AR85" i="4" l="1"/>
  <c r="AS85" i="4"/>
  <c r="AQ85" i="4"/>
  <c r="CE85" i="4"/>
  <c r="CC85" i="4"/>
  <c r="CD85" i="4"/>
  <c r="BW85" i="4"/>
  <c r="BX85" i="4" s="1"/>
  <c r="AJ85" i="4"/>
  <c r="AN85" i="4" s="1"/>
  <c r="AO85" i="4" s="1"/>
  <c r="AK85" i="4" l="1"/>
  <c r="AL85" i="4" s="1"/>
  <c r="CF85" i="4" s="1"/>
  <c r="H86" i="4"/>
  <c r="AT86" i="4"/>
  <c r="AU86" i="4" l="1" a="1"/>
  <c r="AU86" i="4" s="1"/>
  <c r="AX86" i="4" a="1"/>
  <c r="AX86" i="4" s="1"/>
  <c r="AY86" i="4" a="1"/>
  <c r="AY86" i="4" s="1"/>
  <c r="BA86" i="4" a="1"/>
  <c r="BA86" i="4" s="1"/>
  <c r="AZ86" i="4" a="1"/>
  <c r="AZ86" i="4" s="1"/>
  <c r="I86" i="4" a="1"/>
  <c r="I86" i="4" s="1"/>
  <c r="M86" i="4" a="1"/>
  <c r="M86" i="4" s="1"/>
  <c r="N86" i="4" a="1"/>
  <c r="N86" i="4" s="1"/>
  <c r="O86" i="4" a="1"/>
  <c r="O86" i="4" s="1"/>
  <c r="L86" i="4" a="1"/>
  <c r="L86" i="4" s="1"/>
  <c r="K86" i="4" l="1" a="1"/>
  <c r="K86" i="4" s="1"/>
  <c r="R86" i="4" a="1"/>
  <c r="R86" i="4" s="1"/>
  <c r="T86" i="4" s="1" a="1"/>
  <c r="T86" i="4" s="1"/>
  <c r="J86" i="4" a="1"/>
  <c r="J86" i="4" s="1"/>
  <c r="Q86" i="4" a="1"/>
  <c r="Q86" i="4" s="1"/>
  <c r="P86" i="4" a="1"/>
  <c r="P86" i="4" s="1"/>
  <c r="S86" i="4" a="1"/>
  <c r="S86" i="4" s="1"/>
  <c r="U86" i="4" s="1" a="1"/>
  <c r="U86" i="4" s="1"/>
  <c r="X86" i="4" s="1"/>
  <c r="AW86" i="4" a="1"/>
  <c r="AW86" i="4" s="1"/>
  <c r="BD86" i="4" a="1"/>
  <c r="BD86" i="4" s="1"/>
  <c r="BF86" i="4" s="1" a="1"/>
  <c r="BF86" i="4" s="1"/>
  <c r="AV86" i="4" a="1"/>
  <c r="AV86" i="4" s="1"/>
  <c r="BE86" i="4" a="1"/>
  <c r="BE86" i="4" s="1"/>
  <c r="BG86" i="4" s="1" a="1"/>
  <c r="BG86" i="4" s="1"/>
  <c r="BB86" i="4" a="1"/>
  <c r="BB86" i="4" s="1"/>
  <c r="BC86" i="4" a="1"/>
  <c r="BC86" i="4" s="1"/>
  <c r="BI86" i="4" l="1"/>
  <c r="BJ86" i="4"/>
  <c r="BH86" i="4"/>
  <c r="W86" i="4"/>
  <c r="V86" i="4"/>
  <c r="Y86" i="4" s="1"/>
  <c r="Z86" i="4" s="1"/>
  <c r="AF86" i="4" l="1" a="1"/>
  <c r="AF86" i="4" s="1"/>
  <c r="AB86" i="4" a="1"/>
  <c r="AB86" i="4" s="1"/>
  <c r="AC86" i="4" a="1"/>
  <c r="AC86" i="4" s="1"/>
  <c r="AG86" i="4" a="1"/>
  <c r="AG86" i="4" s="1"/>
  <c r="AH86" i="4" s="1"/>
  <c r="AP86" i="4" s="1"/>
  <c r="AD86" i="4" a="1"/>
  <c r="AD86" i="4" s="1"/>
  <c r="AA86" i="4" a="1"/>
  <c r="AA86" i="4" s="1"/>
  <c r="BY86" i="4" s="1" a="1"/>
  <c r="BY86" i="4" s="1"/>
  <c r="BK86" i="4"/>
  <c r="BL86" i="4" s="1"/>
  <c r="BR86" i="4" l="1" a="1"/>
  <c r="BR86" i="4" s="1"/>
  <c r="BP86" i="4" a="1"/>
  <c r="BP86" i="4" s="1"/>
  <c r="BN86" i="4" a="1"/>
  <c r="BN86" i="4" s="1"/>
  <c r="BM86" i="4" a="1"/>
  <c r="BM86" i="4" s="1"/>
  <c r="AM86" i="4" s="1" a="1"/>
  <c r="AM86" i="4" s="1"/>
  <c r="BS86" i="4" a="1"/>
  <c r="BS86" i="4" s="1"/>
  <c r="BT86" i="4" s="1"/>
  <c r="CB86" i="4" s="1"/>
  <c r="BO86" i="4" a="1"/>
  <c r="BO86" i="4" s="1"/>
  <c r="BQ86" i="4" s="1"/>
  <c r="AE86" i="4"/>
  <c r="AI86" i="4" s="1"/>
  <c r="AR86" i="4" l="1"/>
  <c r="AS86" i="4"/>
  <c r="CE86" i="4"/>
  <c r="AQ86" i="4"/>
  <c r="CC86" i="4"/>
  <c r="CD86" i="4"/>
  <c r="BV86" i="4"/>
  <c r="BZ86" i="4" s="1"/>
  <c r="CA86" i="4" s="1"/>
  <c r="BU86" i="4"/>
  <c r="BW86" i="4" l="1"/>
  <c r="BX86" i="4" s="1"/>
  <c r="AJ86" i="4"/>
  <c r="AN86" i="4" s="1"/>
  <c r="AO86" i="4" s="1"/>
  <c r="AK86" i="4" l="1"/>
  <c r="AL86" i="4" s="1"/>
  <c r="CF86" i="4" s="1"/>
  <c r="AT87" i="4"/>
  <c r="H87" i="4"/>
  <c r="I87" i="4" l="1" a="1"/>
  <c r="I87" i="4" s="1"/>
  <c r="N87" i="4" a="1"/>
  <c r="N87" i="4" s="1"/>
  <c r="M87" i="4" a="1"/>
  <c r="M87" i="4" s="1"/>
  <c r="L87" i="4" a="1"/>
  <c r="L87" i="4" s="1"/>
  <c r="O87" i="4" a="1"/>
  <c r="O87" i="4" s="1"/>
  <c r="AU87" i="4" a="1"/>
  <c r="AU87" i="4" s="1"/>
  <c r="AZ87" i="4" a="1"/>
  <c r="AZ87" i="4" s="1"/>
  <c r="AX87" i="4" a="1"/>
  <c r="AX87" i="4" s="1"/>
  <c r="BA87" i="4" a="1"/>
  <c r="BA87" i="4" s="1"/>
  <c r="AY87" i="4" a="1"/>
  <c r="AY87" i="4" s="1"/>
  <c r="AW87" i="4" l="1" a="1"/>
  <c r="AW87" i="4" s="1"/>
  <c r="BD87" i="4" a="1"/>
  <c r="BD87" i="4" s="1"/>
  <c r="BF87" i="4" s="1" a="1"/>
  <c r="BF87" i="4" s="1"/>
  <c r="BC87" i="4" a="1"/>
  <c r="BC87" i="4" s="1"/>
  <c r="BE87" i="4" a="1"/>
  <c r="BE87" i="4" s="1"/>
  <c r="BG87" i="4" s="1" a="1"/>
  <c r="BG87" i="4" s="1"/>
  <c r="AV87" i="4" a="1"/>
  <c r="AV87" i="4" s="1"/>
  <c r="BB87" i="4" a="1"/>
  <c r="BB87" i="4" s="1"/>
  <c r="K87" i="4" a="1"/>
  <c r="K87" i="4" s="1"/>
  <c r="Q87" i="4" a="1"/>
  <c r="Q87" i="4" s="1"/>
  <c r="J87" i="4" a="1"/>
  <c r="J87" i="4" s="1"/>
  <c r="S87" i="4" a="1"/>
  <c r="S87" i="4" s="1"/>
  <c r="U87" i="4" s="1" a="1"/>
  <c r="U87" i="4" s="1"/>
  <c r="P87" i="4" a="1"/>
  <c r="P87" i="4" s="1"/>
  <c r="R87" i="4" a="1"/>
  <c r="R87" i="4" s="1"/>
  <c r="T87" i="4" s="1" a="1"/>
  <c r="T87" i="4" s="1"/>
  <c r="W87" i="4" l="1"/>
  <c r="V87" i="4"/>
  <c r="X87" i="4"/>
  <c r="Y87" i="4" s="1"/>
  <c r="Z87" i="4" s="1"/>
  <c r="BI87" i="4"/>
  <c r="BH87" i="4"/>
  <c r="BJ87" i="4"/>
  <c r="BK87" i="4" s="1"/>
  <c r="BL87" i="4" s="1"/>
  <c r="BS87" i="4" l="1" a="1"/>
  <c r="BS87" i="4" s="1"/>
  <c r="BN87" i="4" a="1"/>
  <c r="BN87" i="4" s="1"/>
  <c r="BP87" i="4" a="1"/>
  <c r="BP87" i="4" s="1"/>
  <c r="BM87" i="4" a="1"/>
  <c r="BM87" i="4" s="1"/>
  <c r="AM87" i="4" s="1" a="1"/>
  <c r="AM87" i="4" s="1"/>
  <c r="BO87" i="4" a="1"/>
  <c r="BO87" i="4" s="1"/>
  <c r="BQ87" i="4" s="1"/>
  <c r="BR87" i="4" a="1"/>
  <c r="BR87" i="4" s="1"/>
  <c r="BU87" i="4" s="1"/>
  <c r="AD87" i="4" a="1"/>
  <c r="AD87" i="4" s="1"/>
  <c r="AG87" i="4" a="1"/>
  <c r="AG87" i="4" s="1"/>
  <c r="AC87" i="4" a="1"/>
  <c r="AC87" i="4" s="1"/>
  <c r="AE87" i="4" s="1"/>
  <c r="AF87" i="4" a="1"/>
  <c r="AF87" i="4" s="1"/>
  <c r="AI87" i="4" s="1"/>
  <c r="AA87" i="4" a="1"/>
  <c r="AA87" i="4" s="1"/>
  <c r="BY87" i="4" s="1" a="1"/>
  <c r="BY87" i="4" s="1"/>
  <c r="AB87" i="4" a="1"/>
  <c r="AB87" i="4" s="1"/>
  <c r="BT87" i="4" l="1"/>
  <c r="CB87" i="4" s="1"/>
  <c r="AH87" i="4"/>
  <c r="AP87" i="4" s="1"/>
  <c r="AJ87" i="4"/>
  <c r="AN87" i="4" s="1"/>
  <c r="BV87" i="4"/>
  <c r="BZ87" i="4" s="1"/>
  <c r="CA87" i="4" l="1"/>
  <c r="AO87" i="4"/>
  <c r="AS87" i="4"/>
  <c r="AR87" i="4"/>
  <c r="AQ87" i="4"/>
  <c r="CE87" i="4"/>
  <c r="AK87" i="4"/>
  <c r="AL87" i="4" s="1"/>
  <c r="CC87" i="4"/>
  <c r="CD87" i="4"/>
  <c r="BW87" i="4"/>
  <c r="BX87" i="4" s="1"/>
  <c r="CF87" i="4"/>
  <c r="AT88" i="4" l="1"/>
  <c r="H88" i="4"/>
  <c r="I88" i="4" l="1" a="1"/>
  <c r="I88" i="4" s="1"/>
  <c r="O88" i="4" a="1"/>
  <c r="O88" i="4" s="1"/>
  <c r="M88" i="4" a="1"/>
  <c r="M88" i="4" s="1"/>
  <c r="N88" i="4" a="1"/>
  <c r="N88" i="4" s="1"/>
  <c r="K88" i="4" a="1"/>
  <c r="K88" i="4" s="1"/>
  <c r="L88" i="4" a="1"/>
  <c r="L88" i="4" s="1"/>
  <c r="AU88" i="4" a="1"/>
  <c r="AU88" i="4" s="1"/>
  <c r="BA88" i="4" a="1"/>
  <c r="BA88" i="4" s="1"/>
  <c r="AX88" i="4" a="1"/>
  <c r="AX88" i="4" s="1"/>
  <c r="AY88" i="4" a="1"/>
  <c r="AY88" i="4" s="1"/>
  <c r="AZ88" i="4" a="1"/>
  <c r="AZ88" i="4" s="1"/>
  <c r="AW88" i="4" l="1" a="1"/>
  <c r="AW88" i="4" s="1"/>
  <c r="BD88" i="4" a="1"/>
  <c r="BD88" i="4" s="1"/>
  <c r="BF88" i="4" s="1" a="1"/>
  <c r="BF88" i="4" s="1"/>
  <c r="BE88" i="4" a="1"/>
  <c r="BE88" i="4" s="1"/>
  <c r="BG88" i="4" s="1" a="1"/>
  <c r="BG88" i="4" s="1"/>
  <c r="AV88" i="4" a="1"/>
  <c r="AV88" i="4" s="1"/>
  <c r="BC88" i="4" a="1"/>
  <c r="BC88" i="4" s="1"/>
  <c r="BB88" i="4" a="1"/>
  <c r="BB88" i="4" s="1"/>
  <c r="P88" i="4" a="1"/>
  <c r="P88" i="4" s="1"/>
  <c r="J88" i="4" a="1"/>
  <c r="J88" i="4" s="1"/>
  <c r="S88" i="4" a="1"/>
  <c r="S88" i="4" s="1"/>
  <c r="U88" i="4" s="1" a="1"/>
  <c r="U88" i="4" s="1"/>
  <c r="Q88" i="4" a="1"/>
  <c r="Q88" i="4" s="1"/>
  <c r="R88" i="4" a="1"/>
  <c r="R88" i="4" s="1"/>
  <c r="T88" i="4" s="1" a="1"/>
  <c r="T88" i="4" s="1"/>
  <c r="W88" i="4" l="1"/>
  <c r="V88" i="4"/>
  <c r="X88" i="4"/>
  <c r="Y88" i="4" s="1"/>
  <c r="Z88" i="4" s="1"/>
  <c r="BI88" i="4"/>
  <c r="BH88" i="4"/>
  <c r="BJ88" i="4"/>
  <c r="BK88" i="4" s="1"/>
  <c r="BL88" i="4" s="1"/>
  <c r="BO88" i="4" l="1" a="1"/>
  <c r="BO88" i="4" s="1"/>
  <c r="BP88" i="4" a="1"/>
  <c r="BP88" i="4" s="1"/>
  <c r="BQ88" i="4" s="1"/>
  <c r="BR88" i="4" a="1"/>
  <c r="BR88" i="4" s="1"/>
  <c r="BM88" i="4" a="1"/>
  <c r="BM88" i="4" s="1"/>
  <c r="AM88" i="4" s="1" a="1"/>
  <c r="AM88" i="4" s="1"/>
  <c r="BN88" i="4" a="1"/>
  <c r="BN88" i="4" s="1"/>
  <c r="BS88" i="4" a="1"/>
  <c r="BS88" i="4" s="1"/>
  <c r="BT88" i="4" s="1"/>
  <c r="CB88" i="4" s="1"/>
  <c r="AF88" i="4" a="1"/>
  <c r="AF88" i="4" s="1"/>
  <c r="AG88" i="4" a="1"/>
  <c r="AG88" i="4" s="1"/>
  <c r="AH88" i="4" s="1"/>
  <c r="AB88" i="4" a="1"/>
  <c r="AB88" i="4" s="1"/>
  <c r="AD88" i="4" a="1"/>
  <c r="AD88" i="4" s="1"/>
  <c r="AA88" i="4" a="1"/>
  <c r="AA88" i="4" s="1"/>
  <c r="BY88" i="4" s="1" a="1"/>
  <c r="BY88" i="4" s="1"/>
  <c r="AC88" i="4" a="1"/>
  <c r="AC88" i="4" s="1"/>
  <c r="AE88" i="4" s="1"/>
  <c r="AP88" i="4" l="1"/>
  <c r="BU88" i="4"/>
  <c r="AS88" i="4"/>
  <c r="AR88" i="4"/>
  <c r="AQ88" i="4"/>
  <c r="CE88" i="4"/>
  <c r="CC88" i="4"/>
  <c r="CD88" i="4"/>
  <c r="AJ88" i="4"/>
  <c r="AN88" i="4" s="1"/>
  <c r="AO88" i="4" s="1"/>
  <c r="AI88" i="4"/>
  <c r="BV88" i="4"/>
  <c r="BZ88" i="4" s="1"/>
  <c r="CA88" i="4" s="1"/>
  <c r="AK88" i="4"/>
  <c r="AL88" i="4" s="1"/>
  <c r="BW88" i="4" l="1"/>
  <c r="BX88" i="4" s="1"/>
  <c r="CF88" i="4"/>
  <c r="AT89" i="4" l="1"/>
  <c r="H89" i="4"/>
  <c r="I89" i="4" l="1" a="1"/>
  <c r="I89" i="4" s="1"/>
  <c r="M89" i="4" a="1"/>
  <c r="M89" i="4" s="1"/>
  <c r="N89" i="4" a="1"/>
  <c r="N89" i="4" s="1"/>
  <c r="O89" i="4" a="1"/>
  <c r="O89" i="4" s="1"/>
  <c r="L89" i="4" a="1"/>
  <c r="L89" i="4" s="1"/>
  <c r="AU89" i="4" a="1"/>
  <c r="AU89" i="4" s="1"/>
  <c r="AY89" i="4" a="1"/>
  <c r="AY89" i="4" s="1"/>
  <c r="AX89" i="4" a="1"/>
  <c r="AX89" i="4" s="1"/>
  <c r="BA89" i="4" a="1"/>
  <c r="BA89" i="4" s="1"/>
  <c r="AZ89" i="4" a="1"/>
  <c r="AZ89" i="4" s="1"/>
  <c r="AW89" i="4" l="1" a="1"/>
  <c r="AW89" i="4" s="1"/>
  <c r="BE89" i="4" a="1"/>
  <c r="BE89" i="4" s="1"/>
  <c r="BG89" i="4" s="1" a="1"/>
  <c r="BG89" i="4" s="1"/>
  <c r="BB89" i="4" a="1"/>
  <c r="BB89" i="4" s="1"/>
  <c r="BD89" i="4" a="1"/>
  <c r="BD89" i="4" s="1"/>
  <c r="BF89" i="4" s="1" a="1"/>
  <c r="BF89" i="4" s="1"/>
  <c r="AV89" i="4" a="1"/>
  <c r="AV89" i="4" s="1"/>
  <c r="BC89" i="4" a="1"/>
  <c r="BC89" i="4" s="1"/>
  <c r="K89" i="4" a="1"/>
  <c r="K89" i="4" s="1"/>
  <c r="R89" i="4" a="1"/>
  <c r="R89" i="4" s="1"/>
  <c r="T89" i="4" s="1" a="1"/>
  <c r="T89" i="4" s="1"/>
  <c r="P89" i="4" a="1"/>
  <c r="P89" i="4" s="1"/>
  <c r="J89" i="4" a="1"/>
  <c r="J89" i="4" s="1"/>
  <c r="Q89" i="4" a="1"/>
  <c r="Q89" i="4" s="1"/>
  <c r="S89" i="4" a="1"/>
  <c r="S89" i="4" s="1"/>
  <c r="U89" i="4" s="1" a="1"/>
  <c r="U89" i="4" s="1"/>
  <c r="V89" i="4" l="1"/>
  <c r="X89" i="4"/>
  <c r="Y89" i="4" s="1"/>
  <c r="Z89" i="4" s="1"/>
  <c r="W89" i="4"/>
  <c r="BJ89" i="4"/>
  <c r="BI89" i="4"/>
  <c r="BH89" i="4"/>
  <c r="BK89" i="4" l="1"/>
  <c r="BL89" i="4" s="1"/>
  <c r="AG89" i="4" a="1"/>
  <c r="AG89" i="4" s="1"/>
  <c r="AA89" i="4" a="1"/>
  <c r="AA89" i="4" s="1"/>
  <c r="BY89" i="4" s="1" a="1"/>
  <c r="BY89" i="4" s="1"/>
  <c r="AD89" i="4" a="1"/>
  <c r="AD89" i="4" s="1"/>
  <c r="AC89" i="4" a="1"/>
  <c r="AC89" i="4" s="1"/>
  <c r="AE89" i="4" s="1"/>
  <c r="AB89" i="4" a="1"/>
  <c r="AB89" i="4" s="1"/>
  <c r="AF89" i="4" a="1"/>
  <c r="AF89" i="4" s="1"/>
  <c r="AH89" i="4" l="1"/>
  <c r="AP89" i="4" s="1"/>
  <c r="AI89" i="4"/>
  <c r="BS89" i="4" a="1"/>
  <c r="BS89" i="4" s="1"/>
  <c r="BO89" i="4" a="1"/>
  <c r="BO89" i="4" s="1"/>
  <c r="BM89" i="4" a="1"/>
  <c r="BM89" i="4" s="1"/>
  <c r="AM89" i="4" s="1" a="1"/>
  <c r="AM89" i="4" s="1"/>
  <c r="BR89" i="4" a="1"/>
  <c r="BR89" i="4" s="1"/>
  <c r="BP89" i="4" a="1"/>
  <c r="BP89" i="4" s="1"/>
  <c r="BN89" i="4" a="1"/>
  <c r="BN89" i="4" s="1"/>
  <c r="BQ89" i="4" l="1"/>
  <c r="BU89" i="4" s="1"/>
  <c r="BT89" i="4"/>
  <c r="CB89" i="4" s="1"/>
  <c r="AJ89" i="4"/>
  <c r="AN89" i="4" s="1"/>
  <c r="AO89" i="4" s="1"/>
  <c r="AR89" i="4" l="1"/>
  <c r="AS89" i="4"/>
  <c r="CE89" i="4"/>
  <c r="AQ89" i="4"/>
  <c r="CC89" i="4"/>
  <c r="CD89" i="4"/>
  <c r="AK89" i="4"/>
  <c r="AL89" i="4" s="1"/>
  <c r="BV89" i="4"/>
  <c r="BZ89" i="4" s="1"/>
  <c r="CA89" i="4" s="1"/>
  <c r="BW89" i="4" l="1"/>
  <c r="BX89" i="4" s="1"/>
  <c r="CF89" i="4" s="1"/>
  <c r="AT90" i="4"/>
  <c r="H90" i="4"/>
  <c r="I90" i="4" l="1" a="1"/>
  <c r="I90" i="4" s="1"/>
  <c r="O90" i="4" a="1"/>
  <c r="O90" i="4" s="1"/>
  <c r="N90" i="4" a="1"/>
  <c r="N90" i="4" s="1"/>
  <c r="K90" i="4" a="1"/>
  <c r="K90" i="4" s="1"/>
  <c r="M90" i="4" a="1"/>
  <c r="M90" i="4" s="1"/>
  <c r="L90" i="4" a="1"/>
  <c r="L90" i="4" s="1"/>
  <c r="AU90" i="4" a="1"/>
  <c r="AU90" i="4" s="1"/>
  <c r="AZ90" i="4" a="1"/>
  <c r="AZ90" i="4" s="1"/>
  <c r="AX90" i="4" a="1"/>
  <c r="AX90" i="4" s="1"/>
  <c r="BA90" i="4" a="1"/>
  <c r="BA90" i="4" s="1"/>
  <c r="AY90" i="4" a="1"/>
  <c r="AY90" i="4" s="1"/>
  <c r="AW90" i="4" l="1" a="1"/>
  <c r="AW90" i="4" s="1"/>
  <c r="BC90" i="4" a="1"/>
  <c r="BC90" i="4" s="1"/>
  <c r="BD90" i="4" a="1"/>
  <c r="BD90" i="4" s="1"/>
  <c r="BF90" i="4" s="1" a="1"/>
  <c r="BF90" i="4" s="1"/>
  <c r="BB90" i="4" a="1"/>
  <c r="BB90" i="4" s="1"/>
  <c r="BE90" i="4" a="1"/>
  <c r="BE90" i="4" s="1"/>
  <c r="BG90" i="4" s="1" a="1"/>
  <c r="BG90" i="4" s="1"/>
  <c r="AV90" i="4" a="1"/>
  <c r="AV90" i="4" s="1"/>
  <c r="Q90" i="4" a="1"/>
  <c r="Q90" i="4" s="1"/>
  <c r="P90" i="4" a="1"/>
  <c r="P90" i="4" s="1"/>
  <c r="S90" i="4" a="1"/>
  <c r="S90" i="4" s="1"/>
  <c r="U90" i="4" s="1" a="1"/>
  <c r="U90" i="4" s="1"/>
  <c r="R90" i="4" a="1"/>
  <c r="R90" i="4" s="1"/>
  <c r="T90" i="4" s="1" a="1"/>
  <c r="T90" i="4" s="1"/>
  <c r="J90" i="4" a="1"/>
  <c r="J90" i="4" s="1"/>
  <c r="V90" i="4" l="1"/>
  <c r="X90" i="4"/>
  <c r="Y90" i="4" s="1"/>
  <c r="Z90" i="4" s="1"/>
  <c r="W90" i="4"/>
  <c r="BJ90" i="4"/>
  <c r="BI90" i="4"/>
  <c r="BH90" i="4"/>
  <c r="BK90" i="4" l="1"/>
  <c r="BL90" i="4" s="1"/>
  <c r="AG90" i="4" a="1"/>
  <c r="AG90" i="4" s="1"/>
  <c r="AA90" i="4" a="1"/>
  <c r="AA90" i="4" s="1"/>
  <c r="BY90" i="4" s="1" a="1"/>
  <c r="BY90" i="4" s="1"/>
  <c r="AC90" i="4" a="1"/>
  <c r="AC90" i="4" s="1"/>
  <c r="AB90" i="4" a="1"/>
  <c r="AB90" i="4" s="1"/>
  <c r="AF90" i="4" a="1"/>
  <c r="AF90" i="4" s="1"/>
  <c r="AD90" i="4" a="1"/>
  <c r="AD90" i="4" s="1"/>
  <c r="AH90" i="4" l="1"/>
  <c r="AP90" i="4" s="1"/>
  <c r="AE90" i="4"/>
  <c r="AI90" i="4" s="1"/>
  <c r="BN90" i="4" a="1"/>
  <c r="BN90" i="4" s="1"/>
  <c r="BS90" i="4" a="1"/>
  <c r="BS90" i="4" s="1"/>
  <c r="BO90" i="4" a="1"/>
  <c r="BO90" i="4" s="1"/>
  <c r="BP90" i="4" a="1"/>
  <c r="BP90" i="4" s="1"/>
  <c r="BR90" i="4" a="1"/>
  <c r="BR90" i="4" s="1"/>
  <c r="BM90" i="4" a="1"/>
  <c r="BM90" i="4" s="1"/>
  <c r="AM90" i="4" s="1" a="1"/>
  <c r="AM90" i="4" s="1"/>
  <c r="BT90" i="4" l="1"/>
  <c r="CB90" i="4" s="1"/>
  <c r="BQ90" i="4"/>
  <c r="BU90" i="4" s="1"/>
  <c r="BV90" i="4"/>
  <c r="BZ90" i="4" s="1"/>
  <c r="AJ90" i="4"/>
  <c r="AN90" i="4" s="1"/>
  <c r="AO90" i="4" s="1"/>
  <c r="CA90" i="4" l="1"/>
  <c r="AR90" i="4"/>
  <c r="AS90" i="4"/>
  <c r="CE90" i="4"/>
  <c r="AQ90" i="4"/>
  <c r="CC90" i="4"/>
  <c r="CD90" i="4"/>
  <c r="BW90" i="4"/>
  <c r="BX90" i="4" s="1"/>
  <c r="AK90" i="4"/>
  <c r="AL90" i="4" s="1"/>
  <c r="CF90" i="4"/>
  <c r="AT91" i="4" l="1"/>
  <c r="H91" i="4"/>
  <c r="I91" i="4" l="1" a="1"/>
  <c r="I91" i="4" s="1"/>
  <c r="M91" i="4" a="1"/>
  <c r="M91" i="4" s="1"/>
  <c r="N91" i="4" a="1"/>
  <c r="N91" i="4" s="1"/>
  <c r="O91" i="4" a="1"/>
  <c r="O91" i="4" s="1"/>
  <c r="L91" i="4" a="1"/>
  <c r="L91" i="4" s="1"/>
  <c r="K91" i="4" a="1"/>
  <c r="K91" i="4" s="1"/>
  <c r="AU91" i="4" a="1"/>
  <c r="AU91" i="4" s="1"/>
  <c r="AZ91" i="4" a="1"/>
  <c r="AZ91" i="4" s="1"/>
  <c r="BA91" i="4" a="1"/>
  <c r="BA91" i="4" s="1"/>
  <c r="AY91" i="4" a="1"/>
  <c r="AY91" i="4" s="1"/>
  <c r="AX91" i="4" a="1"/>
  <c r="AX91" i="4" s="1"/>
  <c r="AW91" i="4" l="1" a="1"/>
  <c r="AW91" i="4" s="1"/>
  <c r="BE91" i="4" a="1"/>
  <c r="BE91" i="4" s="1"/>
  <c r="BG91" i="4" s="1" a="1"/>
  <c r="BG91" i="4" s="1"/>
  <c r="AV91" i="4" a="1"/>
  <c r="AV91" i="4" s="1"/>
  <c r="BB91" i="4" a="1"/>
  <c r="BB91" i="4" s="1"/>
  <c r="BC91" i="4" a="1"/>
  <c r="BC91" i="4" s="1"/>
  <c r="BD91" i="4" a="1"/>
  <c r="BD91" i="4" s="1"/>
  <c r="BF91" i="4" s="1" a="1"/>
  <c r="BF91" i="4" s="1"/>
  <c r="R91" i="4" a="1"/>
  <c r="R91" i="4" s="1"/>
  <c r="T91" i="4" s="1" a="1"/>
  <c r="T91" i="4" s="1"/>
  <c r="Q91" i="4" a="1"/>
  <c r="Q91" i="4" s="1"/>
  <c r="S91" i="4" a="1"/>
  <c r="S91" i="4" s="1"/>
  <c r="U91" i="4" s="1" a="1"/>
  <c r="U91" i="4" s="1"/>
  <c r="V91" i="4" s="1"/>
  <c r="P91" i="4" a="1"/>
  <c r="P91" i="4" s="1"/>
  <c r="J91" i="4" a="1"/>
  <c r="J91" i="4" s="1"/>
  <c r="W91" i="4" l="1"/>
  <c r="X91" i="4"/>
  <c r="Y91" i="4" s="1"/>
  <c r="Z91" i="4" s="1"/>
  <c r="BJ91" i="4"/>
  <c r="BK91" i="4" s="1"/>
  <c r="BL91" i="4" s="1"/>
  <c r="BI91" i="4"/>
  <c r="BH91" i="4"/>
  <c r="BS91" i="4" l="1" a="1"/>
  <c r="BS91" i="4" s="1"/>
  <c r="BP91" i="4" a="1"/>
  <c r="BP91" i="4" s="1"/>
  <c r="BN91" i="4" a="1"/>
  <c r="BN91" i="4" s="1"/>
  <c r="BM91" i="4" a="1"/>
  <c r="BM91" i="4" s="1"/>
  <c r="AM91" i="4" s="1" a="1"/>
  <c r="AM91" i="4" s="1"/>
  <c r="BO91" i="4" a="1"/>
  <c r="BO91" i="4" s="1"/>
  <c r="BQ91" i="4" s="1"/>
  <c r="BR91" i="4" a="1"/>
  <c r="BR91" i="4" s="1"/>
  <c r="BU91" i="4" s="1"/>
  <c r="AG91" i="4" a="1"/>
  <c r="AG91" i="4" s="1"/>
  <c r="AA91" i="4" a="1"/>
  <c r="AA91" i="4" s="1"/>
  <c r="BY91" i="4" s="1" a="1"/>
  <c r="BY91" i="4" s="1"/>
  <c r="AF91" i="4" a="1"/>
  <c r="AF91" i="4" s="1"/>
  <c r="AD91" i="4" a="1"/>
  <c r="AD91" i="4" s="1"/>
  <c r="AC91" i="4" a="1"/>
  <c r="AC91" i="4" s="1"/>
  <c r="AE91" i="4" s="1"/>
  <c r="AB91" i="4" a="1"/>
  <c r="AB91" i="4" s="1"/>
  <c r="BT91" i="4" l="1"/>
  <c r="CB91" i="4" s="1"/>
  <c r="AH91" i="4"/>
  <c r="AP91" i="4" s="1"/>
  <c r="AI91" i="4"/>
  <c r="BV91" i="4"/>
  <c r="BZ91" i="4" s="1"/>
  <c r="CA91" i="4" l="1"/>
  <c r="AS91" i="4"/>
  <c r="AR91" i="4"/>
  <c r="AQ91" i="4"/>
  <c r="CE91" i="4"/>
  <c r="CC91" i="4"/>
  <c r="CD91" i="4"/>
  <c r="BW91" i="4"/>
  <c r="BX91" i="4" s="1"/>
  <c r="AJ91" i="4"/>
  <c r="AN91" i="4" s="1"/>
  <c r="AO91" i="4" s="1"/>
  <c r="AK91" i="4" l="1"/>
  <c r="AL91" i="4" s="1"/>
  <c r="CF91" i="4" s="1"/>
  <c r="H92" i="4"/>
  <c r="AT92" i="4"/>
  <c r="AU92" i="4" l="1" a="1"/>
  <c r="AU92" i="4" s="1"/>
  <c r="AY92" i="4" a="1"/>
  <c r="AY92" i="4" s="1"/>
  <c r="AX92" i="4" a="1"/>
  <c r="AX92" i="4" s="1"/>
  <c r="AZ92" i="4" a="1"/>
  <c r="AZ92" i="4" s="1"/>
  <c r="AW92" i="4" a="1"/>
  <c r="AW92" i="4" s="1"/>
  <c r="I92" i="4" a="1"/>
  <c r="I92" i="4" s="1"/>
  <c r="O92" i="4" a="1"/>
  <c r="O92" i="4" s="1"/>
  <c r="N92" i="4" a="1"/>
  <c r="N92" i="4" s="1"/>
  <c r="M92" i="4" a="1"/>
  <c r="M92" i="4" s="1"/>
  <c r="K92" i="4" a="1"/>
  <c r="K92" i="4" s="1"/>
  <c r="L92" i="4" l="1" a="1"/>
  <c r="L92" i="4" s="1"/>
  <c r="P92" i="4" a="1"/>
  <c r="P92" i="4" s="1"/>
  <c r="S92" i="4" a="1"/>
  <c r="S92" i="4" s="1"/>
  <c r="U92" i="4" s="1" a="1"/>
  <c r="U92" i="4" s="1"/>
  <c r="Q92" i="4" a="1"/>
  <c r="Q92" i="4" s="1"/>
  <c r="J92" i="4" a="1"/>
  <c r="J92" i="4" s="1"/>
  <c r="R92" i="4" a="1"/>
  <c r="R92" i="4" s="1"/>
  <c r="T92" i="4" s="1" a="1"/>
  <c r="T92" i="4" s="1"/>
  <c r="BA92" i="4" a="1"/>
  <c r="BA92" i="4" s="1"/>
  <c r="BD92" i="4" a="1"/>
  <c r="BD92" i="4" s="1"/>
  <c r="BF92" i="4" s="1" a="1"/>
  <c r="BF92" i="4" s="1"/>
  <c r="BC92" i="4" a="1"/>
  <c r="BC92" i="4" s="1"/>
  <c r="AV92" i="4" a="1"/>
  <c r="AV92" i="4" s="1"/>
  <c r="BB92" i="4" a="1"/>
  <c r="BB92" i="4" s="1"/>
  <c r="BE92" i="4" a="1"/>
  <c r="BE92" i="4" s="1"/>
  <c r="BG92" i="4" s="1" a="1"/>
  <c r="BG92" i="4" s="1"/>
  <c r="BJ92" i="4" l="1"/>
  <c r="BI92" i="4"/>
  <c r="BH92" i="4"/>
  <c r="W92" i="4"/>
  <c r="V92" i="4"/>
  <c r="X92" i="4"/>
  <c r="Y92" i="4" s="1"/>
  <c r="Z92" i="4" s="1"/>
  <c r="BK92" i="4" l="1"/>
  <c r="BL92" i="4" s="1"/>
  <c r="AG92" i="4" a="1"/>
  <c r="AG92" i="4" s="1"/>
  <c r="AA92" i="4" a="1"/>
  <c r="AA92" i="4" s="1"/>
  <c r="BY92" i="4" s="1" a="1"/>
  <c r="BY92" i="4" s="1"/>
  <c r="AF92" i="4" a="1"/>
  <c r="AF92" i="4" s="1"/>
  <c r="AC92" i="4" a="1"/>
  <c r="AC92" i="4" s="1"/>
  <c r="AB92" i="4" a="1"/>
  <c r="AB92" i="4" s="1"/>
  <c r="AD92" i="4" a="1"/>
  <c r="AD92" i="4" s="1"/>
  <c r="BR92" i="4" a="1"/>
  <c r="BR92" i="4" s="1"/>
  <c r="BN92" i="4" a="1"/>
  <c r="BN92" i="4" s="1"/>
  <c r="BO92" i="4" a="1"/>
  <c r="BO92" i="4" s="1"/>
  <c r="BM92" i="4" a="1"/>
  <c r="BM92" i="4" s="1"/>
  <c r="AM92" i="4" s="1" a="1"/>
  <c r="AM92" i="4" s="1"/>
  <c r="BS92" i="4" a="1"/>
  <c r="BS92" i="4" s="1"/>
  <c r="BT92" i="4" s="1"/>
  <c r="CB92" i="4" s="1"/>
  <c r="BP92" i="4" a="1"/>
  <c r="BP92" i="4" s="1"/>
  <c r="BQ92" i="4" l="1"/>
  <c r="BU92" i="4"/>
  <c r="AE92" i="4"/>
  <c r="AH92" i="4"/>
  <c r="AP92" i="4" s="1"/>
  <c r="AI92" i="4"/>
  <c r="BV92" i="4" s="1"/>
  <c r="AR92" i="4" l="1"/>
  <c r="AS92" i="4"/>
  <c r="AQ92" i="4"/>
  <c r="CE92" i="4"/>
  <c r="CC92" i="4"/>
  <c r="CD92" i="4"/>
  <c r="AJ92" i="4"/>
  <c r="AN92" i="4" s="1"/>
  <c r="AO92" i="4" s="1"/>
  <c r="BZ92" i="4"/>
  <c r="CA92" i="4" s="1"/>
  <c r="AK92" i="4" l="1"/>
  <c r="AL92" i="4" s="1"/>
  <c r="BW92" i="4"/>
  <c r="BX92" i="4" s="1"/>
  <c r="CF92" i="4" s="1"/>
  <c r="AT93" i="4"/>
  <c r="H93" i="4"/>
  <c r="I93" i="4" l="1" a="1"/>
  <c r="I93" i="4" s="1"/>
  <c r="K93" i="4" a="1"/>
  <c r="K93" i="4" s="1"/>
  <c r="L93" i="4" a="1"/>
  <c r="L93" i="4" s="1"/>
  <c r="N93" i="4" a="1"/>
  <c r="N93" i="4" s="1"/>
  <c r="M93" i="4" a="1"/>
  <c r="M93" i="4" s="1"/>
  <c r="O93" i="4" a="1"/>
  <c r="O93" i="4" s="1"/>
  <c r="AU93" i="4" a="1"/>
  <c r="AU93" i="4" s="1"/>
  <c r="AZ93" i="4" a="1"/>
  <c r="AZ93" i="4" s="1"/>
  <c r="AX93" i="4" a="1"/>
  <c r="AX93" i="4" s="1"/>
  <c r="BA93" i="4" a="1"/>
  <c r="BA93" i="4" s="1"/>
  <c r="AY93" i="4" a="1"/>
  <c r="AY93" i="4" s="1"/>
  <c r="AW93" i="4" l="1" a="1"/>
  <c r="AW93" i="4" s="1"/>
  <c r="AV93" i="4" a="1"/>
  <c r="AV93" i="4" s="1"/>
  <c r="BB93" i="4" a="1"/>
  <c r="BB93" i="4" s="1"/>
  <c r="BE93" i="4" a="1"/>
  <c r="BE93" i="4" s="1"/>
  <c r="BG93" i="4" s="1" a="1"/>
  <c r="BG93" i="4" s="1"/>
  <c r="BD93" i="4" a="1"/>
  <c r="BD93" i="4" s="1"/>
  <c r="BF93" i="4" s="1" a="1"/>
  <c r="BF93" i="4" s="1"/>
  <c r="BC93" i="4" a="1"/>
  <c r="BC93" i="4" s="1"/>
  <c r="J93" i="4" a="1"/>
  <c r="J93" i="4" s="1"/>
  <c r="P93" i="4" a="1"/>
  <c r="P93" i="4" s="1"/>
  <c r="Q93" i="4" a="1"/>
  <c r="Q93" i="4" s="1"/>
  <c r="S93" i="4" a="1"/>
  <c r="S93" i="4" s="1"/>
  <c r="U93" i="4" s="1" a="1"/>
  <c r="U93" i="4" s="1"/>
  <c r="R93" i="4" a="1"/>
  <c r="R93" i="4" s="1"/>
  <c r="T93" i="4" s="1" a="1"/>
  <c r="T93" i="4" s="1"/>
  <c r="V93" i="4" l="1"/>
  <c r="X93" i="4"/>
  <c r="Y93" i="4" s="1"/>
  <c r="Z93" i="4" s="1"/>
  <c r="W93" i="4"/>
  <c r="BH93" i="4"/>
  <c r="BJ93" i="4"/>
  <c r="BK93" i="4" s="1"/>
  <c r="BL93" i="4" s="1"/>
  <c r="BI93" i="4"/>
  <c r="BO93" i="4" l="1" a="1"/>
  <c r="BO93" i="4" s="1"/>
  <c r="BS93" i="4" a="1"/>
  <c r="BS93" i="4" s="1"/>
  <c r="BM93" i="4" a="1"/>
  <c r="BM93" i="4" s="1"/>
  <c r="AM93" i="4" s="1" a="1"/>
  <c r="AM93" i="4" s="1"/>
  <c r="BN93" i="4" a="1"/>
  <c r="BN93" i="4" s="1"/>
  <c r="BR93" i="4" a="1"/>
  <c r="BR93" i="4" s="1"/>
  <c r="BP93" i="4" a="1"/>
  <c r="BP93" i="4" s="1"/>
  <c r="AB93" i="4" a="1"/>
  <c r="AB93" i="4" s="1"/>
  <c r="AG93" i="4" a="1"/>
  <c r="AG93" i="4" s="1"/>
  <c r="AA93" i="4" a="1"/>
  <c r="AA93" i="4" s="1"/>
  <c r="BY93" i="4" s="1" a="1"/>
  <c r="BY93" i="4" s="1"/>
  <c r="AF93" i="4" a="1"/>
  <c r="AF93" i="4" s="1"/>
  <c r="AC93" i="4" a="1"/>
  <c r="AC93" i="4" s="1"/>
  <c r="AD93" i="4" a="1"/>
  <c r="AD93" i="4" s="1"/>
  <c r="AH93" i="4" l="1"/>
  <c r="AP93" i="4" s="1"/>
  <c r="AE93" i="4"/>
  <c r="AI93" i="4"/>
  <c r="BT93" i="4"/>
  <c r="CB93" i="4" s="1"/>
  <c r="BQ93" i="4"/>
  <c r="BU93" i="4" s="1"/>
  <c r="AR93" i="4" l="1"/>
  <c r="AS93" i="4"/>
  <c r="AQ93" i="4"/>
  <c r="CE93" i="4"/>
  <c r="CD93" i="4"/>
  <c r="CC93" i="4"/>
  <c r="AJ93" i="4"/>
  <c r="AN93" i="4" s="1"/>
  <c r="AO93" i="4" s="1"/>
  <c r="BV93" i="4"/>
  <c r="BZ93" i="4" s="1"/>
  <c r="CA93" i="4" s="1"/>
  <c r="AK93" i="4" l="1"/>
  <c r="AL93" i="4" s="1"/>
  <c r="BW93" i="4"/>
  <c r="BX93" i="4" s="1"/>
  <c r="CF93" i="4" s="1"/>
  <c r="H94" i="4"/>
  <c r="AT94" i="4"/>
  <c r="AU94" i="4" l="1" a="1"/>
  <c r="AU94" i="4" s="1"/>
  <c r="AX94" i="4" a="1"/>
  <c r="AX94" i="4" s="1"/>
  <c r="BA94" i="4" a="1"/>
  <c r="BA94" i="4" s="1"/>
  <c r="AY94" i="4" a="1"/>
  <c r="AY94" i="4" s="1"/>
  <c r="AZ94" i="4" a="1"/>
  <c r="AZ94" i="4" s="1"/>
  <c r="I94" i="4" a="1"/>
  <c r="I94" i="4" s="1"/>
  <c r="N94" i="4" a="1"/>
  <c r="N94" i="4" s="1"/>
  <c r="O94" i="4" a="1"/>
  <c r="O94" i="4" s="1"/>
  <c r="M94" i="4" a="1"/>
  <c r="M94" i="4" s="1"/>
  <c r="K94" i="4" a="1"/>
  <c r="K94" i="4" s="1"/>
  <c r="L94" i="4" l="1" a="1"/>
  <c r="L94" i="4" s="1"/>
  <c r="R94" i="4" a="1"/>
  <c r="R94" i="4" s="1"/>
  <c r="T94" i="4" s="1" a="1"/>
  <c r="T94" i="4" s="1"/>
  <c r="J94" i="4" a="1"/>
  <c r="J94" i="4" s="1"/>
  <c r="Q94" i="4" a="1"/>
  <c r="Q94" i="4" s="1"/>
  <c r="P94" i="4" a="1"/>
  <c r="P94" i="4" s="1"/>
  <c r="S94" i="4" a="1"/>
  <c r="S94" i="4" s="1"/>
  <c r="U94" i="4" s="1" a="1"/>
  <c r="U94" i="4" s="1"/>
  <c r="AW94" i="4" a="1"/>
  <c r="AW94" i="4" s="1"/>
  <c r="BB94" i="4" a="1"/>
  <c r="BB94" i="4" s="1"/>
  <c r="AV94" i="4" a="1"/>
  <c r="AV94" i="4" s="1"/>
  <c r="BD94" i="4" a="1"/>
  <c r="BD94" i="4" s="1"/>
  <c r="BF94" i="4" s="1" a="1"/>
  <c r="BF94" i="4" s="1"/>
  <c r="BE94" i="4" a="1"/>
  <c r="BE94" i="4" s="1"/>
  <c r="BG94" i="4" s="1" a="1"/>
  <c r="BG94" i="4" s="1"/>
  <c r="BC94" i="4" a="1"/>
  <c r="BC94" i="4" s="1"/>
  <c r="BJ94" i="4" l="1"/>
  <c r="BI94" i="4"/>
  <c r="BH94" i="4"/>
  <c r="X94" i="4"/>
  <c r="W94" i="4"/>
  <c r="V94" i="4"/>
  <c r="Y94" i="4"/>
  <c r="Z94" i="4" s="1"/>
  <c r="AG94" i="4" l="1" a="1"/>
  <c r="AG94" i="4" s="1"/>
  <c r="AD94" i="4" a="1"/>
  <c r="AD94" i="4" s="1"/>
  <c r="AF94" i="4" a="1"/>
  <c r="AF94" i="4" s="1"/>
  <c r="AB94" i="4" a="1"/>
  <c r="AB94" i="4" s="1"/>
  <c r="AC94" i="4" a="1"/>
  <c r="AC94" i="4" s="1"/>
  <c r="AE94" i="4" s="1"/>
  <c r="AA94" i="4" a="1"/>
  <c r="AA94" i="4" s="1"/>
  <c r="BY94" i="4" s="1" a="1"/>
  <c r="BY94" i="4" s="1"/>
  <c r="BK94" i="4"/>
  <c r="BL94" i="4" s="1"/>
  <c r="BM94" i="4" l="1" a="1"/>
  <c r="BM94" i="4" s="1"/>
  <c r="AM94" i="4" s="1" a="1"/>
  <c r="AM94" i="4" s="1"/>
  <c r="BN94" i="4" a="1"/>
  <c r="BN94" i="4" s="1"/>
  <c r="BO94" i="4" a="1"/>
  <c r="BO94" i="4" s="1"/>
  <c r="BP94" i="4" a="1"/>
  <c r="BP94" i="4" s="1"/>
  <c r="BR94" i="4" a="1"/>
  <c r="BR94" i="4" s="1"/>
  <c r="BS94" i="4" a="1"/>
  <c r="BS94" i="4" s="1"/>
  <c r="BT94" i="4" s="1"/>
  <c r="CB94" i="4" s="1"/>
  <c r="AH94" i="4"/>
  <c r="AP94" i="4" s="1"/>
  <c r="AI94" i="4"/>
  <c r="AS94" i="4" l="1"/>
  <c r="AR94" i="4"/>
  <c r="AQ94" i="4"/>
  <c r="CE94" i="4"/>
  <c r="CC94" i="4"/>
  <c r="CD94" i="4"/>
  <c r="BV94" i="4"/>
  <c r="BZ94" i="4" s="1"/>
  <c r="CA94" i="4" s="1"/>
  <c r="BQ94" i="4"/>
  <c r="BU94" i="4" s="1"/>
  <c r="BW94" i="4" l="1"/>
  <c r="BX94" i="4" s="1"/>
  <c r="AJ94" i="4"/>
  <c r="AN94" i="4" s="1"/>
  <c r="AO94" i="4" s="1"/>
  <c r="AK94" i="4" l="1"/>
  <c r="AL94" i="4" s="1"/>
  <c r="CF94" i="4" s="1"/>
  <c r="H95" i="4"/>
  <c r="AT95" i="4"/>
  <c r="AU95" i="4" l="1" a="1"/>
  <c r="AU95" i="4" s="1"/>
  <c r="AX95" i="4" a="1"/>
  <c r="AX95" i="4" s="1"/>
  <c r="AY95" i="4" a="1"/>
  <c r="AY95" i="4" s="1"/>
  <c r="BA95" i="4" a="1"/>
  <c r="BA95" i="4" s="1"/>
  <c r="AZ95" i="4" a="1"/>
  <c r="AZ95" i="4" s="1"/>
  <c r="I95" i="4" a="1"/>
  <c r="I95" i="4" s="1"/>
  <c r="M95" i="4" a="1"/>
  <c r="M95" i="4" s="1"/>
  <c r="N95" i="4" a="1"/>
  <c r="N95" i="4" s="1"/>
  <c r="O95" i="4" a="1"/>
  <c r="O95" i="4" s="1"/>
  <c r="K95" i="4" a="1"/>
  <c r="K95" i="4" s="1"/>
  <c r="L95" i="4" l="1" a="1"/>
  <c r="L95" i="4" s="1"/>
  <c r="P95" i="4" a="1"/>
  <c r="P95" i="4" s="1"/>
  <c r="R95" i="4" a="1"/>
  <c r="R95" i="4" s="1"/>
  <c r="T95" i="4" s="1" a="1"/>
  <c r="T95" i="4" s="1"/>
  <c r="Q95" i="4" a="1"/>
  <c r="Q95" i="4" s="1"/>
  <c r="S95" i="4" a="1"/>
  <c r="S95" i="4" s="1"/>
  <c r="U95" i="4" s="1" a="1"/>
  <c r="U95" i="4" s="1"/>
  <c r="J95" i="4" a="1"/>
  <c r="J95" i="4" s="1"/>
  <c r="AW95" i="4" a="1"/>
  <c r="AW95" i="4" s="1"/>
  <c r="BB95" i="4" a="1"/>
  <c r="BB95" i="4" s="1"/>
  <c r="AV95" i="4" a="1"/>
  <c r="AV95" i="4" s="1"/>
  <c r="BC95" i="4" a="1"/>
  <c r="BC95" i="4" s="1"/>
  <c r="BD95" i="4" a="1"/>
  <c r="BD95" i="4" s="1"/>
  <c r="BF95" i="4" s="1" a="1"/>
  <c r="BF95" i="4" s="1"/>
  <c r="BE95" i="4" a="1"/>
  <c r="BE95" i="4" s="1"/>
  <c r="BG95" i="4" s="1" a="1"/>
  <c r="BG95" i="4" s="1"/>
  <c r="BH95" i="4" l="1"/>
  <c r="BI95" i="4"/>
  <c r="BJ95" i="4"/>
  <c r="BK95" i="4" s="1"/>
  <c r="BL95" i="4" s="1"/>
  <c r="V95" i="4"/>
  <c r="X95" i="4"/>
  <c r="W95" i="4"/>
  <c r="Y95" i="4"/>
  <c r="Z95" i="4" s="1"/>
  <c r="AG95" i="4" l="1" a="1"/>
  <c r="AG95" i="4" s="1"/>
  <c r="AA95" i="4" a="1"/>
  <c r="AA95" i="4" s="1"/>
  <c r="BY95" i="4" s="1" a="1"/>
  <c r="BY95" i="4" s="1"/>
  <c r="AB95" i="4" a="1"/>
  <c r="AB95" i="4" s="1"/>
  <c r="AF95" i="4" a="1"/>
  <c r="AF95" i="4" s="1"/>
  <c r="AD95" i="4" a="1"/>
  <c r="AD95" i="4" s="1"/>
  <c r="AC95" i="4" a="1"/>
  <c r="AC95" i="4" s="1"/>
  <c r="AE95" i="4" s="1"/>
  <c r="BN95" i="4" a="1"/>
  <c r="BN95" i="4" s="1"/>
  <c r="BM95" i="4" a="1"/>
  <c r="BM95" i="4" s="1"/>
  <c r="AM95" i="4" s="1" a="1"/>
  <c r="AM95" i="4" s="1"/>
  <c r="BP95" i="4" a="1"/>
  <c r="BP95" i="4" s="1"/>
  <c r="BO95" i="4" a="1"/>
  <c r="BO95" i="4" s="1"/>
  <c r="BQ95" i="4" s="1"/>
  <c r="BR95" i="4" a="1"/>
  <c r="BR95" i="4" s="1"/>
  <c r="BS95" i="4" a="1"/>
  <c r="BS95" i="4" s="1"/>
  <c r="BT95" i="4" s="1"/>
  <c r="CB95" i="4" s="1"/>
  <c r="BU95" i="4" l="1"/>
  <c r="AH95" i="4"/>
  <c r="AP95" i="4" s="1"/>
  <c r="AI95" i="4"/>
  <c r="BV95" i="4" s="1"/>
  <c r="BZ95" i="4" s="1"/>
  <c r="CA95" i="4" s="1"/>
  <c r="AR95" i="4" l="1"/>
  <c r="AS95" i="4"/>
  <c r="AQ95" i="4"/>
  <c r="CE95" i="4"/>
  <c r="CC95" i="4"/>
  <c r="CD95" i="4"/>
  <c r="BW95" i="4"/>
  <c r="BX95" i="4" s="1"/>
  <c r="AJ95" i="4"/>
  <c r="AN95" i="4" s="1"/>
  <c r="AO95" i="4" s="1"/>
  <c r="AK95" i="4" l="1"/>
  <c r="AL95" i="4" s="1"/>
  <c r="CF95" i="4" s="1"/>
  <c r="H96" i="4"/>
  <c r="AT96" i="4"/>
  <c r="AU96" i="4" a="1"/>
  <c r="AU96" i="4" s="1"/>
  <c r="AX96" i="4" a="1"/>
  <c r="AX96" i="4" s="1"/>
  <c r="AZ96" i="4" a="1"/>
  <c r="AZ96" i="4" s="1"/>
  <c r="BA96" i="4" a="1"/>
  <c r="BA96" i="4" s="1"/>
  <c r="AY96" i="4" a="1"/>
  <c r="AY96" i="4" s="1"/>
  <c r="AW96" i="4" a="1"/>
  <c r="AW96" i="4" s="1"/>
  <c r="I96" i="4" a="1"/>
  <c r="I96" i="4" s="1"/>
  <c r="L96" i="4" a="1"/>
  <c r="L96" i="4" s="1"/>
  <c r="N96" i="4" a="1"/>
  <c r="N96" i="4" s="1"/>
  <c r="M96" i="4" a="1"/>
  <c r="M96" i="4" s="1"/>
  <c r="O96" i="4" a="1"/>
  <c r="O96" i="4" s="1"/>
  <c r="K96" i="4" l="1" a="1"/>
  <c r="K96" i="4" s="1"/>
  <c r="R96" i="4" a="1"/>
  <c r="R96" i="4" s="1"/>
  <c r="T96" i="4" s="1" a="1"/>
  <c r="T96" i="4" s="1"/>
  <c r="J96" i="4" a="1"/>
  <c r="J96" i="4" s="1"/>
  <c r="S96" i="4" a="1"/>
  <c r="S96" i="4" s="1"/>
  <c r="U96" i="4" s="1" a="1"/>
  <c r="U96" i="4" s="1"/>
  <c r="P96" i="4" a="1"/>
  <c r="P96" i="4" s="1"/>
  <c r="Q96" i="4" a="1"/>
  <c r="Q96" i="4" s="1"/>
  <c r="BC96" i="4" a="1"/>
  <c r="BC96" i="4" s="1"/>
  <c r="BE96" i="4" a="1"/>
  <c r="BE96" i="4" s="1"/>
  <c r="BG96" i="4" s="1" a="1"/>
  <c r="BG96" i="4" s="1"/>
  <c r="BD96" i="4" a="1"/>
  <c r="BD96" i="4" s="1"/>
  <c r="BF96" i="4" s="1" a="1"/>
  <c r="BF96" i="4" s="1"/>
  <c r="AV96" i="4" a="1"/>
  <c r="AV96" i="4" s="1"/>
  <c r="BB96" i="4" a="1"/>
  <c r="BB96" i="4" s="1"/>
  <c r="BI96" i="4" l="1"/>
  <c r="BH96" i="4"/>
  <c r="BJ96" i="4"/>
  <c r="BK96" i="4" s="1"/>
  <c r="BL96" i="4" s="1"/>
  <c r="X96" i="4"/>
  <c r="V96" i="4"/>
  <c r="W96" i="4"/>
  <c r="Y96" i="4" l="1"/>
  <c r="Z96" i="4" s="1"/>
  <c r="AG96" i="4" a="1"/>
  <c r="AG96" i="4" s="1"/>
  <c r="AA96" i="4" a="1"/>
  <c r="AA96" i="4" s="1"/>
  <c r="BY96" i="4" s="1" a="1"/>
  <c r="BY96" i="4" s="1"/>
  <c r="AF96" i="4" a="1"/>
  <c r="AF96" i="4" s="1"/>
  <c r="AC96" i="4" a="1"/>
  <c r="AC96" i="4" s="1"/>
  <c r="AB96" i="4" a="1"/>
  <c r="AB96" i="4" s="1"/>
  <c r="AD96" i="4" a="1"/>
  <c r="AD96" i="4" s="1"/>
  <c r="BN96" i="4" a="1"/>
  <c r="BN96" i="4" s="1"/>
  <c r="BS96" i="4" a="1"/>
  <c r="BS96" i="4" s="1"/>
  <c r="BR96" i="4" a="1"/>
  <c r="BR96" i="4" s="1"/>
  <c r="BP96" i="4" a="1"/>
  <c r="BP96" i="4" s="1"/>
  <c r="BM96" i="4" a="1"/>
  <c r="BM96" i="4" s="1"/>
  <c r="AM96" i="4" s="1" a="1"/>
  <c r="AM96" i="4" s="1"/>
  <c r="BO96" i="4" a="1"/>
  <c r="BO96" i="4" s="1"/>
  <c r="BQ96" i="4" s="1"/>
  <c r="BT96" i="4" l="1"/>
  <c r="CB96" i="4" s="1"/>
  <c r="AH96" i="4"/>
  <c r="AP96" i="4" s="1"/>
  <c r="BU96" i="4"/>
  <c r="AE96" i="4"/>
  <c r="AI96" i="4"/>
  <c r="BV96" i="4" s="1"/>
  <c r="BZ96" i="4" s="1"/>
  <c r="AJ96" i="4"/>
  <c r="AN96" i="4" s="1"/>
  <c r="CA96" i="4" l="1"/>
  <c r="AO96" i="4"/>
  <c r="AS96" i="4"/>
  <c r="AR96" i="4"/>
  <c r="AQ96" i="4"/>
  <c r="CE96" i="4"/>
  <c r="CC96" i="4"/>
  <c r="CD96" i="4"/>
  <c r="BW96" i="4"/>
  <c r="BX96" i="4" s="1"/>
  <c r="AK96" i="4"/>
  <c r="AL96" i="4" s="1"/>
  <c r="CF96" i="4"/>
  <c r="H97" i="4" l="1"/>
  <c r="AT97" i="4"/>
  <c r="AU97" i="4" l="1" a="1"/>
  <c r="AU97" i="4" s="1"/>
  <c r="AX97" i="4" a="1"/>
  <c r="AX97" i="4" s="1"/>
  <c r="AZ97" i="4" a="1"/>
  <c r="AZ97" i="4" s="1"/>
  <c r="AW97" i="4" a="1"/>
  <c r="AW97" i="4" s="1"/>
  <c r="BA97" i="4" a="1"/>
  <c r="BA97" i="4" s="1"/>
  <c r="I97" i="4" a="1"/>
  <c r="I97" i="4" s="1"/>
  <c r="N97" i="4" a="1"/>
  <c r="N97" i="4" s="1"/>
  <c r="M97" i="4" a="1"/>
  <c r="M97" i="4" s="1"/>
  <c r="O97" i="4" a="1"/>
  <c r="O97" i="4" s="1"/>
  <c r="L97" i="4" a="1"/>
  <c r="L97" i="4" s="1"/>
  <c r="K97" i="4" l="1" a="1"/>
  <c r="K97" i="4" s="1"/>
  <c r="J97" i="4" a="1"/>
  <c r="J97" i="4" s="1"/>
  <c r="S97" i="4" a="1"/>
  <c r="S97" i="4" s="1"/>
  <c r="U97" i="4" s="1" a="1"/>
  <c r="U97" i="4" s="1"/>
  <c r="Q97" i="4" a="1"/>
  <c r="Q97" i="4" s="1"/>
  <c r="R97" i="4" a="1"/>
  <c r="R97" i="4" s="1"/>
  <c r="T97" i="4" s="1" a="1"/>
  <c r="T97" i="4" s="1"/>
  <c r="P97" i="4" a="1"/>
  <c r="P97" i="4" s="1"/>
  <c r="AY97" i="4" a="1"/>
  <c r="AY97" i="4" s="1"/>
  <c r="BB97" i="4" a="1"/>
  <c r="BB97" i="4" s="1"/>
  <c r="BD97" i="4" a="1"/>
  <c r="BD97" i="4" s="1"/>
  <c r="BF97" i="4" s="1" a="1"/>
  <c r="BF97" i="4" s="1"/>
  <c r="BC97" i="4" a="1"/>
  <c r="BC97" i="4" s="1"/>
  <c r="AV97" i="4" a="1"/>
  <c r="AV97" i="4" s="1"/>
  <c r="BE97" i="4" a="1"/>
  <c r="BE97" i="4" s="1"/>
  <c r="BG97" i="4" s="1" a="1"/>
  <c r="BG97" i="4" s="1"/>
  <c r="BH97" i="4" l="1"/>
  <c r="BJ97" i="4"/>
  <c r="BK97" i="4" s="1"/>
  <c r="BL97" i="4" s="1"/>
  <c r="BI97" i="4"/>
  <c r="W97" i="4"/>
  <c r="X97" i="4"/>
  <c r="V97" i="4"/>
  <c r="Y97" i="4" l="1"/>
  <c r="Z97" i="4" s="1"/>
  <c r="AG97" i="4" a="1"/>
  <c r="AG97" i="4" s="1"/>
  <c r="AF97" i="4" a="1"/>
  <c r="AF97" i="4" s="1"/>
  <c r="AC97" i="4" a="1"/>
  <c r="AC97" i="4" s="1"/>
  <c r="AB97" i="4" a="1"/>
  <c r="AB97" i="4" s="1"/>
  <c r="AD97" i="4" a="1"/>
  <c r="AD97" i="4" s="1"/>
  <c r="AA97" i="4" a="1"/>
  <c r="AA97" i="4" s="1"/>
  <c r="BY97" i="4" s="1" a="1"/>
  <c r="BY97" i="4" s="1"/>
  <c r="BR97" i="4" a="1"/>
  <c r="BR97" i="4" s="1"/>
  <c r="BS97" i="4" a="1"/>
  <c r="BS97" i="4" s="1"/>
  <c r="BT97" i="4" s="1"/>
  <c r="BN97" i="4" a="1"/>
  <c r="BN97" i="4" s="1"/>
  <c r="BP97" i="4" a="1"/>
  <c r="BP97" i="4" s="1"/>
  <c r="BO97" i="4" a="1"/>
  <c r="BO97" i="4" s="1"/>
  <c r="BQ97" i="4" s="1"/>
  <c r="BM97" i="4" a="1"/>
  <c r="BM97" i="4" s="1"/>
  <c r="AM97" i="4" s="1" a="1"/>
  <c r="AM97" i="4" s="1"/>
  <c r="CB97" i="4" l="1"/>
  <c r="BU97" i="4"/>
  <c r="AE97" i="4"/>
  <c r="AH97" i="4"/>
  <c r="AP97" i="4" s="1"/>
  <c r="AI97" i="4"/>
  <c r="BV97" i="4" s="1"/>
  <c r="BZ97" i="4" s="1"/>
  <c r="CA97" i="4" s="1"/>
  <c r="AR97" i="4" l="1"/>
  <c r="AS97" i="4"/>
  <c r="AQ97" i="4"/>
  <c r="CE97" i="4"/>
  <c r="CC97" i="4"/>
  <c r="CD97" i="4"/>
  <c r="BW97" i="4"/>
  <c r="BX97" i="4" s="1"/>
  <c r="AJ97" i="4"/>
  <c r="AN97" i="4" s="1"/>
  <c r="AO97" i="4" s="1"/>
  <c r="AK97" i="4" l="1"/>
  <c r="AL97" i="4" s="1"/>
  <c r="CF97" i="4" s="1"/>
  <c r="AT98" i="4"/>
  <c r="H98" i="4"/>
  <c r="I98" i="4" l="1" a="1"/>
  <c r="I98" i="4" s="1"/>
  <c r="L98" i="4" a="1"/>
  <c r="L98" i="4" s="1"/>
  <c r="O98" i="4" a="1"/>
  <c r="O98" i="4" s="1"/>
  <c r="N98" i="4" a="1"/>
  <c r="N98" i="4" s="1"/>
  <c r="M98" i="4" a="1"/>
  <c r="M98" i="4" s="1"/>
  <c r="AU98" i="4" a="1"/>
  <c r="AU98" i="4" s="1"/>
  <c r="AZ98" i="4" a="1"/>
  <c r="AZ98" i="4" s="1"/>
  <c r="AY98" i="4" a="1"/>
  <c r="AY98" i="4" s="1"/>
  <c r="AX98" i="4" a="1"/>
  <c r="AX98" i="4" s="1"/>
  <c r="BA98" i="4" a="1"/>
  <c r="BA98" i="4" s="1"/>
  <c r="AW98" i="4" l="1" a="1"/>
  <c r="AW98" i="4" s="1"/>
  <c r="BD98" i="4" a="1"/>
  <c r="BD98" i="4" s="1"/>
  <c r="BF98" i="4" s="1" a="1"/>
  <c r="BF98" i="4" s="1"/>
  <c r="BB98" i="4" a="1"/>
  <c r="BB98" i="4" s="1"/>
  <c r="AV98" i="4" a="1"/>
  <c r="AV98" i="4" s="1"/>
  <c r="BE98" i="4" a="1"/>
  <c r="BE98" i="4" s="1"/>
  <c r="BG98" i="4" s="1" a="1"/>
  <c r="BG98" i="4" s="1"/>
  <c r="BC98" i="4" a="1"/>
  <c r="BC98" i="4" s="1"/>
  <c r="K98" i="4" a="1"/>
  <c r="K98" i="4" s="1"/>
  <c r="P98" i="4" a="1"/>
  <c r="P98" i="4" s="1"/>
  <c r="Q98" i="4" a="1"/>
  <c r="Q98" i="4" s="1"/>
  <c r="R98" i="4" a="1"/>
  <c r="R98" i="4" s="1"/>
  <c r="T98" i="4" s="1" a="1"/>
  <c r="T98" i="4" s="1"/>
  <c r="S98" i="4" a="1"/>
  <c r="S98" i="4" s="1"/>
  <c r="U98" i="4" s="1" a="1"/>
  <c r="U98" i="4" s="1"/>
  <c r="J98" i="4" a="1"/>
  <c r="J98" i="4" s="1"/>
  <c r="V98" i="4" l="1"/>
  <c r="W98" i="4"/>
  <c r="X98" i="4"/>
  <c r="Y98" i="4" s="1"/>
  <c r="Z98" i="4" s="1"/>
  <c r="BI98" i="4"/>
  <c r="BH98" i="4"/>
  <c r="BJ98" i="4"/>
  <c r="BK98" i="4" s="1"/>
  <c r="BL98" i="4" s="1"/>
  <c r="BS98" i="4" l="1" a="1"/>
  <c r="BS98" i="4" s="1"/>
  <c r="BN98" i="4" a="1"/>
  <c r="BN98" i="4" s="1"/>
  <c r="BP98" i="4" a="1"/>
  <c r="BP98" i="4" s="1"/>
  <c r="BR98" i="4" a="1"/>
  <c r="BR98" i="4" s="1"/>
  <c r="BM98" i="4" a="1"/>
  <c r="BM98" i="4" s="1"/>
  <c r="AM98" i="4" s="1" a="1"/>
  <c r="AM98" i="4" s="1"/>
  <c r="BO98" i="4" a="1"/>
  <c r="BO98" i="4" s="1"/>
  <c r="BQ98" i="4" s="1"/>
  <c r="AG98" i="4" a="1"/>
  <c r="AG98" i="4" s="1"/>
  <c r="AF98" i="4" a="1"/>
  <c r="AF98" i="4" s="1"/>
  <c r="AB98" i="4" a="1"/>
  <c r="AB98" i="4" s="1"/>
  <c r="AD98" i="4" a="1"/>
  <c r="AD98" i="4" s="1"/>
  <c r="AA98" i="4" a="1"/>
  <c r="AA98" i="4" s="1"/>
  <c r="BY98" i="4" s="1" a="1"/>
  <c r="BY98" i="4" s="1"/>
  <c r="AC98" i="4" a="1"/>
  <c r="AC98" i="4" s="1"/>
  <c r="AE98" i="4" s="1"/>
  <c r="BT98" i="4" l="1"/>
  <c r="CB98" i="4" s="1"/>
  <c r="AH98" i="4"/>
  <c r="AP98" i="4" s="1"/>
  <c r="AI98" i="4"/>
  <c r="BU98" i="4"/>
  <c r="BV98" i="4"/>
  <c r="BZ98" i="4" s="1"/>
  <c r="CA98" i="4" l="1"/>
  <c r="AS98" i="4"/>
  <c r="AR98" i="4"/>
  <c r="AQ98" i="4"/>
  <c r="CE98" i="4"/>
  <c r="CC98" i="4"/>
  <c r="CD98" i="4"/>
  <c r="BW98" i="4"/>
  <c r="BX98" i="4" s="1"/>
  <c r="AJ98" i="4"/>
  <c r="AN98" i="4" s="1"/>
  <c r="AO98" i="4" s="1"/>
  <c r="AK98" i="4" l="1"/>
  <c r="AL98" i="4" s="1"/>
  <c r="CF98" i="4" s="1"/>
  <c r="AT99" i="4"/>
  <c r="H99" i="4"/>
  <c r="I99" i="4" a="1"/>
  <c r="I99" i="4" s="1"/>
  <c r="N99" i="4" a="1"/>
  <c r="N99" i="4" s="1"/>
  <c r="M99" i="4" a="1"/>
  <c r="M99" i="4" s="1"/>
  <c r="O99" i="4" a="1"/>
  <c r="O99" i="4" s="1"/>
  <c r="L99" i="4" a="1"/>
  <c r="L99" i="4" s="1"/>
  <c r="AU99" i="4" a="1"/>
  <c r="AU99" i="4" s="1"/>
  <c r="AZ99" i="4" a="1"/>
  <c r="AZ99" i="4" s="1"/>
  <c r="AY99" i="4" a="1"/>
  <c r="AY99" i="4" s="1"/>
  <c r="AX99" i="4" a="1"/>
  <c r="AX99" i="4" s="1"/>
  <c r="BA99" i="4" a="1"/>
  <c r="BA99" i="4" s="1"/>
  <c r="AW99" i="4" l="1" a="1"/>
  <c r="AW99" i="4" s="1"/>
  <c r="BB99" i="4" a="1"/>
  <c r="BB99" i="4" s="1"/>
  <c r="BD99" i="4" a="1"/>
  <c r="BD99" i="4" s="1"/>
  <c r="BF99" i="4" s="1" a="1"/>
  <c r="BF99" i="4" s="1"/>
  <c r="AV99" i="4" a="1"/>
  <c r="AV99" i="4" s="1"/>
  <c r="BC99" i="4" a="1"/>
  <c r="BC99" i="4" s="1"/>
  <c r="BE99" i="4" a="1"/>
  <c r="BE99" i="4" s="1"/>
  <c r="BG99" i="4" s="1" a="1"/>
  <c r="BG99" i="4" s="1"/>
  <c r="K99" i="4" a="1"/>
  <c r="K99" i="4" s="1"/>
  <c r="R99" i="4" a="1"/>
  <c r="R99" i="4" s="1"/>
  <c r="T99" i="4" s="1" a="1"/>
  <c r="T99" i="4" s="1"/>
  <c r="Q99" i="4" a="1"/>
  <c r="Q99" i="4" s="1"/>
  <c r="S99" i="4" a="1"/>
  <c r="S99" i="4" s="1"/>
  <c r="U99" i="4" s="1" a="1"/>
  <c r="U99" i="4" s="1"/>
  <c r="P99" i="4" a="1"/>
  <c r="P99" i="4" s="1"/>
  <c r="J99" i="4" a="1"/>
  <c r="J99" i="4" s="1"/>
  <c r="V99" i="4" l="1"/>
  <c r="W99" i="4"/>
  <c r="X99" i="4"/>
  <c r="Y99" i="4" s="1"/>
  <c r="Z99" i="4" s="1"/>
  <c r="BJ99" i="4"/>
  <c r="BK99" i="4" s="1"/>
  <c r="BL99" i="4" s="1"/>
  <c r="BH99" i="4"/>
  <c r="BI99" i="4"/>
  <c r="BS99" i="4" l="1" a="1"/>
  <c r="BS99" i="4" s="1"/>
  <c r="BR99" i="4" a="1"/>
  <c r="BR99" i="4" s="1"/>
  <c r="BM99" i="4" a="1"/>
  <c r="BM99" i="4" s="1"/>
  <c r="AM99" i="4" s="1" a="1"/>
  <c r="AM99" i="4" s="1"/>
  <c r="BP99" i="4" a="1"/>
  <c r="BP99" i="4" s="1"/>
  <c r="BN99" i="4" a="1"/>
  <c r="BN99" i="4" s="1"/>
  <c r="BO99" i="4" a="1"/>
  <c r="BO99" i="4" s="1"/>
  <c r="BQ99" i="4" s="1"/>
  <c r="AD99" i="4" a="1"/>
  <c r="AD99" i="4" s="1"/>
  <c r="AG99" i="4" a="1"/>
  <c r="AG99" i="4" s="1"/>
  <c r="AB99" i="4" a="1"/>
  <c r="AB99" i="4" s="1"/>
  <c r="AC99" i="4" a="1"/>
  <c r="AC99" i="4" s="1"/>
  <c r="AE99" i="4" s="1"/>
  <c r="AF99" i="4" a="1"/>
  <c r="AF99" i="4" s="1"/>
  <c r="AI99" i="4" s="1"/>
  <c r="AA99" i="4" a="1"/>
  <c r="AA99" i="4" s="1"/>
  <c r="BY99" i="4" s="1" a="1"/>
  <c r="BY99" i="4" s="1"/>
  <c r="BT99" i="4" l="1"/>
  <c r="CB99" i="4" s="1"/>
  <c r="AH99" i="4"/>
  <c r="AP99" i="4" s="1"/>
  <c r="BU99" i="4"/>
  <c r="BV99" i="4"/>
  <c r="BZ99" i="4" s="1"/>
  <c r="CA99" i="4" l="1"/>
  <c r="AS99" i="4"/>
  <c r="AR99" i="4"/>
  <c r="AQ99" i="4"/>
  <c r="CE99" i="4"/>
  <c r="CC99" i="4"/>
  <c r="CD99" i="4"/>
  <c r="BW99" i="4"/>
  <c r="BX99" i="4" s="1"/>
  <c r="AJ99" i="4"/>
  <c r="AN99" i="4" s="1"/>
  <c r="AO99" i="4" s="1"/>
  <c r="AK99" i="4" l="1"/>
  <c r="AL99" i="4" s="1"/>
  <c r="CF99" i="4" s="1"/>
  <c r="AT100" i="4"/>
  <c r="H100" i="4"/>
  <c r="I100" i="4" l="1" a="1"/>
  <c r="I100" i="4" s="1"/>
  <c r="N100" i="4" a="1"/>
  <c r="N100" i="4" s="1"/>
  <c r="M100" i="4" a="1"/>
  <c r="M100" i="4" s="1"/>
  <c r="K100" i="4" a="1"/>
  <c r="K100" i="4" s="1"/>
  <c r="O100" i="4" a="1"/>
  <c r="O100" i="4" s="1"/>
  <c r="AU100" i="4" a="1"/>
  <c r="AU100" i="4" s="1"/>
  <c r="AW100" i="4" a="1"/>
  <c r="AW100" i="4" s="1"/>
  <c r="AX100" i="4" a="1"/>
  <c r="AX100" i="4" s="1"/>
  <c r="AY100" i="4" a="1"/>
  <c r="AY100" i="4" s="1"/>
  <c r="AZ100" i="4" a="1"/>
  <c r="AZ100" i="4" s="1"/>
  <c r="BA100" i="4" a="1"/>
  <c r="BA100" i="4" s="1"/>
  <c r="BB100" i="4" l="1" a="1"/>
  <c r="BB100" i="4" s="1"/>
  <c r="BC100" i="4" a="1"/>
  <c r="BC100" i="4" s="1"/>
  <c r="AV100" i="4" a="1"/>
  <c r="AV100" i="4" s="1"/>
  <c r="BD100" i="4" a="1"/>
  <c r="BD100" i="4" s="1"/>
  <c r="BF100" i="4" s="1" a="1"/>
  <c r="BF100" i="4" s="1"/>
  <c r="BE100" i="4" a="1"/>
  <c r="BE100" i="4" s="1"/>
  <c r="BG100" i="4" s="1" a="1"/>
  <c r="BG100" i="4" s="1"/>
  <c r="L100" i="4" a="1"/>
  <c r="L100" i="4" s="1"/>
  <c r="P100" i="4" a="1"/>
  <c r="P100" i="4" s="1"/>
  <c r="J100" i="4" a="1"/>
  <c r="J100" i="4" s="1"/>
  <c r="R100" i="4" a="1"/>
  <c r="R100" i="4" s="1"/>
  <c r="T100" i="4" s="1" a="1"/>
  <c r="T100" i="4" s="1"/>
  <c r="S100" i="4" a="1"/>
  <c r="S100" i="4" s="1"/>
  <c r="U100" i="4" s="1" a="1"/>
  <c r="U100" i="4" s="1"/>
  <c r="Q100" i="4" a="1"/>
  <c r="Q100" i="4" s="1"/>
  <c r="X100" i="4" l="1"/>
  <c r="V100" i="4"/>
  <c r="W100" i="4"/>
  <c r="Y100" i="4"/>
  <c r="Z100" i="4" s="1"/>
  <c r="BI100" i="4"/>
  <c r="BH100" i="4"/>
  <c r="BJ100" i="4"/>
  <c r="BK100" i="4" s="1"/>
  <c r="BL100" i="4" s="1"/>
  <c r="BO100" i="4" l="1" a="1"/>
  <c r="BO100" i="4" s="1"/>
  <c r="BS100" i="4" a="1"/>
  <c r="BS100" i="4" s="1"/>
  <c r="BP100" i="4" a="1"/>
  <c r="BP100" i="4" s="1"/>
  <c r="BQ100" i="4" s="1"/>
  <c r="BM100" i="4" a="1"/>
  <c r="BM100" i="4" s="1"/>
  <c r="AM100" i="4" s="1" a="1"/>
  <c r="AM100" i="4" s="1"/>
  <c r="BN100" i="4" a="1"/>
  <c r="BN100" i="4" s="1"/>
  <c r="BR100" i="4" a="1"/>
  <c r="BR100" i="4" s="1"/>
  <c r="BU100" i="4" s="1"/>
  <c r="AG100" i="4" a="1"/>
  <c r="AG100" i="4" s="1"/>
  <c r="AC100" i="4" a="1"/>
  <c r="AC100" i="4" s="1"/>
  <c r="AF100" i="4" a="1"/>
  <c r="AF100" i="4" s="1"/>
  <c r="AD100" i="4" a="1"/>
  <c r="AD100" i="4" s="1"/>
  <c r="AA100" i="4" a="1"/>
  <c r="AA100" i="4" s="1"/>
  <c r="BY100" i="4" s="1" a="1"/>
  <c r="BY100" i="4" s="1"/>
  <c r="AB100" i="4" a="1"/>
  <c r="AB100" i="4" s="1"/>
  <c r="BT100" i="4" l="1"/>
  <c r="CB100" i="4" s="1"/>
  <c r="AH100" i="4"/>
  <c r="AP100" i="4" s="1"/>
  <c r="AE100" i="4"/>
  <c r="AI100" i="4" s="1"/>
  <c r="BV100" i="4"/>
  <c r="BZ100" i="4" s="1"/>
  <c r="CA100" i="4" l="1"/>
  <c r="AS100" i="4"/>
  <c r="AR100" i="4"/>
  <c r="AQ100" i="4"/>
  <c r="CE100" i="4"/>
  <c r="CC100" i="4"/>
  <c r="CD100" i="4"/>
  <c r="BW100" i="4"/>
  <c r="BX100" i="4" s="1"/>
  <c r="AJ100" i="4"/>
  <c r="AN100" i="4" s="1"/>
  <c r="AO100" i="4" s="1"/>
  <c r="AK100" i="4" l="1"/>
  <c r="AL100" i="4" s="1"/>
  <c r="CF100" i="4" s="1"/>
  <c r="AT101" i="4"/>
  <c r="H101" i="4"/>
  <c r="I101" i="4" a="1"/>
  <c r="I101" i="4" s="1"/>
  <c r="N101" i="4" a="1"/>
  <c r="N101" i="4" s="1"/>
  <c r="O101" i="4" a="1"/>
  <c r="O101" i="4" s="1"/>
  <c r="M101" i="4" a="1"/>
  <c r="M101" i="4" s="1"/>
  <c r="L101" i="4" a="1"/>
  <c r="L101" i="4" s="1"/>
  <c r="K101" i="4" a="1"/>
  <c r="K101" i="4" s="1"/>
  <c r="AU101" i="4" a="1"/>
  <c r="AU101" i="4" s="1"/>
  <c r="AX101" i="4" a="1"/>
  <c r="AX101" i="4" s="1"/>
  <c r="AY101" i="4" a="1"/>
  <c r="AY101" i="4" s="1"/>
  <c r="AZ101" i="4" a="1"/>
  <c r="AZ101" i="4" s="1"/>
  <c r="BA101" i="4" a="1"/>
  <c r="BA101" i="4" s="1"/>
  <c r="AW101" i="4" l="1" a="1"/>
  <c r="AW101" i="4" s="1"/>
  <c r="AV101" i="4" a="1"/>
  <c r="AV101" i="4" s="1"/>
  <c r="BC101" i="4" a="1"/>
  <c r="BC101" i="4" s="1"/>
  <c r="BB101" i="4" a="1"/>
  <c r="BB101" i="4" s="1"/>
  <c r="BD101" i="4" a="1"/>
  <c r="BD101" i="4" s="1"/>
  <c r="BF101" i="4" s="1" a="1"/>
  <c r="BF101" i="4" s="1"/>
  <c r="BE101" i="4" a="1"/>
  <c r="BE101" i="4" s="1"/>
  <c r="BG101" i="4" s="1" a="1"/>
  <c r="BG101" i="4" s="1"/>
  <c r="P101" i="4" a="1"/>
  <c r="P101" i="4" s="1"/>
  <c r="R101" i="4" a="1"/>
  <c r="R101" i="4" s="1"/>
  <c r="T101" i="4" s="1" a="1"/>
  <c r="T101" i="4" s="1"/>
  <c r="S101" i="4" a="1"/>
  <c r="S101" i="4" s="1"/>
  <c r="U101" i="4" s="1" a="1"/>
  <c r="U101" i="4" s="1"/>
  <c r="J101" i="4" a="1"/>
  <c r="J101" i="4" s="1"/>
  <c r="Q101" i="4" a="1"/>
  <c r="Q101" i="4" s="1"/>
  <c r="W101" i="4" l="1"/>
  <c r="X101" i="4"/>
  <c r="V101" i="4"/>
  <c r="BJ101" i="4"/>
  <c r="BI101" i="4"/>
  <c r="BH101" i="4"/>
  <c r="Y101" i="4" l="1"/>
  <c r="Z101" i="4" s="1"/>
  <c r="BK101" i="4"/>
  <c r="BL101" i="4" s="1"/>
  <c r="AG101" i="4" a="1"/>
  <c r="AG101" i="4" s="1"/>
  <c r="AF101" i="4" a="1"/>
  <c r="AF101" i="4" s="1"/>
  <c r="AB101" i="4" a="1"/>
  <c r="AB101" i="4" s="1"/>
  <c r="AA101" i="4" a="1"/>
  <c r="AA101" i="4" s="1"/>
  <c r="BY101" i="4" s="1" a="1"/>
  <c r="BY101" i="4" s="1"/>
  <c r="AC101" i="4" a="1"/>
  <c r="AC101" i="4" s="1"/>
  <c r="AD101" i="4" a="1"/>
  <c r="AD101" i="4" s="1"/>
  <c r="AE101" i="4" l="1"/>
  <c r="AH101" i="4"/>
  <c r="AP101" i="4" s="1"/>
  <c r="AI101" i="4"/>
  <c r="BS101" i="4" a="1"/>
  <c r="BS101" i="4" s="1"/>
  <c r="BM101" i="4" a="1"/>
  <c r="BM101" i="4" s="1"/>
  <c r="AM101" i="4" s="1" a="1"/>
  <c r="AM101" i="4" s="1"/>
  <c r="BO101" i="4" a="1"/>
  <c r="BO101" i="4" s="1"/>
  <c r="BN101" i="4" a="1"/>
  <c r="BN101" i="4" s="1"/>
  <c r="BP101" i="4" a="1"/>
  <c r="BP101" i="4" s="1"/>
  <c r="BR101" i="4" a="1"/>
  <c r="BR101" i="4" s="1"/>
  <c r="BT101" i="4" l="1"/>
  <c r="CB101" i="4" s="1"/>
  <c r="BQ101" i="4"/>
  <c r="BU101" i="4" s="1"/>
  <c r="BV101" i="4"/>
  <c r="BZ101" i="4" s="1"/>
  <c r="AJ101" i="4"/>
  <c r="AN101" i="4" s="1"/>
  <c r="AO101" i="4" s="1"/>
  <c r="CA101" i="4" l="1"/>
  <c r="AR101" i="4"/>
  <c r="AS101" i="4"/>
  <c r="CE101" i="4"/>
  <c r="AQ101" i="4"/>
  <c r="CC101" i="4"/>
  <c r="CD101" i="4"/>
  <c r="BW101" i="4"/>
  <c r="BX101" i="4" s="1"/>
  <c r="AK101" i="4"/>
  <c r="AL101" i="4" s="1"/>
  <c r="CF101" i="4"/>
  <c r="AT102" i="4" l="1"/>
  <c r="H102" i="4"/>
  <c r="I102" i="4" l="1" a="1"/>
  <c r="I102" i="4" s="1"/>
  <c r="M102" i="4" a="1"/>
  <c r="M102" i="4" s="1"/>
  <c r="N102" i="4" a="1"/>
  <c r="N102" i="4" s="1"/>
  <c r="O102" i="4" a="1"/>
  <c r="O102" i="4" s="1"/>
  <c r="K102" i="4" a="1"/>
  <c r="K102" i="4" s="1"/>
  <c r="AU102" i="4" a="1"/>
  <c r="AU102" i="4" s="1"/>
  <c r="AZ102" i="4" a="1"/>
  <c r="AZ102" i="4" s="1"/>
  <c r="AX102" i="4" a="1"/>
  <c r="AX102" i="4" s="1"/>
  <c r="AY102" i="4" a="1"/>
  <c r="AY102" i="4" s="1"/>
  <c r="BA102" i="4" a="1"/>
  <c r="BA102" i="4" s="1"/>
  <c r="AW102" i="4" l="1" a="1"/>
  <c r="AW102" i="4" s="1"/>
  <c r="AV102" i="4" a="1"/>
  <c r="AV102" i="4" s="1"/>
  <c r="BB102" i="4" a="1"/>
  <c r="BB102" i="4" s="1"/>
  <c r="BD102" i="4" a="1"/>
  <c r="BD102" i="4" s="1"/>
  <c r="BF102" i="4" s="1" a="1"/>
  <c r="BF102" i="4" s="1"/>
  <c r="BC102" i="4" a="1"/>
  <c r="BC102" i="4" s="1"/>
  <c r="BE102" i="4" a="1"/>
  <c r="BE102" i="4" s="1"/>
  <c r="BG102" i="4" s="1" a="1"/>
  <c r="BG102" i="4" s="1"/>
  <c r="L102" i="4" a="1"/>
  <c r="L102" i="4" s="1"/>
  <c r="R102" i="4" a="1"/>
  <c r="R102" i="4" s="1"/>
  <c r="T102" i="4" s="1" a="1"/>
  <c r="T102" i="4" s="1"/>
  <c r="J102" i="4" a="1"/>
  <c r="J102" i="4" s="1"/>
  <c r="Q102" i="4" a="1"/>
  <c r="Q102" i="4" s="1"/>
  <c r="S102" i="4" a="1"/>
  <c r="S102" i="4" s="1"/>
  <c r="U102" i="4" s="1" a="1"/>
  <c r="U102" i="4" s="1"/>
  <c r="P102" i="4" a="1"/>
  <c r="P102" i="4" s="1"/>
  <c r="X102" i="4" l="1"/>
  <c r="V102" i="4"/>
  <c r="W102" i="4"/>
  <c r="Y102" i="4"/>
  <c r="Z102" i="4" s="1"/>
  <c r="BH102" i="4"/>
  <c r="BJ102" i="4"/>
  <c r="BK102" i="4" s="1"/>
  <c r="BL102" i="4" s="1"/>
  <c r="BI102" i="4"/>
  <c r="BS102" i="4" l="1" a="1"/>
  <c r="BS102" i="4" s="1"/>
  <c r="BO102" i="4" a="1"/>
  <c r="BO102" i="4" s="1"/>
  <c r="BN102" i="4" a="1"/>
  <c r="BN102" i="4" s="1"/>
  <c r="BP102" i="4" a="1"/>
  <c r="BP102" i="4" s="1"/>
  <c r="BM102" i="4" a="1"/>
  <c r="BM102" i="4" s="1"/>
  <c r="AM102" i="4" s="1" a="1"/>
  <c r="AM102" i="4" s="1"/>
  <c r="BR102" i="4" a="1"/>
  <c r="BR102" i="4" s="1"/>
  <c r="AG102" i="4" a="1"/>
  <c r="AG102" i="4" s="1"/>
  <c r="AB102" i="4" a="1"/>
  <c r="AB102" i="4" s="1"/>
  <c r="AC102" i="4" a="1"/>
  <c r="AC102" i="4" s="1"/>
  <c r="AA102" i="4" a="1"/>
  <c r="AA102" i="4" s="1"/>
  <c r="BY102" i="4" s="1" a="1"/>
  <c r="BY102" i="4" s="1"/>
  <c r="AD102" i="4" a="1"/>
  <c r="AD102" i="4" s="1"/>
  <c r="AF102" i="4" a="1"/>
  <c r="AF102" i="4" s="1"/>
  <c r="BT102" i="4" l="1"/>
  <c r="CB102" i="4" s="1"/>
  <c r="AH102" i="4"/>
  <c r="AP102" i="4" s="1"/>
  <c r="AE102" i="4"/>
  <c r="AI102" i="4" s="1"/>
  <c r="BQ102" i="4"/>
  <c r="BU102" i="4" s="1"/>
  <c r="BV102" i="4"/>
  <c r="BZ102" i="4" s="1"/>
  <c r="CA102" i="4" l="1"/>
  <c r="AS102" i="4"/>
  <c r="AR102" i="4"/>
  <c r="AQ102" i="4"/>
  <c r="CE102" i="4"/>
  <c r="CC102" i="4"/>
  <c r="CD102" i="4"/>
  <c r="BW102" i="4"/>
  <c r="BX102" i="4" s="1"/>
  <c r="AJ102" i="4"/>
  <c r="AN102" i="4" s="1"/>
  <c r="AO102" i="4" s="1"/>
  <c r="AK102" i="4" l="1"/>
  <c r="AL102" i="4" s="1"/>
  <c r="CF102" i="4" s="1"/>
  <c r="H103" i="4"/>
  <c r="AT103" i="4"/>
  <c r="AU103" i="4" a="1"/>
  <c r="AU103" i="4" s="1"/>
  <c r="AZ103" i="4" a="1"/>
  <c r="AZ103" i="4" s="1"/>
  <c r="BA103" i="4" a="1"/>
  <c r="BA103" i="4" s="1"/>
  <c r="AY103" i="4" a="1"/>
  <c r="AY103" i="4" s="1"/>
  <c r="AX103" i="4" a="1"/>
  <c r="AX103" i="4" s="1"/>
  <c r="I103" i="4" a="1"/>
  <c r="I103" i="4" s="1"/>
  <c r="N103" i="4" a="1"/>
  <c r="N103" i="4" s="1"/>
  <c r="M103" i="4" a="1"/>
  <c r="M103" i="4" s="1"/>
  <c r="O103" i="4" a="1"/>
  <c r="O103" i="4" s="1"/>
  <c r="K103" i="4" a="1"/>
  <c r="K103" i="4" s="1"/>
  <c r="L103" i="4" l="1" a="1"/>
  <c r="L103" i="4" s="1"/>
  <c r="P103" i="4" a="1"/>
  <c r="P103" i="4" s="1"/>
  <c r="R103" i="4" a="1"/>
  <c r="R103" i="4" s="1"/>
  <c r="T103" i="4" s="1" a="1"/>
  <c r="T103" i="4" s="1"/>
  <c r="J103" i="4" a="1"/>
  <c r="J103" i="4" s="1"/>
  <c r="Q103" i="4" a="1"/>
  <c r="Q103" i="4" s="1"/>
  <c r="S103" i="4" a="1"/>
  <c r="S103" i="4" s="1"/>
  <c r="U103" i="4" s="1" a="1"/>
  <c r="U103" i="4" s="1"/>
  <c r="AW103" i="4" a="1"/>
  <c r="AW103" i="4" s="1"/>
  <c r="BD103" i="4" a="1"/>
  <c r="BD103" i="4" s="1"/>
  <c r="BF103" i="4" s="1" a="1"/>
  <c r="BF103" i="4" s="1"/>
  <c r="BC103" i="4" a="1"/>
  <c r="BC103" i="4" s="1"/>
  <c r="BB103" i="4" a="1"/>
  <c r="BB103" i="4" s="1"/>
  <c r="AV103" i="4" a="1"/>
  <c r="AV103" i="4" s="1"/>
  <c r="BE103" i="4" a="1"/>
  <c r="BE103" i="4" s="1"/>
  <c r="BG103" i="4" s="1" a="1"/>
  <c r="BG103" i="4" s="1"/>
  <c r="BI103" i="4" l="1"/>
  <c r="BJ103" i="4"/>
  <c r="BH103" i="4"/>
  <c r="W103" i="4"/>
  <c r="V103" i="4"/>
  <c r="X103" i="4"/>
  <c r="Y103" i="4"/>
  <c r="Z103" i="4" s="1"/>
  <c r="BK103" i="4" l="1"/>
  <c r="BL103" i="4" s="1"/>
  <c r="AG103" i="4" a="1"/>
  <c r="AG103" i="4" s="1"/>
  <c r="AA103" i="4" a="1"/>
  <c r="AA103" i="4" s="1"/>
  <c r="BY103" i="4" s="1" a="1"/>
  <c r="BY103" i="4" s="1"/>
  <c r="AD103" i="4" a="1"/>
  <c r="AD103" i="4" s="1"/>
  <c r="AC103" i="4" a="1"/>
  <c r="AC103" i="4" s="1"/>
  <c r="AE103" i="4" s="1"/>
  <c r="AB103" i="4" a="1"/>
  <c r="AB103" i="4" s="1"/>
  <c r="AF103" i="4" a="1"/>
  <c r="AF103" i="4" s="1"/>
  <c r="BS103" i="4" a="1"/>
  <c r="BS103" i="4" s="1"/>
  <c r="BO103" i="4" a="1"/>
  <c r="BO103" i="4" s="1"/>
  <c r="BR103" i="4" a="1"/>
  <c r="BR103" i="4" s="1"/>
  <c r="BM103" i="4" a="1"/>
  <c r="BM103" i="4" s="1"/>
  <c r="AM103" i="4" s="1" a="1"/>
  <c r="AM103" i="4" s="1"/>
  <c r="BP103" i="4" a="1"/>
  <c r="BP103" i="4" s="1"/>
  <c r="BN103" i="4" a="1"/>
  <c r="BN103" i="4" s="1"/>
  <c r="BT103" i="4" l="1"/>
  <c r="CB103" i="4" s="1"/>
  <c r="BQ103" i="4"/>
  <c r="BU103" i="4" s="1"/>
  <c r="AH103" i="4"/>
  <c r="AP103" i="4" s="1"/>
  <c r="AI103" i="4"/>
  <c r="BV103" i="4" s="1"/>
  <c r="BZ103" i="4" s="1"/>
  <c r="CA103" i="4" l="1"/>
  <c r="AS103" i="4"/>
  <c r="AR103" i="4"/>
  <c r="AQ103" i="4"/>
  <c r="CE103" i="4"/>
  <c r="CC103" i="4"/>
  <c r="CD103" i="4"/>
  <c r="BW103" i="4"/>
  <c r="BX103" i="4" s="1"/>
  <c r="AJ103" i="4"/>
  <c r="AN103" i="4" s="1"/>
  <c r="AO103" i="4" s="1"/>
  <c r="AK103" i="4" l="1"/>
  <c r="AL103" i="4" s="1"/>
  <c r="CF103" i="4" s="1"/>
  <c r="AT104" i="4"/>
  <c r="H104" i="4"/>
  <c r="I104" i="4" l="1" a="1"/>
  <c r="I104" i="4" s="1"/>
  <c r="O104" i="4" a="1"/>
  <c r="O104" i="4" s="1"/>
  <c r="N104" i="4" a="1"/>
  <c r="N104" i="4" s="1"/>
  <c r="M104" i="4" a="1"/>
  <c r="M104" i="4" s="1"/>
  <c r="L104" i="4" a="1"/>
  <c r="L104" i="4" s="1"/>
  <c r="AU104" i="4" a="1"/>
  <c r="AU104" i="4" s="1"/>
  <c r="AY104" i="4" a="1"/>
  <c r="AY104" i="4" s="1"/>
  <c r="AZ104" i="4" a="1"/>
  <c r="AZ104" i="4" s="1"/>
  <c r="AX104" i="4" a="1"/>
  <c r="AX104" i="4" s="1"/>
  <c r="BA104" i="4" a="1"/>
  <c r="BA104" i="4" s="1"/>
  <c r="AW104" i="4" l="1" a="1"/>
  <c r="AW104" i="4" s="1"/>
  <c r="BC104" i="4" a="1"/>
  <c r="BC104" i="4" s="1"/>
  <c r="AV104" i="4" a="1"/>
  <c r="AV104" i="4" s="1"/>
  <c r="BE104" i="4" a="1"/>
  <c r="BE104" i="4" s="1"/>
  <c r="BG104" i="4" s="1" a="1"/>
  <c r="BG104" i="4" s="1"/>
  <c r="BD104" i="4" a="1"/>
  <c r="BD104" i="4" s="1"/>
  <c r="BF104" i="4" s="1" a="1"/>
  <c r="BF104" i="4" s="1"/>
  <c r="BB104" i="4" a="1"/>
  <c r="BB104" i="4" s="1"/>
  <c r="K104" i="4" a="1"/>
  <c r="K104" i="4" s="1"/>
  <c r="R104" i="4" a="1"/>
  <c r="R104" i="4" s="1"/>
  <c r="T104" i="4" s="1" a="1"/>
  <c r="T104" i="4" s="1"/>
  <c r="S104" i="4" a="1"/>
  <c r="S104" i="4" s="1"/>
  <c r="U104" i="4" s="1" a="1"/>
  <c r="U104" i="4" s="1"/>
  <c r="Q104" i="4" a="1"/>
  <c r="Q104" i="4" s="1"/>
  <c r="J104" i="4" a="1"/>
  <c r="J104" i="4" s="1"/>
  <c r="P104" i="4" a="1"/>
  <c r="P104" i="4" s="1"/>
  <c r="X104" i="4" l="1"/>
  <c r="V104" i="4"/>
  <c r="W104" i="4"/>
  <c r="BH104" i="4"/>
  <c r="BJ104" i="4"/>
  <c r="BK104" i="4" s="1"/>
  <c r="BL104" i="4" s="1"/>
  <c r="BI104" i="4"/>
  <c r="Y104" i="4" l="1"/>
  <c r="Z104" i="4" s="1"/>
  <c r="BS104" i="4" a="1"/>
  <c r="BS104" i="4" s="1"/>
  <c r="BR104" i="4" a="1"/>
  <c r="BR104" i="4" s="1"/>
  <c r="BN104" i="4" a="1"/>
  <c r="BN104" i="4" s="1"/>
  <c r="BM104" i="4" a="1"/>
  <c r="BM104" i="4" s="1"/>
  <c r="AM104" i="4" s="1" a="1"/>
  <c r="AM104" i="4" s="1"/>
  <c r="BP104" i="4" a="1"/>
  <c r="BP104" i="4" s="1"/>
  <c r="BO104" i="4" a="1"/>
  <c r="BO104" i="4" s="1"/>
  <c r="BQ104" i="4" s="1"/>
  <c r="AG104" i="4" a="1"/>
  <c r="AG104" i="4" s="1"/>
  <c r="AB104" i="4" a="1"/>
  <c r="AB104" i="4" s="1"/>
  <c r="AF104" i="4" a="1"/>
  <c r="AF104" i="4" s="1"/>
  <c r="AD104" i="4" a="1"/>
  <c r="AD104" i="4" s="1"/>
  <c r="AA104" i="4" a="1"/>
  <c r="AA104" i="4" s="1"/>
  <c r="BY104" i="4" s="1" a="1"/>
  <c r="BY104" i="4" s="1"/>
  <c r="AC104" i="4" a="1"/>
  <c r="AC104" i="4" s="1"/>
  <c r="AE104" i="4" s="1"/>
  <c r="BT104" i="4" l="1"/>
  <c r="CB104" i="4" s="1"/>
  <c r="AH104" i="4"/>
  <c r="AP104" i="4" s="1"/>
  <c r="AI104" i="4"/>
  <c r="BU104" i="4"/>
  <c r="BV104" i="4"/>
  <c r="BZ104" i="4" s="1"/>
  <c r="CA104" i="4" l="1"/>
  <c r="AS104" i="4"/>
  <c r="AR104" i="4"/>
  <c r="AQ104" i="4"/>
  <c r="CE104" i="4"/>
  <c r="CC104" i="4"/>
  <c r="CD104" i="4"/>
  <c r="BW104" i="4"/>
  <c r="BX104" i="4" s="1"/>
  <c r="AJ104" i="4"/>
  <c r="AN104" i="4" s="1"/>
  <c r="AO104" i="4" s="1"/>
  <c r="AK104" i="4" l="1"/>
  <c r="AL104" i="4" s="1"/>
  <c r="CF104" i="4" s="1"/>
  <c r="H105" i="4"/>
  <c r="AT105" i="4"/>
  <c r="AU105" i="4" a="1"/>
  <c r="AU105" i="4" s="1"/>
  <c r="AZ105" i="4" a="1"/>
  <c r="AZ105" i="4" s="1"/>
  <c r="AY105" i="4" a="1"/>
  <c r="AY105" i="4" s="1"/>
  <c r="AX105" i="4" a="1"/>
  <c r="AX105" i="4" s="1"/>
  <c r="BA105" i="4" a="1"/>
  <c r="BA105" i="4" s="1"/>
  <c r="I105" i="4" a="1"/>
  <c r="I105" i="4" s="1"/>
  <c r="N105" i="4" a="1"/>
  <c r="N105" i="4" s="1"/>
  <c r="M105" i="4" a="1"/>
  <c r="M105" i="4" s="1"/>
  <c r="O105" i="4" a="1"/>
  <c r="O105" i="4" s="1"/>
  <c r="L105" i="4" a="1"/>
  <c r="L105" i="4" s="1"/>
  <c r="K105" i="4" l="1" a="1"/>
  <c r="K105" i="4" s="1"/>
  <c r="S105" i="4" a="1"/>
  <c r="S105" i="4" s="1"/>
  <c r="U105" i="4" s="1" a="1"/>
  <c r="U105" i="4" s="1"/>
  <c r="Q105" i="4" a="1"/>
  <c r="Q105" i="4" s="1"/>
  <c r="P105" i="4" a="1"/>
  <c r="P105" i="4" s="1"/>
  <c r="J105" i="4" a="1"/>
  <c r="J105" i="4" s="1"/>
  <c r="R105" i="4" a="1"/>
  <c r="R105" i="4" s="1"/>
  <c r="T105" i="4" s="1" a="1"/>
  <c r="T105" i="4" s="1"/>
  <c r="AW105" i="4" a="1"/>
  <c r="AW105" i="4" s="1"/>
  <c r="BC105" i="4" a="1"/>
  <c r="BC105" i="4" s="1"/>
  <c r="AV105" i="4" a="1"/>
  <c r="AV105" i="4" s="1"/>
  <c r="BB105" i="4" a="1"/>
  <c r="BB105" i="4" s="1"/>
  <c r="BD105" i="4" a="1"/>
  <c r="BD105" i="4" s="1"/>
  <c r="BF105" i="4" s="1" a="1"/>
  <c r="BF105" i="4" s="1"/>
  <c r="BE105" i="4" a="1"/>
  <c r="BE105" i="4" s="1"/>
  <c r="BG105" i="4" s="1" a="1"/>
  <c r="BG105" i="4" s="1"/>
  <c r="BI105" i="4" l="1"/>
  <c r="BH105" i="4"/>
  <c r="BJ105" i="4"/>
  <c r="BK105" i="4" s="1"/>
  <c r="BL105" i="4" s="1"/>
  <c r="W105" i="4"/>
  <c r="V105" i="4"/>
  <c r="X105" i="4"/>
  <c r="Y105" i="4" s="1"/>
  <c r="Z105" i="4" s="1"/>
  <c r="AG105" i="4" l="1" a="1"/>
  <c r="AG105" i="4" s="1"/>
  <c r="AA105" i="4" a="1"/>
  <c r="AA105" i="4" s="1"/>
  <c r="BY105" i="4" s="1" a="1"/>
  <c r="BY105" i="4" s="1"/>
  <c r="AB105" i="4" a="1"/>
  <c r="AB105" i="4" s="1"/>
  <c r="AC105" i="4" a="1"/>
  <c r="AC105" i="4" s="1"/>
  <c r="AD105" i="4" a="1"/>
  <c r="AD105" i="4" s="1"/>
  <c r="AF105" i="4" a="1"/>
  <c r="AF105" i="4" s="1"/>
  <c r="BS105" i="4" a="1"/>
  <c r="BS105" i="4" s="1"/>
  <c r="BP105" i="4" a="1"/>
  <c r="BP105" i="4" s="1"/>
  <c r="BN105" i="4" a="1"/>
  <c r="BN105" i="4" s="1"/>
  <c r="BR105" i="4" a="1"/>
  <c r="BR105" i="4" s="1"/>
  <c r="BO105" i="4" a="1"/>
  <c r="BO105" i="4" s="1"/>
  <c r="BQ105" i="4" s="1"/>
  <c r="BM105" i="4" a="1"/>
  <c r="BM105" i="4" s="1"/>
  <c r="AM105" i="4" s="1" a="1"/>
  <c r="AM105" i="4" s="1"/>
  <c r="BU105" i="4" l="1"/>
  <c r="BT105" i="4"/>
  <c r="CB105" i="4" s="1"/>
  <c r="AH105" i="4"/>
  <c r="AP105" i="4" s="1"/>
  <c r="AE105" i="4"/>
  <c r="AI105" i="4" s="1"/>
  <c r="AS105" i="4" l="1"/>
  <c r="AR105" i="4"/>
  <c r="AQ105" i="4"/>
  <c r="CE105" i="4"/>
  <c r="CC105" i="4"/>
  <c r="CD105" i="4"/>
  <c r="AJ105" i="4"/>
  <c r="AN105" i="4" s="1"/>
  <c r="AO105" i="4" s="1"/>
  <c r="BV105" i="4"/>
  <c r="BZ105" i="4" s="1"/>
  <c r="CA105" i="4" s="1"/>
  <c r="AK105" i="4" l="1"/>
  <c r="AL105" i="4" s="1"/>
  <c r="BW105" i="4"/>
  <c r="BX105" i="4" s="1"/>
  <c r="CF105" i="4" s="1"/>
  <c r="AT106" i="4"/>
  <c r="H106" i="4"/>
  <c r="I106" i="4" l="1" a="1"/>
  <c r="I106" i="4" s="1"/>
  <c r="N106" i="4" a="1"/>
  <c r="N106" i="4" s="1"/>
  <c r="M106" i="4" a="1"/>
  <c r="M106" i="4" s="1"/>
  <c r="O106" i="4" a="1"/>
  <c r="O106" i="4" s="1"/>
  <c r="L106" i="4" a="1"/>
  <c r="L106" i="4" s="1"/>
  <c r="AU106" i="4" a="1"/>
  <c r="AU106" i="4" s="1"/>
  <c r="AX106" i="4" a="1"/>
  <c r="AX106" i="4" s="1"/>
  <c r="AY106" i="4" a="1"/>
  <c r="AY106" i="4" s="1"/>
  <c r="AZ106" i="4" a="1"/>
  <c r="AZ106" i="4" s="1"/>
  <c r="BA106" i="4" a="1"/>
  <c r="BA106" i="4" s="1"/>
  <c r="AW106" i="4" l="1" a="1"/>
  <c r="AW106" i="4" s="1"/>
  <c r="BC106" i="4" a="1"/>
  <c r="BC106" i="4" s="1"/>
  <c r="AV106" i="4" a="1"/>
  <c r="AV106" i="4" s="1"/>
  <c r="BD106" i="4" a="1"/>
  <c r="BD106" i="4" s="1"/>
  <c r="BF106" i="4" s="1" a="1"/>
  <c r="BF106" i="4" s="1"/>
  <c r="BB106" i="4" a="1"/>
  <c r="BB106" i="4" s="1"/>
  <c r="BE106" i="4" a="1"/>
  <c r="BE106" i="4" s="1"/>
  <c r="BG106" i="4" s="1" a="1"/>
  <c r="BG106" i="4" s="1"/>
  <c r="K106" i="4" a="1"/>
  <c r="K106" i="4" s="1"/>
  <c r="S106" i="4" a="1"/>
  <c r="S106" i="4" s="1"/>
  <c r="U106" i="4" s="1" a="1"/>
  <c r="U106" i="4" s="1"/>
  <c r="R106" i="4" a="1"/>
  <c r="R106" i="4" s="1"/>
  <c r="T106" i="4" s="1" a="1"/>
  <c r="T106" i="4" s="1"/>
  <c r="Q106" i="4" a="1"/>
  <c r="Q106" i="4" s="1"/>
  <c r="P106" i="4" a="1"/>
  <c r="P106" i="4" s="1"/>
  <c r="J106" i="4" a="1"/>
  <c r="J106" i="4" s="1"/>
  <c r="X106" i="4" l="1"/>
  <c r="W106" i="4"/>
  <c r="V106" i="4"/>
  <c r="BI106" i="4"/>
  <c r="BJ106" i="4"/>
  <c r="BH106" i="4"/>
  <c r="BK106" i="4" l="1"/>
  <c r="BL106" i="4" s="1"/>
  <c r="Y106" i="4"/>
  <c r="Z106" i="4" s="1"/>
  <c r="AD106" i="4" l="1" a="1"/>
  <c r="AD106" i="4" s="1"/>
  <c r="AF106" i="4" a="1"/>
  <c r="AF106" i="4" s="1"/>
  <c r="AB106" i="4" a="1"/>
  <c r="AB106" i="4" s="1"/>
  <c r="AA106" i="4" a="1"/>
  <c r="AA106" i="4" s="1"/>
  <c r="BY106" i="4" s="1" a="1"/>
  <c r="BY106" i="4" s="1"/>
  <c r="AG106" i="4" a="1"/>
  <c r="AG106" i="4" s="1"/>
  <c r="AH106" i="4" s="1"/>
  <c r="AP106" i="4" s="1"/>
  <c r="AC106" i="4" a="1"/>
  <c r="AC106" i="4" s="1"/>
  <c r="AE106" i="4" s="1"/>
  <c r="BO106" i="4" a="1"/>
  <c r="BO106" i="4" s="1"/>
  <c r="BS106" i="4" a="1"/>
  <c r="BS106" i="4" s="1"/>
  <c r="BM106" i="4" a="1"/>
  <c r="BM106" i="4" s="1"/>
  <c r="AM106" i="4" s="1" a="1"/>
  <c r="AM106" i="4" s="1"/>
  <c r="BP106" i="4" a="1"/>
  <c r="BP106" i="4" s="1"/>
  <c r="BN106" i="4" a="1"/>
  <c r="BN106" i="4" s="1"/>
  <c r="BR106" i="4" a="1"/>
  <c r="BR106" i="4" s="1"/>
  <c r="BT106" i="4" l="1"/>
  <c r="CB106" i="4" s="1"/>
  <c r="BQ106" i="4"/>
  <c r="BU106" i="4" s="1"/>
  <c r="AJ106" i="4"/>
  <c r="AN106" i="4" s="1"/>
  <c r="AO106" i="4" s="1"/>
  <c r="AI106" i="4"/>
  <c r="AR106" i="4" l="1"/>
  <c r="AS106" i="4"/>
  <c r="CE106" i="4"/>
  <c r="AQ106" i="4"/>
  <c r="CC106" i="4"/>
  <c r="CD106" i="4"/>
  <c r="AK106" i="4"/>
  <c r="AL106" i="4" s="1"/>
  <c r="BV106" i="4"/>
  <c r="BZ106" i="4" s="1"/>
  <c r="CA106" i="4" s="1"/>
  <c r="BW106" i="4" l="1"/>
  <c r="BX106" i="4" s="1"/>
  <c r="CF106" i="4" s="1"/>
  <c r="H107" i="4"/>
  <c r="AT107" i="4"/>
  <c r="AU107" i="4" l="1" a="1"/>
  <c r="AU107" i="4" s="1"/>
  <c r="AX107" i="4" a="1"/>
  <c r="AX107" i="4" s="1"/>
  <c r="BA107" i="4" a="1"/>
  <c r="BA107" i="4" s="1"/>
  <c r="AY107" i="4" a="1"/>
  <c r="AY107" i="4" s="1"/>
  <c r="AW107" i="4" a="1"/>
  <c r="AW107" i="4" s="1"/>
  <c r="AZ107" i="4" a="1"/>
  <c r="AZ107" i="4" s="1"/>
  <c r="I107" i="4" a="1"/>
  <c r="I107" i="4" s="1"/>
  <c r="N107" i="4" a="1"/>
  <c r="N107" i="4" s="1"/>
  <c r="O107" i="4" a="1"/>
  <c r="O107" i="4" s="1"/>
  <c r="M107" i="4" a="1"/>
  <c r="M107" i="4" s="1"/>
  <c r="L107" i="4" a="1"/>
  <c r="L107" i="4" s="1"/>
  <c r="K107" i="4" l="1" a="1"/>
  <c r="K107" i="4" s="1"/>
  <c r="J107" i="4" a="1"/>
  <c r="J107" i="4" s="1"/>
  <c r="S107" i="4" a="1"/>
  <c r="S107" i="4" s="1"/>
  <c r="U107" i="4" s="1" a="1"/>
  <c r="U107" i="4" s="1"/>
  <c r="P107" i="4" a="1"/>
  <c r="P107" i="4" s="1"/>
  <c r="R107" i="4" a="1"/>
  <c r="R107" i="4" s="1"/>
  <c r="T107" i="4" s="1" a="1"/>
  <c r="T107" i="4" s="1"/>
  <c r="Q107" i="4" a="1"/>
  <c r="Q107" i="4" s="1"/>
  <c r="BB107" i="4" a="1"/>
  <c r="BB107" i="4" s="1"/>
  <c r="AV107" i="4" a="1"/>
  <c r="AV107" i="4" s="1"/>
  <c r="BC107" i="4" a="1"/>
  <c r="BC107" i="4" s="1"/>
  <c r="BE107" i="4" a="1"/>
  <c r="BE107" i="4" s="1"/>
  <c r="BG107" i="4" s="1" a="1"/>
  <c r="BG107" i="4" s="1"/>
  <c r="BD107" i="4" a="1"/>
  <c r="BD107" i="4" s="1"/>
  <c r="BF107" i="4" s="1" a="1"/>
  <c r="BF107" i="4" s="1"/>
  <c r="BI107" i="4" l="1"/>
  <c r="BJ107" i="4"/>
  <c r="BK107" i="4" s="1"/>
  <c r="BL107" i="4" s="1"/>
  <c r="BH107" i="4"/>
  <c r="V107" i="4"/>
  <c r="W107" i="4"/>
  <c r="X107" i="4"/>
  <c r="Y107" i="4" s="1"/>
  <c r="Z107" i="4" s="1"/>
  <c r="AB107" i="4" l="1" a="1"/>
  <c r="AB107" i="4" s="1"/>
  <c r="AG107" i="4" a="1"/>
  <c r="AG107" i="4" s="1"/>
  <c r="AA107" i="4" a="1"/>
  <c r="AA107" i="4" s="1"/>
  <c r="BY107" i="4" s="1" a="1"/>
  <c r="BY107" i="4" s="1"/>
  <c r="AD107" i="4" a="1"/>
  <c r="AD107" i="4" s="1"/>
  <c r="AC107" i="4" a="1"/>
  <c r="AC107" i="4" s="1"/>
  <c r="AE107" i="4" s="1"/>
  <c r="AF107" i="4" a="1"/>
  <c r="AF107" i="4" s="1"/>
  <c r="AI107" i="4" s="1"/>
  <c r="BP107" i="4" a="1"/>
  <c r="BP107" i="4" s="1"/>
  <c r="BS107" i="4" a="1"/>
  <c r="BS107" i="4" s="1"/>
  <c r="BN107" i="4" a="1"/>
  <c r="BN107" i="4" s="1"/>
  <c r="BR107" i="4" a="1"/>
  <c r="BR107" i="4" s="1"/>
  <c r="BM107" i="4" a="1"/>
  <c r="BM107" i="4" s="1"/>
  <c r="AM107" i="4" s="1" a="1"/>
  <c r="AM107" i="4" s="1"/>
  <c r="BO107" i="4" a="1"/>
  <c r="BO107" i="4" s="1"/>
  <c r="BQ107" i="4" s="1"/>
  <c r="BT107" i="4" l="1"/>
  <c r="CB107" i="4" s="1"/>
  <c r="AH107" i="4"/>
  <c r="AP107" i="4" s="1"/>
  <c r="BU107" i="4"/>
  <c r="BV107" i="4"/>
  <c r="BZ107" i="4" s="1"/>
  <c r="AJ107" i="4"/>
  <c r="AN107" i="4" s="1"/>
  <c r="CA107" i="4" l="1"/>
  <c r="AO107" i="4"/>
  <c r="AS107" i="4"/>
  <c r="AR107" i="4"/>
  <c r="AQ107" i="4"/>
  <c r="CE107" i="4"/>
  <c r="CC107" i="4"/>
  <c r="CD107" i="4"/>
  <c r="BW107" i="4"/>
  <c r="BX107" i="4" s="1"/>
  <c r="AK107" i="4"/>
  <c r="AL107" i="4" s="1"/>
  <c r="CF107" i="4" s="1"/>
  <c r="H108" i="4"/>
  <c r="AT108" i="4"/>
  <c r="AU108" i="4" l="1" a="1"/>
  <c r="AU108" i="4" s="1"/>
  <c r="AZ108" i="4" a="1"/>
  <c r="AZ108" i="4" s="1"/>
  <c r="AW108" i="4" a="1"/>
  <c r="AW108" i="4" s="1"/>
  <c r="AX108" i="4" a="1"/>
  <c r="AX108" i="4" s="1"/>
  <c r="BA108" i="4" a="1"/>
  <c r="BA108" i="4" s="1"/>
  <c r="AY108" i="4" a="1"/>
  <c r="AY108" i="4" s="1"/>
  <c r="I108" i="4" a="1"/>
  <c r="I108" i="4" s="1"/>
  <c r="L108" i="4" a="1"/>
  <c r="L108" i="4" s="1"/>
  <c r="M108" i="4" a="1"/>
  <c r="M108" i="4" s="1"/>
  <c r="N108" i="4" a="1"/>
  <c r="N108" i="4" s="1"/>
  <c r="O108" i="4" a="1"/>
  <c r="O108" i="4" s="1"/>
  <c r="K108" i="4" l="1" a="1"/>
  <c r="K108" i="4" s="1"/>
  <c r="P108" i="4" a="1"/>
  <c r="P108" i="4" s="1"/>
  <c r="R108" i="4" a="1"/>
  <c r="R108" i="4" s="1"/>
  <c r="T108" i="4" s="1" a="1"/>
  <c r="T108" i="4" s="1"/>
  <c r="S108" i="4" a="1"/>
  <c r="S108" i="4" s="1"/>
  <c r="U108" i="4" s="1" a="1"/>
  <c r="U108" i="4" s="1"/>
  <c r="J108" i="4" a="1"/>
  <c r="J108" i="4" s="1"/>
  <c r="Q108" i="4" a="1"/>
  <c r="Q108" i="4" s="1"/>
  <c r="AV108" i="4" a="1"/>
  <c r="AV108" i="4" s="1"/>
  <c r="BD108" i="4" a="1"/>
  <c r="BD108" i="4" s="1"/>
  <c r="BF108" i="4" s="1" a="1"/>
  <c r="BF108" i="4" s="1"/>
  <c r="BE108" i="4" a="1"/>
  <c r="BE108" i="4" s="1"/>
  <c r="BG108" i="4" s="1" a="1"/>
  <c r="BG108" i="4" s="1"/>
  <c r="BC108" i="4" a="1"/>
  <c r="BC108" i="4" s="1"/>
  <c r="BB108" i="4" a="1"/>
  <c r="BB108" i="4" s="1"/>
  <c r="BI108" i="4" l="1"/>
  <c r="BJ108" i="4"/>
  <c r="BK108" i="4" s="1"/>
  <c r="BL108" i="4" s="1"/>
  <c r="BH108" i="4"/>
  <c r="W108" i="4"/>
  <c r="X108" i="4"/>
  <c r="V108" i="4"/>
  <c r="Y108" i="4" l="1"/>
  <c r="Z108" i="4" s="1"/>
  <c r="AD108" i="4" a="1"/>
  <c r="AD108" i="4" s="1"/>
  <c r="AG108" i="4" a="1"/>
  <c r="AG108" i="4" s="1"/>
  <c r="AF108" i="4" a="1"/>
  <c r="AF108" i="4" s="1"/>
  <c r="AC108" i="4" a="1"/>
  <c r="AC108" i="4" s="1"/>
  <c r="AE108" i="4" s="1"/>
  <c r="AB108" i="4" a="1"/>
  <c r="AB108" i="4" s="1"/>
  <c r="AA108" i="4" a="1"/>
  <c r="AA108" i="4" s="1"/>
  <c r="BY108" i="4" s="1" a="1"/>
  <c r="BY108" i="4" s="1"/>
  <c r="BS108" i="4" a="1"/>
  <c r="BS108" i="4" s="1"/>
  <c r="BO108" i="4" a="1"/>
  <c r="BO108" i="4" s="1"/>
  <c r="BR108" i="4" a="1"/>
  <c r="BR108" i="4" s="1"/>
  <c r="BP108" i="4" a="1"/>
  <c r="BP108" i="4" s="1"/>
  <c r="BN108" i="4" a="1"/>
  <c r="BN108" i="4" s="1"/>
  <c r="BM108" i="4" a="1"/>
  <c r="BM108" i="4" s="1"/>
  <c r="AM108" i="4" s="1" a="1"/>
  <c r="AM108" i="4" s="1"/>
  <c r="BT108" i="4" l="1"/>
  <c r="CB108" i="4" s="1"/>
  <c r="BQ108" i="4"/>
  <c r="BU108" i="4" s="1"/>
  <c r="AI108" i="4"/>
  <c r="BV108" i="4" s="1"/>
  <c r="BZ108" i="4" s="1"/>
  <c r="AH108" i="4"/>
  <c r="AP108" i="4" s="1"/>
  <c r="CA108" i="4" l="1"/>
  <c r="AS108" i="4"/>
  <c r="AR108" i="4"/>
  <c r="AQ108" i="4"/>
  <c r="CE108" i="4"/>
  <c r="CC108" i="4"/>
  <c r="CD108" i="4"/>
  <c r="BW108" i="4"/>
  <c r="BX108" i="4" s="1"/>
  <c r="AJ108" i="4"/>
  <c r="AN108" i="4" s="1"/>
  <c r="AO108" i="4" s="1"/>
  <c r="AK108" i="4" l="1"/>
  <c r="AL108" i="4" s="1"/>
  <c r="CF108" i="4" s="1"/>
  <c r="AT109" i="4"/>
  <c r="H109" i="4"/>
  <c r="I109" i="4" l="1" a="1"/>
  <c r="I109" i="4" s="1"/>
  <c r="M109" i="4" a="1"/>
  <c r="M109" i="4" s="1"/>
  <c r="O109" i="4" a="1"/>
  <c r="O109" i="4" s="1"/>
  <c r="N109" i="4" a="1"/>
  <c r="N109" i="4" s="1"/>
  <c r="L109" i="4" a="1"/>
  <c r="L109" i="4" s="1"/>
  <c r="K109" i="4" a="1"/>
  <c r="K109" i="4" s="1"/>
  <c r="AU109" i="4" a="1"/>
  <c r="AU109" i="4" s="1"/>
  <c r="AY109" i="4" a="1"/>
  <c r="AY109" i="4" s="1"/>
  <c r="BA109" i="4" a="1"/>
  <c r="BA109" i="4" s="1"/>
  <c r="AX109" i="4" a="1"/>
  <c r="AX109" i="4" s="1"/>
  <c r="AZ109" i="4" a="1"/>
  <c r="AZ109" i="4" s="1"/>
  <c r="AW109" i="4" l="1" a="1"/>
  <c r="AW109" i="4" s="1"/>
  <c r="AV109" i="4" a="1"/>
  <c r="AV109" i="4" s="1"/>
  <c r="BC109" i="4" a="1"/>
  <c r="BC109" i="4" s="1"/>
  <c r="BB109" i="4" a="1"/>
  <c r="BB109" i="4" s="1"/>
  <c r="BE109" i="4" a="1"/>
  <c r="BE109" i="4" s="1"/>
  <c r="BG109" i="4" s="1" a="1"/>
  <c r="BG109" i="4" s="1"/>
  <c r="BD109" i="4" a="1"/>
  <c r="BD109" i="4" s="1"/>
  <c r="BF109" i="4" s="1" a="1"/>
  <c r="BF109" i="4" s="1"/>
  <c r="R109" i="4" a="1"/>
  <c r="R109" i="4" s="1"/>
  <c r="T109" i="4" s="1" a="1"/>
  <c r="T109" i="4" s="1"/>
  <c r="J109" i="4" a="1"/>
  <c r="J109" i="4" s="1"/>
  <c r="S109" i="4" a="1"/>
  <c r="S109" i="4" s="1"/>
  <c r="U109" i="4" s="1" a="1"/>
  <c r="U109" i="4" s="1"/>
  <c r="X109" i="4" s="1"/>
  <c r="Q109" i="4" a="1"/>
  <c r="Q109" i="4" s="1"/>
  <c r="P109" i="4" a="1"/>
  <c r="P109" i="4" s="1"/>
  <c r="W109" i="4" l="1"/>
  <c r="V109" i="4"/>
  <c r="Y109" i="4" s="1"/>
  <c r="Z109" i="4" s="1"/>
  <c r="BJ109" i="4"/>
  <c r="BI109" i="4"/>
  <c r="BH109" i="4"/>
  <c r="BK109" i="4" l="1"/>
  <c r="BL109" i="4" s="1"/>
  <c r="AF109" i="4" a="1"/>
  <c r="AF109" i="4" s="1"/>
  <c r="AA109" i="4" a="1"/>
  <c r="AA109" i="4" s="1"/>
  <c r="BY109" i="4" s="1" a="1"/>
  <c r="BY109" i="4" s="1"/>
  <c r="AG109" i="4" a="1"/>
  <c r="AG109" i="4" s="1"/>
  <c r="AH109" i="4" s="1"/>
  <c r="AB109" i="4" a="1"/>
  <c r="AB109" i="4" s="1"/>
  <c r="AD109" i="4" a="1"/>
  <c r="AD109" i="4" s="1"/>
  <c r="AC109" i="4" a="1"/>
  <c r="AC109" i="4" s="1"/>
  <c r="AE109" i="4" s="1"/>
  <c r="AP109" i="4" l="1"/>
  <c r="AI109" i="4"/>
  <c r="BM109" i="4" a="1"/>
  <c r="BM109" i="4" s="1"/>
  <c r="AM109" i="4" s="1" a="1"/>
  <c r="AM109" i="4" s="1"/>
  <c r="BN109" i="4" a="1"/>
  <c r="BN109" i="4" s="1"/>
  <c r="BP109" i="4" a="1"/>
  <c r="BP109" i="4" s="1"/>
  <c r="BO109" i="4" a="1"/>
  <c r="BO109" i="4" s="1"/>
  <c r="BQ109" i="4" s="1"/>
  <c r="BR109" i="4" a="1"/>
  <c r="BR109" i="4" s="1"/>
  <c r="BS109" i="4" a="1"/>
  <c r="BS109" i="4" s="1"/>
  <c r="BT109" i="4" s="1"/>
  <c r="CB109" i="4" s="1"/>
  <c r="BU109" i="4" l="1"/>
  <c r="AR109" i="4"/>
  <c r="AS109" i="4"/>
  <c r="CE109" i="4"/>
  <c r="AQ109" i="4"/>
  <c r="CC109" i="4"/>
  <c r="CD109" i="4"/>
  <c r="BV109" i="4"/>
  <c r="BZ109" i="4" s="1"/>
  <c r="CA109" i="4" s="1"/>
  <c r="AJ109" i="4"/>
  <c r="AN109" i="4" s="1"/>
  <c r="AO109" i="4" s="1"/>
  <c r="AK109" i="4" l="1"/>
  <c r="AL109" i="4" s="1"/>
  <c r="BW109" i="4"/>
  <c r="BX109" i="4" s="1"/>
  <c r="CF109" i="4" s="1"/>
  <c r="H110" i="4"/>
  <c r="AT110" i="4"/>
  <c r="AU110" i="4" l="1" a="1"/>
  <c r="AU110" i="4" s="1"/>
  <c r="AY110" i="4" a="1"/>
  <c r="AY110" i="4" s="1"/>
  <c r="BA110" i="4" a="1"/>
  <c r="BA110" i="4" s="1"/>
  <c r="AW110" i="4" a="1"/>
  <c r="AW110" i="4" s="1"/>
  <c r="AZ110" i="4" a="1"/>
  <c r="AZ110" i="4" s="1"/>
  <c r="AX110" i="4" a="1"/>
  <c r="AX110" i="4" s="1"/>
  <c r="I110" i="4" a="1"/>
  <c r="I110" i="4" s="1"/>
  <c r="K110" i="4" a="1"/>
  <c r="K110" i="4" s="1"/>
  <c r="O110" i="4" a="1"/>
  <c r="O110" i="4" s="1"/>
  <c r="N110" i="4" a="1"/>
  <c r="N110" i="4" s="1"/>
  <c r="M110" i="4" a="1"/>
  <c r="M110" i="4" s="1"/>
  <c r="L110" i="4" l="1" a="1"/>
  <c r="L110" i="4" s="1"/>
  <c r="Q110" i="4" a="1"/>
  <c r="Q110" i="4" s="1"/>
  <c r="J110" i="4" a="1"/>
  <c r="J110" i="4" s="1"/>
  <c r="S110" i="4" a="1"/>
  <c r="S110" i="4" s="1"/>
  <c r="U110" i="4" s="1" a="1"/>
  <c r="U110" i="4" s="1"/>
  <c r="P110" i="4" a="1"/>
  <c r="P110" i="4" s="1"/>
  <c r="R110" i="4" a="1"/>
  <c r="R110" i="4" s="1"/>
  <c r="T110" i="4" s="1" a="1"/>
  <c r="T110" i="4" s="1"/>
  <c r="BD110" i="4" a="1"/>
  <c r="BD110" i="4" s="1"/>
  <c r="BF110" i="4" s="1" a="1"/>
  <c r="BF110" i="4" s="1"/>
  <c r="BB110" i="4" a="1"/>
  <c r="BB110" i="4" s="1"/>
  <c r="AV110" i="4" a="1"/>
  <c r="AV110" i="4" s="1"/>
  <c r="BE110" i="4" a="1"/>
  <c r="BE110" i="4" s="1"/>
  <c r="BG110" i="4" s="1" a="1"/>
  <c r="BG110" i="4" s="1"/>
  <c r="BH110" i="4" s="1"/>
  <c r="BC110" i="4" a="1"/>
  <c r="BC110" i="4" s="1"/>
  <c r="BI110" i="4" l="1"/>
  <c r="BJ110" i="4"/>
  <c r="BK110" i="4" s="1"/>
  <c r="BL110" i="4" s="1"/>
  <c r="V110" i="4"/>
  <c r="X110" i="4"/>
  <c r="Y110" i="4" s="1"/>
  <c r="Z110" i="4" s="1"/>
  <c r="W110" i="4"/>
  <c r="AG110" i="4" l="1" a="1"/>
  <c r="AG110" i="4" s="1"/>
  <c r="AD110" i="4" a="1"/>
  <c r="AD110" i="4" s="1"/>
  <c r="AA110" i="4" a="1"/>
  <c r="AA110" i="4" s="1"/>
  <c r="BY110" i="4" s="1" a="1"/>
  <c r="BY110" i="4" s="1"/>
  <c r="AC110" i="4" a="1"/>
  <c r="AC110" i="4" s="1"/>
  <c r="AE110" i="4" s="1"/>
  <c r="AB110" i="4" a="1"/>
  <c r="AB110" i="4" s="1"/>
  <c r="AF110" i="4" a="1"/>
  <c r="AF110" i="4" s="1"/>
  <c r="BS110" i="4" a="1"/>
  <c r="BS110" i="4" s="1"/>
  <c r="BO110" i="4" a="1"/>
  <c r="BO110" i="4" s="1"/>
  <c r="BP110" i="4" a="1"/>
  <c r="BP110" i="4" s="1"/>
  <c r="BM110" i="4" a="1"/>
  <c r="BM110" i="4" s="1"/>
  <c r="AM110" i="4" s="1" a="1"/>
  <c r="AM110" i="4" s="1"/>
  <c r="BR110" i="4" a="1"/>
  <c r="BR110" i="4" s="1"/>
  <c r="BN110" i="4" a="1"/>
  <c r="BN110" i="4" s="1"/>
  <c r="BQ110" i="4" l="1"/>
  <c r="BU110" i="4" s="1"/>
  <c r="BT110" i="4"/>
  <c r="CB110" i="4" s="1"/>
  <c r="AH110" i="4"/>
  <c r="AP110" i="4" s="1"/>
  <c r="AI110" i="4"/>
  <c r="AS110" i="4" l="1"/>
  <c r="AR110" i="4"/>
  <c r="AQ110" i="4"/>
  <c r="CE110" i="4"/>
  <c r="CC110" i="4"/>
  <c r="CD110" i="4"/>
  <c r="AJ110" i="4"/>
  <c r="AN110" i="4" s="1"/>
  <c r="AO110" i="4" s="1"/>
  <c r="BV110" i="4"/>
  <c r="BZ110" i="4" s="1"/>
  <c r="CA110" i="4" s="1"/>
  <c r="AK110" i="4" l="1"/>
  <c r="AL110" i="4" s="1"/>
  <c r="BW110" i="4"/>
  <c r="BX110" i="4" s="1"/>
  <c r="CF110" i="4" s="1"/>
  <c r="H111" i="4"/>
  <c r="AT111" i="4"/>
  <c r="AU111" i="4" l="1" a="1"/>
  <c r="AU111" i="4" s="1"/>
  <c r="AZ111" i="4" a="1"/>
  <c r="AZ111" i="4" s="1"/>
  <c r="BA111" i="4" a="1"/>
  <c r="BA111" i="4" s="1"/>
  <c r="AX111" i="4" a="1"/>
  <c r="AX111" i="4" s="1"/>
  <c r="AW111" i="4" a="1"/>
  <c r="AW111" i="4" s="1"/>
  <c r="I111" i="4" a="1"/>
  <c r="I111" i="4" s="1"/>
  <c r="N111" i="4" a="1"/>
  <c r="N111" i="4" s="1"/>
  <c r="O111" i="4" a="1"/>
  <c r="O111" i="4" s="1"/>
  <c r="M111" i="4" a="1"/>
  <c r="M111" i="4" s="1"/>
  <c r="L111" i="4" a="1"/>
  <c r="L111" i="4" s="1"/>
  <c r="K111" i="4" a="1"/>
  <c r="K111" i="4" s="1"/>
  <c r="Q111" i="4" l="1" a="1"/>
  <c r="Q111" i="4" s="1"/>
  <c r="P111" i="4" a="1"/>
  <c r="P111" i="4" s="1"/>
  <c r="S111" i="4" a="1"/>
  <c r="S111" i="4" s="1"/>
  <c r="U111" i="4" s="1" a="1"/>
  <c r="U111" i="4" s="1"/>
  <c r="J111" i="4" a="1"/>
  <c r="J111" i="4" s="1"/>
  <c r="R111" i="4" a="1"/>
  <c r="R111" i="4" s="1"/>
  <c r="T111" i="4" s="1" a="1"/>
  <c r="T111" i="4" s="1"/>
  <c r="AY111" i="4" a="1"/>
  <c r="AY111" i="4" s="1"/>
  <c r="BC111" i="4" a="1"/>
  <c r="BC111" i="4" s="1"/>
  <c r="BD111" i="4" a="1"/>
  <c r="BD111" i="4" s="1"/>
  <c r="BF111" i="4" s="1" a="1"/>
  <c r="BF111" i="4" s="1"/>
  <c r="BE111" i="4" a="1"/>
  <c r="BE111" i="4" s="1"/>
  <c r="BG111" i="4" s="1" a="1"/>
  <c r="BG111" i="4" s="1"/>
  <c r="BB111" i="4" a="1"/>
  <c r="BB111" i="4" s="1"/>
  <c r="AV111" i="4" a="1"/>
  <c r="AV111" i="4" s="1"/>
  <c r="BH111" i="4" l="1"/>
  <c r="BJ111" i="4"/>
  <c r="BK111" i="4" s="1"/>
  <c r="BL111" i="4" s="1"/>
  <c r="BI111" i="4"/>
  <c r="W111" i="4"/>
  <c r="X111" i="4"/>
  <c r="V111" i="4"/>
  <c r="Y111" i="4" l="1"/>
  <c r="Z111" i="4" s="1"/>
  <c r="AG111" i="4" a="1"/>
  <c r="AG111" i="4" s="1"/>
  <c r="AB111" i="4" a="1"/>
  <c r="AB111" i="4" s="1"/>
  <c r="AF111" i="4" a="1"/>
  <c r="AF111" i="4" s="1"/>
  <c r="AC111" i="4" a="1"/>
  <c r="AC111" i="4" s="1"/>
  <c r="AA111" i="4" a="1"/>
  <c r="AA111" i="4" s="1"/>
  <c r="BY111" i="4" s="1" a="1"/>
  <c r="BY111" i="4" s="1"/>
  <c r="AD111" i="4" a="1"/>
  <c r="AD111" i="4" s="1"/>
  <c r="BN111" i="4" a="1"/>
  <c r="BN111" i="4" s="1"/>
  <c r="BS111" i="4" a="1"/>
  <c r="BS111" i="4" s="1"/>
  <c r="BR111" i="4" a="1"/>
  <c r="BR111" i="4" s="1"/>
  <c r="BM111" i="4" a="1"/>
  <c r="BM111" i="4" s="1"/>
  <c r="AM111" i="4" s="1" a="1"/>
  <c r="AM111" i="4" s="1"/>
  <c r="BP111" i="4" a="1"/>
  <c r="BP111" i="4" s="1"/>
  <c r="BO111" i="4" a="1"/>
  <c r="BO111" i="4" s="1"/>
  <c r="BQ111" i="4" s="1"/>
  <c r="BT111" i="4" l="1"/>
  <c r="CB111" i="4" s="1"/>
  <c r="BU111" i="4"/>
  <c r="AE111" i="4"/>
  <c r="AH111" i="4"/>
  <c r="AP111" i="4" s="1"/>
  <c r="AI111" i="4"/>
  <c r="BV111" i="4" s="1"/>
  <c r="BZ111" i="4" s="1"/>
  <c r="CA111" i="4" l="1"/>
  <c r="AS111" i="4"/>
  <c r="AR111" i="4"/>
  <c r="AQ111" i="4"/>
  <c r="CE111" i="4"/>
  <c r="CC111" i="4"/>
  <c r="CD111" i="4"/>
  <c r="BW111" i="4"/>
  <c r="BX111" i="4" s="1"/>
  <c r="AJ111" i="4"/>
  <c r="AN111" i="4" s="1"/>
  <c r="AO111" i="4" s="1"/>
  <c r="AK111" i="4" l="1"/>
  <c r="AL111" i="4" s="1"/>
  <c r="CF111" i="4" s="1"/>
  <c r="H112" i="4"/>
  <c r="AT112" i="4"/>
  <c r="AU112" i="4" l="1" a="1"/>
  <c r="AU112" i="4" s="1"/>
  <c r="AX112" i="4" a="1"/>
  <c r="AX112" i="4" s="1"/>
  <c r="AY112" i="4" a="1"/>
  <c r="AY112" i="4" s="1"/>
  <c r="BA112" i="4" a="1"/>
  <c r="BA112" i="4" s="1"/>
  <c r="AZ112" i="4" a="1"/>
  <c r="AZ112" i="4" s="1"/>
  <c r="AW112" i="4" a="1"/>
  <c r="AW112" i="4" s="1"/>
  <c r="I112" i="4" a="1"/>
  <c r="I112" i="4" s="1"/>
  <c r="N112" i="4" a="1"/>
  <c r="N112" i="4" s="1"/>
  <c r="M112" i="4" a="1"/>
  <c r="M112" i="4" s="1"/>
  <c r="O112" i="4" a="1"/>
  <c r="O112" i="4" s="1"/>
  <c r="L112" i="4" a="1"/>
  <c r="L112" i="4" s="1"/>
  <c r="K112" i="4" a="1"/>
  <c r="K112" i="4" s="1"/>
  <c r="P112" i="4" l="1" a="1"/>
  <c r="P112" i="4" s="1"/>
  <c r="R112" i="4" a="1"/>
  <c r="R112" i="4" s="1"/>
  <c r="T112" i="4" s="1" a="1"/>
  <c r="T112" i="4" s="1"/>
  <c r="J112" i="4" a="1"/>
  <c r="J112" i="4" s="1"/>
  <c r="Q112" i="4" a="1"/>
  <c r="Q112" i="4" s="1"/>
  <c r="S112" i="4" a="1"/>
  <c r="S112" i="4" s="1"/>
  <c r="U112" i="4" s="1" a="1"/>
  <c r="U112" i="4" s="1"/>
  <c r="BE112" i="4" a="1"/>
  <c r="BE112" i="4" s="1"/>
  <c r="BG112" i="4" s="1" a="1"/>
  <c r="BG112" i="4" s="1"/>
  <c r="BB112" i="4" a="1"/>
  <c r="BB112" i="4" s="1"/>
  <c r="BD112" i="4" a="1"/>
  <c r="BD112" i="4" s="1"/>
  <c r="BF112" i="4" s="1" a="1"/>
  <c r="BF112" i="4" s="1"/>
  <c r="BC112" i="4" a="1"/>
  <c r="BC112" i="4" s="1"/>
  <c r="AV112" i="4" a="1"/>
  <c r="AV112" i="4" s="1"/>
  <c r="BI112" i="4" l="1"/>
  <c r="BH112" i="4"/>
  <c r="BJ112" i="4"/>
  <c r="BK112" i="4" s="1"/>
  <c r="BL112" i="4" s="1"/>
  <c r="X112" i="4"/>
  <c r="W112" i="4"/>
  <c r="V112" i="4"/>
  <c r="Y112" i="4" l="1"/>
  <c r="Z112" i="4" s="1"/>
  <c r="AC112" i="4" a="1"/>
  <c r="AC112" i="4" s="1"/>
  <c r="AG112" i="4" a="1"/>
  <c r="AG112" i="4" s="1"/>
  <c r="AF112" i="4" a="1"/>
  <c r="AF112" i="4" s="1"/>
  <c r="AB112" i="4" a="1"/>
  <c r="AB112" i="4" s="1"/>
  <c r="AA112" i="4" a="1"/>
  <c r="AA112" i="4" s="1"/>
  <c r="BY112" i="4" s="1" a="1"/>
  <c r="BY112" i="4" s="1"/>
  <c r="AD112" i="4" a="1"/>
  <c r="AD112" i="4" s="1"/>
  <c r="BS112" i="4" a="1"/>
  <c r="BS112" i="4" s="1"/>
  <c r="BR112" i="4" a="1"/>
  <c r="BR112" i="4" s="1"/>
  <c r="BM112" i="4" a="1"/>
  <c r="BM112" i="4" s="1"/>
  <c r="AM112" i="4" s="1" a="1"/>
  <c r="AM112" i="4" s="1"/>
  <c r="BO112" i="4" a="1"/>
  <c r="BO112" i="4" s="1"/>
  <c r="BN112" i="4" a="1"/>
  <c r="BN112" i="4" s="1"/>
  <c r="BP112" i="4" a="1"/>
  <c r="BP112" i="4" s="1"/>
  <c r="AH112" i="4" l="1"/>
  <c r="AP112" i="4" s="1"/>
  <c r="BT112" i="4"/>
  <c r="CB112" i="4" s="1"/>
  <c r="BQ112" i="4"/>
  <c r="BU112" i="4"/>
  <c r="AJ112" i="4"/>
  <c r="AN112" i="4" s="1"/>
  <c r="AE112" i="4"/>
  <c r="AI112" i="4" s="1"/>
  <c r="BV112" i="4" s="1"/>
  <c r="BZ112" i="4" s="1"/>
  <c r="CA112" i="4" l="1"/>
  <c r="AO112" i="4"/>
  <c r="AR112" i="4"/>
  <c r="AS112" i="4"/>
  <c r="AQ112" i="4"/>
  <c r="CE112" i="4"/>
  <c r="CD112" i="4"/>
  <c r="CC112" i="4"/>
  <c r="BW112" i="4"/>
  <c r="BX112" i="4" s="1"/>
  <c r="AK112" i="4"/>
  <c r="AL112" i="4" s="1"/>
  <c r="CF112" i="4"/>
  <c r="AT113" i="4" l="1"/>
  <c r="H113" i="4"/>
  <c r="I113" i="4" l="1" a="1"/>
  <c r="I113" i="4" s="1"/>
  <c r="N113" i="4" a="1"/>
  <c r="N113" i="4" s="1"/>
  <c r="M113" i="4" a="1"/>
  <c r="M113" i="4" s="1"/>
  <c r="O113" i="4" a="1"/>
  <c r="O113" i="4" s="1"/>
  <c r="L113" i="4" a="1"/>
  <c r="L113" i="4" s="1"/>
  <c r="AU113" i="4" a="1"/>
  <c r="AU113" i="4" s="1"/>
  <c r="AW113" i="4" a="1"/>
  <c r="AW113" i="4" s="1"/>
  <c r="AX113" i="4" a="1"/>
  <c r="AX113" i="4" s="1"/>
  <c r="BA113" i="4" a="1"/>
  <c r="BA113" i="4" s="1"/>
  <c r="AY113" i="4" a="1"/>
  <c r="AY113" i="4" s="1"/>
  <c r="AZ113" i="4" l="1" a="1"/>
  <c r="AZ113" i="4" s="1"/>
  <c r="BE113" i="4" a="1"/>
  <c r="BE113" i="4" s="1"/>
  <c r="BG113" i="4" s="1" a="1"/>
  <c r="BG113" i="4" s="1"/>
  <c r="BD113" i="4" a="1"/>
  <c r="BD113" i="4" s="1"/>
  <c r="BF113" i="4" s="1" a="1"/>
  <c r="BF113" i="4" s="1"/>
  <c r="AV113" i="4" a="1"/>
  <c r="AV113" i="4" s="1"/>
  <c r="BC113" i="4" a="1"/>
  <c r="BC113" i="4" s="1"/>
  <c r="BB113" i="4" a="1"/>
  <c r="BB113" i="4" s="1"/>
  <c r="K113" i="4" a="1"/>
  <c r="K113" i="4" s="1"/>
  <c r="P113" i="4" a="1"/>
  <c r="P113" i="4" s="1"/>
  <c r="S113" i="4" a="1"/>
  <c r="S113" i="4" s="1"/>
  <c r="U113" i="4" s="1" a="1"/>
  <c r="U113" i="4" s="1"/>
  <c r="R113" i="4" a="1"/>
  <c r="R113" i="4" s="1"/>
  <c r="T113" i="4" s="1" a="1"/>
  <c r="T113" i="4" s="1"/>
  <c r="Q113" i="4" a="1"/>
  <c r="Q113" i="4" s="1"/>
  <c r="J113" i="4" a="1"/>
  <c r="J113" i="4" s="1"/>
  <c r="W113" i="4" l="1"/>
  <c r="V113" i="4"/>
  <c r="X113" i="4"/>
  <c r="Y113" i="4" s="1"/>
  <c r="Z113" i="4" s="1"/>
  <c r="BH113" i="4"/>
  <c r="BI113" i="4"/>
  <c r="BJ113" i="4"/>
  <c r="BK113" i="4" s="1"/>
  <c r="BL113" i="4" s="1"/>
  <c r="BS113" i="4" l="1" a="1"/>
  <c r="BS113" i="4" s="1"/>
  <c r="BP113" i="4" a="1"/>
  <c r="BP113" i="4" s="1"/>
  <c r="BO113" i="4" a="1"/>
  <c r="BO113" i="4" s="1"/>
  <c r="BQ113" i="4" s="1"/>
  <c r="BN113" i="4" a="1"/>
  <c r="BN113" i="4" s="1"/>
  <c r="BR113" i="4" a="1"/>
  <c r="BR113" i="4" s="1"/>
  <c r="BU113" i="4" s="1"/>
  <c r="BM113" i="4" a="1"/>
  <c r="BM113" i="4" s="1"/>
  <c r="AM113" i="4" s="1" a="1"/>
  <c r="AM113" i="4" s="1"/>
  <c r="AG113" i="4" a="1"/>
  <c r="AG113" i="4" s="1"/>
  <c r="AB113" i="4" a="1"/>
  <c r="AB113" i="4" s="1"/>
  <c r="AC113" i="4" a="1"/>
  <c r="AC113" i="4" s="1"/>
  <c r="AA113" i="4" a="1"/>
  <c r="AA113" i="4" s="1"/>
  <c r="BY113" i="4" s="1" a="1"/>
  <c r="BY113" i="4" s="1"/>
  <c r="AD113" i="4" a="1"/>
  <c r="AD113" i="4" s="1"/>
  <c r="AF113" i="4" a="1"/>
  <c r="AF113" i="4" s="1"/>
  <c r="BT113" i="4" l="1"/>
  <c r="CB113" i="4" s="1"/>
  <c r="AH113" i="4"/>
  <c r="AP113" i="4" s="1"/>
  <c r="AE113" i="4"/>
  <c r="AI113" i="4" s="1"/>
  <c r="BV113" i="4"/>
  <c r="BZ113" i="4" s="1"/>
  <c r="CA113" i="4" l="1"/>
  <c r="AS113" i="4"/>
  <c r="AR113" i="4"/>
  <c r="AQ113" i="4"/>
  <c r="CE113" i="4"/>
  <c r="CC113" i="4"/>
  <c r="CD113" i="4"/>
  <c r="BW113" i="4"/>
  <c r="BX113" i="4" s="1"/>
  <c r="AJ113" i="4"/>
  <c r="AN113" i="4" s="1"/>
  <c r="AO113" i="4" s="1"/>
  <c r="AK113" i="4" l="1"/>
  <c r="AL113" i="4" s="1"/>
  <c r="CF113" i="4" s="1"/>
  <c r="H114" i="4"/>
  <c r="AT114" i="4"/>
  <c r="AU114" i="4" l="1" a="1"/>
  <c r="AU114" i="4" s="1"/>
  <c r="AZ114" i="4" a="1"/>
  <c r="AZ114" i="4" s="1"/>
  <c r="BA114" i="4" a="1"/>
  <c r="BA114" i="4" s="1"/>
  <c r="AW114" i="4" a="1"/>
  <c r="AW114" i="4" s="1"/>
  <c r="AY114" i="4" a="1"/>
  <c r="AY114" i="4" s="1"/>
  <c r="I114" i="4" a="1"/>
  <c r="I114" i="4" s="1"/>
  <c r="M114" i="4" a="1"/>
  <c r="M114" i="4" s="1"/>
  <c r="N114" i="4" a="1"/>
  <c r="N114" i="4" s="1"/>
  <c r="O114" i="4" a="1"/>
  <c r="O114" i="4" s="1"/>
  <c r="L114" i="4" a="1"/>
  <c r="L114" i="4" s="1"/>
  <c r="K114" i="4" l="1" a="1"/>
  <c r="K114" i="4" s="1"/>
  <c r="P114" i="4" a="1"/>
  <c r="P114" i="4" s="1"/>
  <c r="J114" i="4" a="1"/>
  <c r="J114" i="4" s="1"/>
  <c r="Q114" i="4" a="1"/>
  <c r="Q114" i="4" s="1"/>
  <c r="R114" i="4" a="1"/>
  <c r="R114" i="4" s="1"/>
  <c r="T114" i="4" s="1" a="1"/>
  <c r="T114" i="4" s="1"/>
  <c r="S114" i="4" a="1"/>
  <c r="S114" i="4" s="1"/>
  <c r="U114" i="4" s="1" a="1"/>
  <c r="U114" i="4" s="1"/>
  <c r="AX114" i="4" a="1"/>
  <c r="AX114" i="4" s="1"/>
  <c r="BD114" i="4" a="1"/>
  <c r="BD114" i="4" s="1"/>
  <c r="BF114" i="4" s="1" a="1"/>
  <c r="BF114" i="4" s="1"/>
  <c r="BC114" i="4" a="1"/>
  <c r="BC114" i="4" s="1"/>
  <c r="BB114" i="4" a="1"/>
  <c r="BB114" i="4" s="1"/>
  <c r="BE114" i="4" a="1"/>
  <c r="BE114" i="4" s="1"/>
  <c r="BG114" i="4" s="1" a="1"/>
  <c r="BG114" i="4" s="1"/>
  <c r="AV114" i="4" a="1"/>
  <c r="AV114" i="4" s="1"/>
  <c r="BJ114" i="4" l="1"/>
  <c r="BH114" i="4"/>
  <c r="BI114" i="4"/>
  <c r="BK114" i="4"/>
  <c r="BL114" i="4" s="1"/>
  <c r="V114" i="4"/>
  <c r="W114" i="4"/>
  <c r="X114" i="4"/>
  <c r="Y114" i="4" s="1"/>
  <c r="Z114" i="4" s="1"/>
  <c r="AC114" i="4" l="1" a="1"/>
  <c r="AC114" i="4" s="1"/>
  <c r="AG114" i="4" a="1"/>
  <c r="AG114" i="4" s="1"/>
  <c r="AA114" i="4" a="1"/>
  <c r="AA114" i="4" s="1"/>
  <c r="BY114" i="4" s="1" a="1"/>
  <c r="BY114" i="4" s="1"/>
  <c r="AD114" i="4" a="1"/>
  <c r="AD114" i="4" s="1"/>
  <c r="AB114" i="4" a="1"/>
  <c r="AB114" i="4" s="1"/>
  <c r="AF114" i="4" a="1"/>
  <c r="AF114" i="4" s="1"/>
  <c r="BO114" i="4" a="1"/>
  <c r="BO114" i="4" s="1"/>
  <c r="BS114" i="4" a="1"/>
  <c r="BS114" i="4" s="1"/>
  <c r="BP114" i="4" a="1"/>
  <c r="BP114" i="4" s="1"/>
  <c r="BQ114" i="4" s="1"/>
  <c r="BR114" i="4" a="1"/>
  <c r="BR114" i="4" s="1"/>
  <c r="BU114" i="4" s="1"/>
  <c r="BM114" i="4" a="1"/>
  <c r="BM114" i="4" s="1"/>
  <c r="AM114" i="4" s="1" a="1"/>
  <c r="AM114" i="4" s="1"/>
  <c r="BN114" i="4" a="1"/>
  <c r="BN114" i="4" s="1"/>
  <c r="BT114" i="4" l="1"/>
  <c r="CB114" i="4" s="1"/>
  <c r="AH114" i="4"/>
  <c r="AP114" i="4" s="1"/>
  <c r="AE114" i="4"/>
  <c r="AI114" i="4" s="1"/>
  <c r="AS114" i="4" l="1"/>
  <c r="AR114" i="4"/>
  <c r="AQ114" i="4"/>
  <c r="CE114" i="4"/>
  <c r="CC114" i="4"/>
  <c r="CD114" i="4"/>
  <c r="AJ114" i="4"/>
  <c r="AN114" i="4" s="1"/>
  <c r="AO114" i="4" s="1"/>
  <c r="BV114" i="4"/>
  <c r="BZ114" i="4" s="1"/>
  <c r="CA114" i="4" s="1"/>
  <c r="AK114" i="4" l="1"/>
  <c r="AL114" i="4" s="1"/>
  <c r="BW114" i="4"/>
  <c r="BX114" i="4" s="1"/>
  <c r="CF114" i="4" s="1"/>
  <c r="AT115" i="4"/>
  <c r="H115" i="4"/>
  <c r="I115" i="4" l="1" a="1"/>
  <c r="I115" i="4" s="1"/>
  <c r="M115" i="4" a="1"/>
  <c r="M115" i="4" s="1"/>
  <c r="N115" i="4" a="1"/>
  <c r="N115" i="4" s="1"/>
  <c r="O115" i="4" a="1"/>
  <c r="O115" i="4" s="1"/>
  <c r="L115" i="4" a="1"/>
  <c r="L115" i="4" s="1"/>
  <c r="AU115" i="4" a="1"/>
  <c r="AU115" i="4" s="1"/>
  <c r="AY115" i="4" a="1"/>
  <c r="AY115" i="4" s="1"/>
  <c r="BA115" i="4" a="1"/>
  <c r="BA115" i="4" s="1"/>
  <c r="AW115" i="4" a="1"/>
  <c r="AW115" i="4" s="1"/>
  <c r="AZ115" i="4" a="1"/>
  <c r="AZ115" i="4" s="1"/>
  <c r="AX115" i="4" l="1" a="1"/>
  <c r="AX115" i="4" s="1"/>
  <c r="BE115" i="4" a="1"/>
  <c r="BE115" i="4" s="1"/>
  <c r="BG115" i="4" s="1" a="1"/>
  <c r="BG115" i="4" s="1"/>
  <c r="BC115" i="4" a="1"/>
  <c r="BC115" i="4" s="1"/>
  <c r="BB115" i="4" a="1"/>
  <c r="BB115" i="4" s="1"/>
  <c r="BD115" i="4" a="1"/>
  <c r="BD115" i="4" s="1"/>
  <c r="BF115" i="4" s="1" a="1"/>
  <c r="BF115" i="4" s="1"/>
  <c r="AV115" i="4" a="1"/>
  <c r="AV115" i="4" s="1"/>
  <c r="K115" i="4" a="1"/>
  <c r="K115" i="4" s="1"/>
  <c r="S115" i="4" a="1"/>
  <c r="S115" i="4" s="1"/>
  <c r="U115" i="4" s="1" a="1"/>
  <c r="U115" i="4" s="1"/>
  <c r="Q115" i="4" a="1"/>
  <c r="Q115" i="4" s="1"/>
  <c r="J115" i="4" a="1"/>
  <c r="J115" i="4" s="1"/>
  <c r="P115" i="4" a="1"/>
  <c r="P115" i="4" s="1"/>
  <c r="R115" i="4" a="1"/>
  <c r="R115" i="4" s="1"/>
  <c r="T115" i="4" s="1" a="1"/>
  <c r="T115" i="4" s="1"/>
  <c r="V115" i="4" l="1"/>
  <c r="X115" i="4"/>
  <c r="Y115" i="4" s="1"/>
  <c r="Z115" i="4" s="1"/>
  <c r="W115" i="4"/>
  <c r="BI115" i="4"/>
  <c r="BH115" i="4"/>
  <c r="BJ115" i="4"/>
  <c r="BK115" i="4" s="1"/>
  <c r="BL115" i="4" s="1"/>
  <c r="BS115" i="4" l="1" a="1"/>
  <c r="BS115" i="4" s="1"/>
  <c r="BP115" i="4" a="1"/>
  <c r="BP115" i="4" s="1"/>
  <c r="BN115" i="4" a="1"/>
  <c r="BN115" i="4" s="1"/>
  <c r="BO115" i="4" a="1"/>
  <c r="BO115" i="4" s="1"/>
  <c r="BQ115" i="4" s="1"/>
  <c r="BR115" i="4" a="1"/>
  <c r="BR115" i="4" s="1"/>
  <c r="BU115" i="4" s="1"/>
  <c r="BM115" i="4" a="1"/>
  <c r="BM115" i="4" s="1"/>
  <c r="AM115" i="4" s="1" a="1"/>
  <c r="AM115" i="4" s="1"/>
  <c r="AG115" i="4" a="1"/>
  <c r="AG115" i="4" s="1"/>
  <c r="AD115" i="4" a="1"/>
  <c r="AD115" i="4" s="1"/>
  <c r="AB115" i="4" a="1"/>
  <c r="AB115" i="4" s="1"/>
  <c r="AC115" i="4" a="1"/>
  <c r="AC115" i="4" s="1"/>
  <c r="AE115" i="4" s="1"/>
  <c r="AF115" i="4" a="1"/>
  <c r="AF115" i="4" s="1"/>
  <c r="AA115" i="4" a="1"/>
  <c r="AA115" i="4" s="1"/>
  <c r="BY115" i="4" s="1" a="1"/>
  <c r="BY115" i="4" s="1"/>
  <c r="BT115" i="4" l="1"/>
  <c r="CB115" i="4" s="1"/>
  <c r="AH115" i="4"/>
  <c r="AP115" i="4" s="1"/>
  <c r="AI115" i="4"/>
  <c r="BV115" i="4"/>
  <c r="BZ115" i="4" s="1"/>
  <c r="CA115" i="4" l="1"/>
  <c r="AS115" i="4"/>
  <c r="AR115" i="4"/>
  <c r="AQ115" i="4"/>
  <c r="CE115" i="4"/>
  <c r="CC115" i="4"/>
  <c r="CD115" i="4"/>
  <c r="BW115" i="4"/>
  <c r="BX115" i="4" s="1"/>
  <c r="AJ115" i="4"/>
  <c r="AN115" i="4" s="1"/>
  <c r="AO115" i="4" s="1"/>
  <c r="AK115" i="4" l="1"/>
  <c r="AL115" i="4" s="1"/>
  <c r="CF115" i="4" s="1"/>
  <c r="AT116" i="4"/>
  <c r="H116" i="4"/>
  <c r="I116" i="4" l="1" a="1"/>
  <c r="I116" i="4" s="1"/>
  <c r="N116" i="4" a="1"/>
  <c r="N116" i="4" s="1"/>
  <c r="M116" i="4" a="1"/>
  <c r="M116" i="4" s="1"/>
  <c r="O116" i="4" a="1"/>
  <c r="O116" i="4" s="1"/>
  <c r="L116" i="4" a="1"/>
  <c r="L116" i="4" s="1"/>
  <c r="K116" i="4" a="1"/>
  <c r="K116" i="4" s="1"/>
  <c r="AU116" i="4" a="1"/>
  <c r="AU116" i="4" s="1"/>
  <c r="AX116" i="4" a="1"/>
  <c r="AX116" i="4" s="1"/>
  <c r="AZ116" i="4" a="1"/>
  <c r="AZ116" i="4" s="1"/>
  <c r="AY116" i="4" a="1"/>
  <c r="AY116" i="4" s="1"/>
  <c r="AW116" i="4" a="1"/>
  <c r="AW116" i="4" s="1"/>
  <c r="BA116" i="4" l="1" a="1"/>
  <c r="BA116" i="4" s="1"/>
  <c r="BB116" i="4" a="1"/>
  <c r="BB116" i="4" s="1"/>
  <c r="AV116" i="4" a="1"/>
  <c r="AV116" i="4" s="1"/>
  <c r="BD116" i="4" a="1"/>
  <c r="BD116" i="4" s="1"/>
  <c r="BF116" i="4" s="1" a="1"/>
  <c r="BF116" i="4" s="1"/>
  <c r="BE116" i="4" a="1"/>
  <c r="BE116" i="4" s="1"/>
  <c r="BG116" i="4" s="1" a="1"/>
  <c r="BG116" i="4" s="1"/>
  <c r="BC116" i="4" a="1"/>
  <c r="BC116" i="4" s="1"/>
  <c r="P116" i="4" a="1"/>
  <c r="P116" i="4" s="1"/>
  <c r="Q116" i="4" a="1"/>
  <c r="Q116" i="4" s="1"/>
  <c r="J116" i="4" a="1"/>
  <c r="J116" i="4" s="1"/>
  <c r="S116" i="4" a="1"/>
  <c r="S116" i="4" s="1"/>
  <c r="U116" i="4" s="1" a="1"/>
  <c r="U116" i="4" s="1"/>
  <c r="R116" i="4" a="1"/>
  <c r="R116" i="4" s="1"/>
  <c r="T116" i="4" s="1" a="1"/>
  <c r="T116" i="4" s="1"/>
  <c r="V116" i="4" l="1"/>
  <c r="W116" i="4"/>
  <c r="X116" i="4"/>
  <c r="Y116" i="4" s="1"/>
  <c r="Z116" i="4" s="1"/>
  <c r="BI116" i="4"/>
  <c r="BH116" i="4"/>
  <c r="BJ116" i="4"/>
  <c r="BK116" i="4" s="1"/>
  <c r="BL116" i="4" s="1"/>
  <c r="BS116" i="4" l="1" a="1"/>
  <c r="BS116" i="4" s="1"/>
  <c r="BO116" i="4" a="1"/>
  <c r="BO116" i="4" s="1"/>
  <c r="BM116" i="4" a="1"/>
  <c r="BM116" i="4" s="1"/>
  <c r="AM116" i="4" s="1" a="1"/>
  <c r="AM116" i="4" s="1"/>
  <c r="BR116" i="4" a="1"/>
  <c r="BR116" i="4" s="1"/>
  <c r="BN116" i="4" a="1"/>
  <c r="BN116" i="4" s="1"/>
  <c r="BP116" i="4" a="1"/>
  <c r="BP116" i="4" s="1"/>
  <c r="AA116" i="4" a="1"/>
  <c r="AA116" i="4" s="1"/>
  <c r="BY116" i="4" s="1" a="1"/>
  <c r="BY116" i="4" s="1"/>
  <c r="AG116" i="4" a="1"/>
  <c r="AG116" i="4" s="1"/>
  <c r="AB116" i="4" a="1"/>
  <c r="AB116" i="4" s="1"/>
  <c r="AC116" i="4" a="1"/>
  <c r="AC116" i="4" s="1"/>
  <c r="AD116" i="4" a="1"/>
  <c r="AD116" i="4" s="1"/>
  <c r="AF116" i="4" a="1"/>
  <c r="AF116" i="4" s="1"/>
  <c r="BT116" i="4" l="1"/>
  <c r="CB116" i="4" s="1"/>
  <c r="AH116" i="4"/>
  <c r="AP116" i="4" s="1"/>
  <c r="AE116" i="4"/>
  <c r="AI116" i="4" s="1"/>
  <c r="BQ116" i="4"/>
  <c r="BU116" i="4" s="1"/>
  <c r="BV116" i="4"/>
  <c r="BZ116" i="4" s="1"/>
  <c r="CA116" i="4" l="1"/>
  <c r="AS116" i="4"/>
  <c r="AR116" i="4"/>
  <c r="AQ116" i="4"/>
  <c r="CE116" i="4"/>
  <c r="CC116" i="4"/>
  <c r="CD116" i="4"/>
  <c r="BW116" i="4"/>
  <c r="BX116" i="4" s="1"/>
  <c r="AJ116" i="4"/>
  <c r="AN116" i="4" s="1"/>
  <c r="AO116" i="4" s="1"/>
  <c r="AK116" i="4" l="1"/>
  <c r="AL116" i="4" s="1"/>
  <c r="CF116" i="4" s="1"/>
  <c r="H117" i="4"/>
  <c r="AT117" i="4"/>
  <c r="AU117" i="4" l="1" a="1"/>
  <c r="AU117" i="4" s="1"/>
  <c r="AW117" i="4" a="1"/>
  <c r="AW117" i="4" s="1"/>
  <c r="AZ117" i="4" a="1"/>
  <c r="AZ117" i="4" s="1"/>
  <c r="AX117" i="4" a="1"/>
  <c r="AX117" i="4" s="1"/>
  <c r="BA117" i="4" a="1"/>
  <c r="BA117" i="4" s="1"/>
  <c r="I117" i="4" a="1"/>
  <c r="I117" i="4" s="1"/>
  <c r="M117" i="4" a="1"/>
  <c r="M117" i="4" s="1"/>
  <c r="L117" i="4" a="1"/>
  <c r="L117" i="4" s="1"/>
  <c r="N117" i="4" a="1"/>
  <c r="N117" i="4" s="1"/>
  <c r="O117" i="4" a="1"/>
  <c r="O117" i="4" s="1"/>
  <c r="K117" i="4" l="1" a="1"/>
  <c r="K117" i="4" s="1"/>
  <c r="J117" i="4" a="1"/>
  <c r="J117" i="4" s="1"/>
  <c r="S117" i="4" a="1"/>
  <c r="S117" i="4" s="1"/>
  <c r="U117" i="4" s="1" a="1"/>
  <c r="U117" i="4" s="1"/>
  <c r="Q117" i="4" a="1"/>
  <c r="Q117" i="4" s="1"/>
  <c r="R117" i="4" a="1"/>
  <c r="R117" i="4" s="1"/>
  <c r="T117" i="4" s="1" a="1"/>
  <c r="T117" i="4" s="1"/>
  <c r="P117" i="4" a="1"/>
  <c r="P117" i="4" s="1"/>
  <c r="AY117" i="4" a="1"/>
  <c r="AY117" i="4" s="1"/>
  <c r="BE117" i="4" a="1"/>
  <c r="BE117" i="4" s="1"/>
  <c r="BG117" i="4" s="1" a="1"/>
  <c r="BG117" i="4" s="1"/>
  <c r="AV117" i="4" a="1"/>
  <c r="AV117" i="4" s="1"/>
  <c r="BD117" i="4" a="1"/>
  <c r="BD117" i="4" s="1"/>
  <c r="BF117" i="4" s="1" a="1"/>
  <c r="BF117" i="4" s="1"/>
  <c r="BC117" i="4" a="1"/>
  <c r="BC117" i="4" s="1"/>
  <c r="BB117" i="4" a="1"/>
  <c r="BB117" i="4" s="1"/>
  <c r="BI117" i="4" l="1"/>
  <c r="BH117" i="4"/>
  <c r="BJ117" i="4"/>
  <c r="BK117" i="4" s="1"/>
  <c r="BL117" i="4" s="1"/>
  <c r="W117" i="4"/>
  <c r="X117" i="4"/>
  <c r="V117" i="4"/>
  <c r="Y117" i="4" l="1"/>
  <c r="Z117" i="4" s="1"/>
  <c r="AC117" i="4" a="1"/>
  <c r="AC117" i="4" s="1"/>
  <c r="AG117" i="4" a="1"/>
  <c r="AG117" i="4" s="1"/>
  <c r="AB117" i="4" a="1"/>
  <c r="AB117" i="4" s="1"/>
  <c r="AF117" i="4" a="1"/>
  <c r="AF117" i="4" s="1"/>
  <c r="AD117" i="4" a="1"/>
  <c r="AD117" i="4" s="1"/>
  <c r="AA117" i="4" a="1"/>
  <c r="AA117" i="4" s="1"/>
  <c r="BY117" i="4" s="1" a="1"/>
  <c r="BY117" i="4" s="1"/>
  <c r="BO117" i="4" a="1"/>
  <c r="BO117" i="4" s="1"/>
  <c r="BP117" i="4" a="1"/>
  <c r="BP117" i="4" s="1"/>
  <c r="BQ117" i="4" s="1"/>
  <c r="BR117" i="4" a="1"/>
  <c r="BR117" i="4" s="1"/>
  <c r="BN117" i="4" a="1"/>
  <c r="BN117" i="4" s="1"/>
  <c r="BM117" i="4" a="1"/>
  <c r="BM117" i="4" s="1"/>
  <c r="AM117" i="4" s="1" a="1"/>
  <c r="AM117" i="4" s="1"/>
  <c r="BS117" i="4" a="1"/>
  <c r="BS117" i="4" s="1"/>
  <c r="BT117" i="4" s="1"/>
  <c r="CB117" i="4" s="1"/>
  <c r="BU117" i="4" l="1"/>
  <c r="AH117" i="4"/>
  <c r="AP117" i="4" s="1"/>
  <c r="AE117" i="4"/>
  <c r="AI117" i="4" s="1"/>
  <c r="BV117" i="4" s="1"/>
  <c r="BZ117" i="4" s="1"/>
  <c r="CA117" i="4" s="1"/>
  <c r="AR117" i="4" l="1"/>
  <c r="AS117" i="4"/>
  <c r="AQ117" i="4"/>
  <c r="CE117" i="4"/>
  <c r="CC117" i="4"/>
  <c r="CD117" i="4"/>
  <c r="BW117" i="4"/>
  <c r="BX117" i="4" s="1"/>
  <c r="AJ117" i="4"/>
  <c r="AN117" i="4" s="1"/>
  <c r="AO117" i="4" s="1"/>
  <c r="AK117" i="4" l="1"/>
  <c r="AL117" i="4" s="1"/>
  <c r="CF117" i="4" s="1"/>
  <c r="AT118" i="4"/>
  <c r="H118" i="4"/>
  <c r="I118" i="4" l="1" a="1"/>
  <c r="I118" i="4" s="1"/>
  <c r="O118" i="4" a="1"/>
  <c r="O118" i="4" s="1"/>
  <c r="M118" i="4" a="1"/>
  <c r="M118" i="4" s="1"/>
  <c r="L118" i="4" a="1"/>
  <c r="L118" i="4" s="1"/>
  <c r="N118" i="4" a="1"/>
  <c r="N118" i="4" s="1"/>
  <c r="AU118" i="4" a="1"/>
  <c r="AU118" i="4" s="1"/>
  <c r="BA118" i="4" a="1"/>
  <c r="BA118" i="4" s="1"/>
  <c r="AW118" i="4" a="1"/>
  <c r="AW118" i="4" s="1"/>
  <c r="AY118" i="4" a="1"/>
  <c r="AY118" i="4" s="1"/>
  <c r="AX118" i="4" a="1"/>
  <c r="AX118" i="4" s="1"/>
  <c r="AZ118" i="4" l="1" a="1"/>
  <c r="AZ118" i="4" s="1"/>
  <c r="BC118" i="4" a="1"/>
  <c r="BC118" i="4" s="1"/>
  <c r="BD118" i="4" a="1"/>
  <c r="BD118" i="4" s="1"/>
  <c r="BF118" i="4" s="1" a="1"/>
  <c r="BF118" i="4" s="1"/>
  <c r="BE118" i="4" a="1"/>
  <c r="BE118" i="4" s="1"/>
  <c r="BG118" i="4" s="1" a="1"/>
  <c r="BG118" i="4" s="1"/>
  <c r="BB118" i="4" a="1"/>
  <c r="BB118" i="4" s="1"/>
  <c r="AV118" i="4" a="1"/>
  <c r="AV118" i="4" s="1"/>
  <c r="K118" i="4" a="1"/>
  <c r="K118" i="4" s="1"/>
  <c r="P118" i="4" a="1"/>
  <c r="P118" i="4" s="1"/>
  <c r="Q118" i="4" a="1"/>
  <c r="Q118" i="4" s="1"/>
  <c r="J118" i="4" a="1"/>
  <c r="J118" i="4" s="1"/>
  <c r="R118" i="4" a="1"/>
  <c r="R118" i="4" s="1"/>
  <c r="T118" i="4" s="1" a="1"/>
  <c r="T118" i="4" s="1"/>
  <c r="S118" i="4" a="1"/>
  <c r="S118" i="4" s="1"/>
  <c r="U118" i="4" s="1" a="1"/>
  <c r="U118" i="4" s="1"/>
  <c r="X118" i="4" l="1"/>
  <c r="W118" i="4"/>
  <c r="V118" i="4"/>
  <c r="BH118" i="4"/>
  <c r="BJ118" i="4"/>
  <c r="BK118" i="4" s="1"/>
  <c r="BL118" i="4" s="1"/>
  <c r="BI118" i="4"/>
  <c r="BN118" i="4" l="1" a="1"/>
  <c r="BN118" i="4" s="1"/>
  <c r="BP118" i="4" a="1"/>
  <c r="BP118" i="4" s="1"/>
  <c r="BR118" i="4" a="1"/>
  <c r="BR118" i="4" s="1"/>
  <c r="BS118" i="4" a="1"/>
  <c r="BS118" i="4" s="1"/>
  <c r="BT118" i="4" s="1"/>
  <c r="CB118" i="4" s="1"/>
  <c r="BM118" i="4" a="1"/>
  <c r="BM118" i="4" s="1"/>
  <c r="AM118" i="4" s="1" a="1"/>
  <c r="AM118" i="4" s="1"/>
  <c r="BO118" i="4" a="1"/>
  <c r="BO118" i="4" s="1"/>
  <c r="BQ118" i="4" s="1"/>
  <c r="Y118" i="4"/>
  <c r="Z118" i="4" s="1"/>
  <c r="AD118" i="4" l="1" a="1"/>
  <c r="AD118" i="4" s="1"/>
  <c r="AF118" i="4" a="1"/>
  <c r="AF118" i="4" s="1"/>
  <c r="AG118" i="4" a="1"/>
  <c r="AG118" i="4" s="1"/>
  <c r="AH118" i="4" s="1"/>
  <c r="AC118" i="4" a="1"/>
  <c r="AC118" i="4" s="1"/>
  <c r="AE118" i="4" s="1"/>
  <c r="AA118" i="4" a="1"/>
  <c r="AA118" i="4" s="1"/>
  <c r="BY118" i="4" s="1" a="1"/>
  <c r="BY118" i="4" s="1"/>
  <c r="AB118" i="4" a="1"/>
  <c r="AB118" i="4" s="1"/>
  <c r="BU118" i="4"/>
  <c r="AP118" i="4" l="1"/>
  <c r="AS118" i="4"/>
  <c r="AQ118" i="4"/>
  <c r="AR118" i="4"/>
  <c r="CE118" i="4"/>
  <c r="CC118" i="4"/>
  <c r="CD118" i="4"/>
  <c r="AJ118" i="4"/>
  <c r="AN118" i="4" s="1"/>
  <c r="AO118" i="4" s="1"/>
  <c r="AI118" i="4"/>
  <c r="BV118" i="4" s="1"/>
  <c r="BZ118" i="4" s="1"/>
  <c r="CA118" i="4" s="1"/>
  <c r="AK118" i="4" l="1"/>
  <c r="AL118" i="4" s="1"/>
  <c r="BW118" i="4"/>
  <c r="BX118" i="4" s="1"/>
  <c r="CF118" i="4" s="1"/>
  <c r="AT119" i="4"/>
  <c r="H119" i="4"/>
  <c r="I119" i="4" l="1" a="1"/>
  <c r="I119" i="4" s="1"/>
  <c r="M119" i="4" a="1"/>
  <c r="M119" i="4" s="1"/>
  <c r="O119" i="4" a="1"/>
  <c r="O119" i="4" s="1"/>
  <c r="N119" i="4" a="1"/>
  <c r="N119" i="4" s="1"/>
  <c r="L119" i="4" a="1"/>
  <c r="L119" i="4" s="1"/>
  <c r="K119" i="4" a="1"/>
  <c r="K119" i="4" s="1"/>
  <c r="AU119" i="4" a="1"/>
  <c r="AU119" i="4" s="1"/>
  <c r="AZ119" i="4" a="1"/>
  <c r="AZ119" i="4" s="1"/>
  <c r="BA119" i="4" a="1"/>
  <c r="BA119" i="4" s="1"/>
  <c r="AW119" i="4" a="1"/>
  <c r="AW119" i="4" s="1"/>
  <c r="AY119" i="4" a="1"/>
  <c r="AY119" i="4" s="1"/>
  <c r="AX119" i="4" a="1"/>
  <c r="AX119" i="4" s="1"/>
  <c r="BB119" i="4" l="1" a="1"/>
  <c r="BB119" i="4" s="1"/>
  <c r="BE119" i="4" a="1"/>
  <c r="BE119" i="4" s="1"/>
  <c r="BG119" i="4" s="1" a="1"/>
  <c r="BG119" i="4" s="1"/>
  <c r="BD119" i="4" a="1"/>
  <c r="BD119" i="4" s="1"/>
  <c r="BF119" i="4" s="1" a="1"/>
  <c r="BF119" i="4" s="1"/>
  <c r="AV119" i="4" a="1"/>
  <c r="AV119" i="4" s="1"/>
  <c r="BC119" i="4" a="1"/>
  <c r="BC119" i="4" s="1"/>
  <c r="Q119" i="4" a="1"/>
  <c r="Q119" i="4" s="1"/>
  <c r="R119" i="4" a="1"/>
  <c r="R119" i="4" s="1"/>
  <c r="T119" i="4" s="1" a="1"/>
  <c r="T119" i="4" s="1"/>
  <c r="J119" i="4" a="1"/>
  <c r="J119" i="4" s="1"/>
  <c r="S119" i="4" a="1"/>
  <c r="S119" i="4" s="1"/>
  <c r="U119" i="4" s="1" a="1"/>
  <c r="U119" i="4" s="1"/>
  <c r="P119" i="4" a="1"/>
  <c r="P119" i="4" s="1"/>
  <c r="V119" i="4" l="1"/>
  <c r="W119" i="4"/>
  <c r="X119" i="4"/>
  <c r="Y119" i="4" s="1"/>
  <c r="Z119" i="4" s="1"/>
  <c r="BJ119" i="4"/>
  <c r="BK119" i="4" s="1"/>
  <c r="BL119" i="4" s="1"/>
  <c r="BI119" i="4"/>
  <c r="BH119" i="4"/>
  <c r="BS119" i="4" l="1" a="1"/>
  <c r="BS119" i="4" s="1"/>
  <c r="BM119" i="4" a="1"/>
  <c r="BM119" i="4" s="1"/>
  <c r="AM119" i="4" s="1" a="1"/>
  <c r="AM119" i="4" s="1"/>
  <c r="BP119" i="4" a="1"/>
  <c r="BP119" i="4" s="1"/>
  <c r="BN119" i="4" a="1"/>
  <c r="BN119" i="4" s="1"/>
  <c r="BO119" i="4" a="1"/>
  <c r="BO119" i="4" s="1"/>
  <c r="BQ119" i="4" s="1"/>
  <c r="BR119" i="4" a="1"/>
  <c r="BR119" i="4" s="1"/>
  <c r="BU119" i="4" s="1"/>
  <c r="AF119" i="4" a="1"/>
  <c r="AF119" i="4" s="1"/>
  <c r="AC119" i="4" a="1"/>
  <c r="AC119" i="4" s="1"/>
  <c r="AA119" i="4" a="1"/>
  <c r="AA119" i="4" s="1"/>
  <c r="BY119" i="4" s="1" a="1"/>
  <c r="BY119" i="4" s="1"/>
  <c r="AD119" i="4" a="1"/>
  <c r="AD119" i="4" s="1"/>
  <c r="AB119" i="4" a="1"/>
  <c r="AB119" i="4" s="1"/>
  <c r="AG119" i="4" a="1"/>
  <c r="AG119" i="4" s="1"/>
  <c r="AH119" i="4" s="1"/>
  <c r="AP119" i="4" s="1"/>
  <c r="BT119" i="4" l="1"/>
  <c r="CB119" i="4" s="1"/>
  <c r="AJ119" i="4"/>
  <c r="AN119" i="4" s="1"/>
  <c r="AO119" i="4" s="1"/>
  <c r="AE119" i="4"/>
  <c r="AI119" i="4"/>
  <c r="AK119" i="4"/>
  <c r="AL119" i="4" s="1"/>
  <c r="BV119" i="4"/>
  <c r="BZ119" i="4" s="1"/>
  <c r="CA119" i="4" l="1"/>
  <c r="AR119" i="4"/>
  <c r="AS119" i="4"/>
  <c r="CE119" i="4"/>
  <c r="AQ119" i="4"/>
  <c r="CC119" i="4"/>
  <c r="CD119" i="4"/>
  <c r="BW119" i="4"/>
  <c r="BX119" i="4" s="1"/>
  <c r="CF119" i="4"/>
  <c r="H120" i="4" l="1"/>
  <c r="AT120" i="4"/>
  <c r="AU120" i="4" l="1" a="1"/>
  <c r="AU120" i="4" s="1"/>
  <c r="AX120" i="4" a="1"/>
  <c r="AX120" i="4" s="1"/>
  <c r="AZ120" i="4" a="1"/>
  <c r="AZ120" i="4" s="1"/>
  <c r="BA120" i="4" a="1"/>
  <c r="BA120" i="4" s="1"/>
  <c r="AY120" i="4" a="1"/>
  <c r="AY120" i="4" s="1"/>
  <c r="I120" i="4" a="1"/>
  <c r="I120" i="4" s="1"/>
  <c r="M120" i="4" a="1"/>
  <c r="M120" i="4" s="1"/>
  <c r="O120" i="4" a="1"/>
  <c r="O120" i="4" s="1"/>
  <c r="L120" i="4" a="1"/>
  <c r="L120" i="4" s="1"/>
  <c r="N120" i="4" a="1"/>
  <c r="N120" i="4" s="1"/>
  <c r="K120" i="4" a="1"/>
  <c r="K120" i="4" s="1"/>
  <c r="Q120" i="4" l="1" a="1"/>
  <c r="Q120" i="4" s="1"/>
  <c r="J120" i="4" a="1"/>
  <c r="J120" i="4" s="1"/>
  <c r="S120" i="4" a="1"/>
  <c r="S120" i="4" s="1"/>
  <c r="U120" i="4" s="1" a="1"/>
  <c r="U120" i="4" s="1"/>
  <c r="P120" i="4" a="1"/>
  <c r="P120" i="4" s="1"/>
  <c r="R120" i="4" a="1"/>
  <c r="R120" i="4" s="1"/>
  <c r="T120" i="4" s="1" a="1"/>
  <c r="T120" i="4" s="1"/>
  <c r="AW120" i="4" a="1"/>
  <c r="AW120" i="4" s="1"/>
  <c r="BE120" i="4" a="1"/>
  <c r="BE120" i="4" s="1"/>
  <c r="BG120" i="4" s="1" a="1"/>
  <c r="BG120" i="4" s="1"/>
  <c r="BB120" i="4" a="1"/>
  <c r="BB120" i="4" s="1"/>
  <c r="BD120" i="4" a="1"/>
  <c r="BD120" i="4" s="1"/>
  <c r="BF120" i="4" s="1" a="1"/>
  <c r="BF120" i="4" s="1"/>
  <c r="AV120" i="4" a="1"/>
  <c r="AV120" i="4" s="1"/>
  <c r="BC120" i="4" a="1"/>
  <c r="BC120" i="4" s="1"/>
  <c r="BI120" i="4" l="1"/>
  <c r="BJ120" i="4"/>
  <c r="BH120" i="4"/>
  <c r="X120" i="4"/>
  <c r="W120" i="4"/>
  <c r="V120" i="4"/>
  <c r="BK120" i="4" l="1"/>
  <c r="BL120" i="4" s="1"/>
  <c r="Y120" i="4"/>
  <c r="Z120" i="4" s="1"/>
  <c r="AB120" i="4" a="1"/>
  <c r="AB120" i="4" s="1"/>
  <c r="AC120" i="4" a="1"/>
  <c r="AC120" i="4" s="1"/>
  <c r="AF120" i="4" a="1"/>
  <c r="AF120" i="4" s="1"/>
  <c r="AG120" i="4" a="1"/>
  <c r="AG120" i="4" s="1"/>
  <c r="AH120" i="4" s="1"/>
  <c r="AP120" i="4" s="1"/>
  <c r="AA120" i="4" a="1"/>
  <c r="AA120" i="4" s="1"/>
  <c r="BY120" i="4" s="1" a="1"/>
  <c r="BY120" i="4" s="1"/>
  <c r="AD120" i="4" a="1"/>
  <c r="AD120" i="4" s="1"/>
  <c r="AE120" i="4" s="1"/>
  <c r="BS120" i="4" a="1"/>
  <c r="BS120" i="4" s="1"/>
  <c r="BM120" i="4" a="1"/>
  <c r="BM120" i="4" s="1"/>
  <c r="AM120" i="4" s="1" a="1"/>
  <c r="AM120" i="4" s="1"/>
  <c r="BR120" i="4" a="1"/>
  <c r="BR120" i="4" s="1"/>
  <c r="BO120" i="4" a="1"/>
  <c r="BO120" i="4" s="1"/>
  <c r="BN120" i="4" a="1"/>
  <c r="BN120" i="4" s="1"/>
  <c r="BP120" i="4" a="1"/>
  <c r="BP120" i="4" s="1"/>
  <c r="BT120" i="4" l="1"/>
  <c r="CB120" i="4" s="1"/>
  <c r="BQ120" i="4"/>
  <c r="BU120" i="4"/>
  <c r="AJ120" i="4"/>
  <c r="AN120" i="4" s="1"/>
  <c r="AO120" i="4" s="1"/>
  <c r="AI120" i="4"/>
  <c r="BV120" i="4" s="1"/>
  <c r="BZ120" i="4" s="1"/>
  <c r="CA120" i="4" l="1"/>
  <c r="AR120" i="4"/>
  <c r="AS120" i="4"/>
  <c r="CE120" i="4"/>
  <c r="AQ120" i="4"/>
  <c r="CC120" i="4"/>
  <c r="CD120" i="4"/>
  <c r="BW120" i="4"/>
  <c r="BX120" i="4" s="1"/>
  <c r="AK120" i="4"/>
  <c r="AL120" i="4" s="1"/>
  <c r="CF120" i="4"/>
  <c r="H121" i="4" l="1"/>
  <c r="AT121" i="4"/>
  <c r="AU121" i="4" l="1" a="1"/>
  <c r="AU121" i="4" s="1"/>
  <c r="AZ121" i="4" a="1"/>
  <c r="AZ121" i="4" s="1"/>
  <c r="AX121" i="4" a="1"/>
  <c r="AX121" i="4" s="1"/>
  <c r="BA121" i="4" a="1"/>
  <c r="BA121" i="4" s="1"/>
  <c r="AY121" i="4" a="1"/>
  <c r="AY121" i="4" s="1"/>
  <c r="I121" i="4" a="1"/>
  <c r="I121" i="4" s="1"/>
  <c r="L121" i="4" a="1"/>
  <c r="L121" i="4" s="1"/>
  <c r="M121" i="4" a="1"/>
  <c r="M121" i="4" s="1"/>
  <c r="N121" i="4" a="1"/>
  <c r="N121" i="4" s="1"/>
  <c r="K121" i="4" a="1"/>
  <c r="K121" i="4" s="1"/>
  <c r="O121" i="4" l="1" a="1"/>
  <c r="O121" i="4" s="1"/>
  <c r="Q121" i="4" a="1"/>
  <c r="Q121" i="4" s="1"/>
  <c r="J121" i="4" a="1"/>
  <c r="J121" i="4" s="1"/>
  <c r="S121" i="4" a="1"/>
  <c r="S121" i="4" s="1"/>
  <c r="U121" i="4" s="1" a="1"/>
  <c r="U121" i="4" s="1"/>
  <c r="R121" i="4" a="1"/>
  <c r="R121" i="4" s="1"/>
  <c r="T121" i="4" s="1" a="1"/>
  <c r="T121" i="4" s="1"/>
  <c r="P121" i="4" a="1"/>
  <c r="P121" i="4" s="1"/>
  <c r="AW121" i="4" a="1"/>
  <c r="AW121" i="4" s="1"/>
  <c r="BE121" i="4" a="1"/>
  <c r="BE121" i="4" s="1"/>
  <c r="BG121" i="4" s="1" a="1"/>
  <c r="BG121" i="4" s="1"/>
  <c r="BD121" i="4" a="1"/>
  <c r="BD121" i="4" s="1"/>
  <c r="BF121" i="4" s="1" a="1"/>
  <c r="BF121" i="4" s="1"/>
  <c r="BB121" i="4" a="1"/>
  <c r="BB121" i="4" s="1"/>
  <c r="AV121" i="4" a="1"/>
  <c r="AV121" i="4" s="1"/>
  <c r="BC121" i="4" a="1"/>
  <c r="BC121" i="4" s="1"/>
  <c r="BH121" i="4" l="1"/>
  <c r="BJ121" i="4"/>
  <c r="BK121" i="4" s="1"/>
  <c r="BL121" i="4" s="1"/>
  <c r="BI121" i="4"/>
  <c r="W121" i="4"/>
  <c r="V121" i="4"/>
  <c r="X121" i="4"/>
  <c r="Y121" i="4" s="1"/>
  <c r="Z121" i="4" s="1"/>
  <c r="AF121" i="4" l="1" a="1"/>
  <c r="AF121" i="4" s="1"/>
  <c r="AA121" i="4" a="1"/>
  <c r="AA121" i="4" s="1"/>
  <c r="BY121" i="4" s="1" a="1"/>
  <c r="BY121" i="4" s="1"/>
  <c r="AD121" i="4" a="1"/>
  <c r="AD121" i="4" s="1"/>
  <c r="AB121" i="4" a="1"/>
  <c r="AB121" i="4" s="1"/>
  <c r="AC121" i="4" a="1"/>
  <c r="AC121" i="4" s="1"/>
  <c r="AE121" i="4" s="1"/>
  <c r="AG121" i="4" a="1"/>
  <c r="AG121" i="4" s="1"/>
  <c r="AH121" i="4" s="1"/>
  <c r="AP121" i="4" s="1"/>
  <c r="BS121" i="4" a="1"/>
  <c r="BS121" i="4" s="1"/>
  <c r="BR121" i="4" a="1"/>
  <c r="BR121" i="4" s="1"/>
  <c r="BP121" i="4" a="1"/>
  <c r="BP121" i="4" s="1"/>
  <c r="BM121" i="4" a="1"/>
  <c r="BM121" i="4" s="1"/>
  <c r="AM121" i="4" s="1" a="1"/>
  <c r="AM121" i="4" s="1"/>
  <c r="BO121" i="4" a="1"/>
  <c r="BO121" i="4" s="1"/>
  <c r="BQ121" i="4" s="1"/>
  <c r="BN121" i="4" a="1"/>
  <c r="BN121" i="4" s="1"/>
  <c r="AI121" i="4" l="1"/>
  <c r="BU121" i="4"/>
  <c r="BT121" i="4"/>
  <c r="CB121" i="4" s="1"/>
  <c r="AJ121" i="4"/>
  <c r="AN121" i="4" s="1"/>
  <c r="AO121" i="4" s="1"/>
  <c r="AR121" i="4" l="1"/>
  <c r="AS121" i="4"/>
  <c r="CE121" i="4"/>
  <c r="AQ121" i="4"/>
  <c r="CC121" i="4"/>
  <c r="CD121" i="4"/>
  <c r="AK121" i="4"/>
  <c r="AL121" i="4" s="1"/>
  <c r="BV121" i="4"/>
  <c r="BZ121" i="4" s="1"/>
  <c r="CA121" i="4" s="1"/>
  <c r="BW121" i="4" l="1"/>
  <c r="BX121" i="4" s="1"/>
  <c r="CF121" i="4" s="1"/>
  <c r="H122" i="4"/>
  <c r="AT122" i="4"/>
  <c r="AU122" i="4" l="1" a="1"/>
  <c r="AU122" i="4" s="1"/>
  <c r="AX122" i="4" a="1"/>
  <c r="AX122" i="4" s="1"/>
  <c r="AW122" i="4" a="1"/>
  <c r="AW122" i="4" s="1"/>
  <c r="AZ122" i="4" a="1"/>
  <c r="AZ122" i="4" s="1"/>
  <c r="BA122" i="4" a="1"/>
  <c r="BA122" i="4" s="1"/>
  <c r="I122" i="4" a="1"/>
  <c r="I122" i="4" s="1"/>
  <c r="N122" i="4" a="1"/>
  <c r="N122" i="4" s="1"/>
  <c r="O122" i="4" a="1"/>
  <c r="O122" i="4" s="1"/>
  <c r="M122" i="4" a="1"/>
  <c r="M122" i="4" s="1"/>
  <c r="K122" i="4" a="1"/>
  <c r="K122" i="4" s="1"/>
  <c r="L122" i="4" a="1"/>
  <c r="L122" i="4" s="1"/>
  <c r="Q122" i="4" l="1" a="1"/>
  <c r="Q122" i="4" s="1"/>
  <c r="J122" i="4" a="1"/>
  <c r="J122" i="4" s="1"/>
  <c r="P122" i="4" a="1"/>
  <c r="P122" i="4" s="1"/>
  <c r="S122" i="4" a="1"/>
  <c r="S122" i="4" s="1"/>
  <c r="U122" i="4" s="1" a="1"/>
  <c r="U122" i="4" s="1"/>
  <c r="R122" i="4" a="1"/>
  <c r="R122" i="4" s="1"/>
  <c r="T122" i="4" s="1" a="1"/>
  <c r="T122" i="4" s="1"/>
  <c r="AY122" i="4" a="1"/>
  <c r="AY122" i="4" s="1"/>
  <c r="AV122" i="4" a="1"/>
  <c r="AV122" i="4" s="1"/>
  <c r="BC122" i="4" a="1"/>
  <c r="BC122" i="4" s="1"/>
  <c r="BE122" i="4" a="1"/>
  <c r="BE122" i="4" s="1"/>
  <c r="BG122" i="4" s="1" a="1"/>
  <c r="BG122" i="4" s="1"/>
  <c r="BB122" i="4" a="1"/>
  <c r="BB122" i="4" s="1"/>
  <c r="BD122" i="4" a="1"/>
  <c r="BD122" i="4" s="1"/>
  <c r="BF122" i="4" s="1" a="1"/>
  <c r="BF122" i="4" s="1"/>
  <c r="BH122" i="4" l="1"/>
  <c r="BJ122" i="4"/>
  <c r="BK122" i="4" s="1"/>
  <c r="BL122" i="4" s="1"/>
  <c r="BI122" i="4"/>
  <c r="W122" i="4"/>
  <c r="X122" i="4"/>
  <c r="V122" i="4"/>
  <c r="Y122" i="4" l="1"/>
  <c r="Z122" i="4" s="1"/>
  <c r="BM122" i="4" a="1"/>
  <c r="BM122" i="4" s="1"/>
  <c r="AM122" i="4" s="1" a="1"/>
  <c r="AM122" i="4" s="1"/>
  <c r="BP122" i="4" a="1"/>
  <c r="BP122" i="4" s="1"/>
  <c r="BS122" i="4" a="1"/>
  <c r="BS122" i="4" s="1"/>
  <c r="BO122" i="4" a="1"/>
  <c r="BO122" i="4" s="1"/>
  <c r="BQ122" i="4" s="1"/>
  <c r="BR122" i="4" a="1"/>
  <c r="BR122" i="4" s="1"/>
  <c r="BU122" i="4" s="1"/>
  <c r="BN122" i="4" a="1"/>
  <c r="BN122" i="4" s="1"/>
  <c r="BT122" i="4" l="1"/>
  <c r="CB122" i="4" s="1"/>
  <c r="AC122" i="4" a="1"/>
  <c r="AC122" i="4" s="1"/>
  <c r="AB122" i="4" a="1"/>
  <c r="AB122" i="4" s="1"/>
  <c r="AG122" i="4" a="1"/>
  <c r="AG122" i="4" s="1"/>
  <c r="AA122" i="4" a="1"/>
  <c r="AA122" i="4" s="1"/>
  <c r="BY122" i="4" s="1" a="1"/>
  <c r="BY122" i="4" s="1"/>
  <c r="AF122" i="4" a="1"/>
  <c r="AF122" i="4" s="1"/>
  <c r="AD122" i="4" a="1"/>
  <c r="AD122" i="4" s="1"/>
  <c r="AE122" i="4" s="1"/>
  <c r="AH122" i="4" l="1"/>
  <c r="AP122" i="4" s="1"/>
  <c r="AI122" i="4"/>
  <c r="BV122" i="4" s="1"/>
  <c r="BZ122" i="4" s="1"/>
  <c r="CA122" i="4" s="1"/>
  <c r="AJ122" i="4"/>
  <c r="AN122" i="4" s="1"/>
  <c r="AO122" i="4" l="1"/>
  <c r="AR122" i="4"/>
  <c r="AS122" i="4"/>
  <c r="AQ122" i="4"/>
  <c r="CE122" i="4"/>
  <c r="AK122" i="4"/>
  <c r="AL122" i="4" s="1"/>
  <c r="CC122" i="4"/>
  <c r="CD122" i="4"/>
  <c r="BW122" i="4"/>
  <c r="BX122" i="4" s="1"/>
  <c r="CF122" i="4" s="1"/>
  <c r="AT123" i="4"/>
  <c r="H123" i="4"/>
  <c r="I123" i="4" l="1" a="1"/>
  <c r="I123" i="4" s="1"/>
  <c r="M123" i="4" a="1"/>
  <c r="M123" i="4" s="1"/>
  <c r="N123" i="4" a="1"/>
  <c r="N123" i="4" s="1"/>
  <c r="K123" i="4" a="1"/>
  <c r="K123" i="4" s="1"/>
  <c r="O123" i="4" a="1"/>
  <c r="O123" i="4" s="1"/>
  <c r="AU123" i="4" a="1"/>
  <c r="AU123" i="4" s="1"/>
  <c r="AY123" i="4" a="1"/>
  <c r="AY123" i="4" s="1"/>
  <c r="AX123" i="4" a="1"/>
  <c r="AX123" i="4" s="1"/>
  <c r="AZ123" i="4" a="1"/>
  <c r="AZ123" i="4" s="1"/>
  <c r="AW123" i="4" a="1"/>
  <c r="AW123" i="4" s="1"/>
  <c r="BA123" i="4" l="1" a="1"/>
  <c r="BA123" i="4" s="1"/>
  <c r="BE123" i="4" a="1"/>
  <c r="BE123" i="4" s="1"/>
  <c r="BG123" i="4" s="1" a="1"/>
  <c r="BG123" i="4" s="1"/>
  <c r="AV123" i="4" a="1"/>
  <c r="AV123" i="4" s="1"/>
  <c r="BD123" i="4" a="1"/>
  <c r="BD123" i="4" s="1"/>
  <c r="BF123" i="4" s="1" a="1"/>
  <c r="BF123" i="4" s="1"/>
  <c r="BB123" i="4" a="1"/>
  <c r="BB123" i="4" s="1"/>
  <c r="BC123" i="4" a="1"/>
  <c r="BC123" i="4" s="1"/>
  <c r="L123" i="4" a="1"/>
  <c r="L123" i="4" s="1"/>
  <c r="R123" i="4" a="1"/>
  <c r="R123" i="4" s="1"/>
  <c r="T123" i="4" s="1" a="1"/>
  <c r="T123" i="4" s="1"/>
  <c r="Q123" i="4" a="1"/>
  <c r="Q123" i="4" s="1"/>
  <c r="S123" i="4" a="1"/>
  <c r="S123" i="4" s="1"/>
  <c r="U123" i="4" s="1" a="1"/>
  <c r="U123" i="4" s="1"/>
  <c r="V123" i="4" s="1"/>
  <c r="P123" i="4" a="1"/>
  <c r="P123" i="4" s="1"/>
  <c r="J123" i="4" a="1"/>
  <c r="J123" i="4" s="1"/>
  <c r="X123" i="4" l="1"/>
  <c r="Y123" i="4" s="1"/>
  <c r="Z123" i="4" s="1"/>
  <c r="W123" i="4"/>
  <c r="BH123" i="4"/>
  <c r="BJ123" i="4"/>
  <c r="BK123" i="4" s="1"/>
  <c r="BL123" i="4" s="1"/>
  <c r="BI123" i="4"/>
  <c r="BS123" i="4" l="1" a="1"/>
  <c r="BS123" i="4" s="1"/>
  <c r="BO123" i="4" a="1"/>
  <c r="BO123" i="4" s="1"/>
  <c r="BP123" i="4" a="1"/>
  <c r="BP123" i="4" s="1"/>
  <c r="BN123" i="4" a="1"/>
  <c r="BN123" i="4" s="1"/>
  <c r="BM123" i="4" a="1"/>
  <c r="BM123" i="4" s="1"/>
  <c r="AM123" i="4" s="1" a="1"/>
  <c r="AM123" i="4" s="1"/>
  <c r="BR123" i="4" a="1"/>
  <c r="BR123" i="4" s="1"/>
  <c r="AG123" i="4" a="1"/>
  <c r="AG123" i="4" s="1"/>
  <c r="AF123" i="4" a="1"/>
  <c r="AF123" i="4" s="1"/>
  <c r="AH123" i="4" s="1"/>
  <c r="AD123" i="4" a="1"/>
  <c r="AD123" i="4" s="1"/>
  <c r="AA123" i="4" a="1"/>
  <c r="AA123" i="4" s="1"/>
  <c r="BY123" i="4" s="1" a="1"/>
  <c r="BY123" i="4" s="1"/>
  <c r="AC123" i="4" a="1"/>
  <c r="AC123" i="4" s="1"/>
  <c r="AE123" i="4" s="1"/>
  <c r="AI123" i="4" s="1"/>
  <c r="AB123" i="4" a="1"/>
  <c r="AB123" i="4" s="1"/>
  <c r="AP123" i="4" l="1"/>
  <c r="BT123" i="4"/>
  <c r="CB123" i="4" s="1"/>
  <c r="BQ123" i="4"/>
  <c r="BU123" i="4" s="1"/>
  <c r="BV123" i="4"/>
  <c r="BZ123" i="4" s="1"/>
  <c r="CA123" i="4" l="1"/>
  <c r="AR123" i="4"/>
  <c r="AS123" i="4"/>
  <c r="CE123" i="4"/>
  <c r="AQ123" i="4"/>
  <c r="CC123" i="4"/>
  <c r="CD123" i="4"/>
  <c r="BW123" i="4"/>
  <c r="BX123" i="4" s="1"/>
  <c r="AJ123" i="4"/>
  <c r="AN123" i="4" s="1"/>
  <c r="AO123" i="4" s="1"/>
  <c r="AK123" i="4" l="1"/>
  <c r="AL123" i="4" s="1"/>
  <c r="CF123" i="4" s="1"/>
  <c r="H124" i="4"/>
  <c r="AT124" i="4"/>
  <c r="AU124" i="4" l="1" a="1"/>
  <c r="AU124" i="4" s="1"/>
  <c r="AZ124" i="4" a="1"/>
  <c r="AZ124" i="4" s="1"/>
  <c r="AX124" i="4" a="1"/>
  <c r="AX124" i="4" s="1"/>
  <c r="AY124" i="4" a="1"/>
  <c r="AY124" i="4" s="1"/>
  <c r="BA124" i="4" a="1"/>
  <c r="BA124" i="4" s="1"/>
  <c r="I124" i="4" a="1"/>
  <c r="I124" i="4" s="1"/>
  <c r="N124" i="4" a="1"/>
  <c r="N124" i="4" s="1"/>
  <c r="O124" i="4" a="1"/>
  <c r="O124" i="4" s="1"/>
  <c r="L124" i="4" a="1"/>
  <c r="L124" i="4" s="1"/>
  <c r="K124" i="4" a="1"/>
  <c r="K124" i="4" s="1"/>
  <c r="M124" i="4" a="1"/>
  <c r="M124" i="4" s="1"/>
  <c r="R124" i="4" l="1" a="1"/>
  <c r="R124" i="4" s="1"/>
  <c r="T124" i="4" s="1" a="1"/>
  <c r="T124" i="4" s="1"/>
  <c r="Q124" i="4" a="1"/>
  <c r="Q124" i="4" s="1"/>
  <c r="S124" i="4" a="1"/>
  <c r="S124" i="4" s="1"/>
  <c r="U124" i="4" s="1" a="1"/>
  <c r="U124" i="4" s="1"/>
  <c r="W124" i="4" s="1"/>
  <c r="J124" i="4" a="1"/>
  <c r="J124" i="4" s="1"/>
  <c r="P124" i="4" a="1"/>
  <c r="P124" i="4" s="1"/>
  <c r="AW124" i="4" a="1"/>
  <c r="AW124" i="4" s="1"/>
  <c r="BD124" i="4" a="1"/>
  <c r="BD124" i="4" s="1"/>
  <c r="BF124" i="4" s="1" a="1"/>
  <c r="BF124" i="4" s="1"/>
  <c r="BE124" i="4" a="1"/>
  <c r="BE124" i="4" s="1"/>
  <c r="BG124" i="4" s="1" a="1"/>
  <c r="BG124" i="4" s="1"/>
  <c r="BC124" i="4" a="1"/>
  <c r="BC124" i="4" s="1"/>
  <c r="BB124" i="4" a="1"/>
  <c r="BB124" i="4" s="1"/>
  <c r="AV124" i="4" a="1"/>
  <c r="AV124" i="4" s="1"/>
  <c r="BJ124" i="4" l="1"/>
  <c r="BI124" i="4"/>
  <c r="BH124" i="4"/>
  <c r="V124" i="4"/>
  <c r="X124" i="4"/>
  <c r="Y124" i="4" s="1"/>
  <c r="Z124" i="4" s="1"/>
  <c r="BK124" i="4" l="1"/>
  <c r="BL124" i="4" s="1"/>
  <c r="AB124" i="4" a="1"/>
  <c r="AB124" i="4" s="1"/>
  <c r="AG124" i="4" a="1"/>
  <c r="AG124" i="4" s="1"/>
  <c r="AD124" i="4" a="1"/>
  <c r="AD124" i="4" s="1"/>
  <c r="AA124" i="4" a="1"/>
  <c r="AA124" i="4" s="1"/>
  <c r="BY124" i="4" s="1" a="1"/>
  <c r="BY124" i="4" s="1"/>
  <c r="AC124" i="4" a="1"/>
  <c r="AC124" i="4" s="1"/>
  <c r="AE124" i="4" s="1"/>
  <c r="AF124" i="4" a="1"/>
  <c r="AF124" i="4" s="1"/>
  <c r="BP124" i="4" a="1"/>
  <c r="BP124" i="4" s="1"/>
  <c r="BR124" i="4" a="1"/>
  <c r="BR124" i="4" s="1"/>
  <c r="BN124" i="4" a="1"/>
  <c r="BN124" i="4" s="1"/>
  <c r="BO124" i="4" a="1"/>
  <c r="BO124" i="4" s="1"/>
  <c r="BQ124" i="4" s="1"/>
  <c r="BM124" i="4" a="1"/>
  <c r="BM124" i="4" s="1"/>
  <c r="AM124" i="4" s="1" a="1"/>
  <c r="AM124" i="4" s="1"/>
  <c r="BS124" i="4" a="1"/>
  <c r="BS124" i="4" s="1"/>
  <c r="BT124" i="4" s="1"/>
  <c r="CB124" i="4" s="1"/>
  <c r="AH124" i="4" l="1"/>
  <c r="AP124" i="4" s="1"/>
  <c r="BU124" i="4"/>
  <c r="AI124" i="4"/>
  <c r="BV124" i="4" s="1"/>
  <c r="BZ124" i="4" s="1"/>
  <c r="CA124" i="4" s="1"/>
  <c r="AJ124" i="4"/>
  <c r="AN124" i="4" s="1"/>
  <c r="AO124" i="4" l="1"/>
  <c r="AR124" i="4"/>
  <c r="AS124" i="4"/>
  <c r="AQ124" i="4"/>
  <c r="CE124" i="4"/>
  <c r="CC124" i="4"/>
  <c r="CD124" i="4"/>
  <c r="BW124" i="4"/>
  <c r="BX124" i="4" s="1"/>
  <c r="AK124" i="4"/>
  <c r="AL124" i="4" s="1"/>
  <c r="CF124" i="4"/>
  <c r="H125" i="4" l="1"/>
  <c r="AT125" i="4"/>
  <c r="AU125" i="4" l="1" a="1"/>
  <c r="AU125" i="4" s="1"/>
  <c r="AX125" i="4" a="1"/>
  <c r="AX125" i="4" s="1"/>
  <c r="AY125" i="4" a="1"/>
  <c r="AY125" i="4" s="1"/>
  <c r="AW125" i="4" a="1"/>
  <c r="AW125" i="4" s="1"/>
  <c r="BA125" i="4" a="1"/>
  <c r="BA125" i="4" s="1"/>
  <c r="AZ125" i="4" a="1"/>
  <c r="AZ125" i="4" s="1"/>
  <c r="I125" i="4" a="1"/>
  <c r="I125" i="4" s="1"/>
  <c r="O125" i="4" a="1"/>
  <c r="O125" i="4" s="1"/>
  <c r="N125" i="4" a="1"/>
  <c r="N125" i="4" s="1"/>
  <c r="L125" i="4" a="1"/>
  <c r="L125" i="4" s="1"/>
  <c r="M125" i="4" a="1"/>
  <c r="M125" i="4" s="1"/>
  <c r="K125" i="4" a="1"/>
  <c r="K125" i="4" s="1"/>
  <c r="J125" i="4" l="1" a="1"/>
  <c r="J125" i="4" s="1"/>
  <c r="Q125" i="4" a="1"/>
  <c r="Q125" i="4" s="1"/>
  <c r="P125" i="4" a="1"/>
  <c r="P125" i="4" s="1"/>
  <c r="S125" i="4" a="1"/>
  <c r="S125" i="4" s="1"/>
  <c r="U125" i="4" s="1" a="1"/>
  <c r="U125" i="4" s="1"/>
  <c r="R125" i="4" a="1"/>
  <c r="R125" i="4" s="1"/>
  <c r="T125" i="4" s="1" a="1"/>
  <c r="T125" i="4" s="1"/>
  <c r="BE125" i="4" a="1"/>
  <c r="BE125" i="4" s="1"/>
  <c r="BG125" i="4" s="1" a="1"/>
  <c r="BG125" i="4" s="1"/>
  <c r="AV125" i="4" a="1"/>
  <c r="AV125" i="4" s="1"/>
  <c r="BB125" i="4" a="1"/>
  <c r="BB125" i="4" s="1"/>
  <c r="BC125" i="4" a="1"/>
  <c r="BC125" i="4" s="1"/>
  <c r="BD125" i="4" a="1"/>
  <c r="BD125" i="4" s="1"/>
  <c r="BF125" i="4" s="1" a="1"/>
  <c r="BF125" i="4" s="1"/>
  <c r="BI125" i="4" l="1"/>
  <c r="BH125" i="4"/>
  <c r="BJ125" i="4"/>
  <c r="BK125" i="4" s="1"/>
  <c r="BL125" i="4" s="1"/>
  <c r="X125" i="4"/>
  <c r="W125" i="4"/>
  <c r="V125" i="4"/>
  <c r="Y125" i="4" l="1"/>
  <c r="Z125" i="4" s="1"/>
  <c r="AD125" i="4" a="1"/>
  <c r="AD125" i="4" s="1"/>
  <c r="AB125" i="4" a="1"/>
  <c r="AB125" i="4" s="1"/>
  <c r="AC125" i="4" a="1"/>
  <c r="AC125" i="4" s="1"/>
  <c r="AE125" i="4" s="1"/>
  <c r="AF125" i="4" a="1"/>
  <c r="AF125" i="4" s="1"/>
  <c r="AA125" i="4" a="1"/>
  <c r="AA125" i="4" s="1"/>
  <c r="BY125" i="4" s="1" a="1"/>
  <c r="BY125" i="4" s="1"/>
  <c r="AG125" i="4" a="1"/>
  <c r="AG125" i="4" s="1"/>
  <c r="AH125" i="4" s="1"/>
  <c r="AP125" i="4" s="1"/>
  <c r="BR125" i="4" a="1"/>
  <c r="BR125" i="4" s="1"/>
  <c r="BN125" i="4" a="1"/>
  <c r="BN125" i="4" s="1"/>
  <c r="BS125" i="4" a="1"/>
  <c r="BS125" i="4" s="1"/>
  <c r="BT125" i="4" s="1"/>
  <c r="CB125" i="4" s="1"/>
  <c r="BM125" i="4" a="1"/>
  <c r="BM125" i="4" s="1"/>
  <c r="AM125" i="4" s="1" a="1"/>
  <c r="AM125" i="4" s="1"/>
  <c r="BO125" i="4" a="1"/>
  <c r="BO125" i="4" s="1"/>
  <c r="BP125" i="4" a="1"/>
  <c r="BP125" i="4" s="1"/>
  <c r="AI125" i="4" l="1"/>
  <c r="AR125" i="4"/>
  <c r="AS125" i="4"/>
  <c r="AQ125" i="4"/>
  <c r="CE125" i="4"/>
  <c r="CD125" i="4"/>
  <c r="CC125" i="4"/>
  <c r="BQ125" i="4"/>
  <c r="BV125" i="4"/>
  <c r="BU125" i="4"/>
  <c r="AJ125" i="4"/>
  <c r="AN125" i="4" s="1"/>
  <c r="AO125" i="4" s="1"/>
  <c r="AK125" i="4" l="1"/>
  <c r="AL125" i="4" s="1"/>
  <c r="BZ125" i="4"/>
  <c r="CA125" i="4" s="1"/>
  <c r="BW125" i="4" l="1"/>
  <c r="BX125" i="4" s="1"/>
  <c r="CF125" i="4" s="1"/>
  <c r="H126" i="4"/>
  <c r="AT126" i="4"/>
  <c r="AU126" i="4" l="1" a="1"/>
  <c r="AU126" i="4" s="1"/>
  <c r="AZ126" i="4" a="1"/>
  <c r="AZ126" i="4" s="1"/>
  <c r="BA126" i="4" a="1"/>
  <c r="BA126" i="4" s="1"/>
  <c r="AY126" i="4" a="1"/>
  <c r="AY126" i="4" s="1"/>
  <c r="AX126" i="4" a="1"/>
  <c r="AX126" i="4" s="1"/>
  <c r="I126" i="4" a="1"/>
  <c r="I126" i="4" s="1"/>
  <c r="L126" i="4" a="1"/>
  <c r="L126" i="4" s="1"/>
  <c r="N126" i="4" a="1"/>
  <c r="N126" i="4" s="1"/>
  <c r="K126" i="4" a="1"/>
  <c r="K126" i="4" s="1"/>
  <c r="M126" i="4" a="1"/>
  <c r="M126" i="4" s="1"/>
  <c r="O126" i="4" a="1"/>
  <c r="O126" i="4" s="1"/>
  <c r="P126" i="4" l="1" a="1"/>
  <c r="P126" i="4" s="1"/>
  <c r="Q126" i="4" a="1"/>
  <c r="Q126" i="4" s="1"/>
  <c r="S126" i="4" a="1"/>
  <c r="S126" i="4" s="1"/>
  <c r="U126" i="4" s="1" a="1"/>
  <c r="U126" i="4" s="1"/>
  <c r="R126" i="4" a="1"/>
  <c r="R126" i="4" s="1"/>
  <c r="T126" i="4" s="1" a="1"/>
  <c r="T126" i="4" s="1"/>
  <c r="J126" i="4" a="1"/>
  <c r="J126" i="4" s="1"/>
  <c r="AW126" i="4" a="1"/>
  <c r="AW126" i="4" s="1"/>
  <c r="AV126" i="4" a="1"/>
  <c r="AV126" i="4" s="1"/>
  <c r="BD126" i="4" a="1"/>
  <c r="BD126" i="4" s="1"/>
  <c r="BF126" i="4" s="1" a="1"/>
  <c r="BF126" i="4" s="1"/>
  <c r="BE126" i="4" a="1"/>
  <c r="BE126" i="4" s="1"/>
  <c r="BG126" i="4" s="1" a="1"/>
  <c r="BG126" i="4" s="1"/>
  <c r="BC126" i="4" a="1"/>
  <c r="BC126" i="4" s="1"/>
  <c r="BB126" i="4" a="1"/>
  <c r="BB126" i="4" s="1"/>
  <c r="BH126" i="4" l="1"/>
  <c r="BI126" i="4"/>
  <c r="BJ126" i="4"/>
  <c r="BK126" i="4" s="1"/>
  <c r="BL126" i="4" s="1"/>
  <c r="V126" i="4"/>
  <c r="X126" i="4"/>
  <c r="Y126" i="4" s="1"/>
  <c r="Z126" i="4" s="1"/>
  <c r="W126" i="4"/>
  <c r="AD126" i="4" l="1" a="1"/>
  <c r="AD126" i="4" s="1"/>
  <c r="AG126" i="4" a="1"/>
  <c r="AG126" i="4" s="1"/>
  <c r="AB126" i="4" a="1"/>
  <c r="AB126" i="4" s="1"/>
  <c r="AA126" i="4" a="1"/>
  <c r="AA126" i="4" s="1"/>
  <c r="BY126" i="4" s="1" a="1"/>
  <c r="BY126" i="4" s="1"/>
  <c r="AF126" i="4" a="1"/>
  <c r="AF126" i="4" s="1"/>
  <c r="AC126" i="4" a="1"/>
  <c r="AC126" i="4" s="1"/>
  <c r="AE126" i="4" s="1"/>
  <c r="BM126" i="4" a="1"/>
  <c r="BM126" i="4" s="1"/>
  <c r="AM126" i="4" s="1" a="1"/>
  <c r="AM126" i="4" s="1"/>
  <c r="BR126" i="4" a="1"/>
  <c r="BR126" i="4" s="1"/>
  <c r="BN126" i="4" a="1"/>
  <c r="BN126" i="4" s="1"/>
  <c r="BP126" i="4" a="1"/>
  <c r="BP126" i="4" s="1"/>
  <c r="BO126" i="4" a="1"/>
  <c r="BO126" i="4" s="1"/>
  <c r="BQ126" i="4" s="1"/>
  <c r="BS126" i="4" a="1"/>
  <c r="BS126" i="4" s="1"/>
  <c r="BT126" i="4" s="1"/>
  <c r="CB126" i="4" s="1"/>
  <c r="AH126" i="4" l="1"/>
  <c r="AP126" i="4" s="1"/>
  <c r="BU126" i="4"/>
  <c r="AI126" i="4"/>
  <c r="BV126" i="4" s="1"/>
  <c r="BZ126" i="4" s="1"/>
  <c r="CA126" i="4" s="1"/>
  <c r="AJ126" i="4"/>
  <c r="AN126" i="4" s="1"/>
  <c r="AO126" i="4" l="1"/>
  <c r="AR126" i="4"/>
  <c r="AS126" i="4"/>
  <c r="AQ126" i="4"/>
  <c r="CE126" i="4"/>
  <c r="CC126" i="4"/>
  <c r="CD126" i="4"/>
  <c r="BW126" i="4"/>
  <c r="BX126" i="4" s="1"/>
  <c r="AK126" i="4"/>
  <c r="AL126" i="4" s="1"/>
  <c r="CF126" i="4"/>
  <c r="H127" i="4" l="1"/>
  <c r="AT127" i="4"/>
  <c r="AU127" i="4" l="1" a="1"/>
  <c r="AU127" i="4" s="1"/>
  <c r="AX127" i="4" a="1"/>
  <c r="AX127" i="4" s="1"/>
  <c r="AW127" i="4" a="1"/>
  <c r="AW127" i="4" s="1"/>
  <c r="BA127" i="4" a="1"/>
  <c r="BA127" i="4" s="1"/>
  <c r="AY127" i="4" a="1"/>
  <c r="AY127" i="4" s="1"/>
  <c r="AZ127" i="4" a="1"/>
  <c r="AZ127" i="4" s="1"/>
  <c r="I127" i="4" a="1"/>
  <c r="I127" i="4" s="1"/>
  <c r="M127" i="4" a="1"/>
  <c r="M127" i="4" s="1"/>
  <c r="K127" i="4" a="1"/>
  <c r="K127" i="4" s="1"/>
  <c r="L127" i="4" a="1"/>
  <c r="L127" i="4" s="1"/>
  <c r="N127" i="4" a="1"/>
  <c r="N127" i="4" s="1"/>
  <c r="O127" i="4" a="1"/>
  <c r="O127" i="4" s="1"/>
  <c r="Q127" i="4" l="1" a="1"/>
  <c r="Q127" i="4" s="1"/>
  <c r="J127" i="4" a="1"/>
  <c r="J127" i="4" s="1"/>
  <c r="R127" i="4" a="1"/>
  <c r="R127" i="4" s="1"/>
  <c r="T127" i="4" s="1" a="1"/>
  <c r="T127" i="4" s="1"/>
  <c r="S127" i="4" a="1"/>
  <c r="S127" i="4" s="1"/>
  <c r="U127" i="4" s="1" a="1"/>
  <c r="U127" i="4" s="1"/>
  <c r="P127" i="4" a="1"/>
  <c r="P127" i="4" s="1"/>
  <c r="BD127" i="4" a="1"/>
  <c r="BD127" i="4" s="1"/>
  <c r="BF127" i="4" s="1" a="1"/>
  <c r="BF127" i="4" s="1"/>
  <c r="BB127" i="4" a="1"/>
  <c r="BB127" i="4" s="1"/>
  <c r="BE127" i="4" a="1"/>
  <c r="BE127" i="4" s="1"/>
  <c r="BG127" i="4" s="1" a="1"/>
  <c r="BG127" i="4" s="1"/>
  <c r="BJ127" i="4" s="1"/>
  <c r="BC127" i="4" a="1"/>
  <c r="BC127" i="4" s="1"/>
  <c r="AV127" i="4" a="1"/>
  <c r="AV127" i="4" s="1"/>
  <c r="BI127" i="4" l="1"/>
  <c r="BH127" i="4"/>
  <c r="BK127" i="4" s="1"/>
  <c r="BL127" i="4" s="1"/>
  <c r="V127" i="4"/>
  <c r="X127" i="4"/>
  <c r="Y127" i="4" s="1"/>
  <c r="Z127" i="4" s="1"/>
  <c r="W127" i="4"/>
  <c r="AC127" i="4" l="1" a="1"/>
  <c r="AC127" i="4" s="1"/>
  <c r="AA127" i="4" a="1"/>
  <c r="AA127" i="4" s="1"/>
  <c r="BY127" i="4" s="1" a="1"/>
  <c r="BY127" i="4" s="1"/>
  <c r="AG127" i="4" a="1"/>
  <c r="AG127" i="4" s="1"/>
  <c r="AB127" i="4" a="1"/>
  <c r="AB127" i="4" s="1"/>
  <c r="AF127" i="4" a="1"/>
  <c r="AF127" i="4" s="1"/>
  <c r="AD127" i="4" a="1"/>
  <c r="AD127" i="4" s="1"/>
  <c r="AE127" i="4" s="1"/>
  <c r="BN127" i="4" a="1"/>
  <c r="BN127" i="4" s="1"/>
  <c r="BR127" i="4" a="1"/>
  <c r="BR127" i="4" s="1"/>
  <c r="BM127" i="4" a="1"/>
  <c r="BM127" i="4" s="1"/>
  <c r="AM127" i="4" s="1" a="1"/>
  <c r="AM127" i="4" s="1"/>
  <c r="BP127" i="4" a="1"/>
  <c r="BP127" i="4" s="1"/>
  <c r="BO127" i="4" a="1"/>
  <c r="BO127" i="4" s="1"/>
  <c r="BQ127" i="4" s="1"/>
  <c r="BS127" i="4" a="1"/>
  <c r="BS127" i="4" s="1"/>
  <c r="BT127" i="4" s="1"/>
  <c r="CB127" i="4" s="1"/>
  <c r="AH127" i="4" l="1"/>
  <c r="AP127" i="4" s="1"/>
  <c r="BU127" i="4"/>
  <c r="AI127" i="4"/>
  <c r="BV127" i="4" s="1"/>
  <c r="BZ127" i="4" s="1"/>
  <c r="CA127" i="4" s="1"/>
  <c r="AJ127" i="4"/>
  <c r="AN127" i="4" s="1"/>
  <c r="AO127" i="4" l="1"/>
  <c r="AR127" i="4"/>
  <c r="AS127" i="4"/>
  <c r="AQ127" i="4"/>
  <c r="CE127" i="4"/>
  <c r="CC127" i="4"/>
  <c r="CD127" i="4"/>
  <c r="BW127" i="4"/>
  <c r="BX127" i="4" s="1"/>
  <c r="AK127" i="4"/>
  <c r="AL127" i="4" s="1"/>
  <c r="CF127" i="4"/>
  <c r="AT128" i="4" l="1"/>
  <c r="H128" i="4"/>
  <c r="I128" i="4" l="1" a="1"/>
  <c r="I128" i="4" s="1"/>
  <c r="M128" i="4" a="1"/>
  <c r="M128" i="4" s="1"/>
  <c r="L128" i="4" a="1"/>
  <c r="L128" i="4" s="1"/>
  <c r="N128" i="4" a="1"/>
  <c r="N128" i="4" s="1"/>
  <c r="O128" i="4" a="1"/>
  <c r="O128" i="4" s="1"/>
  <c r="K128" i="4" a="1"/>
  <c r="K128" i="4" s="1"/>
  <c r="AU128" i="4" a="1"/>
  <c r="AU128" i="4" s="1"/>
  <c r="BA128" i="4" a="1"/>
  <c r="BA128" i="4" s="1"/>
  <c r="AX128" i="4" a="1"/>
  <c r="AX128" i="4" s="1"/>
  <c r="AW128" i="4" a="1"/>
  <c r="AW128" i="4" s="1"/>
  <c r="AZ128" i="4" a="1"/>
  <c r="AZ128" i="4" s="1"/>
  <c r="AY128" i="4" l="1" a="1"/>
  <c r="AY128" i="4" s="1"/>
  <c r="BD128" i="4" a="1"/>
  <c r="BD128" i="4" s="1"/>
  <c r="BF128" i="4" s="1" a="1"/>
  <c r="BF128" i="4" s="1"/>
  <c r="BE128" i="4" a="1"/>
  <c r="BE128" i="4" s="1"/>
  <c r="BG128" i="4" s="1" a="1"/>
  <c r="BG128" i="4" s="1"/>
  <c r="AV128" i="4" a="1"/>
  <c r="AV128" i="4" s="1"/>
  <c r="BB128" i="4" a="1"/>
  <c r="BB128" i="4" s="1"/>
  <c r="BC128" i="4" a="1"/>
  <c r="BC128" i="4" s="1"/>
  <c r="P128" i="4" a="1"/>
  <c r="P128" i="4" s="1"/>
  <c r="S128" i="4" a="1"/>
  <c r="S128" i="4" s="1"/>
  <c r="U128" i="4" s="1" a="1"/>
  <c r="U128" i="4" s="1"/>
  <c r="Q128" i="4" a="1"/>
  <c r="Q128" i="4" s="1"/>
  <c r="J128" i="4" a="1"/>
  <c r="J128" i="4" s="1"/>
  <c r="R128" i="4" a="1"/>
  <c r="R128" i="4" s="1"/>
  <c r="T128" i="4" s="1" a="1"/>
  <c r="T128" i="4" s="1"/>
  <c r="X128" i="4" l="1"/>
  <c r="W128" i="4"/>
  <c r="V128" i="4"/>
  <c r="BI128" i="4"/>
  <c r="BJ128" i="4"/>
  <c r="BK128" i="4" s="1"/>
  <c r="BL128" i="4" s="1"/>
  <c r="BH128" i="4"/>
  <c r="Y128" i="4" l="1"/>
  <c r="Z128" i="4" s="1"/>
  <c r="BM128" i="4" a="1"/>
  <c r="BM128" i="4" s="1"/>
  <c r="AM128" i="4" s="1" a="1"/>
  <c r="AM128" i="4" s="1"/>
  <c r="BP128" i="4" a="1"/>
  <c r="BP128" i="4" s="1"/>
  <c r="BO128" i="4" a="1"/>
  <c r="BO128" i="4" s="1"/>
  <c r="BQ128" i="4" s="1"/>
  <c r="BR128" i="4" a="1"/>
  <c r="BR128" i="4" s="1"/>
  <c r="BS128" i="4" a="1"/>
  <c r="BS128" i="4" s="1"/>
  <c r="BT128" i="4" s="1"/>
  <c r="BN128" i="4" a="1"/>
  <c r="BN128" i="4" s="1"/>
  <c r="AG128" i="4" a="1"/>
  <c r="AG128" i="4" s="1"/>
  <c r="AC128" i="4" a="1"/>
  <c r="AC128" i="4" s="1"/>
  <c r="AD128" i="4" a="1"/>
  <c r="AD128" i="4" s="1"/>
  <c r="AA128" i="4" a="1"/>
  <c r="AA128" i="4" s="1"/>
  <c r="BY128" i="4" s="1" a="1"/>
  <c r="BY128" i="4" s="1"/>
  <c r="AF128" i="4" a="1"/>
  <c r="AF128" i="4" s="1"/>
  <c r="AH128" i="4" s="1"/>
  <c r="AB128" i="4" a="1"/>
  <c r="AB128" i="4" s="1"/>
  <c r="CB128" i="4" l="1"/>
  <c r="AP128" i="4"/>
  <c r="BU128" i="4"/>
  <c r="AS128" i="4"/>
  <c r="AR128" i="4"/>
  <c r="AQ128" i="4"/>
  <c r="CE128" i="4"/>
  <c r="CC128" i="4"/>
  <c r="CD128" i="4"/>
  <c r="AJ128" i="4"/>
  <c r="AN128" i="4" s="1"/>
  <c r="AO128" i="4" s="1"/>
  <c r="AE128" i="4"/>
  <c r="AI128" i="4" s="1"/>
  <c r="BV128" i="4"/>
  <c r="AK128" i="4"/>
  <c r="AL128" i="4" s="1"/>
  <c r="BZ128" i="4"/>
  <c r="CA128" i="4" s="1"/>
  <c r="BW128" i="4" l="1"/>
  <c r="BX128" i="4" s="1"/>
  <c r="CF128" i="4"/>
  <c r="AT129" i="4" l="1"/>
  <c r="H129" i="4"/>
  <c r="I129" i="4" l="1" a="1"/>
  <c r="I129" i="4" s="1"/>
  <c r="L129" i="4" a="1"/>
  <c r="L129" i="4" s="1"/>
  <c r="K129" i="4" a="1"/>
  <c r="K129" i="4" s="1"/>
  <c r="M129" i="4" a="1"/>
  <c r="M129" i="4" s="1"/>
  <c r="N129" i="4" a="1"/>
  <c r="N129" i="4" s="1"/>
  <c r="AU129" i="4" a="1"/>
  <c r="AU129" i="4" s="1"/>
  <c r="BA129" i="4" a="1"/>
  <c r="BA129" i="4" s="1"/>
  <c r="AZ129" i="4" a="1"/>
  <c r="AZ129" i="4" s="1"/>
  <c r="AX129" i="4" a="1"/>
  <c r="AX129" i="4" s="1"/>
  <c r="AW129" i="4" a="1"/>
  <c r="AW129" i="4" s="1"/>
  <c r="AY129" i="4" l="1" a="1"/>
  <c r="AY129" i="4" s="1"/>
  <c r="BE129" i="4" a="1"/>
  <c r="BE129" i="4" s="1"/>
  <c r="BG129" i="4" s="1" a="1"/>
  <c r="BG129" i="4" s="1"/>
  <c r="AV129" i="4" a="1"/>
  <c r="AV129" i="4" s="1"/>
  <c r="BB129" i="4" a="1"/>
  <c r="BB129" i="4" s="1"/>
  <c r="BC129" i="4" a="1"/>
  <c r="BC129" i="4" s="1"/>
  <c r="BD129" i="4" a="1"/>
  <c r="BD129" i="4" s="1"/>
  <c r="BF129" i="4" s="1" a="1"/>
  <c r="BF129" i="4" s="1"/>
  <c r="O129" i="4" a="1"/>
  <c r="O129" i="4" s="1"/>
  <c r="P129" i="4" a="1"/>
  <c r="P129" i="4" s="1"/>
  <c r="R129" i="4" a="1"/>
  <c r="R129" i="4" s="1"/>
  <c r="T129" i="4" s="1" a="1"/>
  <c r="T129" i="4" s="1"/>
  <c r="Q129" i="4" a="1"/>
  <c r="Q129" i="4" s="1"/>
  <c r="J129" i="4" a="1"/>
  <c r="J129" i="4" s="1"/>
  <c r="S129" i="4" a="1"/>
  <c r="S129" i="4" s="1"/>
  <c r="U129" i="4" s="1" a="1"/>
  <c r="U129" i="4" s="1"/>
  <c r="V129" i="4" l="1"/>
  <c r="W129" i="4"/>
  <c r="X129" i="4"/>
  <c r="Y129" i="4" s="1"/>
  <c r="Z129" i="4" s="1"/>
  <c r="BJ129" i="4"/>
  <c r="BI129" i="4"/>
  <c r="BH129" i="4"/>
  <c r="BK129" i="4" l="1"/>
  <c r="BL129" i="4" s="1"/>
  <c r="AG129" i="4" a="1"/>
  <c r="AG129" i="4" s="1"/>
  <c r="AF129" i="4" a="1"/>
  <c r="AF129" i="4" s="1"/>
  <c r="AH129" i="4" s="1"/>
  <c r="AB129" i="4" a="1"/>
  <c r="AB129" i="4" s="1"/>
  <c r="AD129" i="4" a="1"/>
  <c r="AD129" i="4" s="1"/>
  <c r="AC129" i="4" a="1"/>
  <c r="AC129" i="4" s="1"/>
  <c r="AE129" i="4" s="1"/>
  <c r="AI129" i="4" s="1"/>
  <c r="AA129" i="4" a="1"/>
  <c r="AA129" i="4" s="1"/>
  <c r="BY129" i="4" s="1" a="1"/>
  <c r="BY129" i="4" s="1"/>
  <c r="AP129" i="4" l="1"/>
  <c r="BP129" i="4" a="1"/>
  <c r="BP129" i="4" s="1"/>
  <c r="BN129" i="4" a="1"/>
  <c r="BN129" i="4" s="1"/>
  <c r="BO129" i="4" a="1"/>
  <c r="BO129" i="4" s="1"/>
  <c r="BQ129" i="4" s="1"/>
  <c r="BM129" i="4" a="1"/>
  <c r="BM129" i="4" s="1"/>
  <c r="AM129" i="4" s="1" a="1"/>
  <c r="AM129" i="4" s="1"/>
  <c r="BS129" i="4" a="1"/>
  <c r="BS129" i="4" s="1"/>
  <c r="BR129" i="4" a="1"/>
  <c r="BR129" i="4" s="1"/>
  <c r="BU129" i="4" s="1"/>
  <c r="AJ129" i="4" l="1"/>
  <c r="AN129" i="4" s="1"/>
  <c r="AO129" i="4" s="1"/>
  <c r="BT129" i="4"/>
  <c r="CB129" i="4" s="1"/>
  <c r="AR129" i="4" l="1"/>
  <c r="AS129" i="4"/>
  <c r="CE129" i="4"/>
  <c r="AQ129" i="4"/>
  <c r="AK129" i="4"/>
  <c r="AL129" i="4" s="1"/>
  <c r="CC129" i="4"/>
  <c r="CD129" i="4"/>
  <c r="BV129" i="4"/>
  <c r="BZ129" i="4" s="1"/>
  <c r="CA129" i="4" s="1"/>
  <c r="BW129" i="4" l="1"/>
  <c r="BX129" i="4" s="1"/>
  <c r="CF129" i="4" s="1"/>
  <c r="AT130" i="4"/>
  <c r="H130" i="4"/>
  <c r="I130" i="4" l="1" a="1"/>
  <c r="I130" i="4" s="1"/>
  <c r="O130" i="4" a="1"/>
  <c r="O130" i="4" s="1"/>
  <c r="M130" i="4" a="1"/>
  <c r="M130" i="4" s="1"/>
  <c r="L130" i="4" a="1"/>
  <c r="L130" i="4" s="1"/>
  <c r="N130" i="4" a="1"/>
  <c r="N130" i="4" s="1"/>
  <c r="AU130" i="4" a="1"/>
  <c r="AU130" i="4" s="1"/>
  <c r="AY130" i="4" a="1"/>
  <c r="AY130" i="4" s="1"/>
  <c r="AX130" i="4" a="1"/>
  <c r="AX130" i="4" s="1"/>
  <c r="BA130" i="4" a="1"/>
  <c r="BA130" i="4" s="1"/>
  <c r="AW130" i="4" a="1"/>
  <c r="AW130" i="4" s="1"/>
  <c r="AZ130" i="4" l="1" a="1"/>
  <c r="AZ130" i="4" s="1"/>
  <c r="AV130" i="4" a="1"/>
  <c r="AV130" i="4" s="1"/>
  <c r="BE130" i="4" a="1"/>
  <c r="BE130" i="4" s="1"/>
  <c r="BG130" i="4" s="1" a="1"/>
  <c r="BG130" i="4" s="1"/>
  <c r="BB130" i="4" a="1"/>
  <c r="BB130" i="4" s="1"/>
  <c r="BC130" i="4" a="1"/>
  <c r="BC130" i="4" s="1"/>
  <c r="BD130" i="4" a="1"/>
  <c r="BD130" i="4" s="1"/>
  <c r="BF130" i="4" s="1" a="1"/>
  <c r="BF130" i="4" s="1"/>
  <c r="K130" i="4" a="1"/>
  <c r="K130" i="4" s="1"/>
  <c r="S130" i="4" a="1"/>
  <c r="S130" i="4" s="1"/>
  <c r="U130" i="4" s="1" a="1"/>
  <c r="U130" i="4" s="1"/>
  <c r="R130" i="4" a="1"/>
  <c r="R130" i="4" s="1"/>
  <c r="T130" i="4" s="1" a="1"/>
  <c r="T130" i="4" s="1"/>
  <c r="P130" i="4" a="1"/>
  <c r="P130" i="4" s="1"/>
  <c r="Q130" i="4" a="1"/>
  <c r="Q130" i="4" s="1"/>
  <c r="J130" i="4" a="1"/>
  <c r="J130" i="4" s="1"/>
  <c r="X130" i="4" l="1"/>
  <c r="W130" i="4"/>
  <c r="V130" i="4"/>
  <c r="BH130" i="4"/>
  <c r="BJ130" i="4"/>
  <c r="BK130" i="4" s="1"/>
  <c r="BL130" i="4" s="1"/>
  <c r="BI130" i="4"/>
  <c r="BS130" i="4" l="1" a="1"/>
  <c r="BS130" i="4" s="1"/>
  <c r="BM130" i="4" a="1"/>
  <c r="BM130" i="4" s="1"/>
  <c r="AM130" i="4" s="1" a="1"/>
  <c r="AM130" i="4" s="1"/>
  <c r="BN130" i="4" a="1"/>
  <c r="BN130" i="4" s="1"/>
  <c r="BR130" i="4" a="1"/>
  <c r="BR130" i="4" s="1"/>
  <c r="BO130" i="4" a="1"/>
  <c r="BO130" i="4" s="1"/>
  <c r="BP130" i="4" a="1"/>
  <c r="BP130" i="4" s="1"/>
  <c r="Y130" i="4"/>
  <c r="Z130" i="4" s="1"/>
  <c r="AA130" i="4" l="1" a="1"/>
  <c r="AA130" i="4" s="1"/>
  <c r="BY130" i="4" s="1" a="1"/>
  <c r="BY130" i="4" s="1"/>
  <c r="AG130" i="4" a="1"/>
  <c r="AG130" i="4" s="1"/>
  <c r="AB130" i="4" a="1"/>
  <c r="AB130" i="4" s="1"/>
  <c r="AC130" i="4" a="1"/>
  <c r="AC130" i="4" s="1"/>
  <c r="AD130" i="4" a="1"/>
  <c r="AD130" i="4" s="1"/>
  <c r="AF130" i="4" a="1"/>
  <c r="AF130" i="4" s="1"/>
  <c r="BQ130" i="4"/>
  <c r="BU130" i="4"/>
  <c r="BT130" i="4"/>
  <c r="CB130" i="4" s="1"/>
  <c r="AE130" i="4" l="1"/>
  <c r="AI130" i="4" s="1"/>
  <c r="BV130" i="4" s="1"/>
  <c r="BZ130" i="4" s="1"/>
  <c r="CA130" i="4" s="1"/>
  <c r="AH130" i="4"/>
  <c r="AP130" i="4" s="1"/>
  <c r="AR130" i="4" l="1"/>
  <c r="AS130" i="4"/>
  <c r="AQ130" i="4"/>
  <c r="CE130" i="4"/>
  <c r="CC130" i="4"/>
  <c r="CD130" i="4"/>
  <c r="BW130" i="4"/>
  <c r="BX130" i="4" s="1"/>
  <c r="AJ130" i="4"/>
  <c r="AN130" i="4" s="1"/>
  <c r="AO130" i="4" s="1"/>
  <c r="AK130" i="4" l="1"/>
  <c r="AL130" i="4" s="1"/>
  <c r="CF130" i="4" s="1"/>
  <c r="H131" i="4" l="1"/>
  <c r="AT131" i="4"/>
  <c r="AU131" i="4" l="1" a="1"/>
  <c r="AU131" i="4" s="1"/>
  <c r="AW131" i="4" s="1" a="1"/>
  <c r="AW131" i="4" s="1"/>
  <c r="AZ131" i="4" a="1"/>
  <c r="AZ131" i="4" s="1"/>
  <c r="AY131" i="4" a="1"/>
  <c r="AY131" i="4" s="1"/>
  <c r="BA131" i="4" a="1"/>
  <c r="BA131" i="4" s="1"/>
  <c r="AX131" i="4" a="1"/>
  <c r="AX131" i="4" s="1"/>
  <c r="I131" i="4" a="1"/>
  <c r="I131" i="4" s="1"/>
  <c r="L131" i="4" s="1" a="1"/>
  <c r="L131" i="4" s="1"/>
  <c r="N131" i="4" a="1"/>
  <c r="N131" i="4" s="1"/>
  <c r="K131" i="4" a="1"/>
  <c r="K131" i="4" s="1"/>
  <c r="M131" i="4" a="1"/>
  <c r="M131" i="4" s="1"/>
  <c r="O131" i="4" a="1"/>
  <c r="O131" i="4" s="1"/>
  <c r="J131" i="4" l="1" a="1"/>
  <c r="J131" i="4" s="1"/>
  <c r="P131" i="4" a="1"/>
  <c r="P131" i="4" s="1"/>
  <c r="Q131" i="4" a="1"/>
  <c r="Q131" i="4" s="1"/>
  <c r="S131" i="4" a="1"/>
  <c r="S131" i="4" s="1"/>
  <c r="U131" i="4" s="1" a="1"/>
  <c r="U131" i="4" s="1"/>
  <c r="R131" i="4" a="1"/>
  <c r="R131" i="4" s="1"/>
  <c r="T131" i="4" s="1" a="1"/>
  <c r="T131" i="4" s="1"/>
  <c r="AV131" i="4" a="1"/>
  <c r="AV131" i="4" s="1"/>
  <c r="BE131" i="4" a="1"/>
  <c r="BE131" i="4" s="1"/>
  <c r="BG131" i="4" s="1" a="1"/>
  <c r="BG131" i="4" s="1"/>
  <c r="BD131" i="4" a="1"/>
  <c r="BD131" i="4" s="1"/>
  <c r="BF131" i="4" s="1" a="1"/>
  <c r="BF131" i="4" s="1"/>
  <c r="BB131" i="4" a="1"/>
  <c r="BB131" i="4" s="1"/>
  <c r="BC131" i="4" a="1"/>
  <c r="BC131" i="4" s="1"/>
  <c r="BJ131" i="4" l="1"/>
  <c r="BK131" i="4" s="1"/>
  <c r="BL131" i="4" s="1"/>
  <c r="BI131" i="4"/>
  <c r="BH131" i="4"/>
  <c r="W131" i="4"/>
  <c r="X131" i="4"/>
  <c r="V131" i="4"/>
  <c r="Y131" i="4" l="1"/>
  <c r="Z131" i="4" s="1"/>
  <c r="AD131" i="4" a="1"/>
  <c r="AD131" i="4" s="1"/>
  <c r="AG131" i="4" a="1"/>
  <c r="AG131" i="4" s="1"/>
  <c r="AC131" i="4" a="1"/>
  <c r="AC131" i="4" s="1"/>
  <c r="AE131" i="4" s="1"/>
  <c r="AA131" i="4" a="1"/>
  <c r="AA131" i="4" s="1"/>
  <c r="BY131" i="4" s="1" a="1"/>
  <c r="BY131" i="4" s="1"/>
  <c r="AF131" i="4" a="1"/>
  <c r="AF131" i="4" s="1"/>
  <c r="AI131" i="4" s="1"/>
  <c r="AB131" i="4" a="1"/>
  <c r="AB131" i="4" s="1"/>
  <c r="BN131" i="4" a="1"/>
  <c r="BN131" i="4" s="1"/>
  <c r="BM131" i="4" a="1"/>
  <c r="BM131" i="4" s="1"/>
  <c r="AM131" i="4" s="1" a="1"/>
  <c r="AM131" i="4" s="1"/>
  <c r="BS131" i="4" a="1"/>
  <c r="BS131" i="4" s="1"/>
  <c r="BO131" i="4" a="1"/>
  <c r="BO131" i="4" s="1"/>
  <c r="BP131" i="4" a="1"/>
  <c r="BP131" i="4" s="1"/>
  <c r="BR131" i="4" a="1"/>
  <c r="BR131" i="4" s="1"/>
  <c r="AH131" i="4" l="1"/>
  <c r="AP131" i="4" s="1"/>
  <c r="BT131" i="4"/>
  <c r="CB131" i="4" s="1"/>
  <c r="BQ131" i="4"/>
  <c r="BU131" i="4" s="1"/>
  <c r="BV131" i="4"/>
  <c r="BZ131" i="4" s="1"/>
  <c r="CE131" i="4"/>
  <c r="AJ131" i="4"/>
  <c r="AN131" i="4" s="1"/>
  <c r="CA131" i="4" l="1"/>
  <c r="AO131" i="4"/>
  <c r="AS131" i="4"/>
  <c r="BW131" i="4"/>
  <c r="BX131" i="4" s="1"/>
  <c r="AQ131" i="4"/>
  <c r="AR131" i="4"/>
  <c r="CC131" i="4"/>
  <c r="CD131" i="4"/>
  <c r="AK131" i="4"/>
  <c r="AL131" i="4" s="1"/>
  <c r="CF131" i="4" s="1"/>
  <c r="H132" i="4"/>
  <c r="AT132" i="4"/>
  <c r="AU132" i="4" l="1" a="1"/>
  <c r="AU132" i="4" s="1"/>
  <c r="AX132" i="4" a="1"/>
  <c r="AX132" i="4" s="1"/>
  <c r="AZ132" i="4" a="1"/>
  <c r="AZ132" i="4" s="1"/>
  <c r="AW132" i="4" a="1"/>
  <c r="AW132" i="4" s="1"/>
  <c r="AY132" i="4" a="1"/>
  <c r="AY132" i="4" s="1"/>
  <c r="BA132" i="4" a="1"/>
  <c r="BA132" i="4" s="1"/>
  <c r="I132" i="4" a="1"/>
  <c r="I132" i="4" s="1"/>
  <c r="L132" i="4" a="1"/>
  <c r="L132" i="4" s="1"/>
  <c r="N132" i="4" a="1"/>
  <c r="N132" i="4" s="1"/>
  <c r="M132" i="4" a="1"/>
  <c r="M132" i="4" s="1"/>
  <c r="O132" i="4" a="1"/>
  <c r="O132" i="4" s="1"/>
  <c r="K132" i="4" l="1" a="1"/>
  <c r="K132" i="4" s="1"/>
  <c r="R132" i="4" a="1"/>
  <c r="R132" i="4" s="1"/>
  <c r="T132" i="4" s="1" a="1"/>
  <c r="T132" i="4" s="1"/>
  <c r="J132" i="4" a="1"/>
  <c r="J132" i="4" s="1"/>
  <c r="S132" i="4" a="1"/>
  <c r="S132" i="4" s="1"/>
  <c r="U132" i="4" s="1" a="1"/>
  <c r="U132" i="4" s="1"/>
  <c r="Q132" i="4" a="1"/>
  <c r="Q132" i="4" s="1"/>
  <c r="P132" i="4" a="1"/>
  <c r="P132" i="4" s="1"/>
  <c r="BB132" i="4" a="1"/>
  <c r="BB132" i="4" s="1"/>
  <c r="AV132" i="4" a="1"/>
  <c r="AV132" i="4" s="1"/>
  <c r="BE132" i="4" a="1"/>
  <c r="BE132" i="4" s="1"/>
  <c r="BG132" i="4" s="1" a="1"/>
  <c r="BG132" i="4" s="1"/>
  <c r="BD132" i="4" a="1"/>
  <c r="BD132" i="4" s="1"/>
  <c r="BF132" i="4" s="1" a="1"/>
  <c r="BF132" i="4" s="1"/>
  <c r="BC132" i="4" a="1"/>
  <c r="BC132" i="4" s="1"/>
  <c r="BI132" i="4" l="1"/>
  <c r="BH132" i="4"/>
  <c r="BJ132" i="4"/>
  <c r="BK132" i="4" s="1"/>
  <c r="BL132" i="4" s="1"/>
  <c r="W132" i="4"/>
  <c r="X132" i="4"/>
  <c r="V132" i="4"/>
  <c r="Y132" i="4" l="1"/>
  <c r="Z132" i="4" s="1"/>
  <c r="AC132" i="4" a="1"/>
  <c r="AC132" i="4" s="1"/>
  <c r="AG132" i="4" a="1"/>
  <c r="AG132" i="4" s="1"/>
  <c r="AB132" i="4" a="1"/>
  <c r="AB132" i="4" s="1"/>
  <c r="AA132" i="4" a="1"/>
  <c r="AA132" i="4" s="1"/>
  <c r="BY132" i="4" s="1" a="1"/>
  <c r="BY132" i="4" s="1"/>
  <c r="AD132" i="4" a="1"/>
  <c r="AD132" i="4" s="1"/>
  <c r="AF132" i="4" a="1"/>
  <c r="AF132" i="4" s="1"/>
  <c r="BR132" i="4" a="1"/>
  <c r="BR132" i="4" s="1"/>
  <c r="BP132" i="4" a="1"/>
  <c r="BP132" i="4" s="1"/>
  <c r="BM132" i="4" a="1"/>
  <c r="BM132" i="4" s="1"/>
  <c r="AM132" i="4" s="1" a="1"/>
  <c r="AM132" i="4" s="1"/>
  <c r="BN132" i="4" a="1"/>
  <c r="BN132" i="4" s="1"/>
  <c r="BO132" i="4" a="1"/>
  <c r="BO132" i="4" s="1"/>
  <c r="BQ132" i="4" s="1"/>
  <c r="BS132" i="4" a="1"/>
  <c r="BS132" i="4" s="1"/>
  <c r="BT132" i="4" s="1"/>
  <c r="CB132" i="4" s="1"/>
  <c r="BU132" i="4" l="1"/>
  <c r="AH132" i="4"/>
  <c r="AP132" i="4" s="1"/>
  <c r="AE132" i="4"/>
  <c r="AI132" i="4" s="1"/>
  <c r="BV132" i="4" s="1"/>
  <c r="BZ132" i="4" s="1"/>
  <c r="CA132" i="4" s="1"/>
  <c r="AR132" i="4" l="1"/>
  <c r="AS132" i="4"/>
  <c r="AQ132" i="4"/>
  <c r="CE132" i="4"/>
  <c r="CC132" i="4"/>
  <c r="CD132" i="4"/>
  <c r="BW132" i="4"/>
  <c r="BX132" i="4" s="1"/>
  <c r="AJ132" i="4"/>
  <c r="AN132" i="4" s="1"/>
  <c r="AO132" i="4" s="1"/>
  <c r="AK132" i="4" l="1"/>
  <c r="AL132" i="4" s="1"/>
  <c r="CF132" i="4" s="1"/>
  <c r="H133" i="4"/>
  <c r="AT133" i="4"/>
  <c r="AU133" i="4" a="1"/>
  <c r="AU133" i="4" s="1"/>
  <c r="BA133" i="4" a="1"/>
  <c r="BA133" i="4" s="1"/>
  <c r="AZ133" i="4" a="1"/>
  <c r="AZ133" i="4" s="1"/>
  <c r="AW133" i="4" a="1"/>
  <c r="AW133" i="4" s="1"/>
  <c r="AX133" i="4" a="1"/>
  <c r="AX133" i="4" s="1"/>
  <c r="AY133" i="4" a="1"/>
  <c r="AY133" i="4" s="1"/>
  <c r="I133" i="4" a="1"/>
  <c r="I133" i="4" s="1"/>
  <c r="K133" i="4" a="1"/>
  <c r="K133" i="4" s="1"/>
  <c r="M133" i="4" a="1"/>
  <c r="M133" i="4" s="1"/>
  <c r="N133" i="4" a="1"/>
  <c r="N133" i="4" s="1"/>
  <c r="L133" i="4" a="1"/>
  <c r="L133" i="4" s="1"/>
  <c r="O133" i="4" l="1" a="1"/>
  <c r="O133" i="4" s="1"/>
  <c r="Q133" i="4" a="1"/>
  <c r="Q133" i="4" s="1"/>
  <c r="P133" i="4" a="1"/>
  <c r="P133" i="4" s="1"/>
  <c r="R133" i="4" a="1"/>
  <c r="R133" i="4" s="1"/>
  <c r="T133" i="4" s="1" a="1"/>
  <c r="T133" i="4" s="1"/>
  <c r="S133" i="4" a="1"/>
  <c r="S133" i="4" s="1"/>
  <c r="U133" i="4" s="1" a="1"/>
  <c r="U133" i="4" s="1"/>
  <c r="J133" i="4" a="1"/>
  <c r="J133" i="4" s="1"/>
  <c r="BC133" i="4" a="1"/>
  <c r="BC133" i="4" s="1"/>
  <c r="AV133" i="4" a="1"/>
  <c r="AV133" i="4" s="1"/>
  <c r="BB133" i="4" a="1"/>
  <c r="BB133" i="4" s="1"/>
  <c r="BE133" i="4" a="1"/>
  <c r="BE133" i="4" s="1"/>
  <c r="BG133" i="4" s="1" a="1"/>
  <c r="BG133" i="4" s="1"/>
  <c r="BD133" i="4" a="1"/>
  <c r="BD133" i="4" s="1"/>
  <c r="BF133" i="4" s="1" a="1"/>
  <c r="BF133" i="4" s="1"/>
  <c r="BH133" i="4" l="1"/>
  <c r="BJ133" i="4"/>
  <c r="BK133" i="4" s="1"/>
  <c r="BL133" i="4" s="1"/>
  <c r="BI133" i="4"/>
  <c r="W133" i="4"/>
  <c r="X133" i="4"/>
  <c r="V133" i="4"/>
  <c r="Y133" i="4" l="1"/>
  <c r="Z133" i="4" s="1"/>
  <c r="AG133" i="4" a="1"/>
  <c r="AG133" i="4" s="1"/>
  <c r="AB133" i="4" a="1"/>
  <c r="AB133" i="4" s="1"/>
  <c r="AC133" i="4" a="1"/>
  <c r="AC133" i="4" s="1"/>
  <c r="AF133" i="4" a="1"/>
  <c r="AF133" i="4" s="1"/>
  <c r="AA133" i="4" a="1"/>
  <c r="AA133" i="4" s="1"/>
  <c r="BY133" i="4" s="1" a="1"/>
  <c r="BY133" i="4" s="1"/>
  <c r="AD133" i="4" a="1"/>
  <c r="AD133" i="4" s="1"/>
  <c r="BS133" i="4" a="1"/>
  <c r="BS133" i="4" s="1"/>
  <c r="BO133" i="4" a="1"/>
  <c r="BO133" i="4" s="1"/>
  <c r="BR133" i="4" a="1"/>
  <c r="BR133" i="4" s="1"/>
  <c r="BP133" i="4" a="1"/>
  <c r="BP133" i="4" s="1"/>
  <c r="BM133" i="4" a="1"/>
  <c r="BM133" i="4" s="1"/>
  <c r="AM133" i="4" s="1" a="1"/>
  <c r="AM133" i="4" s="1"/>
  <c r="BN133" i="4" a="1"/>
  <c r="BN133" i="4" s="1"/>
  <c r="AH133" i="4" l="1"/>
  <c r="AP133" i="4" s="1"/>
  <c r="BQ133" i="4"/>
  <c r="BU133" i="4" s="1"/>
  <c r="BT133" i="4"/>
  <c r="CB133" i="4" s="1"/>
  <c r="AE133" i="4"/>
  <c r="AI133" i="4" s="1"/>
  <c r="AJ133" i="4"/>
  <c r="AN133" i="4" s="1"/>
  <c r="AO133" i="4" l="1"/>
  <c r="AR133" i="4"/>
  <c r="AS133" i="4"/>
  <c r="AQ133" i="4"/>
  <c r="CE133" i="4"/>
  <c r="CD133" i="4"/>
  <c r="CC133" i="4"/>
  <c r="AK133" i="4"/>
  <c r="AL133" i="4" s="1"/>
  <c r="BV133" i="4"/>
  <c r="BZ133" i="4" s="1"/>
  <c r="CA133" i="4" s="1"/>
  <c r="BW133" i="4" l="1"/>
  <c r="BX133" i="4" s="1"/>
  <c r="CF133" i="4" s="1"/>
  <c r="AT134" i="4"/>
  <c r="H134" i="4"/>
  <c r="I134" i="4" l="1" a="1"/>
  <c r="I134" i="4" s="1"/>
  <c r="O134" i="4" a="1"/>
  <c r="O134" i="4" s="1"/>
  <c r="N134" i="4" a="1"/>
  <c r="N134" i="4" s="1"/>
  <c r="M134" i="4" a="1"/>
  <c r="M134" i="4" s="1"/>
  <c r="K134" i="4" a="1"/>
  <c r="K134" i="4" s="1"/>
  <c r="L134" i="4" a="1"/>
  <c r="L134" i="4" s="1"/>
  <c r="AU134" i="4" a="1"/>
  <c r="AU134" i="4" s="1"/>
  <c r="AX134" i="4" a="1"/>
  <c r="AX134" i="4" s="1"/>
  <c r="BA134" i="4" a="1"/>
  <c r="BA134" i="4" s="1"/>
  <c r="AZ134" i="4" a="1"/>
  <c r="AZ134" i="4" s="1"/>
  <c r="AY134" i="4" a="1"/>
  <c r="AY134" i="4" s="1"/>
  <c r="AW134" i="4" l="1" a="1"/>
  <c r="AW134" i="4" s="1"/>
  <c r="BE134" i="4" a="1"/>
  <c r="BE134" i="4" s="1"/>
  <c r="BG134" i="4" s="1" a="1"/>
  <c r="BG134" i="4" s="1"/>
  <c r="AV134" i="4" a="1"/>
  <c r="AV134" i="4" s="1"/>
  <c r="BD134" i="4" a="1"/>
  <c r="BD134" i="4" s="1"/>
  <c r="BF134" i="4" s="1" a="1"/>
  <c r="BF134" i="4" s="1"/>
  <c r="BB134" i="4" a="1"/>
  <c r="BB134" i="4" s="1"/>
  <c r="BC134" i="4" a="1"/>
  <c r="BC134" i="4" s="1"/>
  <c r="S134" i="4" a="1"/>
  <c r="S134" i="4" s="1"/>
  <c r="U134" i="4" s="1" a="1"/>
  <c r="U134" i="4" s="1"/>
  <c r="Q134" i="4" a="1"/>
  <c r="Q134" i="4" s="1"/>
  <c r="P134" i="4" a="1"/>
  <c r="P134" i="4" s="1"/>
  <c r="J134" i="4" a="1"/>
  <c r="J134" i="4" s="1"/>
  <c r="R134" i="4" a="1"/>
  <c r="R134" i="4" s="1"/>
  <c r="T134" i="4" s="1" a="1"/>
  <c r="T134" i="4" s="1"/>
  <c r="W134" i="4" l="1"/>
  <c r="X134" i="4"/>
  <c r="V134" i="4"/>
  <c r="BH134" i="4"/>
  <c r="BI134" i="4"/>
  <c r="BJ134" i="4"/>
  <c r="BK134" i="4" s="1"/>
  <c r="BL134" i="4" s="1"/>
  <c r="BS134" i="4" l="1" a="1"/>
  <c r="BS134" i="4" s="1"/>
  <c r="BP134" i="4" a="1"/>
  <c r="BP134" i="4" s="1"/>
  <c r="BR134" i="4" a="1"/>
  <c r="BR134" i="4" s="1"/>
  <c r="BM134" i="4" a="1"/>
  <c r="BM134" i="4" s="1"/>
  <c r="AM134" i="4" s="1" a="1"/>
  <c r="AM134" i="4" s="1"/>
  <c r="BN134" i="4" a="1"/>
  <c r="BN134" i="4" s="1"/>
  <c r="BO134" i="4" a="1"/>
  <c r="BO134" i="4" s="1"/>
  <c r="BQ134" i="4" s="1"/>
  <c r="Y134" i="4"/>
  <c r="Z134" i="4" s="1"/>
  <c r="AD134" i="4" l="1" a="1"/>
  <c r="AD134" i="4" s="1"/>
  <c r="AB134" i="4" a="1"/>
  <c r="AB134" i="4" s="1"/>
  <c r="AC134" i="4" a="1"/>
  <c r="AC134" i="4" s="1"/>
  <c r="AE134" i="4" s="1"/>
  <c r="AF134" i="4" a="1"/>
  <c r="AF134" i="4" s="1"/>
  <c r="AA134" i="4" a="1"/>
  <c r="AA134" i="4" s="1"/>
  <c r="BY134" i="4" s="1" a="1"/>
  <c r="BY134" i="4" s="1"/>
  <c r="AG134" i="4" a="1"/>
  <c r="AG134" i="4" s="1"/>
  <c r="AH134" i="4" s="1"/>
  <c r="AP134" i="4" s="1"/>
  <c r="BU134" i="4"/>
  <c r="BT134" i="4"/>
  <c r="CB134" i="4" s="1"/>
  <c r="AI134" i="4" l="1"/>
  <c r="AR134" i="4"/>
  <c r="AS134" i="4"/>
  <c r="AQ134" i="4"/>
  <c r="CE134" i="4"/>
  <c r="CD134" i="4"/>
  <c r="CC134" i="4"/>
  <c r="BV134" i="4"/>
  <c r="BZ134" i="4" s="1"/>
  <c r="CA134" i="4" s="1"/>
  <c r="AJ134" i="4"/>
  <c r="AN134" i="4" s="1"/>
  <c r="AO134" i="4" s="1"/>
  <c r="AK134" i="4" l="1"/>
  <c r="AL134" i="4" s="1"/>
  <c r="BW134" i="4"/>
  <c r="BX134" i="4" s="1"/>
  <c r="CF134" i="4" s="1"/>
  <c r="H135" i="4"/>
  <c r="AT135" i="4"/>
  <c r="AU135" i="4" l="1" a="1"/>
  <c r="AU135" i="4" s="1"/>
  <c r="AZ135" i="4" a="1"/>
  <c r="AZ135" i="4" s="1"/>
  <c r="AY135" i="4" a="1"/>
  <c r="AY135" i="4" s="1"/>
  <c r="AX135" i="4" a="1"/>
  <c r="AX135" i="4" s="1"/>
  <c r="BA135" i="4" a="1"/>
  <c r="BA135" i="4" s="1"/>
  <c r="AW135" i="4" a="1"/>
  <c r="AW135" i="4" s="1"/>
  <c r="I135" i="4" a="1"/>
  <c r="I135" i="4" s="1"/>
  <c r="M135" i="4" a="1"/>
  <c r="M135" i="4" s="1"/>
  <c r="N135" i="4" a="1"/>
  <c r="N135" i="4" s="1"/>
  <c r="O135" i="4" a="1"/>
  <c r="O135" i="4" s="1"/>
  <c r="K135" i="4" a="1"/>
  <c r="K135" i="4" s="1"/>
  <c r="L135" i="4" l="1" a="1"/>
  <c r="L135" i="4" s="1"/>
  <c r="J135" i="4" a="1"/>
  <c r="J135" i="4" s="1"/>
  <c r="Q135" i="4" a="1"/>
  <c r="Q135" i="4" s="1"/>
  <c r="P135" i="4" a="1"/>
  <c r="P135" i="4" s="1"/>
  <c r="R135" i="4" a="1"/>
  <c r="R135" i="4" s="1"/>
  <c r="T135" i="4" s="1" a="1"/>
  <c r="T135" i="4" s="1"/>
  <c r="S135" i="4" a="1"/>
  <c r="S135" i="4" s="1"/>
  <c r="U135" i="4" s="1" a="1"/>
  <c r="U135" i="4" s="1"/>
  <c r="BB135" i="4" a="1"/>
  <c r="BB135" i="4" s="1"/>
  <c r="BC135" i="4" a="1"/>
  <c r="BC135" i="4" s="1"/>
  <c r="BD135" i="4" a="1"/>
  <c r="BD135" i="4" s="1"/>
  <c r="BF135" i="4" s="1" a="1"/>
  <c r="BF135" i="4" s="1"/>
  <c r="BE135" i="4" a="1"/>
  <c r="BE135" i="4" s="1"/>
  <c r="BG135" i="4" s="1" a="1"/>
  <c r="BG135" i="4" s="1"/>
  <c r="AV135" i="4" a="1"/>
  <c r="AV135" i="4" s="1"/>
  <c r="BJ135" i="4" l="1"/>
  <c r="BK135" i="4" s="1"/>
  <c r="BL135" i="4" s="1"/>
  <c r="BI135" i="4"/>
  <c r="BH135" i="4"/>
  <c r="X135" i="4"/>
  <c r="W135" i="4"/>
  <c r="V135" i="4"/>
  <c r="Y135" i="4"/>
  <c r="Z135" i="4" s="1"/>
  <c r="AG135" i="4" l="1" a="1"/>
  <c r="AG135" i="4" s="1"/>
  <c r="AB135" i="4" a="1"/>
  <c r="AB135" i="4" s="1"/>
  <c r="AC135" i="4" a="1"/>
  <c r="AC135" i="4" s="1"/>
  <c r="AD135" i="4" a="1"/>
  <c r="AD135" i="4" s="1"/>
  <c r="AF135" i="4" a="1"/>
  <c r="AF135" i="4" s="1"/>
  <c r="AA135" i="4" a="1"/>
  <c r="AA135" i="4" s="1"/>
  <c r="BY135" i="4" s="1" a="1"/>
  <c r="BY135" i="4" s="1"/>
  <c r="BS135" i="4" a="1"/>
  <c r="BS135" i="4" s="1"/>
  <c r="BP135" i="4" a="1"/>
  <c r="BP135" i="4" s="1"/>
  <c r="BM135" i="4" a="1"/>
  <c r="BM135" i="4" s="1"/>
  <c r="AM135" i="4" s="1" a="1"/>
  <c r="AM135" i="4" s="1"/>
  <c r="BO135" i="4" a="1"/>
  <c r="BO135" i="4" s="1"/>
  <c r="BQ135" i="4" s="1"/>
  <c r="BN135" i="4" a="1"/>
  <c r="BN135" i="4" s="1"/>
  <c r="BR135" i="4" a="1"/>
  <c r="BR135" i="4" s="1"/>
  <c r="BU135" i="4" s="1"/>
  <c r="BT135" i="4" l="1"/>
  <c r="CB135" i="4" s="1"/>
  <c r="AH135" i="4"/>
  <c r="AP135" i="4" s="1"/>
  <c r="AE135" i="4"/>
  <c r="AI135" i="4" s="1"/>
  <c r="BV135" i="4" s="1"/>
  <c r="BZ135" i="4" s="1"/>
  <c r="CA135" i="4" l="1"/>
  <c r="AS135" i="4"/>
  <c r="AR135" i="4"/>
  <c r="AQ135" i="4"/>
  <c r="CE135" i="4"/>
  <c r="CC135" i="4"/>
  <c r="CD135" i="4"/>
  <c r="BW135" i="4"/>
  <c r="BX135" i="4" s="1"/>
  <c r="AJ135" i="4"/>
  <c r="AN135" i="4" s="1"/>
  <c r="AO135" i="4" s="1"/>
  <c r="AK135" i="4" l="1"/>
  <c r="AL135" i="4" s="1"/>
  <c r="CF135" i="4" s="1"/>
  <c r="AT136" i="4"/>
  <c r="H136" i="4"/>
  <c r="I136" i="4" a="1"/>
  <c r="I136" i="4" s="1"/>
  <c r="O136" i="4" a="1"/>
  <c r="O136" i="4" s="1"/>
  <c r="N136" i="4" a="1"/>
  <c r="N136" i="4" s="1"/>
  <c r="K136" i="4" a="1"/>
  <c r="K136" i="4" s="1"/>
  <c r="M136" i="4" a="1"/>
  <c r="M136" i="4" s="1"/>
  <c r="L136" i="4" a="1"/>
  <c r="L136" i="4" s="1"/>
  <c r="AU136" i="4" a="1"/>
  <c r="AU136" i="4" s="1"/>
  <c r="AX136" i="4" a="1"/>
  <c r="AX136" i="4" s="1"/>
  <c r="BA136" i="4" a="1"/>
  <c r="BA136" i="4" s="1"/>
  <c r="AY136" i="4" a="1"/>
  <c r="AY136" i="4" s="1"/>
  <c r="AZ136" i="4" a="1"/>
  <c r="AZ136" i="4" s="1"/>
  <c r="AW136" i="4" l="1" a="1"/>
  <c r="AW136" i="4" s="1"/>
  <c r="BC136" i="4" a="1"/>
  <c r="BC136" i="4" s="1"/>
  <c r="BE136" i="4" a="1"/>
  <c r="BE136" i="4" s="1"/>
  <c r="BG136" i="4" s="1" a="1"/>
  <c r="BG136" i="4" s="1"/>
  <c r="BB136" i="4" a="1"/>
  <c r="BB136" i="4" s="1"/>
  <c r="BD136" i="4" a="1"/>
  <c r="BD136" i="4" s="1"/>
  <c r="BF136" i="4" s="1" a="1"/>
  <c r="BF136" i="4" s="1"/>
  <c r="AV136" i="4" a="1"/>
  <c r="AV136" i="4" s="1"/>
  <c r="J136" i="4" a="1"/>
  <c r="J136" i="4" s="1"/>
  <c r="P136" i="4" a="1"/>
  <c r="P136" i="4" s="1"/>
  <c r="S136" i="4" a="1"/>
  <c r="S136" i="4" s="1"/>
  <c r="U136" i="4" s="1" a="1"/>
  <c r="U136" i="4" s="1"/>
  <c r="Q136" i="4" a="1"/>
  <c r="Q136" i="4" s="1"/>
  <c r="R136" i="4" a="1"/>
  <c r="R136" i="4" s="1"/>
  <c r="T136" i="4" s="1" a="1"/>
  <c r="T136" i="4" s="1"/>
  <c r="V136" i="4" l="1"/>
  <c r="W136" i="4"/>
  <c r="X136" i="4"/>
  <c r="Y136" i="4" s="1"/>
  <c r="Z136" i="4" s="1"/>
  <c r="BI136" i="4"/>
  <c r="BJ136" i="4"/>
  <c r="BK136" i="4" s="1"/>
  <c r="BL136" i="4" s="1"/>
  <c r="BH136" i="4"/>
  <c r="BS136" i="4" l="1" a="1"/>
  <c r="BS136" i="4" s="1"/>
  <c r="BR136" i="4" a="1"/>
  <c r="BR136" i="4" s="1"/>
  <c r="BO136" i="4" a="1"/>
  <c r="BO136" i="4" s="1"/>
  <c r="BM136" i="4" a="1"/>
  <c r="BM136" i="4" s="1"/>
  <c r="AM136" i="4" s="1" a="1"/>
  <c r="AM136" i="4" s="1"/>
  <c r="BP136" i="4" a="1"/>
  <c r="BP136" i="4" s="1"/>
  <c r="BN136" i="4" a="1"/>
  <c r="BN136" i="4" s="1"/>
  <c r="AD136" i="4" a="1"/>
  <c r="AD136" i="4" s="1"/>
  <c r="AG136" i="4" a="1"/>
  <c r="AG136" i="4" s="1"/>
  <c r="AA136" i="4" a="1"/>
  <c r="AA136" i="4" s="1"/>
  <c r="BY136" i="4" s="1" a="1"/>
  <c r="BY136" i="4" s="1"/>
  <c r="AF136" i="4" a="1"/>
  <c r="AF136" i="4" s="1"/>
  <c r="AB136" i="4" a="1"/>
  <c r="AB136" i="4" s="1"/>
  <c r="AC136" i="4" a="1"/>
  <c r="AC136" i="4" s="1"/>
  <c r="AE136" i="4" s="1"/>
  <c r="AH136" i="4" l="1"/>
  <c r="AP136" i="4" s="1"/>
  <c r="BT136" i="4"/>
  <c r="CB136" i="4" s="1"/>
  <c r="AI136" i="4"/>
  <c r="BQ136" i="4"/>
  <c r="BU136" i="4"/>
  <c r="BV136" i="4"/>
  <c r="BZ136" i="4" s="1"/>
  <c r="CA136" i="4" l="1"/>
  <c r="AR136" i="4"/>
  <c r="AS136" i="4"/>
  <c r="AQ136" i="4"/>
  <c r="CE136" i="4"/>
  <c r="CD136" i="4"/>
  <c r="CC136" i="4"/>
  <c r="BW136" i="4"/>
  <c r="BX136" i="4" s="1"/>
  <c r="AJ136" i="4"/>
  <c r="AN136" i="4" s="1"/>
  <c r="AO136" i="4" s="1"/>
  <c r="AK136" i="4" l="1"/>
  <c r="AL136" i="4" s="1"/>
  <c r="CF136" i="4" s="1"/>
  <c r="AT137" i="4"/>
  <c r="H137" i="4"/>
  <c r="I137" i="4" l="1" a="1"/>
  <c r="I137" i="4" s="1"/>
  <c r="O137" i="4" a="1"/>
  <c r="O137" i="4" s="1"/>
  <c r="M137" i="4" a="1"/>
  <c r="M137" i="4" s="1"/>
  <c r="K137" i="4" a="1"/>
  <c r="K137" i="4" s="1"/>
  <c r="N137" i="4" a="1"/>
  <c r="N137" i="4" s="1"/>
  <c r="L137" i="4" a="1"/>
  <c r="L137" i="4" s="1"/>
  <c r="AU137" i="4" a="1"/>
  <c r="AU137" i="4" s="1"/>
  <c r="AZ137" i="4" a="1"/>
  <c r="AZ137" i="4" s="1"/>
  <c r="BA137" i="4" a="1"/>
  <c r="BA137" i="4" s="1"/>
  <c r="AX137" i="4" a="1"/>
  <c r="AX137" i="4" s="1"/>
  <c r="AY137" i="4" a="1"/>
  <c r="AY137" i="4" s="1"/>
  <c r="AW137" i="4" l="1" a="1"/>
  <c r="AW137" i="4" s="1"/>
  <c r="BB137" i="4" a="1"/>
  <c r="BB137" i="4" s="1"/>
  <c r="BE137" i="4" a="1"/>
  <c r="BE137" i="4" s="1"/>
  <c r="BG137" i="4" s="1" a="1"/>
  <c r="BG137" i="4" s="1"/>
  <c r="BC137" i="4" a="1"/>
  <c r="BC137" i="4" s="1"/>
  <c r="BD137" i="4" a="1"/>
  <c r="BD137" i="4" s="1"/>
  <c r="BF137" i="4" s="1" a="1"/>
  <c r="BF137" i="4" s="1"/>
  <c r="AV137" i="4" a="1"/>
  <c r="AV137" i="4" s="1"/>
  <c r="Q137" i="4" a="1"/>
  <c r="Q137" i="4" s="1"/>
  <c r="J137" i="4" a="1"/>
  <c r="J137" i="4" s="1"/>
  <c r="P137" i="4" a="1"/>
  <c r="P137" i="4" s="1"/>
  <c r="S137" i="4" a="1"/>
  <c r="S137" i="4" s="1"/>
  <c r="U137" i="4" s="1" a="1"/>
  <c r="U137" i="4" s="1"/>
  <c r="R137" i="4" a="1"/>
  <c r="R137" i="4" s="1"/>
  <c r="T137" i="4" s="1" a="1"/>
  <c r="T137" i="4" s="1"/>
  <c r="V137" i="4" l="1"/>
  <c r="X137" i="4"/>
  <c r="Y137" i="4" s="1"/>
  <c r="Z137" i="4" s="1"/>
  <c r="W137" i="4"/>
  <c r="BI137" i="4"/>
  <c r="BJ137" i="4"/>
  <c r="BH137" i="4"/>
  <c r="BK137" i="4" l="1"/>
  <c r="BL137" i="4" s="1"/>
  <c r="AD137" i="4" a="1"/>
  <c r="AD137" i="4" s="1"/>
  <c r="AG137" i="4" a="1"/>
  <c r="AG137" i="4" s="1"/>
  <c r="AB137" i="4" a="1"/>
  <c r="AB137" i="4" s="1"/>
  <c r="AC137" i="4" a="1"/>
  <c r="AC137" i="4" s="1"/>
  <c r="AE137" i="4" s="1"/>
  <c r="AA137" i="4" a="1"/>
  <c r="AA137" i="4" s="1"/>
  <c r="BY137" i="4" s="1" a="1"/>
  <c r="BY137" i="4" s="1"/>
  <c r="AF137" i="4" a="1"/>
  <c r="AF137" i="4" s="1"/>
  <c r="AI137" i="4" s="1"/>
  <c r="AH137" i="4" l="1"/>
  <c r="AP137" i="4" s="1"/>
  <c r="BS137" i="4" a="1"/>
  <c r="BS137" i="4" s="1"/>
  <c r="BP137" i="4" a="1"/>
  <c r="BP137" i="4" s="1"/>
  <c r="BO137" i="4" a="1"/>
  <c r="BO137" i="4" s="1"/>
  <c r="BQ137" i="4" s="1"/>
  <c r="BR137" i="4" a="1"/>
  <c r="BR137" i="4" s="1"/>
  <c r="BU137" i="4" s="1"/>
  <c r="BM137" i="4" a="1"/>
  <c r="BM137" i="4" s="1"/>
  <c r="AM137" i="4" s="1" a="1"/>
  <c r="AM137" i="4" s="1"/>
  <c r="BN137" i="4" a="1"/>
  <c r="BN137" i="4" s="1"/>
  <c r="AJ137" i="4" l="1"/>
  <c r="AN137" i="4" s="1"/>
  <c r="AO137" i="4" s="1"/>
  <c r="BT137" i="4"/>
  <c r="CB137" i="4" s="1"/>
  <c r="AS137" i="4" l="1"/>
  <c r="AQ137" i="4"/>
  <c r="AR137" i="4"/>
  <c r="AK137" i="4"/>
  <c r="AL137" i="4" s="1"/>
  <c r="CD137" i="4"/>
  <c r="CE137" i="4"/>
  <c r="CC137" i="4"/>
  <c r="BV137" i="4"/>
  <c r="BZ137" i="4" s="1"/>
  <c r="CA137" i="4" s="1"/>
  <c r="BW137" i="4" l="1"/>
  <c r="BX137" i="4" s="1"/>
  <c r="CF137" i="4" s="1"/>
  <c r="AT138" i="4"/>
  <c r="H138" i="4"/>
  <c r="I138" i="4" l="1" a="1"/>
  <c r="I138" i="4" s="1"/>
  <c r="M138" i="4" a="1"/>
  <c r="M138" i="4" s="1"/>
  <c r="N138" i="4" a="1"/>
  <c r="N138" i="4" s="1"/>
  <c r="O138" i="4" a="1"/>
  <c r="O138" i="4" s="1"/>
  <c r="L138" i="4" a="1"/>
  <c r="L138" i="4" s="1"/>
  <c r="K138" i="4" a="1"/>
  <c r="K138" i="4" s="1"/>
  <c r="AU138" i="4" a="1"/>
  <c r="AU138" i="4" s="1"/>
  <c r="AY138" i="4" a="1"/>
  <c r="AY138" i="4" s="1"/>
  <c r="AX138" i="4" a="1"/>
  <c r="AX138" i="4" s="1"/>
  <c r="AZ138" i="4" a="1"/>
  <c r="AZ138" i="4" s="1"/>
  <c r="BA138" i="4" a="1"/>
  <c r="BA138" i="4" s="1"/>
  <c r="AW138" i="4" l="1" a="1"/>
  <c r="AW138" i="4" s="1"/>
  <c r="BD138" i="4" a="1"/>
  <c r="BD138" i="4" s="1"/>
  <c r="BF138" i="4" s="1" a="1"/>
  <c r="BF138" i="4" s="1"/>
  <c r="AV138" i="4" a="1"/>
  <c r="AV138" i="4" s="1"/>
  <c r="BC138" i="4" a="1"/>
  <c r="BC138" i="4" s="1"/>
  <c r="BE138" i="4" a="1"/>
  <c r="BE138" i="4" s="1"/>
  <c r="BG138" i="4" s="1" a="1"/>
  <c r="BG138" i="4" s="1"/>
  <c r="BB138" i="4" a="1"/>
  <c r="BB138" i="4" s="1"/>
  <c r="Q138" i="4" a="1"/>
  <c r="Q138" i="4" s="1"/>
  <c r="S138" i="4" a="1"/>
  <c r="S138" i="4" s="1"/>
  <c r="U138" i="4" s="1" a="1"/>
  <c r="U138" i="4" s="1"/>
  <c r="P138" i="4" a="1"/>
  <c r="P138" i="4" s="1"/>
  <c r="R138" i="4" a="1"/>
  <c r="R138" i="4" s="1"/>
  <c r="T138" i="4" s="1" a="1"/>
  <c r="T138" i="4" s="1"/>
  <c r="J138" i="4" a="1"/>
  <c r="J138" i="4" s="1"/>
  <c r="V138" i="4" l="1"/>
  <c r="W138" i="4"/>
  <c r="X138" i="4"/>
  <c r="Y138" i="4" s="1"/>
  <c r="Z138" i="4" s="1"/>
  <c r="BJ138" i="4"/>
  <c r="BI138" i="4"/>
  <c r="BH138" i="4"/>
  <c r="BK138" i="4" l="1"/>
  <c r="BL138" i="4" s="1"/>
  <c r="AC138" i="4" a="1"/>
  <c r="AC138" i="4" s="1"/>
  <c r="AG138" i="4" a="1"/>
  <c r="AG138" i="4" s="1"/>
  <c r="AB138" i="4" a="1"/>
  <c r="AB138" i="4" s="1"/>
  <c r="AD138" i="4" a="1"/>
  <c r="AD138" i="4" s="1"/>
  <c r="AE138" i="4" s="1"/>
  <c r="AA138" i="4" a="1"/>
  <c r="AA138" i="4" s="1"/>
  <c r="BY138" i="4" s="1" a="1"/>
  <c r="BY138" i="4" s="1"/>
  <c r="AF138" i="4" a="1"/>
  <c r="AF138" i="4" s="1"/>
  <c r="AI138" i="4" s="1"/>
  <c r="AH138" i="4" l="1"/>
  <c r="AP138" i="4" s="1"/>
  <c r="BN138" i="4" a="1"/>
  <c r="BN138" i="4" s="1"/>
  <c r="BR138" i="4" a="1"/>
  <c r="BR138" i="4" s="1"/>
  <c r="BO138" i="4" a="1"/>
  <c r="BO138" i="4" s="1"/>
  <c r="BP138" i="4" a="1"/>
  <c r="BP138" i="4" s="1"/>
  <c r="BM138" i="4" a="1"/>
  <c r="BM138" i="4" s="1"/>
  <c r="AM138" i="4" s="1" a="1"/>
  <c r="AM138" i="4" s="1"/>
  <c r="BS138" i="4" a="1"/>
  <c r="BS138" i="4" s="1"/>
  <c r="BT138" i="4" s="1"/>
  <c r="CB138" i="4" s="1"/>
  <c r="AR138" i="4" l="1"/>
  <c r="AS138" i="4"/>
  <c r="AQ138" i="4"/>
  <c r="CE138" i="4"/>
  <c r="CD138" i="4"/>
  <c r="CC138" i="4"/>
  <c r="BV138" i="4"/>
  <c r="BZ138" i="4" s="1"/>
  <c r="CA138" i="4" s="1"/>
  <c r="BQ138" i="4"/>
  <c r="BU138" i="4"/>
  <c r="AJ138" i="4"/>
  <c r="AN138" i="4" s="1"/>
  <c r="AO138" i="4" s="1"/>
  <c r="BW138" i="4" l="1"/>
  <c r="BX138" i="4" s="1"/>
  <c r="AK138" i="4"/>
  <c r="AL138" i="4" s="1"/>
  <c r="CF138" i="4" s="1"/>
  <c r="H139" i="4"/>
  <c r="AT139" i="4"/>
  <c r="AU139" i="4" l="1" a="1"/>
  <c r="AU139" i="4" s="1"/>
  <c r="AY139" i="4" a="1"/>
  <c r="AY139" i="4" s="1"/>
  <c r="AX139" i="4" a="1"/>
  <c r="AX139" i="4" s="1"/>
  <c r="AZ139" i="4" a="1"/>
  <c r="AZ139" i="4" s="1"/>
  <c r="BA139" i="4" a="1"/>
  <c r="BA139" i="4" s="1"/>
  <c r="AW139" i="4" a="1"/>
  <c r="AW139" i="4" s="1"/>
  <c r="I139" i="4" a="1"/>
  <c r="I139" i="4" s="1"/>
  <c r="M139" i="4" a="1"/>
  <c r="M139" i="4" s="1"/>
  <c r="O139" i="4" a="1"/>
  <c r="O139" i="4" s="1"/>
  <c r="N139" i="4" a="1"/>
  <c r="N139" i="4" s="1"/>
  <c r="L139" i="4" a="1"/>
  <c r="L139" i="4" s="1"/>
  <c r="K139" i="4" a="1"/>
  <c r="K139" i="4" s="1"/>
  <c r="J139" i="4" l="1" a="1"/>
  <c r="J139" i="4" s="1"/>
  <c r="S139" i="4" a="1"/>
  <c r="S139" i="4" s="1"/>
  <c r="U139" i="4" s="1" a="1"/>
  <c r="U139" i="4" s="1"/>
  <c r="Q139" i="4" a="1"/>
  <c r="Q139" i="4" s="1"/>
  <c r="R139" i="4" a="1"/>
  <c r="R139" i="4" s="1"/>
  <c r="T139" i="4" s="1" a="1"/>
  <c r="T139" i="4" s="1"/>
  <c r="P139" i="4" a="1"/>
  <c r="P139" i="4" s="1"/>
  <c r="BD139" i="4" a="1"/>
  <c r="BD139" i="4" s="1"/>
  <c r="BF139" i="4" s="1" a="1"/>
  <c r="BF139" i="4" s="1"/>
  <c r="BE139" i="4" a="1"/>
  <c r="BE139" i="4" s="1"/>
  <c r="BG139" i="4" s="1" a="1"/>
  <c r="BG139" i="4" s="1"/>
  <c r="BI139" i="4" s="1"/>
  <c r="AV139" i="4" a="1"/>
  <c r="AV139" i="4" s="1"/>
  <c r="BC139" i="4" a="1"/>
  <c r="BC139" i="4" s="1"/>
  <c r="BB139" i="4" a="1"/>
  <c r="BB139" i="4" s="1"/>
  <c r="BJ139" i="4" l="1"/>
  <c r="BK139" i="4" s="1"/>
  <c r="BL139" i="4" s="1"/>
  <c r="BH139" i="4"/>
  <c r="W139" i="4"/>
  <c r="V139" i="4"/>
  <c r="X139" i="4"/>
  <c r="Y139" i="4" s="1"/>
  <c r="Z139" i="4" s="1"/>
  <c r="AG139" i="4" l="1" a="1"/>
  <c r="AG139" i="4" s="1"/>
  <c r="AB139" i="4" a="1"/>
  <c r="AB139" i="4" s="1"/>
  <c r="AD139" i="4" a="1"/>
  <c r="AD139" i="4" s="1"/>
  <c r="AF139" i="4" a="1"/>
  <c r="AF139" i="4" s="1"/>
  <c r="AH139" i="4" s="1"/>
  <c r="AP139" i="4" s="1"/>
  <c r="AC139" i="4" a="1"/>
  <c r="AC139" i="4" s="1"/>
  <c r="AE139" i="4" s="1"/>
  <c r="AI139" i="4" s="1"/>
  <c r="AA139" i="4" a="1"/>
  <c r="AA139" i="4" s="1"/>
  <c r="BY139" i="4" s="1" a="1"/>
  <c r="BY139" i="4" s="1"/>
  <c r="BS139" i="4" a="1"/>
  <c r="BS139" i="4" s="1"/>
  <c r="BP139" i="4" a="1"/>
  <c r="BP139" i="4" s="1"/>
  <c r="BR139" i="4" a="1"/>
  <c r="BR139" i="4" s="1"/>
  <c r="BO139" i="4" a="1"/>
  <c r="BO139" i="4" s="1"/>
  <c r="BQ139" i="4" s="1"/>
  <c r="BM139" i="4" a="1"/>
  <c r="BM139" i="4" s="1"/>
  <c r="AM139" i="4" s="1" a="1"/>
  <c r="AM139" i="4" s="1"/>
  <c r="BN139" i="4" a="1"/>
  <c r="BN139" i="4" s="1"/>
  <c r="BT139" i="4" l="1"/>
  <c r="CB139" i="4" s="1"/>
  <c r="BU139" i="4"/>
  <c r="BV139" i="4"/>
  <c r="BZ139" i="4" s="1"/>
  <c r="AJ139" i="4"/>
  <c r="AN139" i="4" s="1"/>
  <c r="AO139" i="4" s="1"/>
  <c r="CA139" i="4" l="1"/>
  <c r="AS139" i="4"/>
  <c r="AQ139" i="4"/>
  <c r="AR139" i="4"/>
  <c r="CD139" i="4"/>
  <c r="CE139" i="4"/>
  <c r="CC139" i="4"/>
  <c r="BW139" i="4"/>
  <c r="BX139" i="4" s="1"/>
  <c r="AK139" i="4"/>
  <c r="AL139" i="4" s="1"/>
  <c r="CF139" i="4"/>
  <c r="AT140" i="4" l="1"/>
  <c r="H140" i="4"/>
  <c r="I140" i="4" l="1" a="1"/>
  <c r="I140" i="4" s="1"/>
  <c r="L140" i="4" a="1"/>
  <c r="L140" i="4" s="1"/>
  <c r="K140" i="4" a="1"/>
  <c r="K140" i="4" s="1"/>
  <c r="O140" i="4" a="1"/>
  <c r="O140" i="4" s="1"/>
  <c r="N140" i="4" a="1"/>
  <c r="N140" i="4" s="1"/>
  <c r="M140" i="4" a="1"/>
  <c r="M140" i="4" s="1"/>
  <c r="AU140" i="4" a="1"/>
  <c r="AU140" i="4" s="1"/>
  <c r="AY140" i="4" a="1"/>
  <c r="AY140" i="4" s="1"/>
  <c r="AX140" i="4" a="1"/>
  <c r="AX140" i="4" s="1"/>
  <c r="BA140" i="4" a="1"/>
  <c r="BA140" i="4" s="1"/>
  <c r="AZ140" i="4" a="1"/>
  <c r="AZ140" i="4" s="1"/>
  <c r="AW140" i="4" l="1" a="1"/>
  <c r="AW140" i="4" s="1"/>
  <c r="BC140" i="4" a="1"/>
  <c r="BC140" i="4" s="1"/>
  <c r="AV140" i="4" a="1"/>
  <c r="AV140" i="4" s="1"/>
  <c r="BE140" i="4" a="1"/>
  <c r="BE140" i="4" s="1"/>
  <c r="BG140" i="4" s="1" a="1"/>
  <c r="BG140" i="4" s="1"/>
  <c r="BB140" i="4" a="1"/>
  <c r="BB140" i="4" s="1"/>
  <c r="BD140" i="4" a="1"/>
  <c r="BD140" i="4" s="1"/>
  <c r="BF140" i="4" s="1" a="1"/>
  <c r="BF140" i="4" s="1"/>
  <c r="Q140" i="4" a="1"/>
  <c r="Q140" i="4" s="1"/>
  <c r="P140" i="4" a="1"/>
  <c r="P140" i="4" s="1"/>
  <c r="J140" i="4" a="1"/>
  <c r="J140" i="4" s="1"/>
  <c r="S140" i="4" a="1"/>
  <c r="S140" i="4" s="1"/>
  <c r="U140" i="4" s="1" a="1"/>
  <c r="U140" i="4" s="1"/>
  <c r="R140" i="4" a="1"/>
  <c r="R140" i="4" s="1"/>
  <c r="T140" i="4" s="1" a="1"/>
  <c r="T140" i="4" s="1"/>
  <c r="W140" i="4" l="1"/>
  <c r="V140" i="4"/>
  <c r="X140" i="4"/>
  <c r="Y140" i="4" s="1"/>
  <c r="Z140" i="4" s="1"/>
  <c r="BH140" i="4"/>
  <c r="BI140" i="4"/>
  <c r="BJ140" i="4"/>
  <c r="BK140" i="4" s="1"/>
  <c r="BL140" i="4" s="1"/>
  <c r="BM140" i="4" l="1" a="1"/>
  <c r="BM140" i="4" s="1"/>
  <c r="AM140" i="4" s="1" a="1"/>
  <c r="AM140" i="4" s="1"/>
  <c r="BP140" i="4" a="1"/>
  <c r="BP140" i="4" s="1"/>
  <c r="BS140" i="4" a="1"/>
  <c r="BS140" i="4" s="1"/>
  <c r="BN140" i="4" a="1"/>
  <c r="BN140" i="4" s="1"/>
  <c r="BO140" i="4" a="1"/>
  <c r="BO140" i="4" s="1"/>
  <c r="BQ140" i="4" s="1"/>
  <c r="BR140" i="4" a="1"/>
  <c r="BR140" i="4" s="1"/>
  <c r="BU140" i="4" s="1"/>
  <c r="AD140" i="4" a="1"/>
  <c r="AD140" i="4" s="1"/>
  <c r="AG140" i="4" a="1"/>
  <c r="AG140" i="4" s="1"/>
  <c r="AA140" i="4" a="1"/>
  <c r="AA140" i="4" s="1"/>
  <c r="BY140" i="4" s="1" a="1"/>
  <c r="BY140" i="4" s="1"/>
  <c r="AC140" i="4" a="1"/>
  <c r="AC140" i="4" s="1"/>
  <c r="AE140" i="4" s="1"/>
  <c r="AB140" i="4" a="1"/>
  <c r="AB140" i="4" s="1"/>
  <c r="AF140" i="4" a="1"/>
  <c r="AF140" i="4" s="1"/>
  <c r="AI140" i="4" s="1"/>
  <c r="BT140" i="4" l="1"/>
  <c r="CB140" i="4" s="1"/>
  <c r="AH140" i="4"/>
  <c r="AP140" i="4" s="1"/>
  <c r="AJ140" i="4"/>
  <c r="AN140" i="4" s="1"/>
  <c r="BV140" i="4"/>
  <c r="BZ140" i="4" s="1"/>
  <c r="CA140" i="4" l="1"/>
  <c r="AO140" i="4"/>
  <c r="AS140" i="4"/>
  <c r="AR140" i="4"/>
  <c r="AQ140" i="4"/>
  <c r="CE140" i="4"/>
  <c r="AK140" i="4"/>
  <c r="AL140" i="4" s="1"/>
  <c r="CC140" i="4"/>
  <c r="CD140" i="4"/>
  <c r="BW140" i="4"/>
  <c r="BX140" i="4" s="1"/>
  <c r="CF140" i="4" s="1"/>
  <c r="AT141" i="4"/>
  <c r="H141" i="4"/>
  <c r="I141" i="4" l="1" a="1"/>
  <c r="I141" i="4" s="1"/>
  <c r="N141" i="4" a="1"/>
  <c r="N141" i="4" s="1"/>
  <c r="M141" i="4" a="1"/>
  <c r="M141" i="4" s="1"/>
  <c r="O141" i="4" a="1"/>
  <c r="O141" i="4" s="1"/>
  <c r="L141" i="4" a="1"/>
  <c r="L141" i="4" s="1"/>
  <c r="K141" i="4" a="1"/>
  <c r="K141" i="4" s="1"/>
  <c r="AU141" i="4" a="1"/>
  <c r="AU141" i="4" s="1"/>
  <c r="AZ141" i="4" a="1"/>
  <c r="AZ141" i="4" s="1"/>
  <c r="AY141" i="4" a="1"/>
  <c r="AY141" i="4" s="1"/>
  <c r="AX141" i="4" a="1"/>
  <c r="AX141" i="4" s="1"/>
  <c r="BA141" i="4" a="1"/>
  <c r="BA141" i="4" s="1"/>
  <c r="AW141" i="4" l="1" a="1"/>
  <c r="AW141" i="4" s="1"/>
  <c r="BB141" i="4" a="1"/>
  <c r="BB141" i="4" s="1"/>
  <c r="BE141" i="4" a="1"/>
  <c r="BE141" i="4" s="1"/>
  <c r="BG141" i="4" s="1" a="1"/>
  <c r="BG141" i="4" s="1"/>
  <c r="BC141" i="4" a="1"/>
  <c r="BC141" i="4" s="1"/>
  <c r="AV141" i="4" a="1"/>
  <c r="AV141" i="4" s="1"/>
  <c r="BD141" i="4" a="1"/>
  <c r="BD141" i="4" s="1"/>
  <c r="BF141" i="4" s="1" a="1"/>
  <c r="BF141" i="4" s="1"/>
  <c r="J141" i="4" a="1"/>
  <c r="J141" i="4" s="1"/>
  <c r="R141" i="4" a="1"/>
  <c r="R141" i="4" s="1"/>
  <c r="T141" i="4" s="1" a="1"/>
  <c r="T141" i="4" s="1"/>
  <c r="Q141" i="4" a="1"/>
  <c r="Q141" i="4" s="1"/>
  <c r="P141" i="4" a="1"/>
  <c r="P141" i="4" s="1"/>
  <c r="S141" i="4" a="1"/>
  <c r="S141" i="4" s="1"/>
  <c r="U141" i="4" s="1" a="1"/>
  <c r="U141" i="4" s="1"/>
  <c r="X141" i="4" l="1"/>
  <c r="V141" i="4"/>
  <c r="W141" i="4"/>
  <c r="BI141" i="4"/>
  <c r="BJ141" i="4"/>
  <c r="BH141" i="4"/>
  <c r="Y141" i="4" l="1"/>
  <c r="Z141" i="4" s="1"/>
  <c r="BK141" i="4"/>
  <c r="BL141" i="4" s="1"/>
  <c r="AG141" i="4" a="1"/>
  <c r="AG141" i="4" s="1"/>
  <c r="AC141" i="4" a="1"/>
  <c r="AC141" i="4" s="1"/>
  <c r="AF141" i="4" a="1"/>
  <c r="AF141" i="4" s="1"/>
  <c r="AB141" i="4" a="1"/>
  <c r="AB141" i="4" s="1"/>
  <c r="AD141" i="4" a="1"/>
  <c r="AD141" i="4" s="1"/>
  <c r="AA141" i="4" a="1"/>
  <c r="AA141" i="4" s="1"/>
  <c r="BY141" i="4" s="1" a="1"/>
  <c r="BY141" i="4" s="1"/>
  <c r="AH141" i="4" l="1"/>
  <c r="AP141" i="4" s="1"/>
  <c r="AE141" i="4"/>
  <c r="AI141" i="4" s="1"/>
  <c r="BS141" i="4" a="1"/>
  <c r="BS141" i="4" s="1"/>
  <c r="BP141" i="4" a="1"/>
  <c r="BP141" i="4" s="1"/>
  <c r="BM141" i="4" a="1"/>
  <c r="BM141" i="4" s="1"/>
  <c r="AM141" i="4" s="1" a="1"/>
  <c r="AM141" i="4" s="1"/>
  <c r="BN141" i="4" a="1"/>
  <c r="BN141" i="4" s="1"/>
  <c r="BO141" i="4" a="1"/>
  <c r="BO141" i="4" s="1"/>
  <c r="BQ141" i="4" s="1"/>
  <c r="BR141" i="4" a="1"/>
  <c r="BR141" i="4" s="1"/>
  <c r="BU141" i="4" s="1"/>
  <c r="BT141" i="4" l="1"/>
  <c r="CB141" i="4" s="1"/>
  <c r="BV141" i="4"/>
  <c r="BZ141" i="4" s="1"/>
  <c r="AJ141" i="4"/>
  <c r="AN141" i="4" s="1"/>
  <c r="AO141" i="4" s="1"/>
  <c r="CA141" i="4" l="1"/>
  <c r="AS141" i="4"/>
  <c r="AQ141" i="4"/>
  <c r="AR141" i="4"/>
  <c r="AK141" i="4"/>
  <c r="AL141" i="4" s="1"/>
  <c r="CD141" i="4"/>
  <c r="CE141" i="4"/>
  <c r="CC141" i="4"/>
  <c r="BW141" i="4"/>
  <c r="BX141" i="4" s="1"/>
  <c r="CF141" i="4"/>
  <c r="H142" i="4"/>
  <c r="AT142" i="4"/>
  <c r="AU142" i="4" l="1" a="1"/>
  <c r="AU142" i="4" s="1"/>
  <c r="AY142" i="4" a="1"/>
  <c r="AY142" i="4" s="1"/>
  <c r="AX142" i="4" a="1"/>
  <c r="AX142" i="4" s="1"/>
  <c r="AZ142" i="4" a="1"/>
  <c r="AZ142" i="4" s="1"/>
  <c r="BA142" i="4" a="1"/>
  <c r="BA142" i="4" s="1"/>
  <c r="AW142" i="4" a="1"/>
  <c r="AW142" i="4" s="1"/>
  <c r="I142" i="4" a="1"/>
  <c r="I142" i="4" s="1"/>
  <c r="N142" i="4" a="1"/>
  <c r="N142" i="4" s="1"/>
  <c r="M142" i="4" a="1"/>
  <c r="M142" i="4" s="1"/>
  <c r="O142" i="4" a="1"/>
  <c r="O142" i="4" s="1"/>
  <c r="K142" i="4" a="1"/>
  <c r="K142" i="4" s="1"/>
  <c r="L142" i="4" l="1" a="1"/>
  <c r="L142" i="4" s="1"/>
  <c r="J142" i="4" a="1"/>
  <c r="J142" i="4" s="1"/>
  <c r="P142" i="4" a="1"/>
  <c r="P142" i="4" s="1"/>
  <c r="R142" i="4" a="1"/>
  <c r="R142" i="4" s="1"/>
  <c r="T142" i="4" s="1" a="1"/>
  <c r="T142" i="4" s="1"/>
  <c r="Q142" i="4" a="1"/>
  <c r="Q142" i="4" s="1"/>
  <c r="S142" i="4" a="1"/>
  <c r="S142" i="4" s="1"/>
  <c r="U142" i="4" s="1" a="1"/>
  <c r="U142" i="4" s="1"/>
  <c r="BE142" i="4" a="1"/>
  <c r="BE142" i="4" s="1"/>
  <c r="BG142" i="4" s="1" a="1"/>
  <c r="BG142" i="4" s="1"/>
  <c r="BD142" i="4" a="1"/>
  <c r="BD142" i="4" s="1"/>
  <c r="BF142" i="4" s="1" a="1"/>
  <c r="BF142" i="4" s="1"/>
  <c r="BC142" i="4" a="1"/>
  <c r="BC142" i="4" s="1"/>
  <c r="BB142" i="4" a="1"/>
  <c r="BB142" i="4" s="1"/>
  <c r="AV142" i="4" a="1"/>
  <c r="AV142" i="4" s="1"/>
  <c r="BJ142" i="4" l="1"/>
  <c r="BI142" i="4"/>
  <c r="BH142" i="4"/>
  <c r="X142" i="4"/>
  <c r="W142" i="4"/>
  <c r="V142" i="4"/>
  <c r="Y142" i="4"/>
  <c r="Z142" i="4" s="1"/>
  <c r="AG142" i="4" l="1" a="1"/>
  <c r="AG142" i="4" s="1"/>
  <c r="AC142" i="4" a="1"/>
  <c r="AC142" i="4" s="1"/>
  <c r="AB142" i="4" a="1"/>
  <c r="AB142" i="4" s="1"/>
  <c r="AD142" i="4" a="1"/>
  <c r="AD142" i="4" s="1"/>
  <c r="AA142" i="4" a="1"/>
  <c r="AA142" i="4" s="1"/>
  <c r="BY142" i="4" s="1" a="1"/>
  <c r="BY142" i="4" s="1"/>
  <c r="AF142" i="4" a="1"/>
  <c r="AF142" i="4" s="1"/>
  <c r="BK142" i="4"/>
  <c r="BL142" i="4" s="1"/>
  <c r="BP142" i="4" l="1" a="1"/>
  <c r="BP142" i="4" s="1"/>
  <c r="BS142" i="4" a="1"/>
  <c r="BS142" i="4" s="1"/>
  <c r="BO142" i="4" a="1"/>
  <c r="BO142" i="4" s="1"/>
  <c r="BQ142" i="4" s="1"/>
  <c r="BN142" i="4" a="1"/>
  <c r="BN142" i="4" s="1"/>
  <c r="BM142" i="4" a="1"/>
  <c r="BM142" i="4" s="1"/>
  <c r="AM142" i="4" s="1" a="1"/>
  <c r="AM142" i="4" s="1"/>
  <c r="BR142" i="4" a="1"/>
  <c r="BR142" i="4" s="1"/>
  <c r="BU142" i="4" s="1"/>
  <c r="AH142" i="4"/>
  <c r="AP142" i="4" s="1"/>
  <c r="AE142" i="4"/>
  <c r="AI142" i="4" s="1"/>
  <c r="BT142" i="4" l="1"/>
  <c r="CB142" i="4" s="1"/>
  <c r="AJ142" i="4"/>
  <c r="AN142" i="4" s="1"/>
  <c r="AO142" i="4" s="1"/>
  <c r="BV142" i="4"/>
  <c r="BZ142" i="4" s="1"/>
  <c r="CA142" i="4" l="1"/>
  <c r="AS142" i="4"/>
  <c r="AQ142" i="4"/>
  <c r="AR142" i="4"/>
  <c r="AK142" i="4"/>
  <c r="AL142" i="4" s="1"/>
  <c r="CD142" i="4"/>
  <c r="CE142" i="4"/>
  <c r="CC142" i="4"/>
  <c r="BW142" i="4"/>
  <c r="BX142" i="4" s="1"/>
  <c r="CF142" i="4" s="1"/>
  <c r="AT143" i="4"/>
  <c r="H143" i="4"/>
  <c r="I143" i="4" l="1" a="1"/>
  <c r="I143" i="4" s="1"/>
  <c r="M143" i="4" a="1"/>
  <c r="M143" i="4" s="1"/>
  <c r="N143" i="4" a="1"/>
  <c r="N143" i="4" s="1"/>
  <c r="O143" i="4" a="1"/>
  <c r="O143" i="4" s="1"/>
  <c r="L143" i="4" a="1"/>
  <c r="L143" i="4" s="1"/>
  <c r="K143" i="4" a="1"/>
  <c r="K143" i="4" s="1"/>
  <c r="AU143" i="4" a="1"/>
  <c r="AU143" i="4" s="1"/>
  <c r="AY143" i="4" a="1"/>
  <c r="AY143" i="4" s="1"/>
  <c r="AX143" i="4" a="1"/>
  <c r="AX143" i="4" s="1"/>
  <c r="AZ143" i="4" a="1"/>
  <c r="AZ143" i="4" s="1"/>
  <c r="BA143" i="4" a="1"/>
  <c r="BA143" i="4" s="1"/>
  <c r="AW143" i="4" l="1" a="1"/>
  <c r="AW143" i="4" s="1"/>
  <c r="BE143" i="4" a="1"/>
  <c r="BE143" i="4" s="1"/>
  <c r="BG143" i="4" s="1" a="1"/>
  <c r="BG143" i="4" s="1"/>
  <c r="AV143" i="4" a="1"/>
  <c r="AV143" i="4" s="1"/>
  <c r="BC143" i="4" a="1"/>
  <c r="BC143" i="4" s="1"/>
  <c r="BB143" i="4" a="1"/>
  <c r="BB143" i="4" s="1"/>
  <c r="BD143" i="4" a="1"/>
  <c r="BD143" i="4" s="1"/>
  <c r="BF143" i="4" s="1" a="1"/>
  <c r="BF143" i="4" s="1"/>
  <c r="S143" i="4" a="1"/>
  <c r="S143" i="4" s="1"/>
  <c r="U143" i="4" s="1" a="1"/>
  <c r="U143" i="4" s="1"/>
  <c r="P143" i="4" a="1"/>
  <c r="P143" i="4" s="1"/>
  <c r="R143" i="4" a="1"/>
  <c r="R143" i="4" s="1"/>
  <c r="T143" i="4" s="1" a="1"/>
  <c r="T143" i="4" s="1"/>
  <c r="Q143" i="4" a="1"/>
  <c r="Q143" i="4" s="1"/>
  <c r="J143" i="4" a="1"/>
  <c r="J143" i="4" s="1"/>
  <c r="W143" i="4" l="1"/>
  <c r="X143" i="4"/>
  <c r="V143" i="4"/>
  <c r="BH143" i="4"/>
  <c r="BI143" i="4"/>
  <c r="BJ143" i="4"/>
  <c r="BK143" i="4" s="1"/>
  <c r="BL143" i="4" s="1"/>
  <c r="Y143" i="4" l="1"/>
  <c r="Z143" i="4" s="1"/>
  <c r="BS143" i="4" a="1"/>
  <c r="BS143" i="4" s="1"/>
  <c r="BN143" i="4" a="1"/>
  <c r="BN143" i="4" s="1"/>
  <c r="BP143" i="4" a="1"/>
  <c r="BP143" i="4" s="1"/>
  <c r="BM143" i="4" a="1"/>
  <c r="BM143" i="4" s="1"/>
  <c r="AM143" i="4" s="1" a="1"/>
  <c r="AM143" i="4" s="1"/>
  <c r="BR143" i="4" a="1"/>
  <c r="BR143" i="4" s="1"/>
  <c r="BO143" i="4" a="1"/>
  <c r="BO143" i="4" s="1"/>
  <c r="BQ143" i="4" s="1"/>
  <c r="AG143" i="4" a="1"/>
  <c r="AG143" i="4" s="1"/>
  <c r="AD143" i="4" a="1"/>
  <c r="AD143" i="4" s="1"/>
  <c r="AF143" i="4" a="1"/>
  <c r="AF143" i="4" s="1"/>
  <c r="AH143" i="4" s="1"/>
  <c r="AC143" i="4" a="1"/>
  <c r="AC143" i="4" s="1"/>
  <c r="AE143" i="4" s="1"/>
  <c r="AI143" i="4" s="1"/>
  <c r="AB143" i="4" a="1"/>
  <c r="AB143" i="4" s="1"/>
  <c r="AA143" i="4" a="1"/>
  <c r="AA143" i="4" s="1"/>
  <c r="BY143" i="4" s="1" a="1"/>
  <c r="BY143" i="4" s="1"/>
  <c r="AP143" i="4" l="1"/>
  <c r="BT143" i="4"/>
  <c r="CB143" i="4" s="1"/>
  <c r="BU143" i="4"/>
  <c r="BV143" i="4"/>
  <c r="BZ143" i="4" s="1"/>
  <c r="CA143" i="4" l="1"/>
  <c r="AS143" i="4"/>
  <c r="AQ143" i="4"/>
  <c r="AR143" i="4"/>
  <c r="CD143" i="4"/>
  <c r="CE143" i="4"/>
  <c r="CC143" i="4"/>
  <c r="BW143" i="4"/>
  <c r="BX143" i="4" s="1"/>
  <c r="AJ143" i="4"/>
  <c r="AN143" i="4" s="1"/>
  <c r="AO143" i="4" s="1"/>
  <c r="AK143" i="4" l="1"/>
  <c r="AL143" i="4" s="1"/>
  <c r="CF143" i="4" s="1"/>
  <c r="AT144" i="4"/>
  <c r="H144" i="4"/>
  <c r="I144" i="4" l="1" a="1"/>
  <c r="I144" i="4" s="1"/>
  <c r="K144" i="4" a="1"/>
  <c r="K144" i="4" s="1"/>
  <c r="N144" i="4" a="1"/>
  <c r="N144" i="4" s="1"/>
  <c r="M144" i="4" a="1"/>
  <c r="M144" i="4" s="1"/>
  <c r="O144" i="4" a="1"/>
  <c r="O144" i="4" s="1"/>
  <c r="L144" i="4" a="1"/>
  <c r="L144" i="4" s="1"/>
  <c r="AU144" i="4" a="1"/>
  <c r="AU144" i="4" s="1"/>
  <c r="AZ144" i="4" a="1"/>
  <c r="AZ144" i="4" s="1"/>
  <c r="BA144" i="4" a="1"/>
  <c r="BA144" i="4" s="1"/>
  <c r="AY144" i="4" a="1"/>
  <c r="AY144" i="4" s="1"/>
  <c r="AX144" i="4" a="1"/>
  <c r="AX144" i="4" s="1"/>
  <c r="AW144" i="4" l="1" a="1"/>
  <c r="AW144" i="4" s="1"/>
  <c r="AV144" i="4" a="1"/>
  <c r="AV144" i="4" s="1"/>
  <c r="BE144" i="4" a="1"/>
  <c r="BE144" i="4" s="1"/>
  <c r="BG144" i="4" s="1" a="1"/>
  <c r="BG144" i="4" s="1"/>
  <c r="BD144" i="4" a="1"/>
  <c r="BD144" i="4" s="1"/>
  <c r="BF144" i="4" s="1" a="1"/>
  <c r="BF144" i="4" s="1"/>
  <c r="BC144" i="4" a="1"/>
  <c r="BC144" i="4" s="1"/>
  <c r="BB144" i="4" a="1"/>
  <c r="BB144" i="4" s="1"/>
  <c r="Q144" i="4" a="1"/>
  <c r="Q144" i="4" s="1"/>
  <c r="P144" i="4" a="1"/>
  <c r="P144" i="4" s="1"/>
  <c r="S144" i="4" a="1"/>
  <c r="S144" i="4" s="1"/>
  <c r="U144" i="4" s="1" a="1"/>
  <c r="U144" i="4" s="1"/>
  <c r="R144" i="4" a="1"/>
  <c r="R144" i="4" s="1"/>
  <c r="T144" i="4" s="1" a="1"/>
  <c r="T144" i="4" s="1"/>
  <c r="J144" i="4" a="1"/>
  <c r="J144" i="4" s="1"/>
  <c r="X144" i="4" l="1"/>
  <c r="V144" i="4"/>
  <c r="W144" i="4"/>
  <c r="BI144" i="4"/>
  <c r="BJ144" i="4"/>
  <c r="BH144" i="4"/>
  <c r="BK144" i="4" l="1"/>
  <c r="BL144" i="4" s="1"/>
  <c r="Y144" i="4"/>
  <c r="Z144" i="4" s="1"/>
  <c r="BS144" i="4" a="1"/>
  <c r="BS144" i="4" s="1"/>
  <c r="BN144" i="4" a="1"/>
  <c r="BN144" i="4" s="1"/>
  <c r="BR144" i="4" a="1"/>
  <c r="BR144" i="4" s="1"/>
  <c r="BP144" i="4" a="1"/>
  <c r="BP144" i="4" s="1"/>
  <c r="BM144" i="4" a="1"/>
  <c r="BM144" i="4" s="1"/>
  <c r="AM144" i="4" s="1" a="1"/>
  <c r="AM144" i="4" s="1"/>
  <c r="BO144" i="4" a="1"/>
  <c r="BO144" i="4" s="1"/>
  <c r="BQ144" i="4" s="1"/>
  <c r="AD144" i="4" a="1"/>
  <c r="AD144" i="4" s="1"/>
  <c r="AA144" i="4" a="1"/>
  <c r="AA144" i="4" s="1"/>
  <c r="BY144" i="4" s="1" a="1"/>
  <c r="BY144" i="4" s="1"/>
  <c r="AF144" i="4" a="1"/>
  <c r="AF144" i="4" s="1"/>
  <c r="AB144" i="4" a="1"/>
  <c r="AB144" i="4" s="1"/>
  <c r="AC144" i="4" a="1"/>
  <c r="AC144" i="4" s="1"/>
  <c r="AE144" i="4" s="1"/>
  <c r="AG144" i="4" a="1"/>
  <c r="AG144" i="4" s="1"/>
  <c r="AH144" i="4" s="1"/>
  <c r="AP144" i="4" s="1"/>
  <c r="BT144" i="4" l="1"/>
  <c r="CB144" i="4" s="1"/>
  <c r="AI144" i="4"/>
  <c r="BU144" i="4"/>
  <c r="BV144" i="4"/>
  <c r="BZ144" i="4" s="1"/>
  <c r="CA144" i="4" l="1"/>
  <c r="AS144" i="4"/>
  <c r="AQ144" i="4"/>
  <c r="AR144" i="4"/>
  <c r="CD144" i="4"/>
  <c r="CE144" i="4"/>
  <c r="CC144" i="4"/>
  <c r="BW144" i="4"/>
  <c r="BX144" i="4" s="1"/>
  <c r="AJ144" i="4"/>
  <c r="AN144" i="4" s="1"/>
  <c r="AO144" i="4" s="1"/>
  <c r="AK144" i="4" l="1"/>
  <c r="AL144" i="4" s="1"/>
  <c r="CF144" i="4" s="1"/>
  <c r="AT145" i="4"/>
  <c r="H145" i="4"/>
  <c r="I145" i="4" l="1" a="1"/>
  <c r="I145" i="4" s="1"/>
  <c r="M145" i="4" a="1"/>
  <c r="M145" i="4" s="1"/>
  <c r="N145" i="4" a="1"/>
  <c r="N145" i="4" s="1"/>
  <c r="O145" i="4" a="1"/>
  <c r="O145" i="4" s="1"/>
  <c r="K145" i="4" a="1"/>
  <c r="K145" i="4" s="1"/>
  <c r="AU145" i="4" a="1"/>
  <c r="AU145" i="4" s="1"/>
  <c r="AX145" i="4" a="1"/>
  <c r="AX145" i="4" s="1"/>
  <c r="AZ145" i="4" a="1"/>
  <c r="AZ145" i="4" s="1"/>
  <c r="AY145" i="4" a="1"/>
  <c r="AY145" i="4" s="1"/>
  <c r="BA145" i="4" a="1"/>
  <c r="BA145" i="4" s="1"/>
  <c r="AW145" i="4" l="1" a="1"/>
  <c r="AW145" i="4" s="1"/>
  <c r="BB145" i="4" a="1"/>
  <c r="BB145" i="4" s="1"/>
  <c r="BE145" i="4" a="1"/>
  <c r="BE145" i="4" s="1"/>
  <c r="BG145" i="4" s="1" a="1"/>
  <c r="BG145" i="4" s="1"/>
  <c r="BC145" i="4" a="1"/>
  <c r="BC145" i="4" s="1"/>
  <c r="BD145" i="4" a="1"/>
  <c r="BD145" i="4" s="1"/>
  <c r="BF145" i="4" s="1" a="1"/>
  <c r="BF145" i="4" s="1"/>
  <c r="AV145" i="4" a="1"/>
  <c r="AV145" i="4" s="1"/>
  <c r="L145" i="4" a="1"/>
  <c r="L145" i="4" s="1"/>
  <c r="S145" i="4" a="1"/>
  <c r="S145" i="4" s="1"/>
  <c r="U145" i="4" s="1" a="1"/>
  <c r="U145" i="4" s="1"/>
  <c r="R145" i="4" a="1"/>
  <c r="R145" i="4" s="1"/>
  <c r="T145" i="4" s="1" a="1"/>
  <c r="T145" i="4" s="1"/>
  <c r="J145" i="4" a="1"/>
  <c r="J145" i="4" s="1"/>
  <c r="Q145" i="4" a="1"/>
  <c r="Q145" i="4" s="1"/>
  <c r="P145" i="4" a="1"/>
  <c r="P145" i="4" s="1"/>
  <c r="V145" i="4" l="1"/>
  <c r="W145" i="4"/>
  <c r="X145" i="4"/>
  <c r="Y145" i="4"/>
  <c r="Z145" i="4" s="1"/>
  <c r="BJ145" i="4"/>
  <c r="BI145" i="4"/>
  <c r="BH145" i="4"/>
  <c r="BK145" i="4" l="1"/>
  <c r="BL145" i="4" s="1"/>
  <c r="AG145" i="4" a="1"/>
  <c r="AG145" i="4" s="1"/>
  <c r="AD145" i="4" a="1"/>
  <c r="AD145" i="4" s="1"/>
  <c r="AA145" i="4" a="1"/>
  <c r="AA145" i="4" s="1"/>
  <c r="BY145" i="4" s="1" a="1"/>
  <c r="BY145" i="4" s="1"/>
  <c r="AC145" i="4" a="1"/>
  <c r="AC145" i="4" s="1"/>
  <c r="AE145" i="4" s="1"/>
  <c r="AF145" i="4" a="1"/>
  <c r="AF145" i="4" s="1"/>
  <c r="AB145" i="4" a="1"/>
  <c r="AB145" i="4" s="1"/>
  <c r="AH145" i="4" l="1"/>
  <c r="AP145" i="4" s="1"/>
  <c r="AI145" i="4"/>
  <c r="BS145" i="4" a="1"/>
  <c r="BS145" i="4" s="1"/>
  <c r="BO145" i="4" a="1"/>
  <c r="BO145" i="4" s="1"/>
  <c r="BN145" i="4" a="1"/>
  <c r="BN145" i="4" s="1"/>
  <c r="BR145" i="4" a="1"/>
  <c r="BR145" i="4" s="1"/>
  <c r="BP145" i="4" a="1"/>
  <c r="BP145" i="4" s="1"/>
  <c r="BM145" i="4" a="1"/>
  <c r="BM145" i="4" s="1"/>
  <c r="AM145" i="4" s="1" a="1"/>
  <c r="AM145" i="4" s="1"/>
  <c r="BQ145" i="4" l="1"/>
  <c r="BU145" i="4" s="1"/>
  <c r="BT145" i="4"/>
  <c r="CB145" i="4" s="1"/>
  <c r="AJ145" i="4"/>
  <c r="AN145" i="4" s="1"/>
  <c r="AO145" i="4" s="1"/>
  <c r="AS145" i="4" l="1"/>
  <c r="AQ145" i="4"/>
  <c r="AR145" i="4"/>
  <c r="CD145" i="4"/>
  <c r="CE145" i="4"/>
  <c r="CC145" i="4"/>
  <c r="AK145" i="4"/>
  <c r="AL145" i="4" s="1"/>
  <c r="BV145" i="4"/>
  <c r="BZ145" i="4" s="1"/>
  <c r="CA145" i="4" s="1"/>
  <c r="BW145" i="4" l="1"/>
  <c r="BX145" i="4" s="1"/>
  <c r="CF145" i="4" s="1"/>
  <c r="AT146" i="4"/>
  <c r="H146" i="4"/>
  <c r="I146" i="4" l="1" a="1"/>
  <c r="I146" i="4" s="1"/>
  <c r="N146" i="4" a="1"/>
  <c r="N146" i="4" s="1"/>
  <c r="O146" i="4" a="1"/>
  <c r="O146" i="4" s="1"/>
  <c r="M146" i="4" a="1"/>
  <c r="M146" i="4" s="1"/>
  <c r="K146" i="4" a="1"/>
  <c r="K146" i="4" s="1"/>
  <c r="L146" i="4" a="1"/>
  <c r="L146" i="4" s="1"/>
  <c r="AU146" i="4" a="1"/>
  <c r="AU146" i="4" s="1"/>
  <c r="AY146" i="4" a="1"/>
  <c r="AY146" i="4" s="1"/>
  <c r="AX146" i="4" a="1"/>
  <c r="AX146" i="4" s="1"/>
  <c r="AZ146" i="4" a="1"/>
  <c r="AZ146" i="4" s="1"/>
  <c r="BA146" i="4" a="1"/>
  <c r="BA146" i="4" s="1"/>
  <c r="AW146" i="4" l="1" a="1"/>
  <c r="AW146" i="4" s="1"/>
  <c r="BE146" i="4" a="1"/>
  <c r="BE146" i="4" s="1"/>
  <c r="BG146" i="4" s="1" a="1"/>
  <c r="BG146" i="4" s="1"/>
  <c r="AV146" i="4" a="1"/>
  <c r="AV146" i="4" s="1"/>
  <c r="BC146" i="4" a="1"/>
  <c r="BC146" i="4" s="1"/>
  <c r="BB146" i="4" a="1"/>
  <c r="BB146" i="4" s="1"/>
  <c r="BD146" i="4" a="1"/>
  <c r="BD146" i="4" s="1"/>
  <c r="BF146" i="4" s="1" a="1"/>
  <c r="BF146" i="4" s="1"/>
  <c r="Q146" i="4" a="1"/>
  <c r="Q146" i="4" s="1"/>
  <c r="R146" i="4" a="1"/>
  <c r="R146" i="4" s="1"/>
  <c r="T146" i="4" s="1" a="1"/>
  <c r="T146" i="4" s="1"/>
  <c r="P146" i="4" a="1"/>
  <c r="P146" i="4" s="1"/>
  <c r="J146" i="4" a="1"/>
  <c r="J146" i="4" s="1"/>
  <c r="S146" i="4" a="1"/>
  <c r="S146" i="4" s="1"/>
  <c r="U146" i="4" s="1" a="1"/>
  <c r="U146" i="4" s="1"/>
  <c r="W146" i="4" l="1"/>
  <c r="V146" i="4"/>
  <c r="X146" i="4"/>
  <c r="Y146" i="4" s="1"/>
  <c r="Z146" i="4" s="1"/>
  <c r="BJ146" i="4"/>
  <c r="BI146" i="4"/>
  <c r="BH146" i="4"/>
  <c r="BK146" i="4" l="1"/>
  <c r="BL146" i="4" s="1"/>
  <c r="AG146" i="4" a="1"/>
  <c r="AG146" i="4" s="1"/>
  <c r="AD146" i="4" a="1"/>
  <c r="AD146" i="4" s="1"/>
  <c r="AB146" i="4" a="1"/>
  <c r="AB146" i="4" s="1"/>
  <c r="AC146" i="4" a="1"/>
  <c r="AC146" i="4" s="1"/>
  <c r="AE146" i="4" s="1"/>
  <c r="AA146" i="4" a="1"/>
  <c r="AA146" i="4" s="1"/>
  <c r="BY146" i="4" s="1" a="1"/>
  <c r="BY146" i="4" s="1"/>
  <c r="AF146" i="4" a="1"/>
  <c r="AF146" i="4" s="1"/>
  <c r="AH146" i="4" l="1"/>
  <c r="AP146" i="4" s="1"/>
  <c r="AI146" i="4"/>
  <c r="BS146" i="4" a="1"/>
  <c r="BS146" i="4" s="1"/>
  <c r="BR146" i="4" a="1"/>
  <c r="BR146" i="4" s="1"/>
  <c r="BN146" i="4" a="1"/>
  <c r="BN146" i="4" s="1"/>
  <c r="BO146" i="4" a="1"/>
  <c r="BO146" i="4" s="1"/>
  <c r="BM146" i="4" a="1"/>
  <c r="BM146" i="4" s="1"/>
  <c r="AM146" i="4" s="1" a="1"/>
  <c r="AM146" i="4" s="1"/>
  <c r="BP146" i="4" a="1"/>
  <c r="BP146" i="4" s="1"/>
  <c r="BT146" i="4" l="1"/>
  <c r="CB146" i="4" s="1"/>
  <c r="BQ146" i="4"/>
  <c r="BU146" i="4"/>
  <c r="BV146" i="4"/>
  <c r="BZ146" i="4" s="1"/>
  <c r="AJ146" i="4"/>
  <c r="AN146" i="4" s="1"/>
  <c r="AO146" i="4" s="1"/>
  <c r="CA146" i="4" l="1"/>
  <c r="AS146" i="4"/>
  <c r="AQ146" i="4"/>
  <c r="AR146" i="4"/>
  <c r="CD146" i="4"/>
  <c r="CE146" i="4"/>
  <c r="CC146" i="4"/>
  <c r="BW146" i="4"/>
  <c r="BX146" i="4" s="1"/>
  <c r="AK146" i="4"/>
  <c r="AL146" i="4" s="1"/>
  <c r="CF146" i="4"/>
  <c r="AT147" i="4" l="1"/>
  <c r="H147" i="4"/>
  <c r="I147" i="4" l="1" a="1"/>
  <c r="I147" i="4" s="1"/>
  <c r="M147" i="4" a="1"/>
  <c r="M147" i="4" s="1"/>
  <c r="N147" i="4" a="1"/>
  <c r="N147" i="4" s="1"/>
  <c r="O147" i="4" a="1"/>
  <c r="O147" i="4" s="1"/>
  <c r="K147" i="4" a="1"/>
  <c r="K147" i="4" s="1"/>
  <c r="AU147" i="4" a="1"/>
  <c r="AU147" i="4" s="1"/>
  <c r="AZ147" i="4" a="1"/>
  <c r="AZ147" i="4" s="1"/>
  <c r="BA147" i="4" a="1"/>
  <c r="BA147" i="4" s="1"/>
  <c r="AY147" i="4" a="1"/>
  <c r="AY147" i="4" s="1"/>
  <c r="AX147" i="4" a="1"/>
  <c r="AX147" i="4" s="1"/>
  <c r="AW147" i="4" l="1" a="1"/>
  <c r="AW147" i="4" s="1"/>
  <c r="BC147" i="4" a="1"/>
  <c r="BC147" i="4" s="1"/>
  <c r="BB147" i="4" a="1"/>
  <c r="BB147" i="4" s="1"/>
  <c r="BE147" i="4" a="1"/>
  <c r="BE147" i="4" s="1"/>
  <c r="BG147" i="4" s="1" a="1"/>
  <c r="BG147" i="4" s="1"/>
  <c r="AV147" i="4" a="1"/>
  <c r="AV147" i="4" s="1"/>
  <c r="BD147" i="4" a="1"/>
  <c r="BD147" i="4" s="1"/>
  <c r="BF147" i="4" s="1" a="1"/>
  <c r="BF147" i="4" s="1"/>
  <c r="L147" i="4" a="1"/>
  <c r="L147" i="4" s="1"/>
  <c r="J147" i="4" a="1"/>
  <c r="J147" i="4" s="1"/>
  <c r="S147" i="4" a="1"/>
  <c r="S147" i="4" s="1"/>
  <c r="U147" i="4" s="1" a="1"/>
  <c r="U147" i="4" s="1"/>
  <c r="P147" i="4" a="1"/>
  <c r="P147" i="4" s="1"/>
  <c r="Q147" i="4" a="1"/>
  <c r="Q147" i="4" s="1"/>
  <c r="R147" i="4" a="1"/>
  <c r="R147" i="4" s="1"/>
  <c r="T147" i="4" s="1" a="1"/>
  <c r="T147" i="4" s="1"/>
  <c r="W147" i="4" l="1"/>
  <c r="X147" i="4"/>
  <c r="V147" i="4"/>
  <c r="Y147" i="4"/>
  <c r="Z147" i="4" s="1"/>
  <c r="BI147" i="4"/>
  <c r="BH147" i="4"/>
  <c r="BJ147" i="4"/>
  <c r="BK147" i="4" s="1"/>
  <c r="BL147" i="4" s="1"/>
  <c r="BM147" i="4" l="1" a="1"/>
  <c r="BM147" i="4" s="1"/>
  <c r="AM147" i="4" s="1" a="1"/>
  <c r="AM147" i="4" s="1"/>
  <c r="BS147" i="4" a="1"/>
  <c r="BS147" i="4" s="1"/>
  <c r="BN147" i="4" a="1"/>
  <c r="BN147" i="4" s="1"/>
  <c r="BO147" i="4" a="1"/>
  <c r="BO147" i="4" s="1"/>
  <c r="BR147" i="4" a="1"/>
  <c r="BR147" i="4" s="1"/>
  <c r="BP147" i="4" a="1"/>
  <c r="BP147" i="4" s="1"/>
  <c r="AG147" i="4" a="1"/>
  <c r="AG147" i="4" s="1"/>
  <c r="AB147" i="4" a="1"/>
  <c r="AB147" i="4" s="1"/>
  <c r="AC147" i="4" a="1"/>
  <c r="AC147" i="4" s="1"/>
  <c r="AD147" i="4" a="1"/>
  <c r="AD147" i="4" s="1"/>
  <c r="AF147" i="4" a="1"/>
  <c r="AF147" i="4" s="1"/>
  <c r="AA147" i="4" a="1"/>
  <c r="AA147" i="4" s="1"/>
  <c r="BY147" i="4" s="1" a="1"/>
  <c r="BY147" i="4" s="1"/>
  <c r="BT147" i="4" l="1"/>
  <c r="CB147" i="4" s="1"/>
  <c r="AH147" i="4"/>
  <c r="AP147" i="4" s="1"/>
  <c r="AE147" i="4"/>
  <c r="AI147" i="4" s="1"/>
  <c r="BQ147" i="4"/>
  <c r="BU147" i="4" s="1"/>
  <c r="BV147" i="4"/>
  <c r="BZ147" i="4" s="1"/>
  <c r="CA147" i="4" l="1"/>
  <c r="AS147" i="4"/>
  <c r="AR147" i="4"/>
  <c r="AQ147" i="4"/>
  <c r="CE147" i="4"/>
  <c r="CC147" i="4"/>
  <c r="CD147" i="4"/>
  <c r="BW147" i="4"/>
  <c r="BX147" i="4" s="1"/>
  <c r="AJ147" i="4"/>
  <c r="AN147" i="4" s="1"/>
  <c r="AO147" i="4" s="1"/>
  <c r="AK147" i="4" l="1"/>
  <c r="AL147" i="4" s="1"/>
  <c r="CF147" i="4" s="1"/>
  <c r="H148" i="4"/>
  <c r="AT148" i="4"/>
  <c r="AU148" i="4" l="1" a="1"/>
  <c r="AU148" i="4" s="1"/>
  <c r="AX148" i="4" a="1"/>
  <c r="AX148" i="4" s="1"/>
  <c r="AZ148" i="4" a="1"/>
  <c r="AZ148" i="4" s="1"/>
  <c r="AY148" i="4" a="1"/>
  <c r="AY148" i="4" s="1"/>
  <c r="BA148" i="4" a="1"/>
  <c r="BA148" i="4" s="1"/>
  <c r="I148" i="4" a="1"/>
  <c r="I148" i="4" s="1"/>
  <c r="N148" i="4" a="1"/>
  <c r="N148" i="4" s="1"/>
  <c r="M148" i="4" a="1"/>
  <c r="M148" i="4" s="1"/>
  <c r="O148" i="4" a="1"/>
  <c r="O148" i="4" s="1"/>
  <c r="K148" i="4" a="1"/>
  <c r="K148" i="4" s="1"/>
  <c r="L148" i="4" l="1" a="1"/>
  <c r="L148" i="4" s="1"/>
  <c r="R148" i="4" a="1"/>
  <c r="R148" i="4" s="1"/>
  <c r="T148" i="4" s="1" a="1"/>
  <c r="T148" i="4" s="1"/>
  <c r="J148" i="4" a="1"/>
  <c r="J148" i="4" s="1"/>
  <c r="P148" i="4" a="1"/>
  <c r="P148" i="4" s="1"/>
  <c r="Q148" i="4" a="1"/>
  <c r="Q148" i="4" s="1"/>
  <c r="S148" i="4" a="1"/>
  <c r="S148" i="4" s="1"/>
  <c r="U148" i="4" s="1" a="1"/>
  <c r="U148" i="4" s="1"/>
  <c r="AW148" i="4" a="1"/>
  <c r="AW148" i="4" s="1"/>
  <c r="BE148" i="4" a="1"/>
  <c r="BE148" i="4" s="1"/>
  <c r="BG148" i="4" s="1" a="1"/>
  <c r="BG148" i="4" s="1"/>
  <c r="BC148" i="4" a="1"/>
  <c r="BC148" i="4" s="1"/>
  <c r="BB148" i="4" a="1"/>
  <c r="BB148" i="4" s="1"/>
  <c r="BD148" i="4" a="1"/>
  <c r="BD148" i="4" s="1"/>
  <c r="BF148" i="4" s="1" a="1"/>
  <c r="BF148" i="4" s="1"/>
  <c r="AV148" i="4" a="1"/>
  <c r="AV148" i="4" s="1"/>
  <c r="BH148" i="4" l="1"/>
  <c r="BJ148" i="4"/>
  <c r="BK148" i="4" s="1"/>
  <c r="BL148" i="4" s="1"/>
  <c r="BI148" i="4"/>
  <c r="W148" i="4"/>
  <c r="X148" i="4"/>
  <c r="V148" i="4"/>
  <c r="Y148" i="4"/>
  <c r="Z148" i="4" s="1"/>
  <c r="AG148" i="4" l="1" a="1"/>
  <c r="AG148" i="4" s="1"/>
  <c r="AC148" i="4" a="1"/>
  <c r="AC148" i="4" s="1"/>
  <c r="AD148" i="4" a="1"/>
  <c r="AD148" i="4" s="1"/>
  <c r="AF148" i="4" a="1"/>
  <c r="AF148" i="4" s="1"/>
  <c r="AA148" i="4" a="1"/>
  <c r="AA148" i="4" s="1"/>
  <c r="BY148" i="4" s="1" a="1"/>
  <c r="BY148" i="4" s="1"/>
  <c r="AB148" i="4" a="1"/>
  <c r="AB148" i="4" s="1"/>
  <c r="BO148" i="4" a="1"/>
  <c r="BO148" i="4" s="1"/>
  <c r="BS148" i="4" a="1"/>
  <c r="BS148" i="4" s="1"/>
  <c r="BM148" i="4" a="1"/>
  <c r="BM148" i="4" s="1"/>
  <c r="AM148" i="4" s="1" a="1"/>
  <c r="AM148" i="4" s="1"/>
  <c r="BR148" i="4" a="1"/>
  <c r="BR148" i="4" s="1"/>
  <c r="BP148" i="4" a="1"/>
  <c r="BP148" i="4" s="1"/>
  <c r="BN148" i="4" a="1"/>
  <c r="BN148" i="4" s="1"/>
  <c r="BT148" i="4" l="1"/>
  <c r="CB148" i="4" s="1"/>
  <c r="BQ148" i="4"/>
  <c r="BU148" i="4" s="1"/>
  <c r="AH148" i="4"/>
  <c r="AP148" i="4" s="1"/>
  <c r="AE148" i="4"/>
  <c r="AI148" i="4" s="1"/>
  <c r="BV148" i="4" s="1"/>
  <c r="BZ148" i="4" s="1"/>
  <c r="CA148" i="4" l="1"/>
  <c r="AS148" i="4"/>
  <c r="AR148" i="4"/>
  <c r="AQ148" i="4"/>
  <c r="CE148" i="4"/>
  <c r="CC148" i="4"/>
  <c r="CD148" i="4"/>
  <c r="BW148" i="4"/>
  <c r="BX148" i="4" s="1"/>
  <c r="AJ148" i="4"/>
  <c r="AN148" i="4" s="1"/>
  <c r="AO148" i="4" s="1"/>
  <c r="AK148" i="4" l="1"/>
  <c r="AL148" i="4" s="1"/>
  <c r="CF148" i="4" s="1"/>
  <c r="H149" i="4"/>
  <c r="AT149" i="4"/>
  <c r="AU149" i="4" l="1" a="1"/>
  <c r="AU149" i="4" s="1"/>
  <c r="AZ149" i="4" a="1"/>
  <c r="AZ149" i="4" s="1"/>
  <c r="BA149" i="4" a="1"/>
  <c r="BA149" i="4" s="1"/>
  <c r="AY149" i="4" a="1"/>
  <c r="AY149" i="4" s="1"/>
  <c r="AX149" i="4" a="1"/>
  <c r="AX149" i="4" s="1"/>
  <c r="I149" i="4" a="1"/>
  <c r="I149" i="4" s="1"/>
  <c r="N149" i="4" a="1"/>
  <c r="N149" i="4" s="1"/>
  <c r="M149" i="4" a="1"/>
  <c r="M149" i="4" s="1"/>
  <c r="O149" i="4" a="1"/>
  <c r="O149" i="4" s="1"/>
  <c r="K149" i="4" a="1"/>
  <c r="K149" i="4" s="1"/>
  <c r="L149" i="4" l="1" a="1"/>
  <c r="L149" i="4" s="1"/>
  <c r="P149" i="4" a="1"/>
  <c r="P149" i="4" s="1"/>
  <c r="J149" i="4" a="1"/>
  <c r="J149" i="4" s="1"/>
  <c r="Q149" i="4" a="1"/>
  <c r="Q149" i="4" s="1"/>
  <c r="R149" i="4" a="1"/>
  <c r="R149" i="4" s="1"/>
  <c r="T149" i="4" s="1" a="1"/>
  <c r="T149" i="4" s="1"/>
  <c r="S149" i="4" a="1"/>
  <c r="S149" i="4" s="1"/>
  <c r="U149" i="4" s="1" a="1"/>
  <c r="U149" i="4" s="1"/>
  <c r="AW149" i="4" a="1"/>
  <c r="AW149" i="4" s="1"/>
  <c r="BB149" i="4" a="1"/>
  <c r="BB149" i="4" s="1"/>
  <c r="BC149" i="4" a="1"/>
  <c r="BC149" i="4" s="1"/>
  <c r="BE149" i="4" a="1"/>
  <c r="BE149" i="4" s="1"/>
  <c r="BG149" i="4" s="1" a="1"/>
  <c r="BG149" i="4" s="1"/>
  <c r="BD149" i="4" a="1"/>
  <c r="BD149" i="4" s="1"/>
  <c r="BF149" i="4" s="1" a="1"/>
  <c r="BF149" i="4" s="1"/>
  <c r="AV149" i="4" a="1"/>
  <c r="AV149" i="4" s="1"/>
  <c r="BH149" i="4" l="1"/>
  <c r="BI149" i="4"/>
  <c r="BJ149" i="4"/>
  <c r="BK149" i="4" s="1"/>
  <c r="BL149" i="4" s="1"/>
  <c r="X149" i="4"/>
  <c r="V149" i="4"/>
  <c r="W149" i="4"/>
  <c r="Y149" i="4"/>
  <c r="Z149" i="4" s="1"/>
  <c r="AG149" i="4" l="1" a="1"/>
  <c r="AG149" i="4" s="1"/>
  <c r="AB149" i="4" a="1"/>
  <c r="AB149" i="4" s="1"/>
  <c r="AD149" i="4" a="1"/>
  <c r="AD149" i="4" s="1"/>
  <c r="AF149" i="4" a="1"/>
  <c r="AF149" i="4" s="1"/>
  <c r="AA149" i="4" a="1"/>
  <c r="AA149" i="4" s="1"/>
  <c r="BY149" i="4" s="1" a="1"/>
  <c r="BY149" i="4" s="1"/>
  <c r="AC149" i="4" a="1"/>
  <c r="AC149" i="4" s="1"/>
  <c r="AE149" i="4" s="1"/>
  <c r="BO149" i="4" a="1"/>
  <c r="BO149" i="4" s="1"/>
  <c r="BS149" i="4" a="1"/>
  <c r="BS149" i="4" s="1"/>
  <c r="BM149" i="4" a="1"/>
  <c r="BM149" i="4" s="1"/>
  <c r="AM149" i="4" s="1" a="1"/>
  <c r="AM149" i="4" s="1"/>
  <c r="BN149" i="4" a="1"/>
  <c r="BN149" i="4" s="1"/>
  <c r="BP149" i="4" a="1"/>
  <c r="BP149" i="4" s="1"/>
  <c r="BR149" i="4" a="1"/>
  <c r="BR149" i="4" s="1"/>
  <c r="BT149" i="4" l="1"/>
  <c r="CB149" i="4" s="1"/>
  <c r="BQ149" i="4"/>
  <c r="BU149" i="4" s="1"/>
  <c r="AH149" i="4"/>
  <c r="AP149" i="4" s="1"/>
  <c r="AI149" i="4"/>
  <c r="AS149" i="4" l="1"/>
  <c r="AR149" i="4"/>
  <c r="AQ149" i="4"/>
  <c r="CE149" i="4"/>
  <c r="CC149" i="4"/>
  <c r="CD149" i="4"/>
  <c r="AJ149" i="4"/>
  <c r="AN149" i="4" s="1"/>
  <c r="AO149" i="4" s="1"/>
  <c r="BV149" i="4"/>
  <c r="BZ149" i="4" s="1"/>
  <c r="CA149" i="4" s="1"/>
  <c r="AK149" i="4" l="1"/>
  <c r="AL149" i="4" s="1"/>
  <c r="BW149" i="4"/>
  <c r="BX149" i="4" s="1"/>
  <c r="CF149" i="4" s="1"/>
  <c r="H150" i="4"/>
  <c r="AT150" i="4"/>
  <c r="AU150" i="4" l="1" a="1"/>
  <c r="AU150" i="4" s="1"/>
  <c r="AZ150" i="4" a="1"/>
  <c r="AZ150" i="4" s="1"/>
  <c r="AX150" i="4" a="1"/>
  <c r="AX150" i="4" s="1"/>
  <c r="BA150" i="4" a="1"/>
  <c r="BA150" i="4" s="1"/>
  <c r="AY150" i="4" a="1"/>
  <c r="AY150" i="4" s="1"/>
  <c r="I150" i="4" a="1"/>
  <c r="I150" i="4" s="1"/>
  <c r="M150" i="4" a="1"/>
  <c r="M150" i="4" s="1"/>
  <c r="N150" i="4" a="1"/>
  <c r="N150" i="4" s="1"/>
  <c r="O150" i="4" a="1"/>
  <c r="O150" i="4" s="1"/>
  <c r="K150" i="4" a="1"/>
  <c r="K150" i="4" s="1"/>
  <c r="L150" i="4" l="1" a="1"/>
  <c r="L150" i="4" s="1"/>
  <c r="R150" i="4" a="1"/>
  <c r="R150" i="4" s="1"/>
  <c r="T150" i="4" s="1" a="1"/>
  <c r="T150" i="4" s="1"/>
  <c r="J150" i="4" a="1"/>
  <c r="J150" i="4" s="1"/>
  <c r="Q150" i="4" a="1"/>
  <c r="Q150" i="4" s="1"/>
  <c r="P150" i="4" a="1"/>
  <c r="P150" i="4" s="1"/>
  <c r="S150" i="4" a="1"/>
  <c r="S150" i="4" s="1"/>
  <c r="U150" i="4" s="1" a="1"/>
  <c r="U150" i="4" s="1"/>
  <c r="AW150" i="4" a="1"/>
  <c r="AW150" i="4" s="1"/>
  <c r="BC150" i="4" a="1"/>
  <c r="BC150" i="4" s="1"/>
  <c r="AV150" i="4" a="1"/>
  <c r="AV150" i="4" s="1"/>
  <c r="BB150" i="4" a="1"/>
  <c r="BB150" i="4" s="1"/>
  <c r="BE150" i="4" a="1"/>
  <c r="BE150" i="4" s="1"/>
  <c r="BG150" i="4" s="1" a="1"/>
  <c r="BG150" i="4" s="1"/>
  <c r="BD150" i="4" a="1"/>
  <c r="BD150" i="4" s="1"/>
  <c r="BF150" i="4" s="1" a="1"/>
  <c r="BF150" i="4" s="1"/>
  <c r="BI150" i="4" l="1"/>
  <c r="BH150" i="4"/>
  <c r="BJ150" i="4"/>
  <c r="BK150" i="4" s="1"/>
  <c r="BL150" i="4" s="1"/>
  <c r="W150" i="4"/>
  <c r="V150" i="4"/>
  <c r="X150" i="4"/>
  <c r="Y150" i="4"/>
  <c r="Z150" i="4" s="1"/>
  <c r="AG150" i="4" l="1" a="1"/>
  <c r="AG150" i="4" s="1"/>
  <c r="AF150" i="4" a="1"/>
  <c r="AF150" i="4" s="1"/>
  <c r="AA150" i="4" a="1"/>
  <c r="AA150" i="4" s="1"/>
  <c r="BY150" i="4" s="1" a="1"/>
  <c r="BY150" i="4" s="1"/>
  <c r="AD150" i="4" a="1"/>
  <c r="AD150" i="4" s="1"/>
  <c r="AC150" i="4" a="1"/>
  <c r="AC150" i="4" s="1"/>
  <c r="AE150" i="4" s="1"/>
  <c r="AB150" i="4" a="1"/>
  <c r="AB150" i="4" s="1"/>
  <c r="BS150" i="4" a="1"/>
  <c r="BS150" i="4" s="1"/>
  <c r="BN150" i="4" a="1"/>
  <c r="BN150" i="4" s="1"/>
  <c r="BM150" i="4" a="1"/>
  <c r="BM150" i="4" s="1"/>
  <c r="AM150" i="4" s="1" a="1"/>
  <c r="AM150" i="4" s="1"/>
  <c r="BR150" i="4" a="1"/>
  <c r="BR150" i="4" s="1"/>
  <c r="BO150" i="4" a="1"/>
  <c r="BO150" i="4" s="1"/>
  <c r="BP150" i="4" a="1"/>
  <c r="BP150" i="4" s="1"/>
  <c r="BQ150" i="4" l="1"/>
  <c r="BU150" i="4"/>
  <c r="BT150" i="4"/>
  <c r="CB150" i="4" s="1"/>
  <c r="AH150" i="4"/>
  <c r="AP150" i="4" s="1"/>
  <c r="AI150" i="4"/>
  <c r="AS150" i="4" l="1"/>
  <c r="AR150" i="4"/>
  <c r="AQ150" i="4"/>
  <c r="CE150" i="4"/>
  <c r="CC150" i="4"/>
  <c r="CD150" i="4"/>
  <c r="AJ150" i="4"/>
  <c r="AN150" i="4" s="1"/>
  <c r="AO150" i="4" s="1"/>
  <c r="BV150" i="4"/>
  <c r="BZ150" i="4" s="1"/>
  <c r="CA150" i="4" s="1"/>
  <c r="AK150" i="4" l="1"/>
  <c r="AL150" i="4" s="1"/>
  <c r="BW150" i="4"/>
  <c r="BX150" i="4" s="1"/>
  <c r="CF150" i="4" s="1"/>
  <c r="AT151" i="4"/>
  <c r="H151" i="4"/>
  <c r="I151" i="4" l="1" a="1"/>
  <c r="I151" i="4" s="1"/>
  <c r="O151" i="4" a="1"/>
  <c r="O151" i="4" s="1"/>
  <c r="N151" i="4" a="1"/>
  <c r="N151" i="4" s="1"/>
  <c r="L151" i="4" a="1"/>
  <c r="L151" i="4" s="1"/>
  <c r="M151" i="4" a="1"/>
  <c r="M151" i="4" s="1"/>
  <c r="AU151" i="4" a="1"/>
  <c r="AU151" i="4" s="1"/>
  <c r="AY151" i="4" a="1"/>
  <c r="AY151" i="4" s="1"/>
  <c r="AX151" i="4" a="1"/>
  <c r="AX151" i="4" s="1"/>
  <c r="AZ151" i="4" a="1"/>
  <c r="AZ151" i="4" s="1"/>
  <c r="BA151" i="4" a="1"/>
  <c r="BA151" i="4" s="1"/>
  <c r="AW151" i="4" l="1" a="1"/>
  <c r="AW151" i="4" s="1"/>
  <c r="BD151" i="4" a="1"/>
  <c r="BD151" i="4" s="1"/>
  <c r="BF151" i="4" s="1" a="1"/>
  <c r="BF151" i="4" s="1"/>
  <c r="AV151" i="4" a="1"/>
  <c r="AV151" i="4" s="1"/>
  <c r="BC151" i="4" a="1"/>
  <c r="BC151" i="4" s="1"/>
  <c r="BE151" i="4" a="1"/>
  <c r="BE151" i="4" s="1"/>
  <c r="BG151" i="4" s="1" a="1"/>
  <c r="BG151" i="4" s="1"/>
  <c r="BB151" i="4" a="1"/>
  <c r="BB151" i="4" s="1"/>
  <c r="K151" i="4" a="1"/>
  <c r="K151" i="4" s="1"/>
  <c r="P151" i="4" a="1"/>
  <c r="P151" i="4" s="1"/>
  <c r="R151" i="4" a="1"/>
  <c r="R151" i="4" s="1"/>
  <c r="T151" i="4" s="1" a="1"/>
  <c r="T151" i="4" s="1"/>
  <c r="S151" i="4" a="1"/>
  <c r="S151" i="4" s="1"/>
  <c r="U151" i="4" s="1" a="1"/>
  <c r="U151" i="4" s="1"/>
  <c r="J151" i="4" a="1"/>
  <c r="J151" i="4" s="1"/>
  <c r="Q151" i="4" a="1"/>
  <c r="Q151" i="4" s="1"/>
  <c r="W151" i="4" l="1"/>
  <c r="V151" i="4"/>
  <c r="X151" i="4"/>
  <c r="Y151" i="4" s="1"/>
  <c r="Z151" i="4" s="1"/>
  <c r="BH151" i="4"/>
  <c r="BI151" i="4"/>
  <c r="BJ151" i="4"/>
  <c r="BK151" i="4" s="1"/>
  <c r="BL151" i="4" s="1"/>
  <c r="BS151" i="4" l="1" a="1"/>
  <c r="BS151" i="4" s="1"/>
  <c r="BN151" i="4" a="1"/>
  <c r="BN151" i="4" s="1"/>
  <c r="BP151" i="4" a="1"/>
  <c r="BP151" i="4" s="1"/>
  <c r="BR151" i="4" a="1"/>
  <c r="BR151" i="4" s="1"/>
  <c r="BO151" i="4" a="1"/>
  <c r="BO151" i="4" s="1"/>
  <c r="BQ151" i="4" s="1"/>
  <c r="BM151" i="4" a="1"/>
  <c r="BM151" i="4" s="1"/>
  <c r="AM151" i="4" s="1" a="1"/>
  <c r="AM151" i="4" s="1"/>
  <c r="AG151" i="4" a="1"/>
  <c r="AG151" i="4" s="1"/>
  <c r="AA151" i="4" a="1"/>
  <c r="AA151" i="4" s="1"/>
  <c r="BY151" i="4" s="1" a="1"/>
  <c r="BY151" i="4" s="1"/>
  <c r="AF151" i="4" a="1"/>
  <c r="AF151" i="4" s="1"/>
  <c r="AD151" i="4" a="1"/>
  <c r="AD151" i="4" s="1"/>
  <c r="AB151" i="4" a="1"/>
  <c r="AB151" i="4" s="1"/>
  <c r="AC151" i="4" a="1"/>
  <c r="AC151" i="4" s="1"/>
  <c r="AE151" i="4" s="1"/>
  <c r="BT151" i="4" l="1"/>
  <c r="CB151" i="4" s="1"/>
  <c r="AH151" i="4"/>
  <c r="AP151" i="4" s="1"/>
  <c r="AI151" i="4"/>
  <c r="BU151" i="4"/>
  <c r="BV151" i="4"/>
  <c r="BZ151" i="4" s="1"/>
  <c r="CA151" i="4" l="1"/>
  <c r="AS151" i="4"/>
  <c r="AR151" i="4"/>
  <c r="AQ151" i="4"/>
  <c r="CE151" i="4"/>
  <c r="CC151" i="4"/>
  <c r="CD151" i="4"/>
  <c r="BW151" i="4"/>
  <c r="BX151" i="4" s="1"/>
  <c r="AJ151" i="4"/>
  <c r="AN151" i="4" s="1"/>
  <c r="AO151" i="4" s="1"/>
  <c r="AK151" i="4" l="1"/>
  <c r="AL151" i="4" s="1"/>
  <c r="CF151" i="4" s="1"/>
  <c r="AT152" i="4"/>
  <c r="H152" i="4"/>
  <c r="I152" i="4" l="1" a="1"/>
  <c r="I152" i="4" s="1"/>
  <c r="K152" i="4" a="1"/>
  <c r="K152" i="4" s="1"/>
  <c r="L152" i="4" a="1"/>
  <c r="L152" i="4" s="1"/>
  <c r="O152" i="4" a="1"/>
  <c r="O152" i="4" s="1"/>
  <c r="N152" i="4" a="1"/>
  <c r="N152" i="4" s="1"/>
  <c r="M152" i="4" a="1"/>
  <c r="M152" i="4" s="1"/>
  <c r="AU152" i="4" a="1"/>
  <c r="AU152" i="4" s="1"/>
  <c r="AZ152" i="4" a="1"/>
  <c r="AZ152" i="4" s="1"/>
  <c r="BA152" i="4" a="1"/>
  <c r="BA152" i="4" s="1"/>
  <c r="AY152" i="4" a="1"/>
  <c r="AY152" i="4" s="1"/>
  <c r="AX152" i="4" a="1"/>
  <c r="AX152" i="4" s="1"/>
  <c r="AW152" i="4" l="1" a="1"/>
  <c r="AW152" i="4" s="1"/>
  <c r="BC152" i="4" a="1"/>
  <c r="BC152" i="4" s="1"/>
  <c r="BD152" i="4" a="1"/>
  <c r="BD152" i="4" s="1"/>
  <c r="BF152" i="4" s="1" a="1"/>
  <c r="BF152" i="4" s="1"/>
  <c r="BB152" i="4" a="1"/>
  <c r="BB152" i="4" s="1"/>
  <c r="BE152" i="4" a="1"/>
  <c r="BE152" i="4" s="1"/>
  <c r="BG152" i="4" s="1" a="1"/>
  <c r="BG152" i="4" s="1"/>
  <c r="AV152" i="4" a="1"/>
  <c r="AV152" i="4" s="1"/>
  <c r="S152" i="4" a="1"/>
  <c r="S152" i="4" s="1"/>
  <c r="U152" i="4" s="1" a="1"/>
  <c r="U152" i="4" s="1"/>
  <c r="P152" i="4" a="1"/>
  <c r="P152" i="4" s="1"/>
  <c r="R152" i="4" a="1"/>
  <c r="R152" i="4" s="1"/>
  <c r="T152" i="4" s="1" a="1"/>
  <c r="T152" i="4" s="1"/>
  <c r="J152" i="4" a="1"/>
  <c r="J152" i="4" s="1"/>
  <c r="Q152" i="4" a="1"/>
  <c r="Q152" i="4" s="1"/>
  <c r="W152" i="4" l="1"/>
  <c r="V152" i="4"/>
  <c r="X152" i="4"/>
  <c r="Y152" i="4" s="1"/>
  <c r="Z152" i="4" s="1"/>
  <c r="BJ152" i="4"/>
  <c r="BH152" i="4"/>
  <c r="BI152" i="4"/>
  <c r="BK152" i="4" l="1"/>
  <c r="BL152" i="4" s="1"/>
  <c r="BO152" i="4" a="1"/>
  <c r="BO152" i="4" s="1"/>
  <c r="BS152" i="4" a="1"/>
  <c r="BS152" i="4" s="1"/>
  <c r="BR152" i="4" a="1"/>
  <c r="BR152" i="4" s="1"/>
  <c r="BP152" i="4" a="1"/>
  <c r="BP152" i="4" s="1"/>
  <c r="BM152" i="4" a="1"/>
  <c r="BM152" i="4" s="1"/>
  <c r="AM152" i="4" s="1" a="1"/>
  <c r="AM152" i="4" s="1"/>
  <c r="BN152" i="4" a="1"/>
  <c r="BN152" i="4" s="1"/>
  <c r="AG152" i="4" a="1"/>
  <c r="AG152" i="4" s="1"/>
  <c r="AF152" i="4" a="1"/>
  <c r="AF152" i="4" s="1"/>
  <c r="AC152" i="4" a="1"/>
  <c r="AC152" i="4" s="1"/>
  <c r="AA152" i="4" a="1"/>
  <c r="AA152" i="4" s="1"/>
  <c r="BY152" i="4" s="1" a="1"/>
  <c r="BY152" i="4" s="1"/>
  <c r="AB152" i="4" a="1"/>
  <c r="AB152" i="4" s="1"/>
  <c r="AD152" i="4" a="1"/>
  <c r="AD152" i="4" s="1"/>
  <c r="BT152" i="4" l="1"/>
  <c r="CB152" i="4" s="1"/>
  <c r="AE152" i="4"/>
  <c r="AH152" i="4"/>
  <c r="AP152" i="4" s="1"/>
  <c r="AI152" i="4"/>
  <c r="BV152" i="4"/>
  <c r="BZ152" i="4" s="1"/>
  <c r="BQ152" i="4"/>
  <c r="BU152" i="4" s="1"/>
  <c r="CA152" i="4" l="1"/>
  <c r="AS152" i="4"/>
  <c r="AR152" i="4"/>
  <c r="AQ152" i="4"/>
  <c r="CE152" i="4"/>
  <c r="CC152" i="4"/>
  <c r="CD152" i="4"/>
  <c r="BW152" i="4"/>
  <c r="BX152" i="4" s="1"/>
  <c r="AJ152" i="4"/>
  <c r="AN152" i="4" s="1"/>
  <c r="AO152" i="4" s="1"/>
  <c r="AK152" i="4" l="1"/>
  <c r="AL152" i="4" s="1"/>
  <c r="CF152" i="4" s="1"/>
  <c r="AT153" i="4"/>
  <c r="H153" i="4"/>
  <c r="I153" i="4" a="1"/>
  <c r="I153" i="4" s="1"/>
  <c r="O153" i="4" a="1"/>
  <c r="O153" i="4" s="1"/>
  <c r="N153" i="4" a="1"/>
  <c r="N153" i="4" s="1"/>
  <c r="M153" i="4" a="1"/>
  <c r="M153" i="4" s="1"/>
  <c r="L153" i="4" a="1"/>
  <c r="L153" i="4" s="1"/>
  <c r="K153" i="4" a="1"/>
  <c r="K153" i="4" s="1"/>
  <c r="AU153" i="4" a="1"/>
  <c r="AU153" i="4" s="1"/>
  <c r="AZ153" i="4" a="1"/>
  <c r="AZ153" i="4" s="1"/>
  <c r="AY153" i="4" a="1"/>
  <c r="AY153" i="4" s="1"/>
  <c r="AX153" i="4" a="1"/>
  <c r="AX153" i="4" s="1"/>
  <c r="BA153" i="4" a="1"/>
  <c r="BA153" i="4" s="1"/>
  <c r="AW153" i="4" l="1" a="1"/>
  <c r="AW153" i="4" s="1"/>
  <c r="BD153" i="4" a="1"/>
  <c r="BD153" i="4" s="1"/>
  <c r="BF153" i="4" s="1" a="1"/>
  <c r="BF153" i="4" s="1"/>
  <c r="BE153" i="4" a="1"/>
  <c r="BE153" i="4" s="1"/>
  <c r="BG153" i="4" s="1" a="1"/>
  <c r="BG153" i="4" s="1"/>
  <c r="AV153" i="4" a="1"/>
  <c r="AV153" i="4" s="1"/>
  <c r="BC153" i="4" a="1"/>
  <c r="BC153" i="4" s="1"/>
  <c r="BB153" i="4" a="1"/>
  <c r="BB153" i="4" s="1"/>
  <c r="R153" i="4" a="1"/>
  <c r="R153" i="4" s="1"/>
  <c r="T153" i="4" s="1" a="1"/>
  <c r="T153" i="4" s="1"/>
  <c r="Q153" i="4" a="1"/>
  <c r="Q153" i="4" s="1"/>
  <c r="J153" i="4" a="1"/>
  <c r="J153" i="4" s="1"/>
  <c r="S153" i="4" a="1"/>
  <c r="S153" i="4" s="1"/>
  <c r="U153" i="4" s="1" a="1"/>
  <c r="U153" i="4" s="1"/>
  <c r="X153" i="4" s="1"/>
  <c r="P153" i="4" a="1"/>
  <c r="P153" i="4" s="1"/>
  <c r="V153" i="4" l="1"/>
  <c r="Y153" i="4" s="1"/>
  <c r="Z153" i="4" s="1"/>
  <c r="W153" i="4"/>
  <c r="BI153" i="4"/>
  <c r="BH153" i="4"/>
  <c r="BJ153" i="4"/>
  <c r="BK153" i="4" s="1"/>
  <c r="BL153" i="4" s="1"/>
  <c r="AG153" i="4" l="1" a="1"/>
  <c r="AG153" i="4" s="1"/>
  <c r="AB153" i="4" a="1"/>
  <c r="AB153" i="4" s="1"/>
  <c r="AC153" i="4" a="1"/>
  <c r="AC153" i="4" s="1"/>
  <c r="AD153" i="4" a="1"/>
  <c r="AD153" i="4" s="1"/>
  <c r="AF153" i="4" a="1"/>
  <c r="AF153" i="4" s="1"/>
  <c r="AA153" i="4" a="1"/>
  <c r="AA153" i="4" s="1"/>
  <c r="BY153" i="4" s="1" a="1"/>
  <c r="BY153" i="4" s="1"/>
  <c r="BM153" i="4" a="1"/>
  <c r="BM153" i="4" s="1"/>
  <c r="AM153" i="4" s="1" a="1"/>
  <c r="AM153" i="4" s="1"/>
  <c r="BS153" i="4" a="1"/>
  <c r="BS153" i="4" s="1"/>
  <c r="BN153" i="4" a="1"/>
  <c r="BN153" i="4" s="1"/>
  <c r="BP153" i="4" a="1"/>
  <c r="BP153" i="4" s="1"/>
  <c r="BO153" i="4" a="1"/>
  <c r="BO153" i="4" s="1"/>
  <c r="BQ153" i="4" s="1"/>
  <c r="BR153" i="4" a="1"/>
  <c r="BR153" i="4" s="1"/>
  <c r="BU153" i="4" s="1"/>
  <c r="AH153" i="4"/>
  <c r="AP153" i="4" s="1"/>
  <c r="AE153" i="4"/>
  <c r="AI153" i="4" s="1"/>
  <c r="AJ153" i="4" l="1"/>
  <c r="AN153" i="4" s="1"/>
  <c r="AO153" i="4" s="1"/>
  <c r="BT153" i="4"/>
  <c r="CB153" i="4" s="1"/>
  <c r="AS153" i="4" l="1"/>
  <c r="AQ153" i="4"/>
  <c r="AR153" i="4"/>
  <c r="AK153" i="4"/>
  <c r="AL153" i="4" s="1"/>
  <c r="CD153" i="4"/>
  <c r="CE153" i="4"/>
  <c r="CC153" i="4"/>
  <c r="BV153" i="4"/>
  <c r="BZ153" i="4" s="1"/>
  <c r="CA153" i="4" s="1"/>
  <c r="BW153" i="4" l="1"/>
  <c r="BX153" i="4" s="1"/>
  <c r="CF153" i="4" s="1"/>
  <c r="H154" i="4"/>
  <c r="AT154" i="4"/>
  <c r="AU154" i="4" l="1" a="1"/>
  <c r="AU154" i="4" s="1"/>
  <c r="AY154" i="4" a="1"/>
  <c r="AY154" i="4" s="1"/>
  <c r="AX154" i="4" a="1"/>
  <c r="AX154" i="4" s="1"/>
  <c r="AZ154" i="4" a="1"/>
  <c r="AZ154" i="4" s="1"/>
  <c r="BA154" i="4" a="1"/>
  <c r="BA154" i="4" s="1"/>
  <c r="AW154" i="4" a="1"/>
  <c r="AW154" i="4" s="1"/>
  <c r="I154" i="4" a="1"/>
  <c r="I154" i="4" s="1"/>
  <c r="M154" i="4" a="1"/>
  <c r="M154" i="4" s="1"/>
  <c r="O154" i="4" a="1"/>
  <c r="O154" i="4" s="1"/>
  <c r="N154" i="4" a="1"/>
  <c r="N154" i="4" s="1"/>
  <c r="L154" i="4" a="1"/>
  <c r="L154" i="4" s="1"/>
  <c r="K154" i="4" l="1" a="1"/>
  <c r="K154" i="4" s="1"/>
  <c r="J154" i="4" a="1"/>
  <c r="J154" i="4" s="1"/>
  <c r="P154" i="4" a="1"/>
  <c r="P154" i="4" s="1"/>
  <c r="S154" i="4" a="1"/>
  <c r="S154" i="4" s="1"/>
  <c r="U154" i="4" s="1" a="1"/>
  <c r="U154" i="4" s="1"/>
  <c r="Q154" i="4" a="1"/>
  <c r="Q154" i="4" s="1"/>
  <c r="R154" i="4" a="1"/>
  <c r="R154" i="4" s="1"/>
  <c r="T154" i="4" s="1" a="1"/>
  <c r="T154" i="4" s="1"/>
  <c r="BE154" i="4" a="1"/>
  <c r="BE154" i="4" s="1"/>
  <c r="BG154" i="4" s="1" a="1"/>
  <c r="BG154" i="4" s="1"/>
  <c r="AV154" i="4" a="1"/>
  <c r="AV154" i="4" s="1"/>
  <c r="BD154" i="4" a="1"/>
  <c r="BD154" i="4" s="1"/>
  <c r="BF154" i="4" s="1" a="1"/>
  <c r="BF154" i="4" s="1"/>
  <c r="BC154" i="4" a="1"/>
  <c r="BC154" i="4" s="1"/>
  <c r="BB154" i="4" a="1"/>
  <c r="BB154" i="4" s="1"/>
  <c r="BH154" i="4" l="1"/>
  <c r="BI154" i="4"/>
  <c r="BJ154" i="4"/>
  <c r="BK154" i="4" s="1"/>
  <c r="BL154" i="4" s="1"/>
  <c r="X154" i="4"/>
  <c r="W154" i="4"/>
  <c r="V154" i="4"/>
  <c r="Y154" i="4" l="1"/>
  <c r="Z154" i="4" s="1"/>
  <c r="BO154" i="4" a="1"/>
  <c r="BO154" i="4" s="1"/>
  <c r="BS154" i="4" a="1"/>
  <c r="BS154" i="4" s="1"/>
  <c r="BN154" i="4" a="1"/>
  <c r="BN154" i="4" s="1"/>
  <c r="BR154" i="4" a="1"/>
  <c r="BR154" i="4" s="1"/>
  <c r="BP154" i="4" a="1"/>
  <c r="BP154" i="4" s="1"/>
  <c r="BM154" i="4" a="1"/>
  <c r="BM154" i="4" s="1"/>
  <c r="AM154" i="4" s="1" a="1"/>
  <c r="AM154" i="4" s="1"/>
  <c r="BT154" i="4" l="1"/>
  <c r="CB154" i="4" s="1"/>
  <c r="BQ154" i="4"/>
  <c r="BU154" i="4" s="1"/>
  <c r="AG154" i="4" a="1"/>
  <c r="AG154" i="4" s="1"/>
  <c r="AB154" i="4" a="1"/>
  <c r="AB154" i="4" s="1"/>
  <c r="AA154" i="4" a="1"/>
  <c r="AA154" i="4" s="1"/>
  <c r="BY154" i="4" s="1" a="1"/>
  <c r="BY154" i="4" s="1"/>
  <c r="AC154" i="4" a="1"/>
  <c r="AC154" i="4" s="1"/>
  <c r="AD154" i="4" a="1"/>
  <c r="AD154" i="4" s="1"/>
  <c r="AF154" i="4" a="1"/>
  <c r="AF154" i="4" s="1"/>
  <c r="AH154" i="4" l="1"/>
  <c r="AP154" i="4" s="1"/>
  <c r="AE154" i="4"/>
  <c r="AI154" i="4" s="1"/>
  <c r="BV154" i="4" s="1"/>
  <c r="BZ154" i="4" s="1"/>
  <c r="CA154" i="4" s="1"/>
  <c r="AR154" i="4" l="1"/>
  <c r="AS154" i="4"/>
  <c r="AQ154" i="4"/>
  <c r="CE154" i="4"/>
  <c r="CC154" i="4"/>
  <c r="CD154" i="4"/>
  <c r="BW154" i="4"/>
  <c r="BX154" i="4" s="1"/>
  <c r="AJ154" i="4"/>
  <c r="AN154" i="4" s="1"/>
  <c r="AO154" i="4" s="1"/>
  <c r="AK154" i="4" l="1"/>
  <c r="AL154" i="4" s="1"/>
  <c r="CF154" i="4" s="1"/>
  <c r="AT155" i="4"/>
  <c r="H155" i="4"/>
  <c r="I155" i="4" a="1"/>
  <c r="I155" i="4" s="1"/>
  <c r="L155" i="4" a="1"/>
  <c r="L155" i="4" s="1"/>
  <c r="K155" i="4" a="1"/>
  <c r="K155" i="4" s="1"/>
  <c r="N155" i="4" a="1"/>
  <c r="N155" i="4" s="1"/>
  <c r="M155" i="4" a="1"/>
  <c r="M155" i="4" s="1"/>
  <c r="O155" i="4" a="1"/>
  <c r="O155" i="4" s="1"/>
  <c r="AU155" i="4" a="1"/>
  <c r="AU155" i="4" s="1"/>
  <c r="AX155" i="4" a="1"/>
  <c r="AX155" i="4" s="1"/>
  <c r="BA155" i="4" a="1"/>
  <c r="BA155" i="4" s="1"/>
  <c r="AY155" i="4" a="1"/>
  <c r="AY155" i="4" s="1"/>
  <c r="AZ155" i="4" a="1"/>
  <c r="AZ155" i="4" s="1"/>
  <c r="AW155" i="4" a="1"/>
  <c r="AW155" i="4" s="1"/>
  <c r="AV155" i="4" l="1" a="1"/>
  <c r="AV155" i="4" s="1"/>
  <c r="BC155" i="4" a="1"/>
  <c r="BC155" i="4" s="1"/>
  <c r="BE155" i="4" a="1"/>
  <c r="BE155" i="4" s="1"/>
  <c r="BG155" i="4" s="1" a="1"/>
  <c r="BG155" i="4" s="1"/>
  <c r="BD155" i="4" a="1"/>
  <c r="BD155" i="4" s="1"/>
  <c r="BF155" i="4" s="1" a="1"/>
  <c r="BF155" i="4" s="1"/>
  <c r="BB155" i="4" a="1"/>
  <c r="BB155" i="4" s="1"/>
  <c r="P155" i="4" a="1"/>
  <c r="P155" i="4" s="1"/>
  <c r="Q155" i="4" a="1"/>
  <c r="Q155" i="4" s="1"/>
  <c r="S155" i="4" a="1"/>
  <c r="S155" i="4" s="1"/>
  <c r="U155" i="4" s="1" a="1"/>
  <c r="U155" i="4" s="1"/>
  <c r="J155" i="4" a="1"/>
  <c r="J155" i="4" s="1"/>
  <c r="R155" i="4" a="1"/>
  <c r="R155" i="4" s="1"/>
  <c r="T155" i="4" s="1" a="1"/>
  <c r="T155" i="4" s="1"/>
  <c r="V155" i="4" l="1"/>
  <c r="X155" i="4"/>
  <c r="Y155" i="4" s="1"/>
  <c r="Z155" i="4" s="1"/>
  <c r="W155" i="4"/>
  <c r="BJ155" i="4"/>
  <c r="BK155" i="4" s="1"/>
  <c r="BL155" i="4" s="1"/>
  <c r="BI155" i="4"/>
  <c r="BH155" i="4"/>
  <c r="BS155" i="4" l="1" a="1"/>
  <c r="BS155" i="4" s="1"/>
  <c r="BR155" i="4" a="1"/>
  <c r="BR155" i="4" s="1"/>
  <c r="BM155" i="4" a="1"/>
  <c r="BM155" i="4" s="1"/>
  <c r="AM155" i="4" s="1" a="1"/>
  <c r="AM155" i="4" s="1"/>
  <c r="BN155" i="4" a="1"/>
  <c r="BN155" i="4" s="1"/>
  <c r="BO155" i="4" a="1"/>
  <c r="BO155" i="4" s="1"/>
  <c r="BP155" i="4" a="1"/>
  <c r="BP155" i="4" s="1"/>
  <c r="AB155" i="4" a="1"/>
  <c r="AB155" i="4" s="1"/>
  <c r="AG155" i="4" a="1"/>
  <c r="AG155" i="4" s="1"/>
  <c r="AC155" i="4" a="1"/>
  <c r="AC155" i="4" s="1"/>
  <c r="AF155" i="4" a="1"/>
  <c r="AF155" i="4" s="1"/>
  <c r="AD155" i="4" a="1"/>
  <c r="AD155" i="4" s="1"/>
  <c r="AA155" i="4" a="1"/>
  <c r="AA155" i="4" s="1"/>
  <c r="BY155" i="4" s="1" a="1"/>
  <c r="BY155" i="4" s="1"/>
  <c r="BT155" i="4" l="1"/>
  <c r="CB155" i="4" s="1"/>
  <c r="AE155" i="4"/>
  <c r="AI155" i="4" s="1"/>
  <c r="AH155" i="4"/>
  <c r="AP155" i="4" s="1"/>
  <c r="BQ155" i="4"/>
  <c r="BU155" i="4"/>
  <c r="BV155" i="4"/>
  <c r="BZ155" i="4" s="1"/>
  <c r="CA155" i="4" l="1"/>
  <c r="AS155" i="4"/>
  <c r="AR155" i="4"/>
  <c r="AQ155" i="4"/>
  <c r="CE155" i="4"/>
  <c r="CC155" i="4"/>
  <c r="CD155" i="4"/>
  <c r="BW155" i="4"/>
  <c r="BX155" i="4" s="1"/>
  <c r="AJ155" i="4"/>
  <c r="AN155" i="4" s="1"/>
  <c r="AO155" i="4" s="1"/>
  <c r="AK155" i="4" l="1"/>
  <c r="AL155" i="4" s="1"/>
  <c r="CF155" i="4" s="1"/>
  <c r="AT156" i="4"/>
  <c r="H156" i="4"/>
  <c r="I156" i="4" l="1" a="1"/>
  <c r="I156" i="4" s="1"/>
  <c r="N156" i="4" a="1"/>
  <c r="N156" i="4" s="1"/>
  <c r="K156" i="4" a="1"/>
  <c r="K156" i="4" s="1"/>
  <c r="L156" i="4" a="1"/>
  <c r="L156" i="4" s="1"/>
  <c r="O156" i="4" a="1"/>
  <c r="O156" i="4" s="1"/>
  <c r="M156" i="4" a="1"/>
  <c r="M156" i="4" s="1"/>
  <c r="AU156" i="4" a="1"/>
  <c r="AU156" i="4" s="1"/>
  <c r="AZ156" i="4" a="1"/>
  <c r="AZ156" i="4" s="1"/>
  <c r="BA156" i="4" a="1"/>
  <c r="BA156" i="4" s="1"/>
  <c r="AY156" i="4" a="1"/>
  <c r="AY156" i="4" s="1"/>
  <c r="AX156" i="4" a="1"/>
  <c r="AX156" i="4" s="1"/>
  <c r="AW156" i="4" l="1" a="1"/>
  <c r="AW156" i="4" s="1"/>
  <c r="BD156" i="4" a="1"/>
  <c r="BD156" i="4" s="1"/>
  <c r="BF156" i="4" s="1" a="1"/>
  <c r="BF156" i="4" s="1"/>
  <c r="BC156" i="4" a="1"/>
  <c r="BC156" i="4" s="1"/>
  <c r="BB156" i="4" a="1"/>
  <c r="BB156" i="4" s="1"/>
  <c r="BE156" i="4" a="1"/>
  <c r="BE156" i="4" s="1"/>
  <c r="BG156" i="4" s="1" a="1"/>
  <c r="BG156" i="4" s="1"/>
  <c r="AV156" i="4" a="1"/>
  <c r="AV156" i="4" s="1"/>
  <c r="J156" i="4" a="1"/>
  <c r="J156" i="4" s="1"/>
  <c r="S156" i="4" a="1"/>
  <c r="S156" i="4" s="1"/>
  <c r="U156" i="4" s="1" a="1"/>
  <c r="U156" i="4" s="1"/>
  <c r="R156" i="4" a="1"/>
  <c r="R156" i="4" s="1"/>
  <c r="T156" i="4" s="1" a="1"/>
  <c r="T156" i="4" s="1"/>
  <c r="Q156" i="4" a="1"/>
  <c r="Q156" i="4" s="1"/>
  <c r="P156" i="4" a="1"/>
  <c r="P156" i="4" s="1"/>
  <c r="V156" i="4" l="1"/>
  <c r="X156" i="4"/>
  <c r="Y156" i="4" s="1"/>
  <c r="Z156" i="4" s="1"/>
  <c r="W156" i="4"/>
  <c r="BH156" i="4"/>
  <c r="BI156" i="4"/>
  <c r="BJ156" i="4"/>
  <c r="BK156" i="4" s="1"/>
  <c r="BL156" i="4" s="1"/>
  <c r="BP156" i="4" l="1" a="1"/>
  <c r="BP156" i="4" s="1"/>
  <c r="BS156" i="4" a="1"/>
  <c r="BS156" i="4" s="1"/>
  <c r="BR156" i="4" a="1"/>
  <c r="BR156" i="4" s="1"/>
  <c r="BM156" i="4" a="1"/>
  <c r="BM156" i="4" s="1"/>
  <c r="AM156" i="4" s="1" a="1"/>
  <c r="AM156" i="4" s="1"/>
  <c r="BO156" i="4" a="1"/>
  <c r="BO156" i="4" s="1"/>
  <c r="BQ156" i="4" s="1"/>
  <c r="BN156" i="4" a="1"/>
  <c r="BN156" i="4" s="1"/>
  <c r="AB156" i="4" a="1"/>
  <c r="AB156" i="4" s="1"/>
  <c r="AD156" i="4" a="1"/>
  <c r="AD156" i="4" s="1"/>
  <c r="AG156" i="4" a="1"/>
  <c r="AG156" i="4" s="1"/>
  <c r="AC156" i="4" a="1"/>
  <c r="AC156" i="4" s="1"/>
  <c r="AE156" i="4" s="1"/>
  <c r="AF156" i="4" a="1"/>
  <c r="AF156" i="4" s="1"/>
  <c r="AA156" i="4" a="1"/>
  <c r="AA156" i="4" s="1"/>
  <c r="BY156" i="4" s="1" a="1"/>
  <c r="BY156" i="4" s="1"/>
  <c r="BT156" i="4" l="1"/>
  <c r="CB156" i="4" s="1"/>
  <c r="AH156" i="4"/>
  <c r="AP156" i="4" s="1"/>
  <c r="AI156" i="4"/>
  <c r="BU156" i="4"/>
  <c r="BV156" i="4"/>
  <c r="BZ156" i="4" s="1"/>
  <c r="CA156" i="4" l="1"/>
  <c r="AS156" i="4"/>
  <c r="AR156" i="4"/>
  <c r="AQ156" i="4"/>
  <c r="CE156" i="4"/>
  <c r="CC156" i="4"/>
  <c r="CD156" i="4"/>
  <c r="BW156" i="4"/>
  <c r="BX156" i="4" s="1"/>
  <c r="AJ156" i="4"/>
  <c r="AN156" i="4" s="1"/>
  <c r="AO156" i="4" s="1"/>
  <c r="AK156" i="4" l="1"/>
  <c r="AL156" i="4" s="1"/>
  <c r="CF156" i="4" s="1"/>
  <c r="AT157" i="4"/>
  <c r="H157" i="4"/>
  <c r="I157" i="4" l="1" a="1"/>
  <c r="I157" i="4" s="1"/>
  <c r="K157" i="4" a="1"/>
  <c r="K157" i="4" s="1"/>
  <c r="L157" i="4" a="1"/>
  <c r="L157" i="4" s="1"/>
  <c r="N157" i="4" a="1"/>
  <c r="N157" i="4" s="1"/>
  <c r="M157" i="4" a="1"/>
  <c r="M157" i="4" s="1"/>
  <c r="O157" i="4" a="1"/>
  <c r="O157" i="4" s="1"/>
  <c r="AU157" i="4" a="1"/>
  <c r="AU157" i="4" s="1"/>
  <c r="AZ157" i="4" a="1"/>
  <c r="AZ157" i="4" s="1"/>
  <c r="BA157" i="4" a="1"/>
  <c r="BA157" i="4" s="1"/>
  <c r="AY157" i="4" a="1"/>
  <c r="AY157" i="4" s="1"/>
  <c r="AX157" i="4" a="1"/>
  <c r="AX157" i="4" s="1"/>
  <c r="AW157" i="4" l="1" a="1"/>
  <c r="AW157" i="4" s="1"/>
  <c r="BD157" i="4" a="1"/>
  <c r="BD157" i="4" s="1"/>
  <c r="BF157" i="4" s="1" a="1"/>
  <c r="BF157" i="4" s="1"/>
  <c r="BE157" i="4" a="1"/>
  <c r="BE157" i="4" s="1"/>
  <c r="BG157" i="4" s="1" a="1"/>
  <c r="BG157" i="4" s="1"/>
  <c r="BB157" i="4" a="1"/>
  <c r="BB157" i="4" s="1"/>
  <c r="AV157" i="4" a="1"/>
  <c r="AV157" i="4" s="1"/>
  <c r="BC157" i="4" a="1"/>
  <c r="BC157" i="4" s="1"/>
  <c r="P157" i="4" a="1"/>
  <c r="P157" i="4" s="1"/>
  <c r="R157" i="4" a="1"/>
  <c r="R157" i="4" s="1"/>
  <c r="T157" i="4" s="1" a="1"/>
  <c r="T157" i="4" s="1"/>
  <c r="S157" i="4" a="1"/>
  <c r="S157" i="4" s="1"/>
  <c r="U157" i="4" s="1" a="1"/>
  <c r="U157" i="4" s="1"/>
  <c r="J157" i="4" a="1"/>
  <c r="J157" i="4" s="1"/>
  <c r="Q157" i="4" a="1"/>
  <c r="Q157" i="4" s="1"/>
  <c r="V157" i="4" l="1"/>
  <c r="X157" i="4"/>
  <c r="Y157" i="4" s="1"/>
  <c r="Z157" i="4" s="1"/>
  <c r="W157" i="4"/>
  <c r="BH157" i="4"/>
  <c r="BI157" i="4"/>
  <c r="BJ157" i="4"/>
  <c r="BK157" i="4" s="1"/>
  <c r="BL157" i="4" s="1"/>
  <c r="BR157" i="4" l="1" a="1"/>
  <c r="BR157" i="4" s="1"/>
  <c r="BS157" i="4" a="1"/>
  <c r="BS157" i="4" s="1"/>
  <c r="BT157" i="4" s="1"/>
  <c r="BN157" i="4" a="1"/>
  <c r="BN157" i="4" s="1"/>
  <c r="BP157" i="4" a="1"/>
  <c r="BP157" i="4" s="1"/>
  <c r="BO157" i="4" a="1"/>
  <c r="BO157" i="4" s="1"/>
  <c r="BQ157" i="4" s="1"/>
  <c r="BM157" i="4" a="1"/>
  <c r="BM157" i="4" s="1"/>
  <c r="AM157" i="4" s="1" a="1"/>
  <c r="AM157" i="4" s="1"/>
  <c r="AF157" i="4" a="1"/>
  <c r="AF157" i="4" s="1"/>
  <c r="AG157" i="4" a="1"/>
  <c r="AG157" i="4" s="1"/>
  <c r="AH157" i="4" s="1"/>
  <c r="AC157" i="4" a="1"/>
  <c r="AC157" i="4" s="1"/>
  <c r="AB157" i="4" a="1"/>
  <c r="AB157" i="4" s="1"/>
  <c r="AD157" i="4" a="1"/>
  <c r="AD157" i="4" s="1"/>
  <c r="AA157" i="4" a="1"/>
  <c r="AA157" i="4" s="1"/>
  <c r="BY157" i="4" s="1" a="1"/>
  <c r="BY157" i="4" s="1"/>
  <c r="CB157" i="4" l="1"/>
  <c r="AP157" i="4"/>
  <c r="AS157" i="4"/>
  <c r="AR157" i="4"/>
  <c r="AQ157" i="4"/>
  <c r="CE157" i="4"/>
  <c r="CC157" i="4"/>
  <c r="CD157" i="4"/>
  <c r="AE157" i="4"/>
  <c r="AI157" i="4"/>
  <c r="BV157" i="4"/>
  <c r="BZ157" i="4" s="1"/>
  <c r="CA157" i="4" s="1"/>
  <c r="BU157" i="4"/>
  <c r="BW157" i="4" l="1"/>
  <c r="BX157" i="4" s="1"/>
  <c r="AJ157" i="4"/>
  <c r="AN157" i="4" s="1"/>
  <c r="AO157" i="4" s="1"/>
  <c r="AK157" i="4" l="1"/>
  <c r="AL157" i="4" s="1"/>
  <c r="CF157" i="4" s="1"/>
  <c r="H158" i="4"/>
  <c r="AT158" i="4"/>
  <c r="AU158" i="4" l="1" a="1"/>
  <c r="AU158" i="4" s="1"/>
  <c r="AX158" i="4" a="1"/>
  <c r="AX158" i="4" s="1"/>
  <c r="BA158" i="4" a="1"/>
  <c r="BA158" i="4" s="1"/>
  <c r="AY158" i="4" a="1"/>
  <c r="AY158" i="4" s="1"/>
  <c r="AZ158" i="4" a="1"/>
  <c r="AZ158" i="4" s="1"/>
  <c r="AW158" i="4" a="1"/>
  <c r="AW158" i="4" s="1"/>
  <c r="I158" i="4" a="1"/>
  <c r="I158" i="4" s="1"/>
  <c r="N158" i="4" a="1"/>
  <c r="N158" i="4" s="1"/>
  <c r="M158" i="4" a="1"/>
  <c r="M158" i="4" s="1"/>
  <c r="O158" i="4" a="1"/>
  <c r="O158" i="4" s="1"/>
  <c r="L158" i="4" a="1"/>
  <c r="L158" i="4" s="1"/>
  <c r="K158" i="4" a="1"/>
  <c r="K158" i="4" s="1"/>
  <c r="S158" i="4" l="1" a="1"/>
  <c r="S158" i="4" s="1"/>
  <c r="U158" i="4" s="1" a="1"/>
  <c r="U158" i="4" s="1"/>
  <c r="P158" i="4" a="1"/>
  <c r="P158" i="4" s="1"/>
  <c r="R158" i="4" a="1"/>
  <c r="R158" i="4" s="1"/>
  <c r="T158" i="4" s="1" a="1"/>
  <c r="T158" i="4" s="1"/>
  <c r="Q158" i="4" a="1"/>
  <c r="Q158" i="4" s="1"/>
  <c r="J158" i="4" a="1"/>
  <c r="J158" i="4" s="1"/>
  <c r="AV158" i="4" a="1"/>
  <c r="AV158" i="4" s="1"/>
  <c r="BB158" i="4" a="1"/>
  <c r="BB158" i="4" s="1"/>
  <c r="BC158" i="4" a="1"/>
  <c r="BC158" i="4" s="1"/>
  <c r="BD158" i="4" a="1"/>
  <c r="BD158" i="4" s="1"/>
  <c r="BF158" i="4" s="1" a="1"/>
  <c r="BF158" i="4" s="1"/>
  <c r="BE158" i="4" a="1"/>
  <c r="BE158" i="4" s="1"/>
  <c r="BG158" i="4" s="1" a="1"/>
  <c r="BG158" i="4" s="1"/>
  <c r="BI158" i="4" l="1"/>
  <c r="BJ158" i="4"/>
  <c r="BH158" i="4"/>
  <c r="X158" i="4"/>
  <c r="W158" i="4"/>
  <c r="V158" i="4"/>
  <c r="Y158" i="4" l="1"/>
  <c r="Z158" i="4" s="1"/>
  <c r="BK158" i="4"/>
  <c r="BL158" i="4" s="1"/>
  <c r="BS158" i="4" l="1" a="1"/>
  <c r="BS158" i="4" s="1"/>
  <c r="BN158" i="4" a="1"/>
  <c r="BN158" i="4" s="1"/>
  <c r="BO158" i="4" a="1"/>
  <c r="BO158" i="4" s="1"/>
  <c r="BP158" i="4" a="1"/>
  <c r="BP158" i="4" s="1"/>
  <c r="BM158" i="4" a="1"/>
  <c r="BM158" i="4" s="1"/>
  <c r="AM158" i="4" s="1" a="1"/>
  <c r="AM158" i="4" s="1"/>
  <c r="BR158" i="4" a="1"/>
  <c r="BR158" i="4" s="1"/>
  <c r="AF158" i="4" a="1"/>
  <c r="AF158" i="4" s="1"/>
  <c r="AG158" i="4" a="1"/>
  <c r="AG158" i="4" s="1"/>
  <c r="AH158" i="4" s="1"/>
  <c r="AD158" i="4" a="1"/>
  <c r="AD158" i="4" s="1"/>
  <c r="AA158" i="4" a="1"/>
  <c r="AA158" i="4" s="1"/>
  <c r="BY158" i="4" s="1" a="1"/>
  <c r="BY158" i="4" s="1"/>
  <c r="AC158" i="4" a="1"/>
  <c r="AC158" i="4" s="1"/>
  <c r="AE158" i="4" s="1"/>
  <c r="AB158" i="4" a="1"/>
  <c r="AB158" i="4" s="1"/>
  <c r="AP158" i="4" l="1"/>
  <c r="AI158" i="4"/>
  <c r="BQ158" i="4"/>
  <c r="BT158" i="4"/>
  <c r="CB158" i="4" s="1"/>
  <c r="AS158" i="4" l="1"/>
  <c r="AQ158" i="4"/>
  <c r="AR158" i="4"/>
  <c r="CD158" i="4"/>
  <c r="CE158" i="4"/>
  <c r="CC158" i="4"/>
  <c r="BV158" i="4"/>
  <c r="BZ158" i="4"/>
  <c r="CA158" i="4" s="1"/>
  <c r="BU158" i="4"/>
  <c r="BW158" i="4" l="1"/>
  <c r="BX158" i="4" s="1"/>
  <c r="AJ158" i="4"/>
  <c r="AN158" i="4" s="1"/>
  <c r="AO158" i="4" s="1"/>
  <c r="AK158" i="4" l="1"/>
  <c r="AL158" i="4" s="1"/>
  <c r="CF158" i="4" s="1"/>
  <c r="H159" i="4"/>
  <c r="AT159" i="4"/>
  <c r="AU159" i="4" l="1" a="1"/>
  <c r="AU159" i="4" s="1"/>
  <c r="AW159" i="4" a="1"/>
  <c r="AW159" i="4" s="1"/>
  <c r="AX159" i="4" a="1"/>
  <c r="AX159" i="4" s="1"/>
  <c r="AZ159" i="4" a="1"/>
  <c r="AZ159" i="4" s="1"/>
  <c r="BA159" i="4" a="1"/>
  <c r="BA159" i="4" s="1"/>
  <c r="I159" i="4" a="1"/>
  <c r="I159" i="4" s="1"/>
  <c r="O159" i="4" a="1"/>
  <c r="O159" i="4" s="1"/>
  <c r="K159" i="4" a="1"/>
  <c r="K159" i="4" s="1"/>
  <c r="N159" i="4" a="1"/>
  <c r="N159" i="4" s="1"/>
  <c r="M159" i="4" a="1"/>
  <c r="M159" i="4" s="1"/>
  <c r="L159" i="4" l="1" a="1"/>
  <c r="L159" i="4" s="1"/>
  <c r="J159" i="4" a="1"/>
  <c r="J159" i="4" s="1"/>
  <c r="Q159" i="4" a="1"/>
  <c r="Q159" i="4" s="1"/>
  <c r="R159" i="4" a="1"/>
  <c r="R159" i="4" s="1"/>
  <c r="T159" i="4" s="1" a="1"/>
  <c r="T159" i="4" s="1"/>
  <c r="S159" i="4" a="1"/>
  <c r="S159" i="4" s="1"/>
  <c r="U159" i="4" s="1" a="1"/>
  <c r="U159" i="4" s="1"/>
  <c r="P159" i="4" a="1"/>
  <c r="P159" i="4" s="1"/>
  <c r="AY159" i="4" a="1"/>
  <c r="AY159" i="4" s="1"/>
  <c r="BD159" i="4" a="1"/>
  <c r="BD159" i="4" s="1"/>
  <c r="BF159" i="4" s="1" a="1"/>
  <c r="BF159" i="4" s="1"/>
  <c r="BE159" i="4" a="1"/>
  <c r="BE159" i="4" s="1"/>
  <c r="BG159" i="4" s="1" a="1"/>
  <c r="BG159" i="4" s="1"/>
  <c r="BC159" i="4" a="1"/>
  <c r="BC159" i="4" s="1"/>
  <c r="AV159" i="4" a="1"/>
  <c r="AV159" i="4" s="1"/>
  <c r="BB159" i="4" a="1"/>
  <c r="BB159" i="4" s="1"/>
  <c r="BJ159" i="4" l="1"/>
  <c r="BK159" i="4" s="1"/>
  <c r="BL159" i="4" s="1"/>
  <c r="BH159" i="4"/>
  <c r="BI159" i="4"/>
  <c r="W159" i="4"/>
  <c r="V159" i="4"/>
  <c r="X159" i="4"/>
  <c r="Y159" i="4" s="1"/>
  <c r="Z159" i="4" s="1"/>
  <c r="AC159" i="4" l="1" a="1"/>
  <c r="AC159" i="4" s="1"/>
  <c r="AG159" i="4" a="1"/>
  <c r="AG159" i="4" s="1"/>
  <c r="AF159" i="4" a="1"/>
  <c r="AF159" i="4" s="1"/>
  <c r="AB159" i="4" a="1"/>
  <c r="AB159" i="4" s="1"/>
  <c r="AA159" i="4" a="1"/>
  <c r="AA159" i="4" s="1"/>
  <c r="BY159" i="4" s="1" a="1"/>
  <c r="BY159" i="4" s="1"/>
  <c r="AD159" i="4" a="1"/>
  <c r="AD159" i="4" s="1"/>
  <c r="AE159" i="4" s="1"/>
  <c r="BO159" i="4" a="1"/>
  <c r="BO159" i="4" s="1"/>
  <c r="BR159" i="4" a="1"/>
  <c r="BR159" i="4" s="1"/>
  <c r="BN159" i="4" a="1"/>
  <c r="BN159" i="4" s="1"/>
  <c r="BP159" i="4" a="1"/>
  <c r="BP159" i="4" s="1"/>
  <c r="BQ159" i="4" s="1"/>
  <c r="BM159" i="4" a="1"/>
  <c r="BM159" i="4" s="1"/>
  <c r="AM159" i="4" s="1" a="1"/>
  <c r="AM159" i="4" s="1"/>
  <c r="BS159" i="4" a="1"/>
  <c r="BS159" i="4" s="1"/>
  <c r="BT159" i="4" s="1"/>
  <c r="CB159" i="4" s="1"/>
  <c r="AH159" i="4" l="1"/>
  <c r="AP159" i="4" s="1"/>
  <c r="BU159" i="4"/>
  <c r="AI159" i="4"/>
  <c r="BV159" i="4" s="1"/>
  <c r="BZ159" i="4" s="1"/>
  <c r="CA159" i="4" s="1"/>
  <c r="AJ159" i="4"/>
  <c r="AN159" i="4" s="1"/>
  <c r="AO159" i="4" l="1"/>
  <c r="AR159" i="4"/>
  <c r="AS159" i="4"/>
  <c r="AQ159" i="4"/>
  <c r="CE159" i="4"/>
  <c r="CC159" i="4"/>
  <c r="CD159" i="4"/>
  <c r="BW159" i="4"/>
  <c r="BX159" i="4" s="1"/>
  <c r="AK159" i="4"/>
  <c r="AL159" i="4" s="1"/>
  <c r="CF159" i="4"/>
  <c r="AT160" i="4" l="1"/>
  <c r="H160" i="4"/>
  <c r="I160" i="4" l="1" a="1"/>
  <c r="I160" i="4" s="1"/>
  <c r="L160" i="4" a="1"/>
  <c r="L160" i="4" s="1"/>
  <c r="N160" i="4" a="1"/>
  <c r="N160" i="4" s="1"/>
  <c r="K160" i="4" a="1"/>
  <c r="K160" i="4" s="1"/>
  <c r="M160" i="4" a="1"/>
  <c r="M160" i="4" s="1"/>
  <c r="O160" i="4" a="1"/>
  <c r="O160" i="4" s="1"/>
  <c r="AU160" i="4" a="1"/>
  <c r="AU160" i="4" s="1"/>
  <c r="AY160" i="4" a="1"/>
  <c r="AY160" i="4" s="1"/>
  <c r="AX160" i="4" a="1"/>
  <c r="AX160" i="4" s="1"/>
  <c r="BA160" i="4" a="1"/>
  <c r="BA160" i="4" s="1"/>
  <c r="AZ160" i="4" a="1"/>
  <c r="AZ160" i="4" s="1"/>
  <c r="AW160" i="4" l="1" a="1"/>
  <c r="AW160" i="4" s="1"/>
  <c r="BC160" i="4" a="1"/>
  <c r="BC160" i="4" s="1"/>
  <c r="BD160" i="4" a="1"/>
  <c r="BD160" i="4" s="1"/>
  <c r="BF160" i="4" s="1" a="1"/>
  <c r="BF160" i="4" s="1"/>
  <c r="BE160" i="4" a="1"/>
  <c r="BE160" i="4" s="1"/>
  <c r="BG160" i="4" s="1" a="1"/>
  <c r="BG160" i="4" s="1"/>
  <c r="AV160" i="4" a="1"/>
  <c r="AV160" i="4" s="1"/>
  <c r="BB160" i="4" a="1"/>
  <c r="BB160" i="4" s="1"/>
  <c r="S160" i="4" a="1"/>
  <c r="S160" i="4" s="1"/>
  <c r="U160" i="4" s="1" a="1"/>
  <c r="U160" i="4" s="1"/>
  <c r="P160" i="4" a="1"/>
  <c r="P160" i="4" s="1"/>
  <c r="J160" i="4" a="1"/>
  <c r="J160" i="4" s="1"/>
  <c r="Q160" i="4" a="1"/>
  <c r="Q160" i="4" s="1"/>
  <c r="R160" i="4" a="1"/>
  <c r="R160" i="4" s="1"/>
  <c r="T160" i="4" s="1" a="1"/>
  <c r="T160" i="4" s="1"/>
  <c r="W160" i="4" l="1"/>
  <c r="X160" i="4"/>
  <c r="V160" i="4"/>
  <c r="BH160" i="4"/>
  <c r="BJ160" i="4"/>
  <c r="BK160" i="4" s="1"/>
  <c r="BL160" i="4" s="1"/>
  <c r="BI160" i="4"/>
  <c r="Y160" i="4" l="1"/>
  <c r="Z160" i="4" s="1"/>
  <c r="BS160" i="4" a="1"/>
  <c r="BS160" i="4" s="1"/>
  <c r="BO160" i="4" a="1"/>
  <c r="BO160" i="4" s="1"/>
  <c r="BM160" i="4" a="1"/>
  <c r="BM160" i="4" s="1"/>
  <c r="AM160" i="4" s="1" a="1"/>
  <c r="AM160" i="4" s="1"/>
  <c r="BN160" i="4" a="1"/>
  <c r="BN160" i="4" s="1"/>
  <c r="BR160" i="4" a="1"/>
  <c r="BR160" i="4" s="1"/>
  <c r="BP160" i="4" a="1"/>
  <c r="BP160" i="4" s="1"/>
  <c r="AG160" i="4" a="1"/>
  <c r="AG160" i="4" s="1"/>
  <c r="AD160" i="4" a="1"/>
  <c r="AD160" i="4" s="1"/>
  <c r="AA160" i="4" a="1"/>
  <c r="AA160" i="4" s="1"/>
  <c r="BY160" i="4" s="1" a="1"/>
  <c r="BY160" i="4" s="1"/>
  <c r="AB160" i="4" a="1"/>
  <c r="AB160" i="4" s="1"/>
  <c r="AF160" i="4" a="1"/>
  <c r="AF160" i="4" s="1"/>
  <c r="AC160" i="4" a="1"/>
  <c r="AC160" i="4" s="1"/>
  <c r="AE160" i="4" s="1"/>
  <c r="BT160" i="4" l="1"/>
  <c r="CB160" i="4" s="1"/>
  <c r="AH160" i="4"/>
  <c r="AP160" i="4" s="1"/>
  <c r="AI160" i="4"/>
  <c r="BQ160" i="4"/>
  <c r="BU160" i="4" s="1"/>
  <c r="BV160" i="4"/>
  <c r="BZ160" i="4" s="1"/>
  <c r="CA160" i="4" l="1"/>
  <c r="AS160" i="4"/>
  <c r="AR160" i="4"/>
  <c r="AQ160" i="4"/>
  <c r="CE160" i="4"/>
  <c r="CC160" i="4"/>
  <c r="CD160" i="4"/>
  <c r="BW160" i="4"/>
  <c r="BX160" i="4" s="1"/>
  <c r="AJ160" i="4"/>
  <c r="AN160" i="4" s="1"/>
  <c r="AO160" i="4" s="1"/>
  <c r="AK160" i="4" l="1"/>
  <c r="AL160" i="4" s="1"/>
  <c r="CF160" i="4" s="1"/>
  <c r="H161" i="4"/>
  <c r="AT161" i="4"/>
  <c r="AU161" i="4" a="1"/>
  <c r="AU161" i="4" s="1"/>
  <c r="AW161" i="4" a="1"/>
  <c r="AW161" i="4" s="1"/>
  <c r="BA161" i="4" a="1"/>
  <c r="BA161" i="4" s="1"/>
  <c r="AY161" i="4" a="1"/>
  <c r="AY161" i="4" s="1"/>
  <c r="AX161" i="4" a="1"/>
  <c r="AX161" i="4" s="1"/>
  <c r="AZ161" i="4" a="1"/>
  <c r="AZ161" i="4" s="1"/>
  <c r="I161" i="4" a="1"/>
  <c r="I161" i="4" s="1"/>
  <c r="L161" i="4" a="1"/>
  <c r="L161" i="4" s="1"/>
  <c r="N161" i="4" a="1"/>
  <c r="N161" i="4" s="1"/>
  <c r="K161" i="4" a="1"/>
  <c r="K161" i="4" s="1"/>
  <c r="M161" i="4" a="1"/>
  <c r="M161" i="4" s="1"/>
  <c r="O161" i="4" a="1"/>
  <c r="O161" i="4" s="1"/>
  <c r="R161" i="4" l="1" a="1"/>
  <c r="R161" i="4" s="1"/>
  <c r="T161" i="4" s="1" a="1"/>
  <c r="T161" i="4" s="1"/>
  <c r="J161" i="4" a="1"/>
  <c r="J161" i="4" s="1"/>
  <c r="S161" i="4" a="1"/>
  <c r="S161" i="4" s="1"/>
  <c r="U161" i="4" s="1" a="1"/>
  <c r="U161" i="4" s="1"/>
  <c r="X161" i="4" s="1"/>
  <c r="Q161" i="4" a="1"/>
  <c r="Q161" i="4" s="1"/>
  <c r="P161" i="4" a="1"/>
  <c r="P161" i="4" s="1"/>
  <c r="BE161" i="4" a="1"/>
  <c r="BE161" i="4" s="1"/>
  <c r="BG161" i="4" s="1" a="1"/>
  <c r="BG161" i="4" s="1"/>
  <c r="BD161" i="4" a="1"/>
  <c r="BD161" i="4" s="1"/>
  <c r="BF161" i="4" s="1" a="1"/>
  <c r="BF161" i="4" s="1"/>
  <c r="BC161" i="4" a="1"/>
  <c r="BC161" i="4" s="1"/>
  <c r="BB161" i="4" a="1"/>
  <c r="BB161" i="4" s="1"/>
  <c r="AV161" i="4" a="1"/>
  <c r="AV161" i="4" s="1"/>
  <c r="BI161" i="4" l="1"/>
  <c r="BJ161" i="4"/>
  <c r="BH161" i="4"/>
  <c r="W161" i="4"/>
  <c r="V161" i="4"/>
  <c r="Y161" i="4" s="1"/>
  <c r="Z161" i="4" s="1"/>
  <c r="AG161" i="4" l="1" a="1"/>
  <c r="AG161" i="4" s="1"/>
  <c r="AB161" i="4" a="1"/>
  <c r="AB161" i="4" s="1"/>
  <c r="AD161" i="4" a="1"/>
  <c r="AD161" i="4" s="1"/>
  <c r="AA161" i="4" a="1"/>
  <c r="AA161" i="4" s="1"/>
  <c r="BY161" i="4" s="1" a="1"/>
  <c r="BY161" i="4" s="1"/>
  <c r="AC161" i="4" a="1"/>
  <c r="AC161" i="4" s="1"/>
  <c r="AE161" i="4" s="1"/>
  <c r="AF161" i="4" a="1"/>
  <c r="AF161" i="4" s="1"/>
  <c r="BK161" i="4"/>
  <c r="BL161" i="4" s="1"/>
  <c r="BS161" i="4" l="1" a="1"/>
  <c r="BS161" i="4" s="1"/>
  <c r="BR161" i="4" a="1"/>
  <c r="BR161" i="4" s="1"/>
  <c r="BM161" i="4" a="1"/>
  <c r="BM161" i="4" s="1"/>
  <c r="AM161" i="4" s="1" a="1"/>
  <c r="AM161" i="4" s="1"/>
  <c r="BO161" i="4" a="1"/>
  <c r="BO161" i="4" s="1"/>
  <c r="BP161" i="4" a="1"/>
  <c r="BP161" i="4" s="1"/>
  <c r="BN161" i="4" a="1"/>
  <c r="BN161" i="4" s="1"/>
  <c r="AH161" i="4"/>
  <c r="AP161" i="4" s="1"/>
  <c r="AI161" i="4"/>
  <c r="BT161" i="4" l="1"/>
  <c r="CB161" i="4" s="1"/>
  <c r="BQ161" i="4"/>
  <c r="BU161" i="4"/>
  <c r="BV161" i="4"/>
  <c r="AS161" i="4" l="1"/>
  <c r="AQ161" i="4"/>
  <c r="AR161" i="4"/>
  <c r="CD161" i="4"/>
  <c r="CE161" i="4"/>
  <c r="CC161" i="4"/>
  <c r="AJ161" i="4"/>
  <c r="AN161" i="4" s="1"/>
  <c r="AO161" i="4" s="1"/>
  <c r="BZ161" i="4"/>
  <c r="CA161" i="4" s="1"/>
  <c r="AK161" i="4" l="1"/>
  <c r="AL161" i="4" s="1"/>
  <c r="BW161" i="4"/>
  <c r="BX161" i="4" s="1"/>
  <c r="CF161" i="4"/>
  <c r="AT162" i="4" l="1"/>
  <c r="H162" i="4"/>
  <c r="I162" i="4" l="1" a="1"/>
  <c r="I162" i="4" s="1"/>
  <c r="O162" i="4" a="1"/>
  <c r="O162" i="4" s="1"/>
  <c r="M162" i="4" a="1"/>
  <c r="M162" i="4" s="1"/>
  <c r="L162" i="4" a="1"/>
  <c r="L162" i="4" s="1"/>
  <c r="N162" i="4" a="1"/>
  <c r="N162" i="4" s="1"/>
  <c r="AU162" i="4" a="1"/>
  <c r="AU162" i="4" s="1"/>
  <c r="AX162" i="4" a="1"/>
  <c r="AX162" i="4" s="1"/>
  <c r="AZ162" i="4" a="1"/>
  <c r="AZ162" i="4" s="1"/>
  <c r="BA162" i="4" a="1"/>
  <c r="BA162" i="4" s="1"/>
  <c r="AW162" i="4" a="1"/>
  <c r="AW162" i="4" s="1"/>
  <c r="AY162" i="4" l="1" a="1"/>
  <c r="AY162" i="4" s="1"/>
  <c r="BE162" i="4" a="1"/>
  <c r="BE162" i="4" s="1"/>
  <c r="BG162" i="4" s="1" a="1"/>
  <c r="BG162" i="4" s="1"/>
  <c r="BC162" i="4" a="1"/>
  <c r="BC162" i="4" s="1"/>
  <c r="AV162" i="4" a="1"/>
  <c r="AV162" i="4" s="1"/>
  <c r="BD162" i="4" a="1"/>
  <c r="BD162" i="4" s="1"/>
  <c r="BF162" i="4" s="1" a="1"/>
  <c r="BF162" i="4" s="1"/>
  <c r="BB162" i="4" a="1"/>
  <c r="BB162" i="4" s="1"/>
  <c r="K162" i="4" a="1"/>
  <c r="K162" i="4" s="1"/>
  <c r="R162" i="4" a="1"/>
  <c r="R162" i="4" s="1"/>
  <c r="T162" i="4" s="1" a="1"/>
  <c r="T162" i="4" s="1"/>
  <c r="S162" i="4" a="1"/>
  <c r="S162" i="4" s="1"/>
  <c r="U162" i="4" s="1" a="1"/>
  <c r="U162" i="4" s="1"/>
  <c r="P162" i="4" a="1"/>
  <c r="P162" i="4" s="1"/>
  <c r="Q162" i="4" a="1"/>
  <c r="Q162" i="4" s="1"/>
  <c r="J162" i="4" a="1"/>
  <c r="J162" i="4" s="1"/>
  <c r="W162" i="4" l="1"/>
  <c r="V162" i="4"/>
  <c r="X162" i="4"/>
  <c r="Y162" i="4" s="1"/>
  <c r="Z162" i="4" s="1"/>
  <c r="BH162" i="4"/>
  <c r="BI162" i="4"/>
  <c r="BJ162" i="4"/>
  <c r="BK162" i="4" s="1"/>
  <c r="BL162" i="4" s="1"/>
  <c r="BR162" i="4" l="1" a="1"/>
  <c r="BR162" i="4" s="1"/>
  <c r="BS162" i="4" a="1"/>
  <c r="BS162" i="4" s="1"/>
  <c r="BT162" i="4" s="1"/>
  <c r="BM162" i="4" a="1"/>
  <c r="BM162" i="4" s="1"/>
  <c r="AM162" i="4" s="1" a="1"/>
  <c r="AM162" i="4" s="1"/>
  <c r="BN162" i="4" a="1"/>
  <c r="BN162" i="4" s="1"/>
  <c r="BO162" i="4" a="1"/>
  <c r="BO162" i="4" s="1"/>
  <c r="BP162" i="4" a="1"/>
  <c r="BP162" i="4" s="1"/>
  <c r="AB162" i="4" a="1"/>
  <c r="AB162" i="4" s="1"/>
  <c r="AC162" i="4" a="1"/>
  <c r="AC162" i="4" s="1"/>
  <c r="AG162" i="4" a="1"/>
  <c r="AG162" i="4" s="1"/>
  <c r="AF162" i="4" a="1"/>
  <c r="AF162" i="4" s="1"/>
  <c r="AD162" i="4" a="1"/>
  <c r="AD162" i="4" s="1"/>
  <c r="AA162" i="4" a="1"/>
  <c r="AA162" i="4" s="1"/>
  <c r="BY162" i="4" s="1" a="1"/>
  <c r="BY162" i="4" s="1"/>
  <c r="CB162" i="4" l="1"/>
  <c r="AH162" i="4"/>
  <c r="AP162" i="4" s="1"/>
  <c r="AE162" i="4"/>
  <c r="AI162" i="4" s="1"/>
  <c r="BQ162" i="4"/>
  <c r="BV162" i="4"/>
  <c r="BZ162" i="4" s="1"/>
  <c r="CA162" i="4" s="1"/>
  <c r="BU162" i="4"/>
  <c r="AR162" i="4" l="1"/>
  <c r="AS162" i="4"/>
  <c r="AQ162" i="4"/>
  <c r="CE162" i="4"/>
  <c r="CC162" i="4"/>
  <c r="CD162" i="4"/>
  <c r="BW162" i="4"/>
  <c r="BX162" i="4" s="1"/>
  <c r="AJ162" i="4"/>
  <c r="AN162" i="4" s="1"/>
  <c r="AO162" i="4" s="1"/>
  <c r="AK162" i="4" l="1"/>
  <c r="AL162" i="4" s="1"/>
  <c r="CF162" i="4" s="1"/>
  <c r="AT163" i="4"/>
  <c r="H163" i="4"/>
  <c r="I163" i="4" l="1" a="1"/>
  <c r="I163" i="4" s="1"/>
  <c r="L163" i="4" a="1"/>
  <c r="L163" i="4" s="1"/>
  <c r="K163" i="4" a="1"/>
  <c r="K163" i="4" s="1"/>
  <c r="N163" i="4" a="1"/>
  <c r="N163" i="4" s="1"/>
  <c r="M163" i="4" a="1"/>
  <c r="M163" i="4" s="1"/>
  <c r="O163" i="4" a="1"/>
  <c r="O163" i="4" s="1"/>
  <c r="AU163" i="4" a="1"/>
  <c r="AU163" i="4" s="1"/>
  <c r="AY163" i="4" a="1"/>
  <c r="AY163" i="4" s="1"/>
  <c r="AZ163" i="4" a="1"/>
  <c r="AZ163" i="4" s="1"/>
  <c r="BA163" i="4" a="1"/>
  <c r="BA163" i="4" s="1"/>
  <c r="AX163" i="4" a="1"/>
  <c r="AX163" i="4" s="1"/>
  <c r="AW163" i="4" l="1" a="1"/>
  <c r="AW163" i="4" s="1"/>
  <c r="BD163" i="4" a="1"/>
  <c r="BD163" i="4" s="1"/>
  <c r="BF163" i="4" s="1" a="1"/>
  <c r="BF163" i="4" s="1"/>
  <c r="BB163" i="4" a="1"/>
  <c r="BB163" i="4" s="1"/>
  <c r="AV163" i="4" a="1"/>
  <c r="AV163" i="4" s="1"/>
  <c r="BE163" i="4" a="1"/>
  <c r="BE163" i="4" s="1"/>
  <c r="BG163" i="4" s="1" a="1"/>
  <c r="BG163" i="4" s="1"/>
  <c r="BC163" i="4" a="1"/>
  <c r="BC163" i="4" s="1"/>
  <c r="P163" i="4" a="1"/>
  <c r="P163" i="4" s="1"/>
  <c r="R163" i="4" a="1"/>
  <c r="R163" i="4" s="1"/>
  <c r="T163" i="4" s="1" a="1"/>
  <c r="T163" i="4" s="1"/>
  <c r="S163" i="4" a="1"/>
  <c r="S163" i="4" s="1"/>
  <c r="U163" i="4" s="1" a="1"/>
  <c r="U163" i="4" s="1"/>
  <c r="Q163" i="4" a="1"/>
  <c r="Q163" i="4" s="1"/>
  <c r="J163" i="4" a="1"/>
  <c r="J163" i="4" s="1"/>
  <c r="W163" i="4" l="1"/>
  <c r="X163" i="4"/>
  <c r="V163" i="4"/>
  <c r="BI163" i="4"/>
  <c r="BJ163" i="4"/>
  <c r="BK163" i="4" s="1"/>
  <c r="BL163" i="4" s="1"/>
  <c r="BH163" i="4"/>
  <c r="Y163" i="4" l="1"/>
  <c r="Z163" i="4" s="1"/>
  <c r="BR163" i="4" a="1"/>
  <c r="BR163" i="4" s="1"/>
  <c r="BS163" i="4" a="1"/>
  <c r="BS163" i="4" s="1"/>
  <c r="BT163" i="4" s="1"/>
  <c r="BO163" i="4" a="1"/>
  <c r="BO163" i="4" s="1"/>
  <c r="BP163" i="4" a="1"/>
  <c r="BP163" i="4" s="1"/>
  <c r="BM163" i="4" a="1"/>
  <c r="BM163" i="4" s="1"/>
  <c r="AM163" i="4" s="1" a="1"/>
  <c r="AM163" i="4" s="1"/>
  <c r="BN163" i="4" a="1"/>
  <c r="BN163" i="4" s="1"/>
  <c r="AB163" i="4" a="1"/>
  <c r="AB163" i="4" s="1"/>
  <c r="AA163" i="4" a="1"/>
  <c r="AA163" i="4" s="1"/>
  <c r="BY163" i="4" s="1" a="1"/>
  <c r="BY163" i="4" s="1"/>
  <c r="AC163" i="4" a="1"/>
  <c r="AC163" i="4" s="1"/>
  <c r="AD163" i="4" a="1"/>
  <c r="AD163" i="4" s="1"/>
  <c r="AG163" i="4" a="1"/>
  <c r="AG163" i="4" s="1"/>
  <c r="AF163" i="4" a="1"/>
  <c r="AF163" i="4" s="1"/>
  <c r="CB163" i="4" l="1"/>
  <c r="AH163" i="4"/>
  <c r="AP163" i="4" s="1"/>
  <c r="AE163" i="4"/>
  <c r="AI163" i="4" s="1"/>
  <c r="BQ163" i="4"/>
  <c r="BV163" i="4"/>
  <c r="BZ163" i="4" s="1"/>
  <c r="CA163" i="4" s="1"/>
  <c r="BU163" i="4"/>
  <c r="AR163" i="4" l="1"/>
  <c r="AS163" i="4"/>
  <c r="AQ163" i="4"/>
  <c r="CE163" i="4"/>
  <c r="CC163" i="4"/>
  <c r="CD163" i="4"/>
  <c r="BW163" i="4"/>
  <c r="BX163" i="4" s="1"/>
  <c r="AJ163" i="4"/>
  <c r="AN163" i="4" s="1"/>
  <c r="AO163" i="4" s="1"/>
  <c r="AK163" i="4" l="1"/>
  <c r="AL163" i="4" s="1"/>
  <c r="CF163" i="4" s="1"/>
  <c r="AT164" i="4"/>
  <c r="H164" i="4"/>
  <c r="I164" i="4" l="1" a="1"/>
  <c r="I164" i="4" s="1"/>
  <c r="L164" i="4" a="1"/>
  <c r="L164" i="4" s="1"/>
  <c r="N164" i="4" a="1"/>
  <c r="N164" i="4" s="1"/>
  <c r="O164" i="4" a="1"/>
  <c r="O164" i="4" s="1"/>
  <c r="M164" i="4" a="1"/>
  <c r="M164" i="4" s="1"/>
  <c r="AU164" i="4" a="1"/>
  <c r="AU164" i="4" s="1"/>
  <c r="AX164" i="4" a="1"/>
  <c r="AX164" i="4" s="1"/>
  <c r="AZ164" i="4" a="1"/>
  <c r="AZ164" i="4" s="1"/>
  <c r="AY164" i="4" a="1"/>
  <c r="AY164" i="4" s="1"/>
  <c r="BA164" i="4" a="1"/>
  <c r="BA164" i="4" s="1"/>
  <c r="AW164" i="4" l="1" a="1"/>
  <c r="AW164" i="4" s="1"/>
  <c r="BB164" i="4" a="1"/>
  <c r="BB164" i="4" s="1"/>
  <c r="BD164" i="4" a="1"/>
  <c r="BD164" i="4" s="1"/>
  <c r="BF164" i="4" s="1" a="1"/>
  <c r="BF164" i="4" s="1"/>
  <c r="AV164" i="4" a="1"/>
  <c r="AV164" i="4" s="1"/>
  <c r="BE164" i="4" a="1"/>
  <c r="BE164" i="4" s="1"/>
  <c r="BG164" i="4" s="1" a="1"/>
  <c r="BG164" i="4" s="1"/>
  <c r="BC164" i="4" a="1"/>
  <c r="BC164" i="4" s="1"/>
  <c r="K164" i="4" a="1"/>
  <c r="K164" i="4" s="1"/>
  <c r="S164" i="4" a="1"/>
  <c r="S164" i="4" s="1"/>
  <c r="U164" i="4" s="1" a="1"/>
  <c r="U164" i="4" s="1"/>
  <c r="J164" i="4" a="1"/>
  <c r="J164" i="4" s="1"/>
  <c r="R164" i="4" a="1"/>
  <c r="R164" i="4" s="1"/>
  <c r="T164" i="4" s="1" a="1"/>
  <c r="T164" i="4" s="1"/>
  <c r="Q164" i="4" a="1"/>
  <c r="Q164" i="4" s="1"/>
  <c r="P164" i="4" a="1"/>
  <c r="P164" i="4" s="1"/>
  <c r="X164" i="4" l="1"/>
  <c r="W164" i="4"/>
  <c r="V164" i="4"/>
  <c r="BH164" i="4"/>
  <c r="BI164" i="4"/>
  <c r="BJ164" i="4"/>
  <c r="BK164" i="4" s="1"/>
  <c r="BL164" i="4" s="1"/>
  <c r="Y164" i="4" l="1"/>
  <c r="Z164" i="4" s="1"/>
  <c r="BS164" i="4" a="1"/>
  <c r="BS164" i="4" s="1"/>
  <c r="BR164" i="4" a="1"/>
  <c r="BR164" i="4" s="1"/>
  <c r="BM164" i="4" a="1"/>
  <c r="BM164" i="4" s="1"/>
  <c r="AM164" i="4" s="1" a="1"/>
  <c r="AM164" i="4" s="1"/>
  <c r="BN164" i="4" a="1"/>
  <c r="BN164" i="4" s="1"/>
  <c r="BO164" i="4" a="1"/>
  <c r="BO164" i="4" s="1"/>
  <c r="BP164" i="4" a="1"/>
  <c r="BP164" i="4" s="1"/>
  <c r="AG164" i="4" a="1"/>
  <c r="AG164" i="4" s="1"/>
  <c r="AD164" i="4" a="1"/>
  <c r="AD164" i="4" s="1"/>
  <c r="AB164" i="4" a="1"/>
  <c r="AB164" i="4" s="1"/>
  <c r="AA164" i="4" a="1"/>
  <c r="AA164" i="4" s="1"/>
  <c r="BY164" i="4" s="1" a="1"/>
  <c r="BY164" i="4" s="1"/>
  <c r="AF164" i="4" a="1"/>
  <c r="AF164" i="4" s="1"/>
  <c r="AC164" i="4" a="1"/>
  <c r="AC164" i="4" s="1"/>
  <c r="AE164" i="4" s="1"/>
  <c r="BT164" i="4" l="1"/>
  <c r="CB164" i="4" s="1"/>
  <c r="AH164" i="4"/>
  <c r="AP164" i="4" s="1"/>
  <c r="AI164" i="4"/>
  <c r="BQ164" i="4"/>
  <c r="BU164" i="4"/>
  <c r="BV164" i="4"/>
  <c r="BZ164" i="4" s="1"/>
  <c r="CA164" i="4" l="1"/>
  <c r="AS164" i="4"/>
  <c r="AR164" i="4"/>
  <c r="AQ164" i="4"/>
  <c r="CE164" i="4"/>
  <c r="CC164" i="4"/>
  <c r="CD164" i="4"/>
  <c r="BW164" i="4"/>
  <c r="BX164" i="4" s="1"/>
  <c r="AJ164" i="4"/>
  <c r="AN164" i="4" s="1"/>
  <c r="AO164" i="4" s="1"/>
  <c r="AK164" i="4" l="1"/>
  <c r="AL164" i="4" s="1"/>
  <c r="CF164" i="4" s="1"/>
  <c r="AT165" i="4"/>
  <c r="H165" i="4"/>
  <c r="I165" i="4" l="1" a="1"/>
  <c r="I165" i="4" s="1"/>
  <c r="N165" i="4" a="1"/>
  <c r="N165" i="4" s="1"/>
  <c r="M165" i="4" a="1"/>
  <c r="M165" i="4" s="1"/>
  <c r="O165" i="4" a="1"/>
  <c r="O165" i="4" s="1"/>
  <c r="L165" i="4" a="1"/>
  <c r="L165" i="4" s="1"/>
  <c r="AU165" i="4" a="1"/>
  <c r="AU165" i="4" s="1"/>
  <c r="AZ165" i="4" a="1"/>
  <c r="AZ165" i="4" s="1"/>
  <c r="AX165" i="4" a="1"/>
  <c r="AX165" i="4" s="1"/>
  <c r="BA165" i="4" a="1"/>
  <c r="BA165" i="4" s="1"/>
  <c r="AY165" i="4" a="1"/>
  <c r="AY165" i="4" s="1"/>
  <c r="AW165" i="4" l="1" a="1"/>
  <c r="AW165" i="4" s="1"/>
  <c r="BD165" i="4" a="1"/>
  <c r="BD165" i="4" s="1"/>
  <c r="BF165" i="4" s="1" a="1"/>
  <c r="BF165" i="4" s="1"/>
  <c r="AV165" i="4" a="1"/>
  <c r="AV165" i="4" s="1"/>
  <c r="BE165" i="4" a="1"/>
  <c r="BE165" i="4" s="1"/>
  <c r="BG165" i="4" s="1" a="1"/>
  <c r="BG165" i="4" s="1"/>
  <c r="BB165" i="4" a="1"/>
  <c r="BB165" i="4" s="1"/>
  <c r="BC165" i="4" a="1"/>
  <c r="BC165" i="4" s="1"/>
  <c r="K165" i="4" a="1"/>
  <c r="K165" i="4" s="1"/>
  <c r="Q165" i="4" a="1"/>
  <c r="Q165" i="4" s="1"/>
  <c r="S165" i="4" a="1"/>
  <c r="S165" i="4" s="1"/>
  <c r="U165" i="4" s="1" a="1"/>
  <c r="U165" i="4" s="1"/>
  <c r="R165" i="4" a="1"/>
  <c r="R165" i="4" s="1"/>
  <c r="T165" i="4" s="1" a="1"/>
  <c r="T165" i="4" s="1"/>
  <c r="P165" i="4" a="1"/>
  <c r="P165" i="4" s="1"/>
  <c r="J165" i="4" a="1"/>
  <c r="J165" i="4" s="1"/>
  <c r="V165" i="4" l="1"/>
  <c r="X165" i="4"/>
  <c r="Y165" i="4" s="1"/>
  <c r="Z165" i="4" s="1"/>
  <c r="W165" i="4"/>
  <c r="BH165" i="4"/>
  <c r="BI165" i="4"/>
  <c r="BJ165" i="4"/>
  <c r="BK165" i="4" s="1"/>
  <c r="BL165" i="4" s="1"/>
  <c r="BS165" i="4" l="1" a="1"/>
  <c r="BS165" i="4" s="1"/>
  <c r="BR165" i="4" a="1"/>
  <c r="BR165" i="4" s="1"/>
  <c r="BN165" i="4" a="1"/>
  <c r="BN165" i="4" s="1"/>
  <c r="BM165" i="4" a="1"/>
  <c r="BM165" i="4" s="1"/>
  <c r="AM165" i="4" s="1" a="1"/>
  <c r="AM165" i="4" s="1"/>
  <c r="BO165" i="4" a="1"/>
  <c r="BO165" i="4" s="1"/>
  <c r="BP165" i="4" a="1"/>
  <c r="BP165" i="4" s="1"/>
  <c r="AF165" i="4" a="1"/>
  <c r="AF165" i="4" s="1"/>
  <c r="AG165" i="4" a="1"/>
  <c r="AG165" i="4" s="1"/>
  <c r="AH165" i="4" s="1"/>
  <c r="AA165" i="4" a="1"/>
  <c r="AA165" i="4" s="1"/>
  <c r="BY165" i="4" s="1" a="1"/>
  <c r="BY165" i="4" s="1"/>
  <c r="AD165" i="4" a="1"/>
  <c r="AD165" i="4" s="1"/>
  <c r="AB165" i="4" a="1"/>
  <c r="AB165" i="4" s="1"/>
  <c r="AC165" i="4" a="1"/>
  <c r="AC165" i="4" s="1"/>
  <c r="AE165" i="4" s="1"/>
  <c r="AP165" i="4" l="1"/>
  <c r="BT165" i="4"/>
  <c r="CB165" i="4" s="1"/>
  <c r="AI165" i="4"/>
  <c r="BQ165" i="4"/>
  <c r="BU165" i="4"/>
  <c r="BV165" i="4"/>
  <c r="BZ165" i="4" s="1"/>
  <c r="CA165" i="4" l="1"/>
  <c r="AS165" i="4"/>
  <c r="AQ165" i="4"/>
  <c r="AR165" i="4"/>
  <c r="CD165" i="4"/>
  <c r="CE165" i="4"/>
  <c r="CC165" i="4"/>
  <c r="BW165" i="4"/>
  <c r="BX165" i="4" s="1"/>
  <c r="AJ165" i="4"/>
  <c r="AN165" i="4" s="1"/>
  <c r="AO165" i="4" s="1"/>
  <c r="AK165" i="4" l="1"/>
  <c r="AL165" i="4" s="1"/>
  <c r="CF165" i="4" s="1"/>
  <c r="H166" i="4"/>
  <c r="AT166" i="4"/>
  <c r="AU166" i="4" l="1" a="1"/>
  <c r="AU166" i="4" s="1"/>
  <c r="AW166" i="4" a="1"/>
  <c r="AW166" i="4" s="1"/>
  <c r="AX166" i="4" a="1"/>
  <c r="AX166" i="4" s="1"/>
  <c r="BA166" i="4" a="1"/>
  <c r="BA166" i="4" s="1"/>
  <c r="AY166" i="4" a="1"/>
  <c r="AY166" i="4" s="1"/>
  <c r="AZ166" i="4" a="1"/>
  <c r="AZ166" i="4" s="1"/>
  <c r="I166" i="4" a="1"/>
  <c r="I166" i="4" s="1"/>
  <c r="M166" i="4" a="1"/>
  <c r="M166" i="4" s="1"/>
  <c r="L166" i="4" a="1"/>
  <c r="L166" i="4" s="1"/>
  <c r="N166" i="4" a="1"/>
  <c r="N166" i="4" s="1"/>
  <c r="O166" i="4" a="1"/>
  <c r="O166" i="4" s="1"/>
  <c r="K166" i="4" l="1" a="1"/>
  <c r="K166" i="4" s="1"/>
  <c r="Q166" i="4" a="1"/>
  <c r="Q166" i="4" s="1"/>
  <c r="R166" i="4" a="1"/>
  <c r="R166" i="4" s="1"/>
  <c r="T166" i="4" s="1" a="1"/>
  <c r="T166" i="4" s="1"/>
  <c r="S166" i="4" a="1"/>
  <c r="S166" i="4" s="1"/>
  <c r="U166" i="4" s="1" a="1"/>
  <c r="U166" i="4" s="1"/>
  <c r="P166" i="4" a="1"/>
  <c r="P166" i="4" s="1"/>
  <c r="J166" i="4" a="1"/>
  <c r="J166" i="4" s="1"/>
  <c r="BD166" i="4" a="1"/>
  <c r="BD166" i="4" s="1"/>
  <c r="BF166" i="4" s="1" a="1"/>
  <c r="BF166" i="4" s="1"/>
  <c r="BB166" i="4" a="1"/>
  <c r="BB166" i="4" s="1"/>
  <c r="BC166" i="4" a="1"/>
  <c r="BC166" i="4" s="1"/>
  <c r="BE166" i="4" a="1"/>
  <c r="BE166" i="4" s="1"/>
  <c r="BG166" i="4" s="1" a="1"/>
  <c r="BG166" i="4" s="1"/>
  <c r="BI166" i="4" s="1"/>
  <c r="AV166" i="4" a="1"/>
  <c r="AV166" i="4" s="1"/>
  <c r="BJ166" i="4" l="1"/>
  <c r="BH166" i="4"/>
  <c r="V166" i="4"/>
  <c r="W166" i="4"/>
  <c r="X166" i="4"/>
  <c r="Y166" i="4" s="1"/>
  <c r="Z166" i="4" s="1"/>
  <c r="AG166" i="4" l="1" a="1"/>
  <c r="AG166" i="4" s="1"/>
  <c r="AA166" i="4" a="1"/>
  <c r="AA166" i="4" s="1"/>
  <c r="BY166" i="4" s="1" a="1"/>
  <c r="BY166" i="4" s="1"/>
  <c r="AC166" i="4" a="1"/>
  <c r="AC166" i="4" s="1"/>
  <c r="AF166" i="4" a="1"/>
  <c r="AF166" i="4" s="1"/>
  <c r="AH166" i="4" s="1"/>
  <c r="AD166" i="4" a="1"/>
  <c r="AD166" i="4" s="1"/>
  <c r="AB166" i="4" a="1"/>
  <c r="AB166" i="4" s="1"/>
  <c r="BK166" i="4"/>
  <c r="BL166" i="4" s="1"/>
  <c r="AP166" i="4" l="1"/>
  <c r="BO166" i="4" a="1"/>
  <c r="BO166" i="4" s="1"/>
  <c r="BN166" i="4" a="1"/>
  <c r="BN166" i="4" s="1"/>
  <c r="BP166" i="4" a="1"/>
  <c r="BP166" i="4" s="1"/>
  <c r="BQ166" i="4" s="1"/>
  <c r="BM166" i="4" a="1"/>
  <c r="BM166" i="4" s="1"/>
  <c r="AM166" i="4" s="1" a="1"/>
  <c r="AM166" i="4" s="1"/>
  <c r="BS166" i="4" a="1"/>
  <c r="BS166" i="4" s="1"/>
  <c r="BR166" i="4" a="1"/>
  <c r="BR166" i="4" s="1"/>
  <c r="BU166" i="4" s="1"/>
  <c r="AJ166" i="4"/>
  <c r="AE166" i="4"/>
  <c r="AI166" i="4" s="1"/>
  <c r="AN166" i="4" l="1"/>
  <c r="AO166" i="4" s="1"/>
  <c r="BT166" i="4"/>
  <c r="CB166" i="4" s="1"/>
  <c r="AS166" i="4" l="1"/>
  <c r="AQ166" i="4"/>
  <c r="AR166" i="4"/>
  <c r="AK166" i="4"/>
  <c r="AL166" i="4" s="1"/>
  <c r="CD166" i="4"/>
  <c r="CE166" i="4"/>
  <c r="CC166" i="4"/>
  <c r="BV166" i="4"/>
  <c r="BZ166" i="4" s="1"/>
  <c r="CA166" i="4" s="1"/>
  <c r="BW166" i="4" l="1"/>
  <c r="BX166" i="4" s="1"/>
  <c r="CF166" i="4" s="1"/>
  <c r="H167" i="4"/>
  <c r="AT167" i="4"/>
  <c r="AU167" i="4" l="1" a="1"/>
  <c r="AU167" i="4" s="1"/>
  <c r="AX167" i="4" a="1"/>
  <c r="AX167" i="4" s="1"/>
  <c r="BA167" i="4" a="1"/>
  <c r="BA167" i="4" s="1"/>
  <c r="AY167" i="4" a="1"/>
  <c r="AY167" i="4" s="1"/>
  <c r="AZ167" i="4" a="1"/>
  <c r="AZ167" i="4" s="1"/>
  <c r="I167" i="4" a="1"/>
  <c r="I167" i="4" s="1"/>
  <c r="M167" i="4" a="1"/>
  <c r="M167" i="4" s="1"/>
  <c r="N167" i="4" a="1"/>
  <c r="N167" i="4" s="1"/>
  <c r="K167" i="4" a="1"/>
  <c r="K167" i="4" s="1"/>
  <c r="O167" i="4" a="1"/>
  <c r="O167" i="4" s="1"/>
  <c r="L167" i="4" l="1" a="1"/>
  <c r="L167" i="4" s="1"/>
  <c r="P167" i="4" a="1"/>
  <c r="P167" i="4" s="1"/>
  <c r="R167" i="4" a="1"/>
  <c r="R167" i="4" s="1"/>
  <c r="T167" i="4" s="1" a="1"/>
  <c r="T167" i="4" s="1"/>
  <c r="S167" i="4" a="1"/>
  <c r="S167" i="4" s="1"/>
  <c r="U167" i="4" s="1" a="1"/>
  <c r="U167" i="4" s="1"/>
  <c r="J167" i="4" a="1"/>
  <c r="J167" i="4" s="1"/>
  <c r="Q167" i="4" a="1"/>
  <c r="Q167" i="4" s="1"/>
  <c r="AW167" i="4" a="1"/>
  <c r="AW167" i="4" s="1"/>
  <c r="BC167" i="4" a="1"/>
  <c r="BC167" i="4" s="1"/>
  <c r="BE167" i="4" a="1"/>
  <c r="BE167" i="4" s="1"/>
  <c r="BG167" i="4" s="1" a="1"/>
  <c r="BG167" i="4" s="1"/>
  <c r="BD167" i="4" a="1"/>
  <c r="BD167" i="4" s="1"/>
  <c r="BF167" i="4" s="1" a="1"/>
  <c r="BF167" i="4" s="1"/>
  <c r="BB167" i="4" a="1"/>
  <c r="BB167" i="4" s="1"/>
  <c r="AV167" i="4" a="1"/>
  <c r="AV167" i="4" s="1"/>
  <c r="BI167" i="4" l="1"/>
  <c r="BJ167" i="4"/>
  <c r="BK167" i="4" s="1"/>
  <c r="BL167" i="4" s="1"/>
  <c r="BH167" i="4"/>
  <c r="W167" i="4"/>
  <c r="V167" i="4"/>
  <c r="X167" i="4"/>
  <c r="Y167" i="4"/>
  <c r="Z167" i="4" s="1"/>
  <c r="AC167" i="4" l="1" a="1"/>
  <c r="AC167" i="4" s="1"/>
  <c r="AF167" i="4" a="1"/>
  <c r="AF167" i="4" s="1"/>
  <c r="AD167" i="4" a="1"/>
  <c r="AD167" i="4" s="1"/>
  <c r="AB167" i="4" a="1"/>
  <c r="AB167" i="4" s="1"/>
  <c r="AG167" i="4" a="1"/>
  <c r="AG167" i="4" s="1"/>
  <c r="AH167" i="4" s="1"/>
  <c r="AP167" i="4" s="1"/>
  <c r="AA167" i="4" a="1"/>
  <c r="AA167" i="4" s="1"/>
  <c r="BY167" i="4" s="1" a="1"/>
  <c r="BY167" i="4" s="1"/>
  <c r="BR167" i="4" a="1"/>
  <c r="BR167" i="4" s="1"/>
  <c r="BP167" i="4" a="1"/>
  <c r="BP167" i="4" s="1"/>
  <c r="BS167" i="4" a="1"/>
  <c r="BS167" i="4" s="1"/>
  <c r="BT167" i="4" s="1"/>
  <c r="BN167" i="4" a="1"/>
  <c r="BN167" i="4" s="1"/>
  <c r="BM167" i="4" a="1"/>
  <c r="BM167" i="4" s="1"/>
  <c r="AM167" i="4" s="1" a="1"/>
  <c r="AM167" i="4" s="1"/>
  <c r="BO167" i="4" a="1"/>
  <c r="BO167" i="4" s="1"/>
  <c r="BQ167" i="4" s="1"/>
  <c r="CB167" i="4" l="1"/>
  <c r="AS167" i="4"/>
  <c r="AQ167" i="4"/>
  <c r="AR167" i="4"/>
  <c r="CE167" i="4"/>
  <c r="CD167" i="4"/>
  <c r="CC167" i="4"/>
  <c r="BU167" i="4"/>
  <c r="AJ167" i="4"/>
  <c r="AN167" i="4" s="1"/>
  <c r="AO167" i="4" s="1"/>
  <c r="AE167" i="4"/>
  <c r="AI167" i="4" s="1"/>
  <c r="BV167" i="4" s="1"/>
  <c r="BZ167" i="4" s="1"/>
  <c r="CA167" i="4" s="1"/>
  <c r="BW167" i="4" l="1"/>
  <c r="BX167" i="4" s="1"/>
  <c r="AK167" i="4"/>
  <c r="AL167" i="4" s="1"/>
  <c r="CF167" i="4"/>
  <c r="AT168" i="4" l="1"/>
  <c r="H168" i="4"/>
  <c r="I168" i="4" l="1" a="1"/>
  <c r="I168" i="4" s="1"/>
  <c r="O168" i="4" a="1"/>
  <c r="O168" i="4" s="1"/>
  <c r="M168" i="4" a="1"/>
  <c r="M168" i="4" s="1"/>
  <c r="K168" i="4" a="1"/>
  <c r="K168" i="4" s="1"/>
  <c r="N168" i="4" a="1"/>
  <c r="N168" i="4" s="1"/>
  <c r="AU168" i="4" a="1"/>
  <c r="AU168" i="4" s="1"/>
  <c r="AZ168" i="4" a="1"/>
  <c r="AZ168" i="4" s="1"/>
  <c r="AW168" i="4" a="1"/>
  <c r="AW168" i="4" s="1"/>
  <c r="BA168" i="4" a="1"/>
  <c r="BA168" i="4" s="1"/>
  <c r="AX168" i="4" a="1"/>
  <c r="AX168" i="4" s="1"/>
  <c r="AY168" i="4" a="1"/>
  <c r="AY168" i="4" s="1"/>
  <c r="BC168" i="4" l="1" a="1"/>
  <c r="BC168" i="4" s="1"/>
  <c r="AV168" i="4" a="1"/>
  <c r="AV168" i="4" s="1"/>
  <c r="BE168" i="4" a="1"/>
  <c r="BE168" i="4" s="1"/>
  <c r="BG168" i="4" s="1" a="1"/>
  <c r="BG168" i="4" s="1"/>
  <c r="BD168" i="4" a="1"/>
  <c r="BD168" i="4" s="1"/>
  <c r="BF168" i="4" s="1" a="1"/>
  <c r="BF168" i="4" s="1"/>
  <c r="BB168" i="4" a="1"/>
  <c r="BB168" i="4" s="1"/>
  <c r="L168" i="4" a="1"/>
  <c r="L168" i="4" s="1"/>
  <c r="S168" i="4" a="1"/>
  <c r="S168" i="4" s="1"/>
  <c r="U168" i="4" s="1" a="1"/>
  <c r="U168" i="4" s="1"/>
  <c r="Q168" i="4" a="1"/>
  <c r="Q168" i="4" s="1"/>
  <c r="J168" i="4" a="1"/>
  <c r="J168" i="4" s="1"/>
  <c r="R168" i="4" a="1"/>
  <c r="R168" i="4" s="1"/>
  <c r="T168" i="4" s="1" a="1"/>
  <c r="T168" i="4" s="1"/>
  <c r="P168" i="4" a="1"/>
  <c r="P168" i="4" s="1"/>
  <c r="W168" i="4" l="1"/>
  <c r="X168" i="4"/>
  <c r="V168" i="4"/>
  <c r="Y168" i="4"/>
  <c r="Z168" i="4" s="1"/>
  <c r="BJ168" i="4"/>
  <c r="BI168" i="4"/>
  <c r="BH168" i="4"/>
  <c r="BK168" i="4" l="1"/>
  <c r="BL168" i="4" s="1"/>
  <c r="BS168" i="4" a="1"/>
  <c r="BS168" i="4" s="1"/>
  <c r="BN168" i="4" a="1"/>
  <c r="BN168" i="4" s="1"/>
  <c r="BP168" i="4" a="1"/>
  <c r="BP168" i="4" s="1"/>
  <c r="BM168" i="4" a="1"/>
  <c r="BM168" i="4" s="1"/>
  <c r="AM168" i="4" s="1" a="1"/>
  <c r="AM168" i="4" s="1"/>
  <c r="BO168" i="4" a="1"/>
  <c r="BO168" i="4" s="1"/>
  <c r="BQ168" i="4" s="1"/>
  <c r="BR168" i="4" a="1"/>
  <c r="BR168" i="4" s="1"/>
  <c r="BU168" i="4" s="1"/>
  <c r="AG168" i="4" a="1"/>
  <c r="AG168" i="4" s="1"/>
  <c r="AC168" i="4" a="1"/>
  <c r="AC168" i="4" s="1"/>
  <c r="AD168" i="4" a="1"/>
  <c r="AD168" i="4" s="1"/>
  <c r="AA168" i="4" a="1"/>
  <c r="AA168" i="4" s="1"/>
  <c r="BY168" i="4" s="1" a="1"/>
  <c r="BY168" i="4" s="1"/>
  <c r="AF168" i="4" a="1"/>
  <c r="AF168" i="4" s="1"/>
  <c r="AH168" i="4" s="1"/>
  <c r="AB168" i="4" a="1"/>
  <c r="AB168" i="4" s="1"/>
  <c r="AP168" i="4" l="1"/>
  <c r="BT168" i="4"/>
  <c r="CB168" i="4" s="1"/>
  <c r="AJ168" i="4"/>
  <c r="AN168" i="4" s="1"/>
  <c r="AO168" i="4" s="1"/>
  <c r="AE168" i="4"/>
  <c r="AI168" i="4" s="1"/>
  <c r="AK168" i="4"/>
  <c r="AL168" i="4" s="1"/>
  <c r="BV168" i="4"/>
  <c r="BZ168" i="4" s="1"/>
  <c r="CA168" i="4" l="1"/>
  <c r="AS168" i="4"/>
  <c r="AQ168" i="4"/>
  <c r="AR168" i="4"/>
  <c r="CD168" i="4"/>
  <c r="CE168" i="4"/>
  <c r="CC168" i="4"/>
  <c r="BW168" i="4"/>
  <c r="BX168" i="4" s="1"/>
  <c r="CF168" i="4"/>
  <c r="AT169" i="4" l="1"/>
  <c r="H169" i="4"/>
  <c r="I169" i="4" l="1" a="1"/>
  <c r="I169" i="4" s="1"/>
  <c r="N169" i="4" a="1"/>
  <c r="N169" i="4" s="1"/>
  <c r="O169" i="4" a="1"/>
  <c r="O169" i="4" s="1"/>
  <c r="L169" i="4" a="1"/>
  <c r="L169" i="4" s="1"/>
  <c r="M169" i="4" a="1"/>
  <c r="M169" i="4" s="1"/>
  <c r="AU169" i="4" a="1"/>
  <c r="AU169" i="4" s="1"/>
  <c r="AX169" i="4" a="1"/>
  <c r="AX169" i="4" s="1"/>
  <c r="AZ169" i="4" a="1"/>
  <c r="AZ169" i="4" s="1"/>
  <c r="BA169" i="4" a="1"/>
  <c r="BA169" i="4" s="1"/>
  <c r="AY169" i="4" a="1"/>
  <c r="AY169" i="4" s="1"/>
  <c r="AW169" i="4" l="1" a="1"/>
  <c r="AW169" i="4" s="1"/>
  <c r="AV169" i="4" a="1"/>
  <c r="AV169" i="4" s="1"/>
  <c r="BD169" i="4" a="1"/>
  <c r="BD169" i="4" s="1"/>
  <c r="BF169" i="4" s="1" a="1"/>
  <c r="BF169" i="4" s="1"/>
  <c r="BC169" i="4" a="1"/>
  <c r="BC169" i="4" s="1"/>
  <c r="BE169" i="4" a="1"/>
  <c r="BE169" i="4" s="1"/>
  <c r="BG169" i="4" s="1" a="1"/>
  <c r="BG169" i="4" s="1"/>
  <c r="BB169" i="4" a="1"/>
  <c r="BB169" i="4" s="1"/>
  <c r="K169" i="4" a="1"/>
  <c r="K169" i="4" s="1"/>
  <c r="R169" i="4" a="1"/>
  <c r="R169" i="4" s="1"/>
  <c r="T169" i="4" s="1" a="1"/>
  <c r="T169" i="4" s="1"/>
  <c r="J169" i="4" a="1"/>
  <c r="J169" i="4" s="1"/>
  <c r="Q169" i="4" a="1"/>
  <c r="Q169" i="4" s="1"/>
  <c r="P169" i="4" a="1"/>
  <c r="P169" i="4" s="1"/>
  <c r="S169" i="4" a="1"/>
  <c r="S169" i="4" s="1"/>
  <c r="U169" i="4" s="1" a="1"/>
  <c r="U169" i="4" s="1"/>
  <c r="V169" i="4" s="1"/>
  <c r="X169" i="4" l="1"/>
  <c r="Y169" i="4" s="1"/>
  <c r="Z169" i="4" s="1"/>
  <c r="W169" i="4"/>
  <c r="BI169" i="4"/>
  <c r="BJ169" i="4"/>
  <c r="BH169" i="4"/>
  <c r="BK169" i="4" l="1"/>
  <c r="BL169" i="4" s="1"/>
  <c r="AG169" i="4" a="1"/>
  <c r="AG169" i="4" s="1"/>
  <c r="AA169" i="4" a="1"/>
  <c r="AA169" i="4" s="1"/>
  <c r="BY169" i="4" s="1" a="1"/>
  <c r="BY169" i="4" s="1"/>
  <c r="AD169" i="4" a="1"/>
  <c r="AD169" i="4" s="1"/>
  <c r="AC169" i="4" a="1"/>
  <c r="AC169" i="4" s="1"/>
  <c r="AE169" i="4" s="1"/>
  <c r="AF169" i="4" a="1"/>
  <c r="AF169" i="4" s="1"/>
  <c r="AB169" i="4" a="1"/>
  <c r="AB169" i="4" s="1"/>
  <c r="AH169" i="4" l="1"/>
  <c r="AP169" i="4" s="1"/>
  <c r="AI169" i="4"/>
  <c r="BN169" i="4" a="1"/>
  <c r="BN169" i="4" s="1"/>
  <c r="BS169" i="4" a="1"/>
  <c r="BS169" i="4" s="1"/>
  <c r="BR169" i="4" a="1"/>
  <c r="BR169" i="4" s="1"/>
  <c r="BP169" i="4" a="1"/>
  <c r="BP169" i="4" s="1"/>
  <c r="BO169" i="4" a="1"/>
  <c r="BO169" i="4" s="1"/>
  <c r="BQ169" i="4" s="1"/>
  <c r="BM169" i="4" a="1"/>
  <c r="BM169" i="4" s="1"/>
  <c r="AM169" i="4" s="1" a="1"/>
  <c r="AM169" i="4" s="1"/>
  <c r="BU169" i="4" l="1"/>
  <c r="BT169" i="4"/>
  <c r="CB169" i="4" s="1"/>
  <c r="AJ169" i="4"/>
  <c r="AN169" i="4" s="1"/>
  <c r="AO169" i="4" s="1"/>
  <c r="AS169" i="4" l="1"/>
  <c r="AQ169" i="4"/>
  <c r="AR169" i="4"/>
  <c r="CD169" i="4"/>
  <c r="CE169" i="4"/>
  <c r="CC169" i="4"/>
  <c r="AK169" i="4"/>
  <c r="AL169" i="4" s="1"/>
  <c r="BV169" i="4"/>
  <c r="BZ169" i="4" s="1"/>
  <c r="CA169" i="4" s="1"/>
  <c r="BW169" i="4" l="1"/>
  <c r="BX169" i="4" s="1"/>
  <c r="CF169" i="4" s="1"/>
  <c r="AT170" i="4"/>
  <c r="H170" i="4"/>
  <c r="I170" i="4" l="1" a="1"/>
  <c r="I170" i="4" s="1"/>
  <c r="O170" i="4" a="1"/>
  <c r="O170" i="4" s="1"/>
  <c r="N170" i="4" a="1"/>
  <c r="N170" i="4" s="1"/>
  <c r="M170" i="4" a="1"/>
  <c r="M170" i="4" s="1"/>
  <c r="L170" i="4" a="1"/>
  <c r="L170" i="4" s="1"/>
  <c r="AU170" i="4" a="1"/>
  <c r="AU170" i="4" s="1"/>
  <c r="AX170" i="4" a="1"/>
  <c r="AX170" i="4" s="1"/>
  <c r="AZ170" i="4" a="1"/>
  <c r="AZ170" i="4" s="1"/>
  <c r="AY170" i="4" a="1"/>
  <c r="AY170" i="4" s="1"/>
  <c r="BA170" i="4" a="1"/>
  <c r="BA170" i="4" s="1"/>
  <c r="AW170" i="4" l="1" a="1"/>
  <c r="AW170" i="4" s="1"/>
  <c r="BB170" i="4" a="1"/>
  <c r="BB170" i="4" s="1"/>
  <c r="BD170" i="4" a="1"/>
  <c r="BD170" i="4" s="1"/>
  <c r="BF170" i="4" s="1" a="1"/>
  <c r="BF170" i="4" s="1"/>
  <c r="AV170" i="4" a="1"/>
  <c r="AV170" i="4" s="1"/>
  <c r="BC170" i="4" a="1"/>
  <c r="BC170" i="4" s="1"/>
  <c r="BE170" i="4" a="1"/>
  <c r="BE170" i="4" s="1"/>
  <c r="BG170" i="4" s="1" a="1"/>
  <c r="BG170" i="4" s="1"/>
  <c r="K170" i="4" a="1"/>
  <c r="K170" i="4" s="1"/>
  <c r="J170" i="4" a="1"/>
  <c r="J170" i="4" s="1"/>
  <c r="P170" i="4" a="1"/>
  <c r="P170" i="4" s="1"/>
  <c r="S170" i="4" a="1"/>
  <c r="S170" i="4" s="1"/>
  <c r="U170" i="4" s="1" a="1"/>
  <c r="U170" i="4" s="1"/>
  <c r="Q170" i="4" a="1"/>
  <c r="Q170" i="4" s="1"/>
  <c r="R170" i="4" a="1"/>
  <c r="R170" i="4" s="1"/>
  <c r="T170" i="4" s="1" a="1"/>
  <c r="T170" i="4" s="1"/>
  <c r="V170" i="4" l="1"/>
  <c r="X170" i="4"/>
  <c r="Y170" i="4" s="1"/>
  <c r="Z170" i="4" s="1"/>
  <c r="W170" i="4"/>
  <c r="BI170" i="4"/>
  <c r="BH170" i="4"/>
  <c r="BJ170" i="4"/>
  <c r="BK170" i="4" s="1"/>
  <c r="BL170" i="4" s="1"/>
  <c r="BS170" i="4" l="1" a="1"/>
  <c r="BS170" i="4" s="1"/>
  <c r="BM170" i="4" a="1"/>
  <c r="BM170" i="4" s="1"/>
  <c r="AM170" i="4" s="1" a="1"/>
  <c r="AM170" i="4" s="1"/>
  <c r="BO170" i="4" a="1"/>
  <c r="BO170" i="4" s="1"/>
  <c r="BR170" i="4" a="1"/>
  <c r="BR170" i="4" s="1"/>
  <c r="BN170" i="4" a="1"/>
  <c r="BN170" i="4" s="1"/>
  <c r="BP170" i="4" a="1"/>
  <c r="BP170" i="4" s="1"/>
  <c r="AB170" i="4" a="1"/>
  <c r="AB170" i="4" s="1"/>
  <c r="AG170" i="4" a="1"/>
  <c r="AG170" i="4" s="1"/>
  <c r="AC170" i="4" a="1"/>
  <c r="AC170" i="4" s="1"/>
  <c r="AA170" i="4" a="1"/>
  <c r="AA170" i="4" s="1"/>
  <c r="BY170" i="4" s="1" a="1"/>
  <c r="BY170" i="4" s="1"/>
  <c r="AD170" i="4" a="1"/>
  <c r="AD170" i="4" s="1"/>
  <c r="AF170" i="4" a="1"/>
  <c r="AF170" i="4" s="1"/>
  <c r="AE170" i="4" l="1"/>
  <c r="AI170" i="4" s="1"/>
  <c r="AH170" i="4"/>
  <c r="AP170" i="4" s="1"/>
  <c r="BQ170" i="4"/>
  <c r="BU170" i="4" s="1"/>
  <c r="BT170" i="4"/>
  <c r="CB170" i="4" s="1"/>
  <c r="AR170" i="4" l="1"/>
  <c r="AS170" i="4"/>
  <c r="AQ170" i="4"/>
  <c r="CE170" i="4"/>
  <c r="CD170" i="4"/>
  <c r="CC170" i="4"/>
  <c r="BV170" i="4"/>
  <c r="BZ170" i="4" s="1"/>
  <c r="CA170" i="4" s="1"/>
  <c r="AJ170" i="4"/>
  <c r="AN170" i="4" s="1"/>
  <c r="AO170" i="4" s="1"/>
  <c r="AK170" i="4" l="1"/>
  <c r="AL170" i="4" s="1"/>
  <c r="BW170" i="4"/>
  <c r="BX170" i="4" s="1"/>
  <c r="CF170" i="4"/>
  <c r="H171" i="4"/>
  <c r="AT171" i="4"/>
  <c r="AU171" i="4" l="1" a="1"/>
  <c r="AU171" i="4" s="1"/>
  <c r="AZ171" i="4" a="1"/>
  <c r="AZ171" i="4" s="1"/>
  <c r="AY171" i="4" a="1"/>
  <c r="AY171" i="4" s="1"/>
  <c r="AX171" i="4" a="1"/>
  <c r="AX171" i="4" s="1"/>
  <c r="AW171" i="4" a="1"/>
  <c r="AW171" i="4" s="1"/>
  <c r="I171" i="4" a="1"/>
  <c r="I171" i="4" s="1"/>
  <c r="N171" i="4" a="1"/>
  <c r="N171" i="4" s="1"/>
  <c r="M171" i="4" a="1"/>
  <c r="M171" i="4" s="1"/>
  <c r="O171" i="4" a="1"/>
  <c r="O171" i="4" s="1"/>
  <c r="L171" i="4" a="1"/>
  <c r="L171" i="4" s="1"/>
  <c r="K171" i="4" a="1"/>
  <c r="K171" i="4" s="1"/>
  <c r="J171" i="4" l="1" a="1"/>
  <c r="J171" i="4" s="1"/>
  <c r="Q171" i="4" a="1"/>
  <c r="Q171" i="4" s="1"/>
  <c r="R171" i="4" a="1"/>
  <c r="R171" i="4" s="1"/>
  <c r="T171" i="4" s="1" a="1"/>
  <c r="T171" i="4" s="1"/>
  <c r="P171" i="4" a="1"/>
  <c r="P171" i="4" s="1"/>
  <c r="S171" i="4" a="1"/>
  <c r="S171" i="4" s="1"/>
  <c r="U171" i="4" s="1" a="1"/>
  <c r="U171" i="4" s="1"/>
  <c r="BA171" i="4" a="1"/>
  <c r="BA171" i="4" s="1"/>
  <c r="BE171" i="4" a="1"/>
  <c r="BE171" i="4" s="1"/>
  <c r="BG171" i="4" s="1" a="1"/>
  <c r="BG171" i="4" s="1"/>
  <c r="BC171" i="4" a="1"/>
  <c r="BC171" i="4" s="1"/>
  <c r="AV171" i="4" a="1"/>
  <c r="AV171" i="4" s="1"/>
  <c r="BD171" i="4" a="1"/>
  <c r="BD171" i="4" s="1"/>
  <c r="BF171" i="4" s="1" a="1"/>
  <c r="BF171" i="4" s="1"/>
  <c r="BB171" i="4" a="1"/>
  <c r="BB171" i="4" s="1"/>
  <c r="BH171" i="4" l="1"/>
  <c r="BJ171" i="4"/>
  <c r="BK171" i="4" s="1"/>
  <c r="BL171" i="4" s="1"/>
  <c r="BI171" i="4"/>
  <c r="V171" i="4"/>
  <c r="X171" i="4"/>
  <c r="Y171" i="4" s="1"/>
  <c r="Z171" i="4" s="1"/>
  <c r="W171" i="4"/>
  <c r="AG171" i="4" l="1" a="1"/>
  <c r="AG171" i="4" s="1"/>
  <c r="AB171" i="4" a="1"/>
  <c r="AB171" i="4" s="1"/>
  <c r="AD171" i="4" a="1"/>
  <c r="AD171" i="4" s="1"/>
  <c r="AA171" i="4" a="1"/>
  <c r="AA171" i="4" s="1"/>
  <c r="BY171" i="4" s="1" a="1"/>
  <c r="BY171" i="4" s="1"/>
  <c r="AC171" i="4" a="1"/>
  <c r="AC171" i="4" s="1"/>
  <c r="AE171" i="4" s="1"/>
  <c r="AF171" i="4" a="1"/>
  <c r="AF171" i="4" s="1"/>
  <c r="BS171" i="4" a="1"/>
  <c r="BS171" i="4" s="1"/>
  <c r="BP171" i="4" a="1"/>
  <c r="BP171" i="4" s="1"/>
  <c r="BO171" i="4" a="1"/>
  <c r="BO171" i="4" s="1"/>
  <c r="BQ171" i="4" s="1"/>
  <c r="BN171" i="4" a="1"/>
  <c r="BN171" i="4" s="1"/>
  <c r="BM171" i="4" a="1"/>
  <c r="BM171" i="4" s="1"/>
  <c r="AM171" i="4" s="1" a="1"/>
  <c r="AM171" i="4" s="1"/>
  <c r="BR171" i="4" a="1"/>
  <c r="BR171" i="4" s="1"/>
  <c r="BU171" i="4" s="1"/>
  <c r="BT171" i="4" l="1"/>
  <c r="CB171" i="4" s="1"/>
  <c r="AH171" i="4"/>
  <c r="AP171" i="4" s="1"/>
  <c r="AI171" i="4"/>
  <c r="BV171" i="4" s="1"/>
  <c r="BZ171" i="4" s="1"/>
  <c r="CA171" i="4" l="1"/>
  <c r="AS171" i="4"/>
  <c r="AR171" i="4"/>
  <c r="AQ171" i="4"/>
  <c r="CE171" i="4"/>
  <c r="CC171" i="4"/>
  <c r="CD171" i="4"/>
  <c r="BW171" i="4"/>
  <c r="BX171" i="4" s="1"/>
  <c r="AJ171" i="4"/>
  <c r="AN171" i="4" s="1"/>
  <c r="AO171" i="4" s="1"/>
  <c r="AK171" i="4" l="1"/>
  <c r="AL171" i="4" s="1"/>
  <c r="CF171" i="4" s="1"/>
  <c r="AT172" i="4"/>
  <c r="H172" i="4"/>
  <c r="I172" i="4" a="1"/>
  <c r="I172" i="4" s="1"/>
  <c r="O172" i="4" a="1"/>
  <c r="O172" i="4" s="1"/>
  <c r="M172" i="4" a="1"/>
  <c r="M172" i="4" s="1"/>
  <c r="N172" i="4" a="1"/>
  <c r="N172" i="4" s="1"/>
  <c r="K172" i="4" a="1"/>
  <c r="K172" i="4" s="1"/>
  <c r="AU172" i="4" a="1"/>
  <c r="AU172" i="4" s="1"/>
  <c r="BA172" i="4" a="1"/>
  <c r="BA172" i="4" s="1"/>
  <c r="AY172" i="4" a="1"/>
  <c r="AY172" i="4" s="1"/>
  <c r="AZ172" i="4" a="1"/>
  <c r="AZ172" i="4" s="1"/>
  <c r="AX172" i="4" a="1"/>
  <c r="AX172" i="4" s="1"/>
  <c r="AW172" i="4" l="1" a="1"/>
  <c r="AW172" i="4" s="1"/>
  <c r="BB172" i="4" a="1"/>
  <c r="BB172" i="4" s="1"/>
  <c r="AV172" i="4" a="1"/>
  <c r="AV172" i="4" s="1"/>
  <c r="BD172" i="4" a="1"/>
  <c r="BD172" i="4" s="1"/>
  <c r="BF172" i="4" s="1" a="1"/>
  <c r="BF172" i="4" s="1"/>
  <c r="BC172" i="4" a="1"/>
  <c r="BC172" i="4" s="1"/>
  <c r="BE172" i="4" a="1"/>
  <c r="BE172" i="4" s="1"/>
  <c r="BG172" i="4" s="1" a="1"/>
  <c r="BG172" i="4" s="1"/>
  <c r="L172" i="4" a="1"/>
  <c r="L172" i="4" s="1"/>
  <c r="J172" i="4" a="1"/>
  <c r="J172" i="4" s="1"/>
  <c r="S172" i="4" a="1"/>
  <c r="S172" i="4" s="1"/>
  <c r="U172" i="4" s="1" a="1"/>
  <c r="U172" i="4" s="1"/>
  <c r="P172" i="4" a="1"/>
  <c r="P172" i="4" s="1"/>
  <c r="Q172" i="4" a="1"/>
  <c r="Q172" i="4" s="1"/>
  <c r="R172" i="4" a="1"/>
  <c r="R172" i="4" s="1"/>
  <c r="T172" i="4" s="1" a="1"/>
  <c r="T172" i="4" s="1"/>
  <c r="V172" i="4" l="1"/>
  <c r="W172" i="4"/>
  <c r="X172" i="4"/>
  <c r="Y172" i="4"/>
  <c r="Z172" i="4" s="1"/>
  <c r="BI172" i="4"/>
  <c r="BJ172" i="4"/>
  <c r="BH172" i="4"/>
  <c r="BK172" i="4" l="1"/>
  <c r="BL172" i="4" s="1"/>
  <c r="BS172" i="4" a="1"/>
  <c r="BS172" i="4" s="1"/>
  <c r="BM172" i="4" a="1"/>
  <c r="BM172" i="4" s="1"/>
  <c r="AM172" i="4" s="1" a="1"/>
  <c r="AM172" i="4" s="1"/>
  <c r="BR172" i="4" a="1"/>
  <c r="BR172" i="4" s="1"/>
  <c r="BO172" i="4" a="1"/>
  <c r="BO172" i="4" s="1"/>
  <c r="BP172" i="4" a="1"/>
  <c r="BP172" i="4" s="1"/>
  <c r="BN172" i="4" a="1"/>
  <c r="BN172" i="4" s="1"/>
  <c r="AG172" i="4" a="1"/>
  <c r="AG172" i="4" s="1"/>
  <c r="AA172" i="4" a="1"/>
  <c r="AA172" i="4" s="1"/>
  <c r="BY172" i="4" s="1" a="1"/>
  <c r="BY172" i="4" s="1"/>
  <c r="AF172" i="4" a="1"/>
  <c r="AF172" i="4" s="1"/>
  <c r="AB172" i="4" a="1"/>
  <c r="AB172" i="4" s="1"/>
  <c r="AC172" i="4" a="1"/>
  <c r="AC172" i="4" s="1"/>
  <c r="AD172" i="4" a="1"/>
  <c r="AD172" i="4" s="1"/>
  <c r="BT172" i="4" l="1"/>
  <c r="CB172" i="4" s="1"/>
  <c r="AE172" i="4"/>
  <c r="AH172" i="4"/>
  <c r="AP172" i="4" s="1"/>
  <c r="AI172" i="4"/>
  <c r="BQ172" i="4"/>
  <c r="BU172" i="4"/>
  <c r="BV172" i="4"/>
  <c r="BZ172" i="4" s="1"/>
  <c r="CA172" i="4" l="1"/>
  <c r="AS172" i="4"/>
  <c r="AR172" i="4"/>
  <c r="AQ172" i="4"/>
  <c r="CE172" i="4"/>
  <c r="CC172" i="4"/>
  <c r="CD172" i="4"/>
  <c r="BW172" i="4"/>
  <c r="BX172" i="4" s="1"/>
  <c r="AJ172" i="4"/>
  <c r="AN172" i="4" s="1"/>
  <c r="AO172" i="4" s="1"/>
  <c r="AK172" i="4" l="1"/>
  <c r="AL172" i="4" s="1"/>
  <c r="CF172" i="4" s="1"/>
  <c r="AT173" i="4"/>
  <c r="H173" i="4"/>
  <c r="I173" i="4" l="1" a="1"/>
  <c r="I173" i="4" s="1"/>
  <c r="L173" i="4" a="1"/>
  <c r="L173" i="4" s="1"/>
  <c r="O173" i="4" a="1"/>
  <c r="O173" i="4" s="1"/>
  <c r="N173" i="4" a="1"/>
  <c r="N173" i="4" s="1"/>
  <c r="M173" i="4" a="1"/>
  <c r="M173" i="4" s="1"/>
  <c r="K173" i="4" a="1"/>
  <c r="K173" i="4" s="1"/>
  <c r="AU173" i="4" a="1"/>
  <c r="AU173" i="4" s="1"/>
  <c r="AZ173" i="4" a="1"/>
  <c r="AZ173" i="4" s="1"/>
  <c r="BA173" i="4" a="1"/>
  <c r="BA173" i="4" s="1"/>
  <c r="AY173" i="4" a="1"/>
  <c r="AY173" i="4" s="1"/>
  <c r="AX173" i="4" a="1"/>
  <c r="AX173" i="4" s="1"/>
  <c r="AW173" i="4" l="1" a="1"/>
  <c r="AW173" i="4" s="1"/>
  <c r="BC173" i="4" a="1"/>
  <c r="BC173" i="4" s="1"/>
  <c r="AV173" i="4" a="1"/>
  <c r="AV173" i="4" s="1"/>
  <c r="BD173" i="4" a="1"/>
  <c r="BD173" i="4" s="1"/>
  <c r="BF173" i="4" s="1" a="1"/>
  <c r="BF173" i="4" s="1"/>
  <c r="BE173" i="4" a="1"/>
  <c r="BE173" i="4" s="1"/>
  <c r="BG173" i="4" s="1" a="1"/>
  <c r="BG173" i="4" s="1"/>
  <c r="BB173" i="4" a="1"/>
  <c r="BB173" i="4" s="1"/>
  <c r="P173" i="4" a="1"/>
  <c r="P173" i="4" s="1"/>
  <c r="Q173" i="4" a="1"/>
  <c r="Q173" i="4" s="1"/>
  <c r="J173" i="4" a="1"/>
  <c r="J173" i="4" s="1"/>
  <c r="S173" i="4" a="1"/>
  <c r="S173" i="4" s="1"/>
  <c r="U173" i="4" s="1" a="1"/>
  <c r="U173" i="4" s="1"/>
  <c r="R173" i="4" a="1"/>
  <c r="R173" i="4" s="1"/>
  <c r="T173" i="4" s="1" a="1"/>
  <c r="T173" i="4" s="1"/>
  <c r="X173" i="4" l="1"/>
  <c r="V173" i="4"/>
  <c r="W173" i="4"/>
  <c r="BJ173" i="4"/>
  <c r="BH173" i="4"/>
  <c r="BI173" i="4"/>
  <c r="Y173" i="4" l="1"/>
  <c r="Z173" i="4" s="1"/>
  <c r="BK173" i="4"/>
  <c r="BL173" i="4" s="1"/>
  <c r="AG173" i="4" a="1"/>
  <c r="AG173" i="4" s="1"/>
  <c r="AD173" i="4" a="1"/>
  <c r="AD173" i="4" s="1"/>
  <c r="AC173" i="4" a="1"/>
  <c r="AC173" i="4" s="1"/>
  <c r="AE173" i="4" s="1"/>
  <c r="AB173" i="4" a="1"/>
  <c r="AB173" i="4" s="1"/>
  <c r="AA173" i="4" a="1"/>
  <c r="AA173" i="4" s="1"/>
  <c r="BY173" i="4" s="1" a="1"/>
  <c r="BY173" i="4" s="1"/>
  <c r="AF173" i="4" a="1"/>
  <c r="AF173" i="4" s="1"/>
  <c r="AH173" i="4" l="1"/>
  <c r="AP173" i="4" s="1"/>
  <c r="AI173" i="4"/>
  <c r="BP173" i="4" a="1"/>
  <c r="BP173" i="4" s="1"/>
  <c r="BS173" i="4" a="1"/>
  <c r="BS173" i="4" s="1"/>
  <c r="BR173" i="4" a="1"/>
  <c r="BR173" i="4" s="1"/>
  <c r="BM173" i="4" a="1"/>
  <c r="BM173" i="4" s="1"/>
  <c r="AM173" i="4" s="1" a="1"/>
  <c r="AM173" i="4" s="1"/>
  <c r="BO173" i="4" a="1"/>
  <c r="BO173" i="4" s="1"/>
  <c r="BQ173" i="4" s="1"/>
  <c r="BN173" i="4" a="1"/>
  <c r="BN173" i="4" s="1"/>
  <c r="BU173" i="4" l="1"/>
  <c r="BT173" i="4"/>
  <c r="CB173" i="4" s="1"/>
  <c r="AJ173" i="4"/>
  <c r="AN173" i="4" s="1"/>
  <c r="AO173" i="4" s="1"/>
  <c r="AS173" i="4" l="1"/>
  <c r="AQ173" i="4"/>
  <c r="AR173" i="4"/>
  <c r="CD173" i="4"/>
  <c r="CE173" i="4"/>
  <c r="CC173" i="4"/>
  <c r="AK173" i="4"/>
  <c r="AL173" i="4" s="1"/>
  <c r="BV173" i="4"/>
  <c r="BZ173" i="4" s="1"/>
  <c r="CA173" i="4" s="1"/>
  <c r="BW173" i="4" l="1"/>
  <c r="BX173" i="4" s="1"/>
  <c r="CF173" i="4" s="1"/>
  <c r="H174" i="4"/>
  <c r="AT174" i="4"/>
  <c r="AU174" i="4" l="1" a="1"/>
  <c r="AU174" i="4" s="1"/>
  <c r="AZ174" i="4" a="1"/>
  <c r="AZ174" i="4" s="1"/>
  <c r="AX174" i="4" a="1"/>
  <c r="AX174" i="4" s="1"/>
  <c r="BA174" i="4" a="1"/>
  <c r="BA174" i="4" s="1"/>
  <c r="AY174" i="4" a="1"/>
  <c r="AY174" i="4" s="1"/>
  <c r="I174" i="4" a="1"/>
  <c r="I174" i="4" s="1"/>
  <c r="M174" i="4" a="1"/>
  <c r="M174" i="4" s="1"/>
  <c r="N174" i="4" a="1"/>
  <c r="N174" i="4" s="1"/>
  <c r="O174" i="4" a="1"/>
  <c r="O174" i="4" s="1"/>
  <c r="L174" i="4" a="1"/>
  <c r="L174" i="4" s="1"/>
  <c r="K174" i="4" a="1"/>
  <c r="K174" i="4" s="1"/>
  <c r="J174" i="4" l="1" a="1"/>
  <c r="J174" i="4" s="1"/>
  <c r="S174" i="4" a="1"/>
  <c r="S174" i="4" s="1"/>
  <c r="U174" i="4" s="1" a="1"/>
  <c r="U174" i="4" s="1"/>
  <c r="Q174" i="4" a="1"/>
  <c r="Q174" i="4" s="1"/>
  <c r="R174" i="4" a="1"/>
  <c r="R174" i="4" s="1"/>
  <c r="T174" i="4" s="1" a="1"/>
  <c r="T174" i="4" s="1"/>
  <c r="P174" i="4" a="1"/>
  <c r="P174" i="4" s="1"/>
  <c r="AW174" i="4" a="1"/>
  <c r="AW174" i="4" s="1"/>
  <c r="BE174" i="4" a="1"/>
  <c r="BE174" i="4" s="1"/>
  <c r="BG174" i="4" s="1" a="1"/>
  <c r="BG174" i="4" s="1"/>
  <c r="BC174" i="4" a="1"/>
  <c r="BC174" i="4" s="1"/>
  <c r="AV174" i="4" a="1"/>
  <c r="AV174" i="4" s="1"/>
  <c r="BD174" i="4" a="1"/>
  <c r="BD174" i="4" s="1"/>
  <c r="BF174" i="4" s="1" a="1"/>
  <c r="BF174" i="4" s="1"/>
  <c r="BB174" i="4" a="1"/>
  <c r="BB174" i="4" s="1"/>
  <c r="BI174" i="4" l="1"/>
  <c r="BJ174" i="4"/>
  <c r="BH174" i="4"/>
  <c r="W174" i="4"/>
  <c r="X174" i="4"/>
  <c r="V174" i="4"/>
  <c r="Y174" i="4" l="1"/>
  <c r="Z174" i="4" s="1"/>
  <c r="BK174" i="4"/>
  <c r="BL174" i="4" s="1"/>
  <c r="BO174" i="4" l="1" a="1"/>
  <c r="BO174" i="4" s="1"/>
  <c r="BM174" i="4" a="1"/>
  <c r="BM174" i="4" s="1"/>
  <c r="AM174" i="4" s="1" a="1"/>
  <c r="AM174" i="4" s="1"/>
  <c r="BN174" i="4" a="1"/>
  <c r="BN174" i="4" s="1"/>
  <c r="BR174" i="4" a="1"/>
  <c r="BR174" i="4" s="1"/>
  <c r="BP174" i="4" a="1"/>
  <c r="BP174" i="4" s="1"/>
  <c r="BQ174" i="4" s="1"/>
  <c r="BS174" i="4" a="1"/>
  <c r="BS174" i="4" s="1"/>
  <c r="BT174" i="4" s="1"/>
  <c r="CB174" i="4" s="1"/>
  <c r="AG174" i="4" a="1"/>
  <c r="AG174" i="4" s="1"/>
  <c r="AC174" i="4" a="1"/>
  <c r="AC174" i="4" s="1"/>
  <c r="AB174" i="4" a="1"/>
  <c r="AB174" i="4" s="1"/>
  <c r="AA174" i="4" a="1"/>
  <c r="AA174" i="4" s="1"/>
  <c r="BY174" i="4" s="1" a="1"/>
  <c r="BY174" i="4" s="1"/>
  <c r="AD174" i="4" a="1"/>
  <c r="AD174" i="4" s="1"/>
  <c r="AF174" i="4" a="1"/>
  <c r="AF174" i="4" s="1"/>
  <c r="AH174" i="4" s="1"/>
  <c r="AP174" i="4" s="1"/>
  <c r="AS174" i="4" l="1"/>
  <c r="AR174" i="4"/>
  <c r="AQ174" i="4"/>
  <c r="CE174" i="4"/>
  <c r="CC174" i="4"/>
  <c r="CD174" i="4"/>
  <c r="AE174" i="4"/>
  <c r="AI174" i="4" s="1"/>
  <c r="BV174" i="4"/>
  <c r="BZ174" i="4" s="1"/>
  <c r="CA174" i="4" s="1"/>
  <c r="BU174" i="4"/>
  <c r="BW174" i="4" l="1"/>
  <c r="BX174" i="4" s="1"/>
  <c r="AJ174" i="4"/>
  <c r="AN174" i="4" s="1"/>
  <c r="AO174" i="4" s="1"/>
  <c r="AK174" i="4" l="1"/>
  <c r="AL174" i="4" s="1"/>
  <c r="CF174" i="4" s="1"/>
  <c r="AT175" i="4"/>
  <c r="H175" i="4"/>
  <c r="I175" i="4" l="1" a="1"/>
  <c r="I175" i="4" s="1"/>
  <c r="N175" i="4" a="1"/>
  <c r="N175" i="4" s="1"/>
  <c r="O175" i="4" a="1"/>
  <c r="O175" i="4" s="1"/>
  <c r="L175" i="4" a="1"/>
  <c r="L175" i="4" s="1"/>
  <c r="M175" i="4" a="1"/>
  <c r="M175" i="4" s="1"/>
  <c r="AU175" i="4" a="1"/>
  <c r="AU175" i="4" s="1"/>
  <c r="AX175" i="4" a="1"/>
  <c r="AX175" i="4" s="1"/>
  <c r="AZ175" i="4" a="1"/>
  <c r="AZ175" i="4" s="1"/>
  <c r="AY175" i="4" a="1"/>
  <c r="AY175" i="4" s="1"/>
  <c r="BA175" i="4" a="1"/>
  <c r="BA175" i="4" s="1"/>
  <c r="AW175" i="4" a="1"/>
  <c r="AW175" i="4" s="1"/>
  <c r="AV175" i="4" l="1" a="1"/>
  <c r="AV175" i="4" s="1"/>
  <c r="BC175" i="4" a="1"/>
  <c r="BC175" i="4" s="1"/>
  <c r="BD175" i="4" a="1"/>
  <c r="BD175" i="4" s="1"/>
  <c r="BF175" i="4" s="1" a="1"/>
  <c r="BF175" i="4" s="1"/>
  <c r="BE175" i="4" a="1"/>
  <c r="BE175" i="4" s="1"/>
  <c r="BG175" i="4" s="1" a="1"/>
  <c r="BG175" i="4" s="1"/>
  <c r="BB175" i="4" a="1"/>
  <c r="BB175" i="4" s="1"/>
  <c r="K175" i="4" a="1"/>
  <c r="K175" i="4" s="1"/>
  <c r="S175" i="4" a="1"/>
  <c r="S175" i="4" s="1"/>
  <c r="U175" i="4" s="1" a="1"/>
  <c r="U175" i="4" s="1"/>
  <c r="J175" i="4" a="1"/>
  <c r="J175" i="4" s="1"/>
  <c r="P175" i="4" a="1"/>
  <c r="P175" i="4" s="1"/>
  <c r="Q175" i="4" a="1"/>
  <c r="Q175" i="4" s="1"/>
  <c r="R175" i="4" a="1"/>
  <c r="R175" i="4" s="1"/>
  <c r="T175" i="4" s="1" a="1"/>
  <c r="T175" i="4" s="1"/>
  <c r="V175" i="4" l="1"/>
  <c r="W175" i="4"/>
  <c r="X175" i="4"/>
  <c r="Y175" i="4" s="1"/>
  <c r="Z175" i="4" s="1"/>
  <c r="BJ175" i="4"/>
  <c r="BK175" i="4" s="1"/>
  <c r="BL175" i="4" s="1"/>
  <c r="BH175" i="4"/>
  <c r="BI175" i="4"/>
  <c r="BP175" i="4" l="1" a="1"/>
  <c r="BP175" i="4" s="1"/>
  <c r="BO175" i="4" a="1"/>
  <c r="BO175" i="4" s="1"/>
  <c r="BQ175" i="4" s="1"/>
  <c r="BN175" i="4" a="1"/>
  <c r="BN175" i="4" s="1"/>
  <c r="BS175" i="4" a="1"/>
  <c r="BS175" i="4" s="1"/>
  <c r="BR175" i="4" a="1"/>
  <c r="BR175" i="4" s="1"/>
  <c r="BU175" i="4" s="1"/>
  <c r="BM175" i="4" a="1"/>
  <c r="BM175" i="4" s="1"/>
  <c r="AM175" i="4" s="1" a="1"/>
  <c r="AM175" i="4" s="1"/>
  <c r="AF175" i="4" a="1"/>
  <c r="AF175" i="4" s="1"/>
  <c r="AA175" i="4" a="1"/>
  <c r="AA175" i="4" s="1"/>
  <c r="BY175" i="4" s="1" a="1"/>
  <c r="BY175" i="4" s="1"/>
  <c r="AD175" i="4" a="1"/>
  <c r="AD175" i="4" s="1"/>
  <c r="AC175" i="4" a="1"/>
  <c r="AC175" i="4" s="1"/>
  <c r="AE175" i="4" s="1"/>
  <c r="AB175" i="4" a="1"/>
  <c r="AB175" i="4" s="1"/>
  <c r="AG175" i="4" a="1"/>
  <c r="AG175" i="4" s="1"/>
  <c r="AH175" i="4" s="1"/>
  <c r="AP175" i="4" s="1"/>
  <c r="AI175" i="4" l="1"/>
  <c r="BT175" i="4"/>
  <c r="CB175" i="4" s="1"/>
  <c r="AJ175" i="4"/>
  <c r="AN175" i="4" s="1"/>
  <c r="AO175" i="4" s="1"/>
  <c r="AK175" i="4"/>
  <c r="AL175" i="4" s="1"/>
  <c r="BV175" i="4"/>
  <c r="BZ175" i="4" s="1"/>
  <c r="CA175" i="4" l="1"/>
  <c r="AS175" i="4"/>
  <c r="AQ175" i="4"/>
  <c r="AR175" i="4"/>
  <c r="CD175" i="4"/>
  <c r="CE175" i="4"/>
  <c r="CC175" i="4"/>
  <c r="BW175" i="4"/>
  <c r="BX175" i="4" s="1"/>
  <c r="CF175" i="4" s="1"/>
  <c r="AT176" i="4"/>
  <c r="H176" i="4"/>
  <c r="I176" i="4" l="1" a="1"/>
  <c r="I176" i="4" s="1"/>
  <c r="M176" i="4" a="1"/>
  <c r="M176" i="4" s="1"/>
  <c r="O176" i="4" a="1"/>
  <c r="O176" i="4" s="1"/>
  <c r="N176" i="4" a="1"/>
  <c r="N176" i="4" s="1"/>
  <c r="K176" i="4" a="1"/>
  <c r="K176" i="4" s="1"/>
  <c r="AU176" i="4" a="1"/>
  <c r="AU176" i="4" s="1"/>
  <c r="AX176" i="4" a="1"/>
  <c r="AX176" i="4" s="1"/>
  <c r="BA176" i="4" a="1"/>
  <c r="BA176" i="4" s="1"/>
  <c r="AY176" i="4" a="1"/>
  <c r="AY176" i="4" s="1"/>
  <c r="AZ176" i="4" a="1"/>
  <c r="AZ176" i="4" s="1"/>
  <c r="AW176" i="4" l="1" a="1"/>
  <c r="AW176" i="4" s="1"/>
  <c r="BE176" i="4" a="1"/>
  <c r="BE176" i="4" s="1"/>
  <c r="BG176" i="4" s="1" a="1"/>
  <c r="BG176" i="4" s="1"/>
  <c r="BB176" i="4" a="1"/>
  <c r="BB176" i="4" s="1"/>
  <c r="BC176" i="4" a="1"/>
  <c r="BC176" i="4" s="1"/>
  <c r="BD176" i="4" a="1"/>
  <c r="BD176" i="4" s="1"/>
  <c r="BF176" i="4" s="1" a="1"/>
  <c r="BF176" i="4" s="1"/>
  <c r="AV176" i="4" a="1"/>
  <c r="AV176" i="4" s="1"/>
  <c r="L176" i="4" a="1"/>
  <c r="L176" i="4" s="1"/>
  <c r="R176" i="4" a="1"/>
  <c r="R176" i="4" s="1"/>
  <c r="T176" i="4" s="1" a="1"/>
  <c r="T176" i="4" s="1"/>
  <c r="J176" i="4" a="1"/>
  <c r="J176" i="4" s="1"/>
  <c r="S176" i="4" a="1"/>
  <c r="S176" i="4" s="1"/>
  <c r="U176" i="4" s="1" a="1"/>
  <c r="U176" i="4" s="1"/>
  <c r="Q176" i="4" a="1"/>
  <c r="Q176" i="4" s="1"/>
  <c r="P176" i="4" a="1"/>
  <c r="P176" i="4" s="1"/>
  <c r="X176" i="4" l="1"/>
  <c r="V176" i="4"/>
  <c r="W176" i="4"/>
  <c r="Y176" i="4"/>
  <c r="Z176" i="4" s="1"/>
  <c r="BJ176" i="4"/>
  <c r="BK176" i="4" s="1"/>
  <c r="BL176" i="4" s="1"/>
  <c r="BH176" i="4"/>
  <c r="BI176" i="4"/>
  <c r="BS176" i="4" l="1" a="1"/>
  <c r="BS176" i="4" s="1"/>
  <c r="BM176" i="4" a="1"/>
  <c r="BM176" i="4" s="1"/>
  <c r="AM176" i="4" s="1" a="1"/>
  <c r="AM176" i="4" s="1"/>
  <c r="BP176" i="4" a="1"/>
  <c r="BP176" i="4" s="1"/>
  <c r="BR176" i="4" a="1"/>
  <c r="BR176" i="4" s="1"/>
  <c r="BO176" i="4" a="1"/>
  <c r="BO176" i="4" s="1"/>
  <c r="BQ176" i="4" s="1"/>
  <c r="BN176" i="4" a="1"/>
  <c r="BN176" i="4" s="1"/>
  <c r="AG176" i="4" a="1"/>
  <c r="AG176" i="4" s="1"/>
  <c r="AC176" i="4" a="1"/>
  <c r="AC176" i="4" s="1"/>
  <c r="AF176" i="4" a="1"/>
  <c r="AF176" i="4" s="1"/>
  <c r="AA176" i="4" a="1"/>
  <c r="AA176" i="4" s="1"/>
  <c r="BY176" i="4" s="1" a="1"/>
  <c r="BY176" i="4" s="1"/>
  <c r="AB176" i="4" a="1"/>
  <c r="AB176" i="4" s="1"/>
  <c r="AD176" i="4" a="1"/>
  <c r="AD176" i="4" s="1"/>
  <c r="BT176" i="4" l="1"/>
  <c r="CB176" i="4" s="1"/>
  <c r="AH176" i="4"/>
  <c r="AP176" i="4" s="1"/>
  <c r="AE176" i="4"/>
  <c r="AI176" i="4" s="1"/>
  <c r="BU176" i="4"/>
  <c r="BV176" i="4"/>
  <c r="BZ176" i="4" s="1"/>
  <c r="CA176" i="4" l="1"/>
  <c r="AS176" i="4"/>
  <c r="AR176" i="4"/>
  <c r="AQ176" i="4"/>
  <c r="CE176" i="4"/>
  <c r="CC176" i="4"/>
  <c r="CD176" i="4"/>
  <c r="BW176" i="4"/>
  <c r="BX176" i="4" s="1"/>
  <c r="AJ176" i="4"/>
  <c r="AN176" i="4" s="1"/>
  <c r="AO176" i="4" s="1"/>
  <c r="AK176" i="4" l="1"/>
  <c r="AL176" i="4" s="1"/>
  <c r="CF176" i="4" s="1"/>
  <c r="AT177" i="4"/>
  <c r="H177" i="4"/>
  <c r="I177" i="4" l="1" a="1"/>
  <c r="I177" i="4" s="1"/>
  <c r="L177" i="4" a="1"/>
  <c r="L177" i="4" s="1"/>
  <c r="K177" i="4" a="1"/>
  <c r="K177" i="4" s="1"/>
  <c r="M177" i="4" a="1"/>
  <c r="M177" i="4" s="1"/>
  <c r="N177" i="4" a="1"/>
  <c r="N177" i="4" s="1"/>
  <c r="O177" i="4" a="1"/>
  <c r="O177" i="4" s="1"/>
  <c r="AU177" i="4" a="1"/>
  <c r="AU177" i="4" s="1"/>
  <c r="AZ177" i="4" a="1"/>
  <c r="AZ177" i="4" s="1"/>
  <c r="BA177" i="4" a="1"/>
  <c r="BA177" i="4" s="1"/>
  <c r="AY177" i="4" a="1"/>
  <c r="AY177" i="4" s="1"/>
  <c r="AW177" i="4" a="1"/>
  <c r="AW177" i="4" s="1"/>
  <c r="AX177" i="4" l="1" a="1"/>
  <c r="AX177" i="4" s="1"/>
  <c r="AV177" i="4" a="1"/>
  <c r="AV177" i="4" s="1"/>
  <c r="BE177" i="4" a="1"/>
  <c r="BE177" i="4" s="1"/>
  <c r="BG177" i="4" s="1" a="1"/>
  <c r="BG177" i="4" s="1"/>
  <c r="BD177" i="4" a="1"/>
  <c r="BD177" i="4" s="1"/>
  <c r="BF177" i="4" s="1" a="1"/>
  <c r="BF177" i="4" s="1"/>
  <c r="BC177" i="4" a="1"/>
  <c r="BC177" i="4" s="1"/>
  <c r="BB177" i="4" a="1"/>
  <c r="BB177" i="4" s="1"/>
  <c r="P177" i="4" a="1"/>
  <c r="P177" i="4" s="1"/>
  <c r="R177" i="4" a="1"/>
  <c r="R177" i="4" s="1"/>
  <c r="T177" i="4" s="1" a="1"/>
  <c r="T177" i="4" s="1"/>
  <c r="S177" i="4" a="1"/>
  <c r="S177" i="4" s="1"/>
  <c r="U177" i="4" s="1" a="1"/>
  <c r="U177" i="4" s="1"/>
  <c r="J177" i="4" a="1"/>
  <c r="J177" i="4" s="1"/>
  <c r="Q177" i="4" a="1"/>
  <c r="Q177" i="4" s="1"/>
  <c r="V177" i="4" l="1"/>
  <c r="W177" i="4"/>
  <c r="X177" i="4"/>
  <c r="Y177" i="4" s="1"/>
  <c r="Z177" i="4" s="1"/>
  <c r="BI177" i="4"/>
  <c r="BH177" i="4"/>
  <c r="BJ177" i="4"/>
  <c r="BK177" i="4" s="1"/>
  <c r="BL177" i="4" s="1"/>
  <c r="BS177" i="4" l="1" a="1"/>
  <c r="BS177" i="4" s="1"/>
  <c r="BR177" i="4" a="1"/>
  <c r="BR177" i="4" s="1"/>
  <c r="BN177" i="4" a="1"/>
  <c r="BN177" i="4" s="1"/>
  <c r="BP177" i="4" a="1"/>
  <c r="BP177" i="4" s="1"/>
  <c r="BM177" i="4" a="1"/>
  <c r="BM177" i="4" s="1"/>
  <c r="AM177" i="4" s="1" a="1"/>
  <c r="AM177" i="4" s="1"/>
  <c r="BO177" i="4" a="1"/>
  <c r="BO177" i="4" s="1"/>
  <c r="BQ177" i="4" s="1"/>
  <c r="AD177" i="4" a="1"/>
  <c r="AD177" i="4" s="1"/>
  <c r="AF177" i="4" a="1"/>
  <c r="AF177" i="4" s="1"/>
  <c r="AC177" i="4" a="1"/>
  <c r="AC177" i="4" s="1"/>
  <c r="AE177" i="4" s="1"/>
  <c r="AA177" i="4" a="1"/>
  <c r="AA177" i="4" s="1"/>
  <c r="BY177" i="4" s="1" a="1"/>
  <c r="BY177" i="4" s="1"/>
  <c r="AB177" i="4" a="1"/>
  <c r="AB177" i="4" s="1"/>
  <c r="AG177" i="4" a="1"/>
  <c r="AG177" i="4" s="1"/>
  <c r="AH177" i="4" s="1"/>
  <c r="AP177" i="4" s="1"/>
  <c r="AI177" i="4" l="1"/>
  <c r="BU177" i="4"/>
  <c r="BT177" i="4"/>
  <c r="CB177" i="4" s="1"/>
  <c r="AS177" i="4" l="1"/>
  <c r="AQ177" i="4"/>
  <c r="AR177" i="4"/>
  <c r="CD177" i="4"/>
  <c r="CE177" i="4"/>
  <c r="CC177" i="4"/>
  <c r="BV177" i="4"/>
  <c r="BZ177" i="4" s="1"/>
  <c r="CA177" i="4" s="1"/>
  <c r="AJ177" i="4"/>
  <c r="AN177" i="4" s="1"/>
  <c r="AO177" i="4" s="1"/>
  <c r="AK177" i="4" l="1"/>
  <c r="AL177" i="4" s="1"/>
  <c r="BW177" i="4"/>
  <c r="BX177" i="4" s="1"/>
  <c r="CF177" i="4" s="1"/>
  <c r="H178" i="4"/>
  <c r="AT178" i="4"/>
  <c r="AU178" i="4" l="1" a="1"/>
  <c r="AU178" i="4" s="1"/>
  <c r="AX178" i="4" a="1"/>
  <c r="AX178" i="4" s="1"/>
  <c r="BA178" i="4" a="1"/>
  <c r="BA178" i="4" s="1"/>
  <c r="AY178" i="4" a="1"/>
  <c r="AY178" i="4" s="1"/>
  <c r="AZ178" i="4" a="1"/>
  <c r="AZ178" i="4" s="1"/>
  <c r="I178" i="4" a="1"/>
  <c r="I178" i="4" s="1"/>
  <c r="N178" i="4" a="1"/>
  <c r="N178" i="4" s="1"/>
  <c r="M178" i="4" a="1"/>
  <c r="M178" i="4" s="1"/>
  <c r="L178" i="4" a="1"/>
  <c r="L178" i="4" s="1"/>
  <c r="O178" i="4" a="1"/>
  <c r="O178" i="4" s="1"/>
  <c r="K178" i="4" l="1" a="1"/>
  <c r="K178" i="4" s="1"/>
  <c r="P178" i="4" a="1"/>
  <c r="P178" i="4" s="1"/>
  <c r="Q178" i="4" a="1"/>
  <c r="Q178" i="4" s="1"/>
  <c r="R178" i="4" a="1"/>
  <c r="R178" i="4" s="1"/>
  <c r="T178" i="4" s="1" a="1"/>
  <c r="T178" i="4" s="1"/>
  <c r="S178" i="4" a="1"/>
  <c r="S178" i="4" s="1"/>
  <c r="U178" i="4" s="1" a="1"/>
  <c r="U178" i="4" s="1"/>
  <c r="J178" i="4" a="1"/>
  <c r="J178" i="4" s="1"/>
  <c r="AW178" i="4" a="1"/>
  <c r="AW178" i="4" s="1"/>
  <c r="BC178" i="4" a="1"/>
  <c r="BC178" i="4" s="1"/>
  <c r="BD178" i="4" a="1"/>
  <c r="BD178" i="4" s="1"/>
  <c r="BF178" i="4" s="1" a="1"/>
  <c r="BF178" i="4" s="1"/>
  <c r="BB178" i="4" a="1"/>
  <c r="BB178" i="4" s="1"/>
  <c r="BE178" i="4" a="1"/>
  <c r="BE178" i="4" s="1"/>
  <c r="BG178" i="4" s="1" a="1"/>
  <c r="BG178" i="4" s="1"/>
  <c r="AV178" i="4" a="1"/>
  <c r="AV178" i="4" s="1"/>
  <c r="BH178" i="4" l="1"/>
  <c r="BI178" i="4"/>
  <c r="BJ178" i="4"/>
  <c r="BK178" i="4" s="1"/>
  <c r="BL178" i="4" s="1"/>
  <c r="W178" i="4"/>
  <c r="V178" i="4"/>
  <c r="X178" i="4"/>
  <c r="Y178" i="4" s="1"/>
  <c r="Z178" i="4" s="1"/>
  <c r="AG178" i="4" l="1" a="1"/>
  <c r="AG178" i="4" s="1"/>
  <c r="AF178" i="4" a="1"/>
  <c r="AF178" i="4" s="1"/>
  <c r="AB178" i="4" a="1"/>
  <c r="AB178" i="4" s="1"/>
  <c r="AA178" i="4" a="1"/>
  <c r="AA178" i="4" s="1"/>
  <c r="BY178" i="4" s="1" a="1"/>
  <c r="BY178" i="4" s="1"/>
  <c r="AD178" i="4" a="1"/>
  <c r="AD178" i="4" s="1"/>
  <c r="AC178" i="4" a="1"/>
  <c r="AC178" i="4" s="1"/>
  <c r="AE178" i="4" s="1"/>
  <c r="BP178" i="4" a="1"/>
  <c r="BP178" i="4" s="1"/>
  <c r="BN178" i="4" a="1"/>
  <c r="BN178" i="4" s="1"/>
  <c r="BR178" i="4" a="1"/>
  <c r="BR178" i="4" s="1"/>
  <c r="BS178" i="4" a="1"/>
  <c r="BS178" i="4" s="1"/>
  <c r="BT178" i="4" s="1"/>
  <c r="CB178" i="4" s="1"/>
  <c r="BO178" i="4" a="1"/>
  <c r="BO178" i="4" s="1"/>
  <c r="BQ178" i="4" s="1"/>
  <c r="BM178" i="4" a="1"/>
  <c r="BM178" i="4" s="1"/>
  <c r="AM178" i="4" s="1" a="1"/>
  <c r="AM178" i="4" s="1"/>
  <c r="BU178" i="4" l="1"/>
  <c r="AH178" i="4"/>
  <c r="AP178" i="4" s="1"/>
  <c r="AI178" i="4"/>
  <c r="BV178" i="4" s="1"/>
  <c r="BZ178" i="4" s="1"/>
  <c r="CA178" i="4" s="1"/>
  <c r="AR178" i="4" l="1"/>
  <c r="AS178" i="4"/>
  <c r="AQ178" i="4"/>
  <c r="CE178" i="4"/>
  <c r="CC178" i="4"/>
  <c r="CD178" i="4"/>
  <c r="BW178" i="4"/>
  <c r="BX178" i="4" s="1"/>
  <c r="AJ178" i="4"/>
  <c r="AN178" i="4" s="1"/>
  <c r="AO178" i="4" s="1"/>
  <c r="AK178" i="4" l="1"/>
  <c r="AL178" i="4" s="1"/>
  <c r="CF178" i="4" s="1"/>
  <c r="AT179" i="4"/>
  <c r="H179" i="4"/>
  <c r="I179" i="4" l="1" a="1"/>
  <c r="I179" i="4" s="1"/>
  <c r="K179" i="4" a="1"/>
  <c r="K179" i="4" s="1"/>
  <c r="N179" i="4" a="1"/>
  <c r="N179" i="4" s="1"/>
  <c r="M179" i="4" a="1"/>
  <c r="M179" i="4" s="1"/>
  <c r="O179" i="4" a="1"/>
  <c r="O179" i="4" s="1"/>
  <c r="L179" i="4" a="1"/>
  <c r="L179" i="4" s="1"/>
  <c r="AU179" i="4" a="1"/>
  <c r="AU179" i="4" s="1"/>
  <c r="AZ179" i="4" a="1"/>
  <c r="AZ179" i="4" s="1"/>
  <c r="AX179" i="4" a="1"/>
  <c r="AX179" i="4" s="1"/>
  <c r="AY179" i="4" a="1"/>
  <c r="AY179" i="4" s="1"/>
  <c r="BA179" i="4" a="1"/>
  <c r="BA179" i="4" s="1"/>
  <c r="AW179" i="4" l="1" a="1"/>
  <c r="AW179" i="4" s="1"/>
  <c r="BE179" i="4" a="1"/>
  <c r="BE179" i="4" s="1"/>
  <c r="BG179" i="4" s="1" a="1"/>
  <c r="BG179" i="4" s="1"/>
  <c r="BC179" i="4" a="1"/>
  <c r="BC179" i="4" s="1"/>
  <c r="AV179" i="4" a="1"/>
  <c r="AV179" i="4" s="1"/>
  <c r="BB179" i="4" a="1"/>
  <c r="BB179" i="4" s="1"/>
  <c r="BD179" i="4" a="1"/>
  <c r="BD179" i="4" s="1"/>
  <c r="BF179" i="4" s="1" a="1"/>
  <c r="BF179" i="4" s="1"/>
  <c r="R179" i="4" a="1"/>
  <c r="R179" i="4" s="1"/>
  <c r="T179" i="4" s="1" a="1"/>
  <c r="T179" i="4" s="1"/>
  <c r="P179" i="4" a="1"/>
  <c r="P179" i="4" s="1"/>
  <c r="S179" i="4" a="1"/>
  <c r="S179" i="4" s="1"/>
  <c r="U179" i="4" s="1" a="1"/>
  <c r="U179" i="4" s="1"/>
  <c r="W179" i="4" s="1"/>
  <c r="Q179" i="4" a="1"/>
  <c r="Q179" i="4" s="1"/>
  <c r="J179" i="4" a="1"/>
  <c r="J179" i="4" s="1"/>
  <c r="X179" i="4" l="1"/>
  <c r="V179" i="4"/>
  <c r="BI179" i="4"/>
  <c r="BJ179" i="4"/>
  <c r="BH179" i="4"/>
  <c r="BK179" i="4" l="1"/>
  <c r="BL179" i="4" s="1"/>
  <c r="Y179" i="4"/>
  <c r="Z179" i="4" s="1"/>
  <c r="BM179" i="4" a="1"/>
  <c r="BM179" i="4" s="1"/>
  <c r="AM179" i="4" s="1" a="1"/>
  <c r="AM179" i="4" s="1"/>
  <c r="BO179" i="4" a="1"/>
  <c r="BO179" i="4" s="1"/>
  <c r="BN179" i="4" a="1"/>
  <c r="BN179" i="4" s="1"/>
  <c r="BP179" i="4" a="1"/>
  <c r="BP179" i="4" s="1"/>
  <c r="BR179" i="4" a="1"/>
  <c r="BR179" i="4" s="1"/>
  <c r="BS179" i="4" a="1"/>
  <c r="BS179" i="4" s="1"/>
  <c r="BT179" i="4" s="1"/>
  <c r="CB179" i="4" s="1"/>
  <c r="AG179" i="4" a="1"/>
  <c r="AG179" i="4" s="1"/>
  <c r="AF179" i="4" a="1"/>
  <c r="AF179" i="4" s="1"/>
  <c r="AD179" i="4" a="1"/>
  <c r="AD179" i="4" s="1"/>
  <c r="AC179" i="4" a="1"/>
  <c r="AC179" i="4" s="1"/>
  <c r="AE179" i="4" s="1"/>
  <c r="AB179" i="4" a="1"/>
  <c r="AB179" i="4" s="1"/>
  <c r="AA179" i="4" a="1"/>
  <c r="AA179" i="4" s="1"/>
  <c r="BY179" i="4" s="1" a="1"/>
  <c r="BY179" i="4" s="1"/>
  <c r="AH179" i="4" l="1"/>
  <c r="AP179" i="4" s="1"/>
  <c r="AI179" i="4"/>
  <c r="BV179" i="4"/>
  <c r="BZ179" i="4" s="1"/>
  <c r="CA179" i="4" s="1"/>
  <c r="BQ179" i="4"/>
  <c r="BU179" i="4" s="1"/>
  <c r="AR179" i="4" l="1"/>
  <c r="AS179" i="4"/>
  <c r="AQ179" i="4"/>
  <c r="CE179" i="4"/>
  <c r="CC179" i="4"/>
  <c r="CD179" i="4"/>
  <c r="BW179" i="4"/>
  <c r="BX179" i="4" s="1"/>
  <c r="AJ179" i="4"/>
  <c r="AN179" i="4" s="1"/>
  <c r="AO179" i="4" s="1"/>
  <c r="AK179" i="4" l="1"/>
  <c r="AL179" i="4" s="1"/>
  <c r="CF179" i="4" s="1"/>
  <c r="H180" i="4"/>
  <c r="AT180" i="4"/>
  <c r="AU180" i="4" a="1"/>
  <c r="AU180" i="4" s="1"/>
  <c r="AZ180" i="4" a="1"/>
  <c r="AZ180" i="4" s="1"/>
  <c r="AY180" i="4" a="1"/>
  <c r="AY180" i="4" s="1"/>
  <c r="AX180" i="4" a="1"/>
  <c r="AX180" i="4" s="1"/>
  <c r="BA180" i="4" a="1"/>
  <c r="BA180" i="4" s="1"/>
  <c r="I180" i="4" a="1"/>
  <c r="I180" i="4" s="1"/>
  <c r="N180" i="4" a="1"/>
  <c r="N180" i="4" s="1"/>
  <c r="O180" i="4" a="1"/>
  <c r="O180" i="4" s="1"/>
  <c r="M180" i="4" a="1"/>
  <c r="M180" i="4" s="1"/>
  <c r="K180" i="4" a="1"/>
  <c r="K180" i="4" s="1"/>
  <c r="L180" i="4" l="1" a="1"/>
  <c r="L180" i="4" s="1"/>
  <c r="R180" i="4" a="1"/>
  <c r="R180" i="4" s="1"/>
  <c r="T180" i="4" s="1" a="1"/>
  <c r="T180" i="4" s="1"/>
  <c r="J180" i="4" a="1"/>
  <c r="J180" i="4" s="1"/>
  <c r="Q180" i="4" a="1"/>
  <c r="Q180" i="4" s="1"/>
  <c r="S180" i="4" a="1"/>
  <c r="S180" i="4" s="1"/>
  <c r="U180" i="4" s="1" a="1"/>
  <c r="U180" i="4" s="1"/>
  <c r="P180" i="4" a="1"/>
  <c r="P180" i="4" s="1"/>
  <c r="AW180" i="4" a="1"/>
  <c r="AW180" i="4" s="1"/>
  <c r="BB180" i="4" a="1"/>
  <c r="BB180" i="4" s="1"/>
  <c r="BD180" i="4" a="1"/>
  <c r="BD180" i="4" s="1"/>
  <c r="BF180" i="4" s="1" a="1"/>
  <c r="BF180" i="4" s="1"/>
  <c r="BC180" i="4" a="1"/>
  <c r="BC180" i="4" s="1"/>
  <c r="BE180" i="4" a="1"/>
  <c r="BE180" i="4" s="1"/>
  <c r="BG180" i="4" s="1" a="1"/>
  <c r="BG180" i="4" s="1"/>
  <c r="AV180" i="4" a="1"/>
  <c r="AV180" i="4" s="1"/>
  <c r="BI180" i="4" l="1"/>
  <c r="BH180" i="4"/>
  <c r="BJ180" i="4"/>
  <c r="BK180" i="4" s="1"/>
  <c r="BL180" i="4" s="1"/>
  <c r="W180" i="4"/>
  <c r="V180" i="4"/>
  <c r="X180" i="4"/>
  <c r="Y180" i="4"/>
  <c r="Z180" i="4" s="1"/>
  <c r="AG180" i="4" l="1" a="1"/>
  <c r="AG180" i="4" s="1"/>
  <c r="AF180" i="4" a="1"/>
  <c r="AF180" i="4" s="1"/>
  <c r="AA180" i="4" a="1"/>
  <c r="AA180" i="4" s="1"/>
  <c r="BY180" i="4" s="1" a="1"/>
  <c r="BY180" i="4" s="1"/>
  <c r="AB180" i="4" a="1"/>
  <c r="AB180" i="4" s="1"/>
  <c r="AC180" i="4" a="1"/>
  <c r="AC180" i="4" s="1"/>
  <c r="AD180" i="4" a="1"/>
  <c r="AD180" i="4" s="1"/>
  <c r="BO180" i="4" a="1"/>
  <c r="BO180" i="4" s="1"/>
  <c r="BS180" i="4" a="1"/>
  <c r="BS180" i="4" s="1"/>
  <c r="BN180" i="4" a="1"/>
  <c r="BN180" i="4" s="1"/>
  <c r="BM180" i="4" a="1"/>
  <c r="BM180" i="4" s="1"/>
  <c r="AM180" i="4" s="1" a="1"/>
  <c r="AM180" i="4" s="1"/>
  <c r="BR180" i="4" a="1"/>
  <c r="BR180" i="4" s="1"/>
  <c r="BP180" i="4" a="1"/>
  <c r="BP180" i="4" s="1"/>
  <c r="BT180" i="4" l="1"/>
  <c r="CB180" i="4" s="1"/>
  <c r="BQ180" i="4"/>
  <c r="BU180" i="4" s="1"/>
  <c r="AE180" i="4"/>
  <c r="AH180" i="4"/>
  <c r="AP180" i="4" s="1"/>
  <c r="AI180" i="4"/>
  <c r="BV180" i="4" s="1"/>
  <c r="BZ180" i="4" s="1"/>
  <c r="CA180" i="4" l="1"/>
  <c r="AS180" i="4"/>
  <c r="AR180" i="4"/>
  <c r="AQ180" i="4"/>
  <c r="CE180" i="4"/>
  <c r="CC180" i="4"/>
  <c r="CD180" i="4"/>
  <c r="BW180" i="4"/>
  <c r="BX180" i="4" s="1"/>
  <c r="AJ180" i="4"/>
  <c r="AN180" i="4" s="1"/>
  <c r="AO180" i="4" s="1"/>
  <c r="AK180" i="4" l="1"/>
  <c r="AL180" i="4" s="1"/>
  <c r="CF180" i="4" s="1"/>
  <c r="H181" i="4"/>
  <c r="AT181" i="4"/>
  <c r="AU181" i="4" l="1" a="1"/>
  <c r="AU181" i="4" s="1"/>
  <c r="AX181" i="4" a="1"/>
  <c r="AX181" i="4" s="1"/>
  <c r="BA181" i="4" a="1"/>
  <c r="BA181" i="4" s="1"/>
  <c r="AY181" i="4" a="1"/>
  <c r="AY181" i="4" s="1"/>
  <c r="AW181" i="4" a="1"/>
  <c r="AW181" i="4" s="1"/>
  <c r="AZ181" i="4" a="1"/>
  <c r="AZ181" i="4" s="1"/>
  <c r="I181" i="4" a="1"/>
  <c r="I181" i="4" s="1"/>
  <c r="N181" i="4" a="1"/>
  <c r="N181" i="4" s="1"/>
  <c r="M181" i="4" a="1"/>
  <c r="M181" i="4" s="1"/>
  <c r="O181" i="4" a="1"/>
  <c r="O181" i="4" s="1"/>
  <c r="K181" i="4" a="1"/>
  <c r="K181" i="4" s="1"/>
  <c r="L181" i="4" l="1" a="1"/>
  <c r="L181" i="4" s="1"/>
  <c r="J181" i="4" a="1"/>
  <c r="J181" i="4" s="1"/>
  <c r="R181" i="4" a="1"/>
  <c r="R181" i="4" s="1"/>
  <c r="T181" i="4" s="1" a="1"/>
  <c r="T181" i="4" s="1"/>
  <c r="S181" i="4" a="1"/>
  <c r="S181" i="4" s="1"/>
  <c r="U181" i="4" s="1" a="1"/>
  <c r="U181" i="4" s="1"/>
  <c r="P181" i="4" a="1"/>
  <c r="P181" i="4" s="1"/>
  <c r="Q181" i="4" a="1"/>
  <c r="Q181" i="4" s="1"/>
  <c r="BB181" i="4" a="1"/>
  <c r="BB181" i="4" s="1"/>
  <c r="BC181" i="4" a="1"/>
  <c r="BC181" i="4" s="1"/>
  <c r="AV181" i="4" a="1"/>
  <c r="AV181" i="4" s="1"/>
  <c r="BE181" i="4" a="1"/>
  <c r="BE181" i="4" s="1"/>
  <c r="BG181" i="4" s="1" a="1"/>
  <c r="BG181" i="4" s="1"/>
  <c r="BD181" i="4" a="1"/>
  <c r="BD181" i="4" s="1"/>
  <c r="BF181" i="4" s="1" a="1"/>
  <c r="BF181" i="4" s="1"/>
  <c r="BH181" i="4" l="1"/>
  <c r="BI181" i="4"/>
  <c r="BJ181" i="4"/>
  <c r="BK181" i="4" s="1"/>
  <c r="BL181" i="4" s="1"/>
  <c r="V181" i="4"/>
  <c r="X181" i="4"/>
  <c r="W181" i="4"/>
  <c r="Y181" i="4"/>
  <c r="Z181" i="4" s="1"/>
  <c r="AG181" i="4" l="1" a="1"/>
  <c r="AG181" i="4" s="1"/>
  <c r="AA181" i="4" a="1"/>
  <c r="AA181" i="4" s="1"/>
  <c r="BY181" i="4" s="1" a="1"/>
  <c r="BY181" i="4" s="1"/>
  <c r="AF181" i="4" a="1"/>
  <c r="AF181" i="4" s="1"/>
  <c r="AB181" i="4" a="1"/>
  <c r="AB181" i="4" s="1"/>
  <c r="AC181" i="4" a="1"/>
  <c r="AC181" i="4" s="1"/>
  <c r="AD181" i="4" a="1"/>
  <c r="AD181" i="4" s="1"/>
  <c r="BO181" i="4" a="1"/>
  <c r="BO181" i="4" s="1"/>
  <c r="BS181" i="4" a="1"/>
  <c r="BS181" i="4" s="1"/>
  <c r="BN181" i="4" a="1"/>
  <c r="BN181" i="4" s="1"/>
  <c r="BP181" i="4" a="1"/>
  <c r="BP181" i="4" s="1"/>
  <c r="BM181" i="4" a="1"/>
  <c r="BM181" i="4" s="1"/>
  <c r="AM181" i="4" s="1" a="1"/>
  <c r="AM181" i="4" s="1"/>
  <c r="BR181" i="4" a="1"/>
  <c r="BR181" i="4" s="1"/>
  <c r="BT181" i="4" l="1"/>
  <c r="CB181" i="4" s="1"/>
  <c r="BQ181" i="4"/>
  <c r="BU181" i="4" s="1"/>
  <c r="AE181" i="4"/>
  <c r="AH181" i="4"/>
  <c r="AP181" i="4" s="1"/>
  <c r="AI181" i="4"/>
  <c r="AS181" i="4" l="1"/>
  <c r="AR181" i="4"/>
  <c r="AQ181" i="4"/>
  <c r="CE181" i="4"/>
  <c r="CC181" i="4"/>
  <c r="CD181" i="4"/>
  <c r="AJ181" i="4"/>
  <c r="AN181" i="4" s="1"/>
  <c r="AO181" i="4" s="1"/>
  <c r="BV181" i="4"/>
  <c r="BZ181" i="4" s="1"/>
  <c r="CA181" i="4" s="1"/>
  <c r="AK181" i="4" l="1"/>
  <c r="AL181" i="4" s="1"/>
  <c r="BW181" i="4"/>
  <c r="BX181" i="4" s="1"/>
  <c r="CF181" i="4" s="1"/>
  <c r="H182" i="4"/>
  <c r="AT182" i="4"/>
  <c r="AU182" i="4" l="1" a="1"/>
  <c r="AU182" i="4" s="1"/>
  <c r="AW182" i="4" a="1"/>
  <c r="AW182" i="4" s="1"/>
  <c r="AX182" i="4" a="1"/>
  <c r="AX182" i="4" s="1"/>
  <c r="BA182" i="4" a="1"/>
  <c r="BA182" i="4" s="1"/>
  <c r="AY182" i="4" a="1"/>
  <c r="AY182" i="4" s="1"/>
  <c r="AZ182" i="4" a="1"/>
  <c r="AZ182" i="4" s="1"/>
  <c r="I182" i="4" a="1"/>
  <c r="I182" i="4" s="1"/>
  <c r="L182" i="4" a="1"/>
  <c r="L182" i="4" s="1"/>
  <c r="N182" i="4" a="1"/>
  <c r="N182" i="4" s="1"/>
  <c r="M182" i="4" a="1"/>
  <c r="M182" i="4" s="1"/>
  <c r="K182" i="4" a="1"/>
  <c r="K182" i="4" s="1"/>
  <c r="O182" i="4" a="1"/>
  <c r="O182" i="4" s="1"/>
  <c r="P182" i="4" l="1" a="1"/>
  <c r="P182" i="4" s="1"/>
  <c r="S182" i="4" a="1"/>
  <c r="S182" i="4" s="1"/>
  <c r="U182" i="4" s="1" a="1"/>
  <c r="U182" i="4" s="1"/>
  <c r="Q182" i="4" a="1"/>
  <c r="Q182" i="4" s="1"/>
  <c r="J182" i="4" a="1"/>
  <c r="J182" i="4" s="1"/>
  <c r="R182" i="4" a="1"/>
  <c r="R182" i="4" s="1"/>
  <c r="T182" i="4" s="1" a="1"/>
  <c r="T182" i="4" s="1"/>
  <c r="AV182" i="4" a="1"/>
  <c r="AV182" i="4" s="1"/>
  <c r="BD182" i="4" a="1"/>
  <c r="BD182" i="4" s="1"/>
  <c r="BF182" i="4" s="1" a="1"/>
  <c r="BF182" i="4" s="1"/>
  <c r="BE182" i="4" a="1"/>
  <c r="BE182" i="4" s="1"/>
  <c r="BG182" i="4" s="1" a="1"/>
  <c r="BG182" i="4" s="1"/>
  <c r="BB182" i="4" a="1"/>
  <c r="BB182" i="4" s="1"/>
  <c r="BC182" i="4" a="1"/>
  <c r="BC182" i="4" s="1"/>
  <c r="BJ182" i="4" l="1"/>
  <c r="BH182" i="4"/>
  <c r="BI182" i="4"/>
  <c r="X182" i="4"/>
  <c r="V182" i="4"/>
  <c r="W182" i="4"/>
  <c r="Y182" i="4" l="1"/>
  <c r="Z182" i="4" s="1"/>
  <c r="BK182" i="4"/>
  <c r="BL182" i="4" s="1"/>
  <c r="BO182" i="4" l="1" a="1"/>
  <c r="BO182" i="4" s="1"/>
  <c r="BR182" i="4" a="1"/>
  <c r="BR182" i="4" s="1"/>
  <c r="BM182" i="4" a="1"/>
  <c r="BM182" i="4" s="1"/>
  <c r="AM182" i="4" s="1" a="1"/>
  <c r="AM182" i="4" s="1"/>
  <c r="BS182" i="4" a="1"/>
  <c r="BS182" i="4" s="1"/>
  <c r="BT182" i="4" s="1"/>
  <c r="BP182" i="4" a="1"/>
  <c r="BP182" i="4" s="1"/>
  <c r="BQ182" i="4" s="1"/>
  <c r="BN182" i="4" a="1"/>
  <c r="BN182" i="4" s="1"/>
  <c r="AA182" i="4" a="1"/>
  <c r="AA182" i="4" s="1"/>
  <c r="BY182" i="4" s="1" a="1"/>
  <c r="BY182" i="4" s="1"/>
  <c r="AF182" i="4" a="1"/>
  <c r="AF182" i="4" s="1"/>
  <c r="AB182" i="4" a="1"/>
  <c r="AB182" i="4" s="1"/>
  <c r="AD182" i="4" a="1"/>
  <c r="AD182" i="4" s="1"/>
  <c r="AC182" i="4" a="1"/>
  <c r="AC182" i="4" s="1"/>
  <c r="AE182" i="4" s="1"/>
  <c r="AG182" i="4" a="1"/>
  <c r="AG182" i="4" s="1"/>
  <c r="AH182" i="4" s="1"/>
  <c r="AP182" i="4" s="1"/>
  <c r="CB182" i="4" l="1"/>
  <c r="AS182" i="4"/>
  <c r="AR182" i="4"/>
  <c r="AQ182" i="4"/>
  <c r="CE182" i="4"/>
  <c r="CC182" i="4"/>
  <c r="CD182" i="4"/>
  <c r="AI182" i="4"/>
  <c r="BV182" i="4"/>
  <c r="BZ182" i="4" s="1"/>
  <c r="CA182" i="4" s="1"/>
  <c r="BU182" i="4"/>
  <c r="BW182" i="4" l="1"/>
  <c r="BX182" i="4" s="1"/>
  <c r="AJ182" i="4"/>
  <c r="AN182" i="4" s="1"/>
  <c r="AO182" i="4" s="1"/>
  <c r="AK182" i="4" l="1"/>
  <c r="AL182" i="4" s="1"/>
  <c r="CF182" i="4" s="1"/>
  <c r="AT183" i="4"/>
  <c r="H183" i="4"/>
  <c r="I183" i="4" l="1" a="1"/>
  <c r="I183" i="4" s="1"/>
  <c r="L183" i="4" a="1"/>
  <c r="L183" i="4" s="1"/>
  <c r="M183" i="4" a="1"/>
  <c r="M183" i="4" s="1"/>
  <c r="O183" i="4" a="1"/>
  <c r="O183" i="4" s="1"/>
  <c r="N183" i="4" a="1"/>
  <c r="N183" i="4" s="1"/>
  <c r="AU183" i="4" a="1"/>
  <c r="AU183" i="4" s="1"/>
  <c r="BA183" i="4" a="1"/>
  <c r="BA183" i="4" s="1"/>
  <c r="AX183" i="4" a="1"/>
  <c r="AX183" i="4" s="1"/>
  <c r="AY183" i="4" a="1"/>
  <c r="AY183" i="4" s="1"/>
  <c r="AZ183" i="4" a="1"/>
  <c r="AZ183" i="4" s="1"/>
  <c r="AW183" i="4" l="1" a="1"/>
  <c r="AW183" i="4" s="1"/>
  <c r="BD183" i="4" a="1"/>
  <c r="BD183" i="4" s="1"/>
  <c r="BF183" i="4" s="1" a="1"/>
  <c r="BF183" i="4" s="1"/>
  <c r="AV183" i="4" a="1"/>
  <c r="AV183" i="4" s="1"/>
  <c r="BC183" i="4" a="1"/>
  <c r="BC183" i="4" s="1"/>
  <c r="BE183" i="4" a="1"/>
  <c r="BE183" i="4" s="1"/>
  <c r="BG183" i="4" s="1" a="1"/>
  <c r="BG183" i="4" s="1"/>
  <c r="BB183" i="4" a="1"/>
  <c r="BB183" i="4" s="1"/>
  <c r="K183" i="4" a="1"/>
  <c r="K183" i="4" s="1"/>
  <c r="Q183" i="4" a="1"/>
  <c r="Q183" i="4" s="1"/>
  <c r="J183" i="4" a="1"/>
  <c r="J183" i="4" s="1"/>
  <c r="R183" i="4" a="1"/>
  <c r="R183" i="4" s="1"/>
  <c r="T183" i="4" s="1" a="1"/>
  <c r="T183" i="4" s="1"/>
  <c r="P183" i="4" a="1"/>
  <c r="P183" i="4" s="1"/>
  <c r="S183" i="4" a="1"/>
  <c r="S183" i="4" s="1"/>
  <c r="U183" i="4" s="1" a="1"/>
  <c r="U183" i="4" s="1"/>
  <c r="X183" i="4" l="1"/>
  <c r="V183" i="4"/>
  <c r="W183" i="4"/>
  <c r="BH183" i="4"/>
  <c r="BJ183" i="4"/>
  <c r="BK183" i="4" s="1"/>
  <c r="BL183" i="4" s="1"/>
  <c r="BI183" i="4"/>
  <c r="Y183" i="4" l="1"/>
  <c r="Z183" i="4" s="1"/>
  <c r="BO183" i="4" a="1"/>
  <c r="BO183" i="4" s="1"/>
  <c r="BS183" i="4" a="1"/>
  <c r="BS183" i="4" s="1"/>
  <c r="BP183" i="4" a="1"/>
  <c r="BP183" i="4" s="1"/>
  <c r="BN183" i="4" a="1"/>
  <c r="BN183" i="4" s="1"/>
  <c r="BM183" i="4" a="1"/>
  <c r="BM183" i="4" s="1"/>
  <c r="AM183" i="4" s="1" a="1"/>
  <c r="AM183" i="4" s="1"/>
  <c r="BR183" i="4" a="1"/>
  <c r="BR183" i="4" s="1"/>
  <c r="AD183" i="4" a="1"/>
  <c r="AD183" i="4" s="1"/>
  <c r="AG183" i="4" a="1"/>
  <c r="AG183" i="4" s="1"/>
  <c r="AC183" i="4" a="1"/>
  <c r="AC183" i="4" s="1"/>
  <c r="AE183" i="4" s="1"/>
  <c r="AF183" i="4" a="1"/>
  <c r="AF183" i="4" s="1"/>
  <c r="AI183" i="4" s="1"/>
  <c r="AA183" i="4" a="1"/>
  <c r="AA183" i="4" s="1"/>
  <c r="BY183" i="4" s="1" a="1"/>
  <c r="BY183" i="4" s="1"/>
  <c r="AB183" i="4" a="1"/>
  <c r="AB183" i="4" s="1"/>
  <c r="BT183" i="4" l="1"/>
  <c r="CB183" i="4" s="1"/>
  <c r="AH183" i="4"/>
  <c r="AP183" i="4" s="1"/>
  <c r="BV183" i="4"/>
  <c r="BZ183" i="4" s="1"/>
  <c r="BQ183" i="4"/>
  <c r="BU183" i="4" s="1"/>
  <c r="CA183" i="4" l="1"/>
  <c r="AS183" i="4"/>
  <c r="AR183" i="4"/>
  <c r="AQ183" i="4"/>
  <c r="CE183" i="4"/>
  <c r="CC183" i="4"/>
  <c r="CD183" i="4"/>
  <c r="BW183" i="4"/>
  <c r="BX183" i="4" s="1"/>
  <c r="AJ183" i="4"/>
  <c r="AN183" i="4" s="1"/>
  <c r="AO183" i="4" s="1"/>
  <c r="AK183" i="4" l="1"/>
  <c r="AL183" i="4" s="1"/>
  <c r="CF183" i="4" s="1"/>
  <c r="H184" i="4"/>
  <c r="AT184" i="4"/>
  <c r="AU184" i="4" l="1" a="1"/>
  <c r="AU184" i="4" s="1"/>
  <c r="AX184" i="4" a="1"/>
  <c r="AX184" i="4" s="1"/>
  <c r="BA184" i="4" a="1"/>
  <c r="BA184" i="4" s="1"/>
  <c r="AZ184" i="4" a="1"/>
  <c r="AZ184" i="4" s="1"/>
  <c r="AY184" i="4" a="1"/>
  <c r="AY184" i="4" s="1"/>
  <c r="I184" i="4" a="1"/>
  <c r="I184" i="4" s="1"/>
  <c r="L184" i="4" a="1"/>
  <c r="L184" i="4" s="1"/>
  <c r="O184" i="4" a="1"/>
  <c r="O184" i="4" s="1"/>
  <c r="M184" i="4" a="1"/>
  <c r="M184" i="4" s="1"/>
  <c r="N184" i="4" a="1"/>
  <c r="N184" i="4" s="1"/>
  <c r="K184" i="4" l="1" a="1"/>
  <c r="K184" i="4" s="1"/>
  <c r="J184" i="4" a="1"/>
  <c r="J184" i="4" s="1"/>
  <c r="P184" i="4" a="1"/>
  <c r="P184" i="4" s="1"/>
  <c r="S184" i="4" a="1"/>
  <c r="S184" i="4" s="1"/>
  <c r="U184" i="4" s="1" a="1"/>
  <c r="U184" i="4" s="1"/>
  <c r="Q184" i="4" a="1"/>
  <c r="Q184" i="4" s="1"/>
  <c r="R184" i="4" a="1"/>
  <c r="R184" i="4" s="1"/>
  <c r="T184" i="4" s="1" a="1"/>
  <c r="T184" i="4" s="1"/>
  <c r="AW184" i="4" a="1"/>
  <c r="AW184" i="4" s="1"/>
  <c r="BB184" i="4" a="1"/>
  <c r="BB184" i="4" s="1"/>
  <c r="AV184" i="4" a="1"/>
  <c r="AV184" i="4" s="1"/>
  <c r="BE184" i="4" a="1"/>
  <c r="BE184" i="4" s="1"/>
  <c r="BG184" i="4" s="1" a="1"/>
  <c r="BG184" i="4" s="1"/>
  <c r="BD184" i="4" a="1"/>
  <c r="BD184" i="4" s="1"/>
  <c r="BF184" i="4" s="1" a="1"/>
  <c r="BF184" i="4" s="1"/>
  <c r="BC184" i="4" a="1"/>
  <c r="BC184" i="4" s="1"/>
  <c r="BJ184" i="4" l="1"/>
  <c r="BH184" i="4"/>
  <c r="BI184" i="4"/>
  <c r="V184" i="4"/>
  <c r="X184" i="4"/>
  <c r="Y184" i="4" s="1"/>
  <c r="Z184" i="4" s="1"/>
  <c r="W184" i="4"/>
  <c r="BK184" i="4" l="1"/>
  <c r="BL184" i="4" s="1"/>
  <c r="AG184" i="4" a="1"/>
  <c r="AG184" i="4" s="1"/>
  <c r="AB184" i="4" a="1"/>
  <c r="AB184" i="4" s="1"/>
  <c r="AF184" i="4" a="1"/>
  <c r="AF184" i="4" s="1"/>
  <c r="AA184" i="4" a="1"/>
  <c r="AA184" i="4" s="1"/>
  <c r="BY184" i="4" s="1" a="1"/>
  <c r="BY184" i="4" s="1"/>
  <c r="AD184" i="4" a="1"/>
  <c r="AD184" i="4" s="1"/>
  <c r="AC184" i="4" a="1"/>
  <c r="AC184" i="4" s="1"/>
  <c r="AE184" i="4" s="1"/>
  <c r="BS184" i="4" a="1"/>
  <c r="BS184" i="4" s="1"/>
  <c r="BM184" i="4" a="1"/>
  <c r="BM184" i="4" s="1"/>
  <c r="AM184" i="4" s="1" a="1"/>
  <c r="AM184" i="4" s="1"/>
  <c r="BR184" i="4" a="1"/>
  <c r="BR184" i="4" s="1"/>
  <c r="BN184" i="4" a="1"/>
  <c r="BN184" i="4" s="1"/>
  <c r="BP184" i="4" a="1"/>
  <c r="BP184" i="4" s="1"/>
  <c r="BO184" i="4" a="1"/>
  <c r="BO184" i="4" s="1"/>
  <c r="BQ184" i="4" s="1"/>
  <c r="BT184" i="4" l="1"/>
  <c r="CB184" i="4" s="1"/>
  <c r="BU184" i="4"/>
  <c r="AH184" i="4"/>
  <c r="AP184" i="4" s="1"/>
  <c r="AI184" i="4"/>
  <c r="BV184" i="4" s="1"/>
  <c r="BZ184" i="4" s="1"/>
  <c r="CA184" i="4" l="1"/>
  <c r="AS184" i="4"/>
  <c r="AR184" i="4"/>
  <c r="AQ184" i="4"/>
  <c r="CE184" i="4"/>
  <c r="CC184" i="4"/>
  <c r="CD184" i="4"/>
  <c r="BW184" i="4"/>
  <c r="BX184" i="4" s="1"/>
  <c r="AJ184" i="4"/>
  <c r="AN184" i="4" s="1"/>
  <c r="AO184" i="4" s="1"/>
  <c r="AK184" i="4" l="1"/>
  <c r="AL184" i="4" s="1"/>
  <c r="CF184" i="4" s="1"/>
  <c r="AT185" i="4"/>
  <c r="H185" i="4"/>
  <c r="I185" i="4" l="1" a="1"/>
  <c r="I185" i="4" s="1"/>
  <c r="N185" i="4" a="1"/>
  <c r="N185" i="4" s="1"/>
  <c r="M185" i="4" a="1"/>
  <c r="M185" i="4" s="1"/>
  <c r="O185" i="4" a="1"/>
  <c r="O185" i="4" s="1"/>
  <c r="L185" i="4" a="1"/>
  <c r="L185" i="4" s="1"/>
  <c r="AU185" i="4" a="1"/>
  <c r="AU185" i="4" s="1"/>
  <c r="AY185" i="4" a="1"/>
  <c r="AY185" i="4" s="1"/>
  <c r="AX185" i="4" a="1"/>
  <c r="AX185" i="4" s="1"/>
  <c r="AZ185" i="4" a="1"/>
  <c r="AZ185" i="4" s="1"/>
  <c r="BA185" i="4" a="1"/>
  <c r="BA185" i="4" s="1"/>
  <c r="AW185" i="4" l="1" a="1"/>
  <c r="AW185" i="4" s="1"/>
  <c r="AV185" i="4" a="1"/>
  <c r="AV185" i="4" s="1"/>
  <c r="BD185" i="4" a="1"/>
  <c r="BD185" i="4" s="1"/>
  <c r="BF185" i="4" s="1" a="1"/>
  <c r="BF185" i="4" s="1"/>
  <c r="BB185" i="4" a="1"/>
  <c r="BB185" i="4" s="1"/>
  <c r="BC185" i="4" a="1"/>
  <c r="BC185" i="4" s="1"/>
  <c r="BE185" i="4" a="1"/>
  <c r="BE185" i="4" s="1"/>
  <c r="BG185" i="4" s="1" a="1"/>
  <c r="BG185" i="4" s="1"/>
  <c r="K185" i="4" a="1"/>
  <c r="K185" i="4" s="1"/>
  <c r="J185" i="4" a="1"/>
  <c r="J185" i="4" s="1"/>
  <c r="P185" i="4" a="1"/>
  <c r="P185" i="4" s="1"/>
  <c r="R185" i="4" a="1"/>
  <c r="R185" i="4" s="1"/>
  <c r="T185" i="4" s="1" a="1"/>
  <c r="T185" i="4" s="1"/>
  <c r="Q185" i="4" a="1"/>
  <c r="Q185" i="4" s="1"/>
  <c r="S185" i="4" a="1"/>
  <c r="S185" i="4" s="1"/>
  <c r="U185" i="4" s="1" a="1"/>
  <c r="U185" i="4" s="1"/>
  <c r="W185" i="4" l="1"/>
  <c r="V185" i="4"/>
  <c r="X185" i="4"/>
  <c r="Y185" i="4" s="1"/>
  <c r="Z185" i="4" s="1"/>
  <c r="BI185" i="4"/>
  <c r="BJ185" i="4"/>
  <c r="BH185" i="4"/>
  <c r="BK185" i="4" l="1"/>
  <c r="BL185" i="4" s="1"/>
  <c r="AG185" i="4" a="1"/>
  <c r="AG185" i="4" s="1"/>
  <c r="AA185" i="4" a="1"/>
  <c r="AA185" i="4" s="1"/>
  <c r="BY185" i="4" s="1" a="1"/>
  <c r="BY185" i="4" s="1"/>
  <c r="AB185" i="4" a="1"/>
  <c r="AB185" i="4" s="1"/>
  <c r="AD185" i="4" a="1"/>
  <c r="AD185" i="4" s="1"/>
  <c r="AF185" i="4" a="1"/>
  <c r="AF185" i="4" s="1"/>
  <c r="AC185" i="4" a="1"/>
  <c r="AC185" i="4" s="1"/>
  <c r="AE185" i="4" s="1"/>
  <c r="AH185" i="4" l="1"/>
  <c r="AP185" i="4" s="1"/>
  <c r="AI185" i="4"/>
  <c r="BM185" i="4" a="1"/>
  <c r="BM185" i="4" s="1"/>
  <c r="AM185" i="4" s="1" a="1"/>
  <c r="AM185" i="4" s="1"/>
  <c r="BS185" i="4" a="1"/>
  <c r="BS185" i="4" s="1"/>
  <c r="BN185" i="4" a="1"/>
  <c r="BN185" i="4" s="1"/>
  <c r="BO185" i="4" a="1"/>
  <c r="BO185" i="4" s="1"/>
  <c r="BP185" i="4" a="1"/>
  <c r="BP185" i="4" s="1"/>
  <c r="BR185" i="4" a="1"/>
  <c r="BR185" i="4" s="1"/>
  <c r="BQ185" i="4" l="1"/>
  <c r="BU185" i="4" s="1"/>
  <c r="BT185" i="4"/>
  <c r="CB185" i="4" s="1"/>
  <c r="AJ185" i="4"/>
  <c r="AN185" i="4" s="1"/>
  <c r="AO185" i="4" s="1"/>
  <c r="AS185" i="4" l="1"/>
  <c r="AQ185" i="4"/>
  <c r="AR185" i="4"/>
  <c r="CD185" i="4"/>
  <c r="CE185" i="4"/>
  <c r="CC185" i="4"/>
  <c r="AK185" i="4"/>
  <c r="AL185" i="4" s="1"/>
  <c r="BV185" i="4"/>
  <c r="BZ185" i="4" s="1"/>
  <c r="CA185" i="4" s="1"/>
  <c r="BW185" i="4" l="1"/>
  <c r="BX185" i="4" s="1"/>
  <c r="CF185" i="4" s="1"/>
  <c r="AT186" i="4"/>
  <c r="H186" i="4"/>
  <c r="I186" i="4" l="1" a="1"/>
  <c r="I186" i="4" s="1"/>
  <c r="O186" i="4" a="1"/>
  <c r="O186" i="4" s="1"/>
  <c r="N186" i="4" a="1"/>
  <c r="N186" i="4" s="1"/>
  <c r="M186" i="4" a="1"/>
  <c r="M186" i="4" s="1"/>
  <c r="L186" i="4" a="1"/>
  <c r="L186" i="4" s="1"/>
  <c r="K186" i="4" a="1"/>
  <c r="K186" i="4" s="1"/>
  <c r="AU186" i="4" a="1"/>
  <c r="AU186" i="4" s="1"/>
  <c r="AZ186" i="4" a="1"/>
  <c r="AZ186" i="4" s="1"/>
  <c r="AY186" i="4" a="1"/>
  <c r="AY186" i="4" s="1"/>
  <c r="AX186" i="4" a="1"/>
  <c r="AX186" i="4" s="1"/>
  <c r="BA186" i="4" a="1"/>
  <c r="BA186" i="4" s="1"/>
  <c r="AW186" i="4" l="1" a="1"/>
  <c r="AW186" i="4" s="1"/>
  <c r="AV186" i="4" a="1"/>
  <c r="AV186" i="4" s="1"/>
  <c r="BD186" i="4" a="1"/>
  <c r="BD186" i="4" s="1"/>
  <c r="BF186" i="4" s="1" a="1"/>
  <c r="BF186" i="4" s="1"/>
  <c r="BE186" i="4" a="1"/>
  <c r="BE186" i="4" s="1"/>
  <c r="BG186" i="4" s="1" a="1"/>
  <c r="BG186" i="4" s="1"/>
  <c r="BB186" i="4" a="1"/>
  <c r="BB186" i="4" s="1"/>
  <c r="BC186" i="4" a="1"/>
  <c r="BC186" i="4" s="1"/>
  <c r="J186" i="4" a="1"/>
  <c r="J186" i="4" s="1"/>
  <c r="S186" i="4" a="1"/>
  <c r="S186" i="4" s="1"/>
  <c r="U186" i="4" s="1" a="1"/>
  <c r="U186" i="4" s="1"/>
  <c r="P186" i="4" a="1"/>
  <c r="P186" i="4" s="1"/>
  <c r="R186" i="4" a="1"/>
  <c r="R186" i="4" s="1"/>
  <c r="T186" i="4" s="1" a="1"/>
  <c r="T186" i="4" s="1"/>
  <c r="Q186" i="4" a="1"/>
  <c r="Q186" i="4" s="1"/>
  <c r="V186" i="4" l="1"/>
  <c r="X186" i="4"/>
  <c r="Y186" i="4" s="1"/>
  <c r="Z186" i="4" s="1"/>
  <c r="W186" i="4"/>
  <c r="BI186" i="4"/>
  <c r="BJ186" i="4"/>
  <c r="BH186" i="4"/>
  <c r="BK186" i="4" l="1"/>
  <c r="BL186" i="4" s="1"/>
  <c r="AG186" i="4" a="1"/>
  <c r="AG186" i="4" s="1"/>
  <c r="AB186" i="4" a="1"/>
  <c r="AB186" i="4" s="1"/>
  <c r="AA186" i="4" a="1"/>
  <c r="AA186" i="4" s="1"/>
  <c r="BY186" i="4" s="1" a="1"/>
  <c r="BY186" i="4" s="1"/>
  <c r="AD186" i="4" a="1"/>
  <c r="AD186" i="4" s="1"/>
  <c r="AC186" i="4" a="1"/>
  <c r="AC186" i="4" s="1"/>
  <c r="AE186" i="4" s="1"/>
  <c r="AF186" i="4" a="1"/>
  <c r="AF186" i="4" s="1"/>
  <c r="AH186" i="4" l="1"/>
  <c r="AP186" i="4" s="1"/>
  <c r="AI186" i="4"/>
  <c r="BP186" i="4" a="1"/>
  <c r="BP186" i="4" s="1"/>
  <c r="BS186" i="4" a="1"/>
  <c r="BS186" i="4" s="1"/>
  <c r="BN186" i="4" a="1"/>
  <c r="BN186" i="4" s="1"/>
  <c r="BM186" i="4" a="1"/>
  <c r="BM186" i="4" s="1"/>
  <c r="AM186" i="4" s="1" a="1"/>
  <c r="AM186" i="4" s="1"/>
  <c r="BO186" i="4" a="1"/>
  <c r="BO186" i="4" s="1"/>
  <c r="BQ186" i="4" s="1"/>
  <c r="BR186" i="4" a="1"/>
  <c r="BR186" i="4" s="1"/>
  <c r="BU186" i="4" s="1"/>
  <c r="BT186" i="4" l="1"/>
  <c r="CB186" i="4" s="1"/>
  <c r="BV186" i="4"/>
  <c r="BZ186" i="4" s="1"/>
  <c r="AJ186" i="4"/>
  <c r="AN186" i="4" s="1"/>
  <c r="AO186" i="4" s="1"/>
  <c r="CA186" i="4" l="1"/>
  <c r="AS186" i="4"/>
  <c r="AQ186" i="4"/>
  <c r="AR186" i="4"/>
  <c r="AK186" i="4"/>
  <c r="AL186" i="4" s="1"/>
  <c r="CD186" i="4"/>
  <c r="CE186" i="4"/>
  <c r="CC186" i="4"/>
  <c r="BW186" i="4"/>
  <c r="BX186" i="4" s="1"/>
  <c r="CF186" i="4"/>
  <c r="AT187" i="4"/>
  <c r="H187" i="4"/>
  <c r="I187" i="4" l="1" a="1"/>
  <c r="I187" i="4" s="1"/>
  <c r="O187" i="4" a="1"/>
  <c r="O187" i="4" s="1"/>
  <c r="M187" i="4" a="1"/>
  <c r="M187" i="4" s="1"/>
  <c r="N187" i="4" a="1"/>
  <c r="N187" i="4" s="1"/>
  <c r="L187" i="4" a="1"/>
  <c r="L187" i="4" s="1"/>
  <c r="K187" i="4" a="1"/>
  <c r="K187" i="4" s="1"/>
  <c r="AU187" i="4" a="1"/>
  <c r="AU187" i="4" s="1"/>
  <c r="AX187" i="4" a="1"/>
  <c r="AX187" i="4" s="1"/>
  <c r="AZ187" i="4" a="1"/>
  <c r="AZ187" i="4" s="1"/>
  <c r="AY187" i="4" a="1"/>
  <c r="AY187" i="4" s="1"/>
  <c r="BA187" i="4" a="1"/>
  <c r="BA187" i="4" s="1"/>
  <c r="AW187" i="4" l="1" a="1"/>
  <c r="AW187" i="4" s="1"/>
  <c r="BB187" i="4" a="1"/>
  <c r="BB187" i="4" s="1"/>
  <c r="AV187" i="4" a="1"/>
  <c r="AV187" i="4" s="1"/>
  <c r="BD187" i="4" a="1"/>
  <c r="BD187" i="4" s="1"/>
  <c r="BF187" i="4" s="1" a="1"/>
  <c r="BF187" i="4" s="1"/>
  <c r="BC187" i="4" a="1"/>
  <c r="BC187" i="4" s="1"/>
  <c r="BE187" i="4" a="1"/>
  <c r="BE187" i="4" s="1"/>
  <c r="BG187" i="4" s="1" a="1"/>
  <c r="BG187" i="4" s="1"/>
  <c r="R187" i="4" a="1"/>
  <c r="R187" i="4" s="1"/>
  <c r="T187" i="4" s="1" a="1"/>
  <c r="T187" i="4" s="1"/>
  <c r="Q187" i="4" a="1"/>
  <c r="Q187" i="4" s="1"/>
  <c r="P187" i="4" a="1"/>
  <c r="P187" i="4" s="1"/>
  <c r="S187" i="4" a="1"/>
  <c r="S187" i="4" s="1"/>
  <c r="U187" i="4" s="1" a="1"/>
  <c r="U187" i="4" s="1"/>
  <c r="W187" i="4" s="1"/>
  <c r="J187" i="4" a="1"/>
  <c r="J187" i="4" s="1"/>
  <c r="X187" i="4" l="1"/>
  <c r="V187" i="4"/>
  <c r="BJ187" i="4"/>
  <c r="BH187" i="4"/>
  <c r="BI187" i="4"/>
  <c r="BK187" i="4" l="1"/>
  <c r="BL187" i="4" s="1"/>
  <c r="Y187" i="4"/>
  <c r="Z187" i="4" s="1"/>
  <c r="BS187" i="4" a="1"/>
  <c r="BS187" i="4" s="1"/>
  <c r="BP187" i="4" a="1"/>
  <c r="BP187" i="4" s="1"/>
  <c r="BM187" i="4" a="1"/>
  <c r="BM187" i="4" s="1"/>
  <c r="AM187" i="4" s="1" a="1"/>
  <c r="AM187" i="4" s="1"/>
  <c r="BN187" i="4" a="1"/>
  <c r="BN187" i="4" s="1"/>
  <c r="BO187" i="4" a="1"/>
  <c r="BO187" i="4" s="1"/>
  <c r="BQ187" i="4" s="1"/>
  <c r="BR187" i="4" a="1"/>
  <c r="BR187" i="4" s="1"/>
  <c r="BU187" i="4" s="1"/>
  <c r="AG187" i="4" a="1"/>
  <c r="AG187" i="4" s="1"/>
  <c r="AA187" i="4" a="1"/>
  <c r="AA187" i="4" s="1"/>
  <c r="BY187" i="4" s="1" a="1"/>
  <c r="BY187" i="4" s="1"/>
  <c r="AD187" i="4" a="1"/>
  <c r="AD187" i="4" s="1"/>
  <c r="AC187" i="4" a="1"/>
  <c r="AC187" i="4" s="1"/>
  <c r="AE187" i="4" s="1"/>
  <c r="AF187" i="4" a="1"/>
  <c r="AF187" i="4" s="1"/>
  <c r="AB187" i="4" a="1"/>
  <c r="AB187" i="4" s="1"/>
  <c r="BT187" i="4" l="1"/>
  <c r="CB187" i="4" s="1"/>
  <c r="AH187" i="4"/>
  <c r="AP187" i="4" s="1"/>
  <c r="AI187" i="4"/>
  <c r="BV187" i="4"/>
  <c r="BZ187" i="4" s="1"/>
  <c r="CA187" i="4" l="1"/>
  <c r="AS187" i="4"/>
  <c r="AR187" i="4"/>
  <c r="AQ187" i="4"/>
  <c r="CE187" i="4"/>
  <c r="CC187" i="4"/>
  <c r="CD187" i="4"/>
  <c r="BW187" i="4"/>
  <c r="BX187" i="4" s="1"/>
  <c r="AJ187" i="4"/>
  <c r="AN187" i="4" s="1"/>
  <c r="AO187" i="4" s="1"/>
  <c r="AK187" i="4" l="1"/>
  <c r="AL187" i="4" s="1"/>
  <c r="CF187" i="4" s="1"/>
  <c r="H188" i="4"/>
  <c r="AT188" i="4"/>
  <c r="AU188" i="4" a="1"/>
  <c r="AU188" i="4" s="1"/>
  <c r="AX188" i="4" a="1"/>
  <c r="AX188" i="4" s="1"/>
  <c r="BA188" i="4" a="1"/>
  <c r="BA188" i="4" s="1"/>
  <c r="AY188" i="4" a="1"/>
  <c r="AY188" i="4" s="1"/>
  <c r="AZ188" i="4" a="1"/>
  <c r="AZ188" i="4" s="1"/>
  <c r="I188" i="4" a="1"/>
  <c r="I188" i="4" s="1"/>
  <c r="L188" i="4" a="1"/>
  <c r="L188" i="4" s="1"/>
  <c r="O188" i="4" a="1"/>
  <c r="O188" i="4" s="1"/>
  <c r="M188" i="4" a="1"/>
  <c r="M188" i="4" s="1"/>
  <c r="N188" i="4" a="1"/>
  <c r="N188" i="4" s="1"/>
  <c r="K188" i="4" l="1" a="1"/>
  <c r="K188" i="4" s="1"/>
  <c r="J188" i="4" a="1"/>
  <c r="J188" i="4" s="1"/>
  <c r="Q188" i="4" a="1"/>
  <c r="Q188" i="4" s="1"/>
  <c r="S188" i="4" a="1"/>
  <c r="S188" i="4" s="1"/>
  <c r="U188" i="4" s="1" a="1"/>
  <c r="U188" i="4" s="1"/>
  <c r="P188" i="4" a="1"/>
  <c r="P188" i="4" s="1"/>
  <c r="R188" i="4" a="1"/>
  <c r="R188" i="4" s="1"/>
  <c r="T188" i="4" s="1" a="1"/>
  <c r="T188" i="4" s="1"/>
  <c r="AW188" i="4" a="1"/>
  <c r="AW188" i="4" s="1"/>
  <c r="BD188" i="4" a="1"/>
  <c r="BD188" i="4" s="1"/>
  <c r="BF188" i="4" s="1" a="1"/>
  <c r="BF188" i="4" s="1"/>
  <c r="BC188" i="4" a="1"/>
  <c r="BC188" i="4" s="1"/>
  <c r="BE188" i="4" a="1"/>
  <c r="BE188" i="4" s="1"/>
  <c r="BG188" i="4" s="1" a="1"/>
  <c r="BG188" i="4" s="1"/>
  <c r="AV188" i="4" a="1"/>
  <c r="AV188" i="4" s="1"/>
  <c r="BB188" i="4" a="1"/>
  <c r="BB188" i="4" s="1"/>
  <c r="BJ188" i="4" l="1"/>
  <c r="BK188" i="4" s="1"/>
  <c r="BL188" i="4" s="1"/>
  <c r="BI188" i="4"/>
  <c r="BH188" i="4"/>
  <c r="X188" i="4"/>
  <c r="W188" i="4"/>
  <c r="V188" i="4"/>
  <c r="Y188" i="4" l="1"/>
  <c r="Z188" i="4" s="1"/>
  <c r="AG188" i="4" a="1"/>
  <c r="AG188" i="4" s="1"/>
  <c r="AB188" i="4" a="1"/>
  <c r="AB188" i="4" s="1"/>
  <c r="AA188" i="4" a="1"/>
  <c r="AA188" i="4" s="1"/>
  <c r="BY188" i="4" s="1" a="1"/>
  <c r="BY188" i="4" s="1"/>
  <c r="AF188" i="4" a="1"/>
  <c r="AF188" i="4" s="1"/>
  <c r="AC188" i="4" a="1"/>
  <c r="AC188" i="4" s="1"/>
  <c r="AD188" i="4" a="1"/>
  <c r="AD188" i="4" s="1"/>
  <c r="BS188" i="4" a="1"/>
  <c r="BS188" i="4" s="1"/>
  <c r="BR188" i="4" a="1"/>
  <c r="BR188" i="4" s="1"/>
  <c r="BP188" i="4" a="1"/>
  <c r="BP188" i="4" s="1"/>
  <c r="BO188" i="4" a="1"/>
  <c r="BO188" i="4" s="1"/>
  <c r="BQ188" i="4" s="1"/>
  <c r="BM188" i="4" a="1"/>
  <c r="BM188" i="4" s="1"/>
  <c r="AM188" i="4" s="1" a="1"/>
  <c r="AM188" i="4" s="1"/>
  <c r="BN188" i="4" a="1"/>
  <c r="BN188" i="4" s="1"/>
  <c r="BT188" i="4" l="1"/>
  <c r="CB188" i="4" s="1"/>
  <c r="BU188" i="4"/>
  <c r="AE188" i="4"/>
  <c r="AH188" i="4"/>
  <c r="AP188" i="4" s="1"/>
  <c r="AI188" i="4"/>
  <c r="BV188" i="4" s="1"/>
  <c r="BZ188" i="4" s="1"/>
  <c r="CA188" i="4" l="1"/>
  <c r="AS188" i="4"/>
  <c r="AR188" i="4"/>
  <c r="AQ188" i="4"/>
  <c r="CE188" i="4"/>
  <c r="CC188" i="4"/>
  <c r="CD188" i="4"/>
  <c r="BW188" i="4"/>
  <c r="BX188" i="4" s="1"/>
  <c r="AJ188" i="4"/>
  <c r="AN188" i="4" s="1"/>
  <c r="AO188" i="4" s="1"/>
  <c r="AK188" i="4" l="1"/>
  <c r="AL188" i="4" s="1"/>
  <c r="CF188" i="4" s="1"/>
  <c r="H189" i="4"/>
  <c r="AT189" i="4"/>
  <c r="AU189" i="4" l="1" a="1"/>
  <c r="AU189" i="4" s="1"/>
  <c r="AZ189" i="4" a="1"/>
  <c r="AZ189" i="4" s="1"/>
  <c r="AY189" i="4" a="1"/>
  <c r="AY189" i="4" s="1"/>
  <c r="AX189" i="4" a="1"/>
  <c r="AX189" i="4" s="1"/>
  <c r="BA189" i="4" a="1"/>
  <c r="BA189" i="4" s="1"/>
  <c r="I189" i="4" a="1"/>
  <c r="I189" i="4" s="1"/>
  <c r="O189" i="4" a="1"/>
  <c r="O189" i="4" s="1"/>
  <c r="N189" i="4" a="1"/>
  <c r="N189" i="4" s="1"/>
  <c r="L189" i="4" a="1"/>
  <c r="L189" i="4" s="1"/>
  <c r="M189" i="4" a="1"/>
  <c r="M189" i="4" s="1"/>
  <c r="K189" i="4" l="1" a="1"/>
  <c r="K189" i="4" s="1"/>
  <c r="J189" i="4" a="1"/>
  <c r="J189" i="4" s="1"/>
  <c r="S189" i="4" a="1"/>
  <c r="S189" i="4" s="1"/>
  <c r="U189" i="4" s="1" a="1"/>
  <c r="U189" i="4" s="1"/>
  <c r="Q189" i="4" a="1"/>
  <c r="Q189" i="4" s="1"/>
  <c r="P189" i="4" a="1"/>
  <c r="P189" i="4" s="1"/>
  <c r="R189" i="4" a="1"/>
  <c r="R189" i="4" s="1"/>
  <c r="T189" i="4" s="1" a="1"/>
  <c r="T189" i="4" s="1"/>
  <c r="AW189" i="4" a="1"/>
  <c r="AW189" i="4" s="1"/>
  <c r="BE189" i="4" a="1"/>
  <c r="BE189" i="4" s="1"/>
  <c r="BG189" i="4" s="1" a="1"/>
  <c r="BG189" i="4" s="1"/>
  <c r="BB189" i="4" a="1"/>
  <c r="BB189" i="4" s="1"/>
  <c r="AV189" i="4" a="1"/>
  <c r="AV189" i="4" s="1"/>
  <c r="BC189" i="4" a="1"/>
  <c r="BC189" i="4" s="1"/>
  <c r="BD189" i="4" a="1"/>
  <c r="BD189" i="4" s="1"/>
  <c r="BF189" i="4" s="1" a="1"/>
  <c r="BF189" i="4" s="1"/>
  <c r="BH189" i="4" l="1"/>
  <c r="BI189" i="4"/>
  <c r="BJ189" i="4"/>
  <c r="BK189" i="4" s="1"/>
  <c r="BL189" i="4" s="1"/>
  <c r="V189" i="4"/>
  <c r="X189" i="4"/>
  <c r="Y189" i="4" s="1"/>
  <c r="Z189" i="4" s="1"/>
  <c r="W189" i="4"/>
  <c r="AG189" i="4" l="1" a="1"/>
  <c r="AG189" i="4" s="1"/>
  <c r="AB189" i="4" a="1"/>
  <c r="AB189" i="4" s="1"/>
  <c r="AF189" i="4" a="1"/>
  <c r="AF189" i="4" s="1"/>
  <c r="AH189" i="4" s="1"/>
  <c r="AP189" i="4" s="1"/>
  <c r="AA189" i="4" a="1"/>
  <c r="AA189" i="4" s="1"/>
  <c r="BY189" i="4" s="1" a="1"/>
  <c r="BY189" i="4" s="1"/>
  <c r="AC189" i="4" a="1"/>
  <c r="AC189" i="4" s="1"/>
  <c r="AD189" i="4" a="1"/>
  <c r="AD189" i="4" s="1"/>
  <c r="BS189" i="4" a="1"/>
  <c r="BS189" i="4" s="1"/>
  <c r="BM189" i="4" a="1"/>
  <c r="BM189" i="4" s="1"/>
  <c r="AM189" i="4" s="1" a="1"/>
  <c r="AM189" i="4" s="1"/>
  <c r="BR189" i="4" a="1"/>
  <c r="BR189" i="4" s="1"/>
  <c r="BO189" i="4" a="1"/>
  <c r="BO189" i="4" s="1"/>
  <c r="BP189" i="4" a="1"/>
  <c r="BP189" i="4" s="1"/>
  <c r="BN189" i="4" a="1"/>
  <c r="BN189" i="4" s="1"/>
  <c r="BQ189" i="4" l="1"/>
  <c r="BU189" i="4"/>
  <c r="BT189" i="4"/>
  <c r="CB189" i="4" s="1"/>
  <c r="AE189" i="4"/>
  <c r="AI189" i="4" s="1"/>
  <c r="AJ189" i="4"/>
  <c r="AN189" i="4" s="1"/>
  <c r="AO189" i="4" s="1"/>
  <c r="AS189" i="4" l="1"/>
  <c r="AQ189" i="4"/>
  <c r="AR189" i="4"/>
  <c r="CD189" i="4"/>
  <c r="CE189" i="4"/>
  <c r="CC189" i="4"/>
  <c r="AK189" i="4"/>
  <c r="AL189" i="4" s="1"/>
  <c r="BV189" i="4"/>
  <c r="BZ189" i="4" s="1"/>
  <c r="CA189" i="4" s="1"/>
  <c r="BW189" i="4" l="1"/>
  <c r="BX189" i="4" s="1"/>
  <c r="CF189" i="4" s="1"/>
  <c r="AT190" i="4"/>
  <c r="H190" i="4"/>
  <c r="I190" i="4" l="1" a="1"/>
  <c r="I190" i="4" s="1"/>
  <c r="L190" i="4" a="1"/>
  <c r="L190" i="4" s="1"/>
  <c r="N190" i="4" a="1"/>
  <c r="N190" i="4" s="1"/>
  <c r="M190" i="4" a="1"/>
  <c r="M190" i="4" s="1"/>
  <c r="O190" i="4" a="1"/>
  <c r="O190" i="4" s="1"/>
  <c r="AU190" i="4" a="1"/>
  <c r="AU190" i="4" s="1"/>
  <c r="AX190" i="4" a="1"/>
  <c r="AX190" i="4" s="1"/>
  <c r="AZ190" i="4" a="1"/>
  <c r="AZ190" i="4" s="1"/>
  <c r="AY190" i="4" a="1"/>
  <c r="AY190" i="4" s="1"/>
  <c r="BA190" i="4" a="1"/>
  <c r="BA190" i="4" s="1"/>
  <c r="AW190" i="4" l="1" a="1"/>
  <c r="AW190" i="4" s="1"/>
  <c r="BC190" i="4" a="1"/>
  <c r="BC190" i="4" s="1"/>
  <c r="BB190" i="4" a="1"/>
  <c r="BB190" i="4" s="1"/>
  <c r="BE190" i="4" a="1"/>
  <c r="BE190" i="4" s="1"/>
  <c r="BG190" i="4" s="1" a="1"/>
  <c r="BG190" i="4" s="1"/>
  <c r="AV190" i="4" a="1"/>
  <c r="AV190" i="4" s="1"/>
  <c r="BD190" i="4" a="1"/>
  <c r="BD190" i="4" s="1"/>
  <c r="BF190" i="4" s="1" a="1"/>
  <c r="BF190" i="4" s="1"/>
  <c r="K190" i="4" a="1"/>
  <c r="K190" i="4" s="1"/>
  <c r="R190" i="4" a="1"/>
  <c r="R190" i="4" s="1"/>
  <c r="T190" i="4" s="1" a="1"/>
  <c r="T190" i="4" s="1"/>
  <c r="P190" i="4" a="1"/>
  <c r="P190" i="4" s="1"/>
  <c r="Q190" i="4" a="1"/>
  <c r="Q190" i="4" s="1"/>
  <c r="J190" i="4" a="1"/>
  <c r="J190" i="4" s="1"/>
  <c r="S190" i="4" a="1"/>
  <c r="S190" i="4" s="1"/>
  <c r="U190" i="4" s="1" a="1"/>
  <c r="U190" i="4" s="1"/>
  <c r="X190" i="4" l="1"/>
  <c r="V190" i="4"/>
  <c r="W190" i="4"/>
  <c r="BI190" i="4"/>
  <c r="BJ190" i="4"/>
  <c r="BH190" i="4"/>
  <c r="BK190" i="4" l="1"/>
  <c r="BL190" i="4" s="1"/>
  <c r="Y190" i="4"/>
  <c r="Z190" i="4" s="1"/>
  <c r="AB190" i="4" l="1" a="1"/>
  <c r="AB190" i="4" s="1"/>
  <c r="AF190" i="4" a="1"/>
  <c r="AF190" i="4" s="1"/>
  <c r="AD190" i="4" a="1"/>
  <c r="AD190" i="4" s="1"/>
  <c r="AC190" i="4" a="1"/>
  <c r="AC190" i="4" s="1"/>
  <c r="AE190" i="4" s="1"/>
  <c r="AG190" i="4" a="1"/>
  <c r="AG190" i="4" s="1"/>
  <c r="AH190" i="4" s="1"/>
  <c r="AP190" i="4" s="1"/>
  <c r="AA190" i="4" a="1"/>
  <c r="AA190" i="4" s="1"/>
  <c r="BY190" i="4" s="1" a="1"/>
  <c r="BY190" i="4" s="1"/>
  <c r="BS190" i="4" a="1"/>
  <c r="BS190" i="4" s="1"/>
  <c r="BN190" i="4" a="1"/>
  <c r="BN190" i="4" s="1"/>
  <c r="BR190" i="4" a="1"/>
  <c r="BR190" i="4" s="1"/>
  <c r="BP190" i="4" a="1"/>
  <c r="BP190" i="4" s="1"/>
  <c r="BM190" i="4" a="1"/>
  <c r="BM190" i="4" s="1"/>
  <c r="AM190" i="4" s="1" a="1"/>
  <c r="AM190" i="4" s="1"/>
  <c r="BO190" i="4" a="1"/>
  <c r="BO190" i="4" s="1"/>
  <c r="BQ190" i="4" s="1"/>
  <c r="BU190" i="4" l="1"/>
  <c r="BT190" i="4"/>
  <c r="CB190" i="4" s="1"/>
  <c r="AJ190" i="4"/>
  <c r="AN190" i="4" s="1"/>
  <c r="AO190" i="4" s="1"/>
  <c r="AI190" i="4"/>
  <c r="AS190" i="4" l="1"/>
  <c r="AQ190" i="4"/>
  <c r="AR190" i="4"/>
  <c r="CD190" i="4"/>
  <c r="CE190" i="4"/>
  <c r="CC190" i="4"/>
  <c r="AK190" i="4"/>
  <c r="AL190" i="4" s="1"/>
  <c r="BV190" i="4"/>
  <c r="BZ190" i="4" s="1"/>
  <c r="CA190" i="4" s="1"/>
  <c r="BW190" i="4" l="1"/>
  <c r="BX190" i="4" s="1"/>
  <c r="CF190" i="4" s="1"/>
  <c r="H191" i="4"/>
  <c r="AT191" i="4"/>
  <c r="AU191" i="4" l="1" a="1"/>
  <c r="AU191" i="4" s="1"/>
  <c r="AZ191" i="4" a="1"/>
  <c r="AZ191" i="4" s="1"/>
  <c r="BA191" i="4" a="1"/>
  <c r="BA191" i="4" s="1"/>
  <c r="AX191" i="4" a="1"/>
  <c r="AX191" i="4" s="1"/>
  <c r="AY191" i="4" a="1"/>
  <c r="AY191" i="4" s="1"/>
  <c r="I191" i="4" a="1"/>
  <c r="I191" i="4" s="1"/>
  <c r="N191" i="4" a="1"/>
  <c r="N191" i="4" s="1"/>
  <c r="M191" i="4" a="1"/>
  <c r="M191" i="4" s="1"/>
  <c r="O191" i="4" a="1"/>
  <c r="O191" i="4" s="1"/>
  <c r="L191" i="4" a="1"/>
  <c r="L191" i="4" s="1"/>
  <c r="K191" i="4" l="1" a="1"/>
  <c r="K191" i="4" s="1"/>
  <c r="R191" i="4" a="1"/>
  <c r="R191" i="4" s="1"/>
  <c r="T191" i="4" s="1" a="1"/>
  <c r="T191" i="4" s="1"/>
  <c r="Q191" i="4" a="1"/>
  <c r="Q191" i="4" s="1"/>
  <c r="P191" i="4" a="1"/>
  <c r="P191" i="4" s="1"/>
  <c r="J191" i="4" a="1"/>
  <c r="J191" i="4" s="1"/>
  <c r="S191" i="4" a="1"/>
  <c r="S191" i="4" s="1"/>
  <c r="U191" i="4" s="1" a="1"/>
  <c r="U191" i="4" s="1"/>
  <c r="AW191" i="4" a="1"/>
  <c r="AW191" i="4" s="1"/>
  <c r="BB191" i="4" a="1"/>
  <c r="BB191" i="4" s="1"/>
  <c r="BE191" i="4" a="1"/>
  <c r="BE191" i="4" s="1"/>
  <c r="BG191" i="4" s="1" a="1"/>
  <c r="BG191" i="4" s="1"/>
  <c r="AV191" i="4" a="1"/>
  <c r="AV191" i="4" s="1"/>
  <c r="BC191" i="4" a="1"/>
  <c r="BC191" i="4" s="1"/>
  <c r="BD191" i="4" a="1"/>
  <c r="BD191" i="4" s="1"/>
  <c r="BF191" i="4" s="1" a="1"/>
  <c r="BF191" i="4" s="1"/>
  <c r="BJ191" i="4" l="1"/>
  <c r="BK191" i="4" s="1"/>
  <c r="BL191" i="4" s="1"/>
  <c r="BH191" i="4"/>
  <c r="BI191" i="4"/>
  <c r="W191" i="4"/>
  <c r="V191" i="4"/>
  <c r="X191" i="4"/>
  <c r="Y191" i="4" s="1"/>
  <c r="Z191" i="4" s="1"/>
  <c r="AG191" i="4" l="1" a="1"/>
  <c r="AG191" i="4" s="1"/>
  <c r="AB191" i="4" a="1"/>
  <c r="AB191" i="4" s="1"/>
  <c r="AF191" i="4" a="1"/>
  <c r="AF191" i="4" s="1"/>
  <c r="AA191" i="4" a="1"/>
  <c r="AA191" i="4" s="1"/>
  <c r="BY191" i="4" s="1" a="1"/>
  <c r="BY191" i="4" s="1"/>
  <c r="AD191" i="4" a="1"/>
  <c r="AD191" i="4" s="1"/>
  <c r="AC191" i="4" a="1"/>
  <c r="AC191" i="4" s="1"/>
  <c r="AE191" i="4" s="1"/>
  <c r="BR191" i="4" a="1"/>
  <c r="BR191" i="4" s="1"/>
  <c r="BN191" i="4" a="1"/>
  <c r="BN191" i="4" s="1"/>
  <c r="BM191" i="4" a="1"/>
  <c r="BM191" i="4" s="1"/>
  <c r="AM191" i="4" s="1" a="1"/>
  <c r="AM191" i="4" s="1"/>
  <c r="BO191" i="4" a="1"/>
  <c r="BO191" i="4" s="1"/>
  <c r="BP191" i="4" a="1"/>
  <c r="BP191" i="4" s="1"/>
  <c r="BS191" i="4" a="1"/>
  <c r="BS191" i="4" s="1"/>
  <c r="BT191" i="4" s="1"/>
  <c r="CB191" i="4" s="1"/>
  <c r="BQ191" i="4" l="1"/>
  <c r="BU191" i="4"/>
  <c r="AH191" i="4"/>
  <c r="AP191" i="4" s="1"/>
  <c r="AI191" i="4"/>
  <c r="BV191" i="4" s="1"/>
  <c r="BZ191" i="4" s="1"/>
  <c r="CA191" i="4" s="1"/>
  <c r="AR191" i="4" l="1"/>
  <c r="AS191" i="4"/>
  <c r="AQ191" i="4"/>
  <c r="CE191" i="4"/>
  <c r="CC191" i="4"/>
  <c r="CD191" i="4"/>
  <c r="BW191" i="4"/>
  <c r="BX191" i="4" s="1"/>
  <c r="AJ191" i="4"/>
  <c r="AN191" i="4" s="1"/>
  <c r="AO191" i="4" s="1"/>
  <c r="AK191" i="4" l="1"/>
  <c r="AL191" i="4" s="1"/>
  <c r="CF191" i="4" s="1"/>
  <c r="AT192" i="4"/>
  <c r="H192" i="4"/>
  <c r="I192" i="4" l="1" a="1"/>
  <c r="I192" i="4" s="1"/>
  <c r="N192" i="4" a="1"/>
  <c r="N192" i="4" s="1"/>
  <c r="M192" i="4" a="1"/>
  <c r="M192" i="4" s="1"/>
  <c r="K192" i="4" a="1"/>
  <c r="K192" i="4" s="1"/>
  <c r="L192" i="4" a="1"/>
  <c r="L192" i="4" s="1"/>
  <c r="O192" i="4" a="1"/>
  <c r="O192" i="4" s="1"/>
  <c r="AU192" i="4" a="1"/>
  <c r="AU192" i="4" s="1"/>
  <c r="AZ192" i="4" a="1"/>
  <c r="AZ192" i="4" s="1"/>
  <c r="AX192" i="4" a="1"/>
  <c r="AX192" i="4" s="1"/>
  <c r="BA192" i="4" a="1"/>
  <c r="BA192" i="4" s="1"/>
  <c r="AY192" i="4" a="1"/>
  <c r="AY192" i="4" s="1"/>
  <c r="AW192" i="4" l="1" a="1"/>
  <c r="AW192" i="4" s="1"/>
  <c r="AV192" i="4" a="1"/>
  <c r="AV192" i="4" s="1"/>
  <c r="BC192" i="4" a="1"/>
  <c r="BC192" i="4" s="1"/>
  <c r="BE192" i="4" a="1"/>
  <c r="BE192" i="4" s="1"/>
  <c r="BG192" i="4" s="1" a="1"/>
  <c r="BG192" i="4" s="1"/>
  <c r="BD192" i="4" a="1"/>
  <c r="BD192" i="4" s="1"/>
  <c r="BF192" i="4" s="1" a="1"/>
  <c r="BF192" i="4" s="1"/>
  <c r="BB192" i="4" a="1"/>
  <c r="BB192" i="4" s="1"/>
  <c r="J192" i="4" a="1"/>
  <c r="J192" i="4" s="1"/>
  <c r="R192" i="4" a="1"/>
  <c r="R192" i="4" s="1"/>
  <c r="T192" i="4" s="1" a="1"/>
  <c r="T192" i="4" s="1"/>
  <c r="S192" i="4" a="1"/>
  <c r="S192" i="4" s="1"/>
  <c r="U192" i="4" s="1" a="1"/>
  <c r="U192" i="4" s="1"/>
  <c r="Q192" i="4" a="1"/>
  <c r="Q192" i="4" s="1"/>
  <c r="P192" i="4" a="1"/>
  <c r="P192" i="4" s="1"/>
  <c r="W192" i="4" l="1"/>
  <c r="V192" i="4"/>
  <c r="X192" i="4"/>
  <c r="Y192" i="4" s="1"/>
  <c r="Z192" i="4" s="1"/>
  <c r="BI192" i="4"/>
  <c r="BJ192" i="4"/>
  <c r="BH192" i="4"/>
  <c r="BK192" i="4" l="1"/>
  <c r="BL192" i="4" s="1"/>
  <c r="BN192" i="4" a="1"/>
  <c r="BN192" i="4" s="1"/>
  <c r="BP192" i="4" a="1"/>
  <c r="BP192" i="4" s="1"/>
  <c r="BM192" i="4" a="1"/>
  <c r="BM192" i="4" s="1"/>
  <c r="AM192" i="4" s="1" a="1"/>
  <c r="AM192" i="4" s="1"/>
  <c r="BO192" i="4" a="1"/>
  <c r="BO192" i="4" s="1"/>
  <c r="BQ192" i="4" s="1"/>
  <c r="BR192" i="4" a="1"/>
  <c r="BR192" i="4" s="1"/>
  <c r="BS192" i="4" a="1"/>
  <c r="BS192" i="4" s="1"/>
  <c r="BT192" i="4" s="1"/>
  <c r="CB192" i="4" s="1"/>
  <c r="AA192" i="4" a="1"/>
  <c r="AA192" i="4" s="1"/>
  <c r="BY192" i="4" s="1" a="1"/>
  <c r="BY192" i="4" s="1"/>
  <c r="AD192" i="4" a="1"/>
  <c r="AD192" i="4" s="1"/>
  <c r="AF192" i="4" a="1"/>
  <c r="AF192" i="4" s="1"/>
  <c r="AC192" i="4" a="1"/>
  <c r="AC192" i="4" s="1"/>
  <c r="AE192" i="4" s="1"/>
  <c r="AB192" i="4" a="1"/>
  <c r="AB192" i="4" s="1"/>
  <c r="AG192" i="4" a="1"/>
  <c r="AG192" i="4" s="1"/>
  <c r="AH192" i="4" s="1"/>
  <c r="AP192" i="4" s="1"/>
  <c r="BU192" i="4" l="1"/>
  <c r="AI192" i="4"/>
  <c r="AS192" i="4"/>
  <c r="AR192" i="4"/>
  <c r="AQ192" i="4"/>
  <c r="CE192" i="4"/>
  <c r="CC192" i="4"/>
  <c r="CD192" i="4"/>
  <c r="AJ192" i="4"/>
  <c r="AN192" i="4" s="1"/>
  <c r="AO192" i="4" s="1"/>
  <c r="BV192" i="4"/>
  <c r="BZ192" i="4" s="1"/>
  <c r="CA192" i="4" s="1"/>
  <c r="AK192" i="4"/>
  <c r="AL192" i="4" s="1"/>
  <c r="BW192" i="4" l="1"/>
  <c r="BX192" i="4" s="1"/>
  <c r="CF192" i="4" s="1"/>
  <c r="H193" i="4"/>
  <c r="AT193" i="4"/>
  <c r="AU193" i="4" l="1" a="1"/>
  <c r="AU193" i="4" s="1"/>
  <c r="AX193" i="4" a="1"/>
  <c r="AX193" i="4" s="1"/>
  <c r="BA193" i="4" a="1"/>
  <c r="BA193" i="4" s="1"/>
  <c r="AY193" i="4" a="1"/>
  <c r="AY193" i="4" s="1"/>
  <c r="AZ193" i="4" a="1"/>
  <c r="AZ193" i="4" s="1"/>
  <c r="AW193" i="4" a="1"/>
  <c r="AW193" i="4" s="1"/>
  <c r="I193" i="4" a="1"/>
  <c r="I193" i="4" s="1"/>
  <c r="O193" i="4" a="1"/>
  <c r="O193" i="4" s="1"/>
  <c r="M193" i="4" a="1"/>
  <c r="M193" i="4" s="1"/>
  <c r="L193" i="4" a="1"/>
  <c r="L193" i="4" s="1"/>
  <c r="N193" i="4" a="1"/>
  <c r="N193" i="4" s="1"/>
  <c r="K193" i="4" l="1" a="1"/>
  <c r="K193" i="4" s="1"/>
  <c r="R193" i="4" a="1"/>
  <c r="R193" i="4" s="1"/>
  <c r="T193" i="4" s="1" a="1"/>
  <c r="T193" i="4" s="1"/>
  <c r="S193" i="4" a="1"/>
  <c r="S193" i="4" s="1"/>
  <c r="U193" i="4" s="1" a="1"/>
  <c r="U193" i="4" s="1"/>
  <c r="Q193" i="4" a="1"/>
  <c r="Q193" i="4" s="1"/>
  <c r="P193" i="4" a="1"/>
  <c r="P193" i="4" s="1"/>
  <c r="J193" i="4" a="1"/>
  <c r="J193" i="4" s="1"/>
  <c r="BD193" i="4" a="1"/>
  <c r="BD193" i="4" s="1"/>
  <c r="BF193" i="4" s="1" a="1"/>
  <c r="BF193" i="4" s="1"/>
  <c r="AV193" i="4" a="1"/>
  <c r="AV193" i="4" s="1"/>
  <c r="BB193" i="4" a="1"/>
  <c r="BB193" i="4" s="1"/>
  <c r="BE193" i="4" a="1"/>
  <c r="BE193" i="4" s="1"/>
  <c r="BG193" i="4" s="1" a="1"/>
  <c r="BG193" i="4" s="1"/>
  <c r="BH193" i="4" s="1"/>
  <c r="BC193" i="4" a="1"/>
  <c r="BC193" i="4" s="1"/>
  <c r="BI193" i="4" l="1"/>
  <c r="BJ193" i="4"/>
  <c r="BK193" i="4" s="1"/>
  <c r="BL193" i="4" s="1"/>
  <c r="V193" i="4"/>
  <c r="W193" i="4"/>
  <c r="X193" i="4"/>
  <c r="Y193" i="4" s="1"/>
  <c r="Z193" i="4" s="1"/>
  <c r="AC193" i="4" l="1" a="1"/>
  <c r="AC193" i="4" s="1"/>
  <c r="AD193" i="4" a="1"/>
  <c r="AD193" i="4" s="1"/>
  <c r="AE193" i="4" s="1"/>
  <c r="AA193" i="4" a="1"/>
  <c r="AA193" i="4" s="1"/>
  <c r="BY193" i="4" s="1" a="1"/>
  <c r="BY193" i="4" s="1"/>
  <c r="AF193" i="4" a="1"/>
  <c r="AF193" i="4" s="1"/>
  <c r="AB193" i="4" a="1"/>
  <c r="AB193" i="4" s="1"/>
  <c r="AG193" i="4" a="1"/>
  <c r="AG193" i="4" s="1"/>
  <c r="AH193" i="4" s="1"/>
  <c r="AP193" i="4" s="1"/>
  <c r="BR193" i="4" a="1"/>
  <c r="BR193" i="4" s="1"/>
  <c r="BS193" i="4" a="1"/>
  <c r="BS193" i="4" s="1"/>
  <c r="BT193" i="4" s="1"/>
  <c r="BO193" i="4" a="1"/>
  <c r="BO193" i="4" s="1"/>
  <c r="BN193" i="4" a="1"/>
  <c r="BN193" i="4" s="1"/>
  <c r="BM193" i="4" a="1"/>
  <c r="BM193" i="4" s="1"/>
  <c r="AM193" i="4" s="1" a="1"/>
  <c r="AM193" i="4" s="1"/>
  <c r="BP193" i="4" a="1"/>
  <c r="BP193" i="4" s="1"/>
  <c r="CB193" i="4" l="1"/>
  <c r="AS193" i="4"/>
  <c r="AI193" i="4"/>
  <c r="AQ193" i="4"/>
  <c r="AR193" i="4"/>
  <c r="CE193" i="4"/>
  <c r="CD193" i="4"/>
  <c r="CC193" i="4"/>
  <c r="BQ193" i="4"/>
  <c r="BV193" i="4"/>
  <c r="BZ193" i="4" s="1"/>
  <c r="CA193" i="4" s="1"/>
  <c r="BU193" i="4"/>
  <c r="AJ193" i="4"/>
  <c r="AN193" i="4" s="1"/>
  <c r="AO193" i="4" s="1"/>
  <c r="BW193" i="4" l="1"/>
  <c r="BX193" i="4" s="1"/>
  <c r="AK193" i="4"/>
  <c r="AL193" i="4" s="1"/>
  <c r="CF193" i="4" s="1"/>
  <c r="AT194" i="4"/>
  <c r="H194" i="4"/>
  <c r="I194" i="4" l="1" a="1"/>
  <c r="I194" i="4" s="1"/>
  <c r="N194" i="4" a="1"/>
  <c r="N194" i="4" s="1"/>
  <c r="M194" i="4" a="1"/>
  <c r="M194" i="4" s="1"/>
  <c r="O194" i="4" a="1"/>
  <c r="O194" i="4" s="1"/>
  <c r="L194" i="4" a="1"/>
  <c r="L194" i="4" s="1"/>
  <c r="AU194" i="4" a="1"/>
  <c r="AU194" i="4" s="1"/>
  <c r="BA194" i="4" a="1"/>
  <c r="BA194" i="4" s="1"/>
  <c r="AX194" i="4" a="1"/>
  <c r="AX194" i="4" s="1"/>
  <c r="AY194" i="4" a="1"/>
  <c r="AY194" i="4" s="1"/>
  <c r="AW194" i="4" a="1"/>
  <c r="AW194" i="4" s="1"/>
  <c r="AZ194" i="4" a="1"/>
  <c r="AZ194" i="4" s="1"/>
  <c r="BE194" i="4" l="1" a="1"/>
  <c r="BE194" i="4" s="1"/>
  <c r="BG194" i="4" s="1" a="1"/>
  <c r="BG194" i="4" s="1"/>
  <c r="AV194" i="4" a="1"/>
  <c r="AV194" i="4" s="1"/>
  <c r="BB194" i="4" a="1"/>
  <c r="BB194" i="4" s="1"/>
  <c r="BD194" i="4" a="1"/>
  <c r="BD194" i="4" s="1"/>
  <c r="BF194" i="4" s="1" a="1"/>
  <c r="BF194" i="4" s="1"/>
  <c r="BC194" i="4" a="1"/>
  <c r="BC194" i="4" s="1"/>
  <c r="K194" i="4" a="1"/>
  <c r="K194" i="4" s="1"/>
  <c r="P194" i="4" a="1"/>
  <c r="P194" i="4" s="1"/>
  <c r="R194" i="4" a="1"/>
  <c r="R194" i="4" s="1"/>
  <c r="T194" i="4" s="1" a="1"/>
  <c r="T194" i="4" s="1"/>
  <c r="J194" i="4" a="1"/>
  <c r="J194" i="4" s="1"/>
  <c r="S194" i="4" a="1"/>
  <c r="S194" i="4" s="1"/>
  <c r="U194" i="4" s="1" a="1"/>
  <c r="U194" i="4" s="1"/>
  <c r="Q194" i="4" a="1"/>
  <c r="Q194" i="4" s="1"/>
  <c r="X194" i="4" l="1"/>
  <c r="W194" i="4"/>
  <c r="V194" i="4"/>
  <c r="BI194" i="4"/>
  <c r="BH194" i="4"/>
  <c r="BJ194" i="4"/>
  <c r="BK194" i="4" s="1"/>
  <c r="BL194" i="4" s="1"/>
  <c r="BS194" i="4" l="1" a="1"/>
  <c r="BS194" i="4" s="1"/>
  <c r="BN194" i="4" a="1"/>
  <c r="BN194" i="4" s="1"/>
  <c r="BP194" i="4" a="1"/>
  <c r="BP194" i="4" s="1"/>
  <c r="BM194" i="4" a="1"/>
  <c r="BM194" i="4" s="1"/>
  <c r="AM194" i="4" s="1" a="1"/>
  <c r="AM194" i="4" s="1"/>
  <c r="BO194" i="4" a="1"/>
  <c r="BO194" i="4" s="1"/>
  <c r="BQ194" i="4" s="1"/>
  <c r="BR194" i="4" a="1"/>
  <c r="BR194" i="4" s="1"/>
  <c r="BU194" i="4" s="1"/>
  <c r="Y194" i="4"/>
  <c r="Z194" i="4" s="1"/>
  <c r="BT194" i="4" l="1"/>
  <c r="CB194" i="4" s="1"/>
  <c r="AG194" i="4" a="1"/>
  <c r="AG194" i="4" s="1"/>
  <c r="AA194" i="4" a="1"/>
  <c r="AA194" i="4" s="1"/>
  <c r="BY194" i="4" s="1" a="1"/>
  <c r="BY194" i="4" s="1"/>
  <c r="AD194" i="4" a="1"/>
  <c r="AD194" i="4" s="1"/>
  <c r="AC194" i="4" a="1"/>
  <c r="AC194" i="4" s="1"/>
  <c r="AE194" i="4" s="1"/>
  <c r="AB194" i="4" a="1"/>
  <c r="AB194" i="4" s="1"/>
  <c r="AF194" i="4" a="1"/>
  <c r="AF194" i="4" s="1"/>
  <c r="AH194" i="4" l="1"/>
  <c r="AP194" i="4" s="1"/>
  <c r="AI194" i="4"/>
  <c r="BV194" i="4" s="1"/>
  <c r="BZ194" i="4" s="1"/>
  <c r="CA194" i="4" s="1"/>
  <c r="AR194" i="4" l="1"/>
  <c r="AS194" i="4"/>
  <c r="AQ194" i="4"/>
  <c r="CE194" i="4"/>
  <c r="CC194" i="4"/>
  <c r="CD194" i="4"/>
  <c r="BW194" i="4"/>
  <c r="BX194" i="4" s="1"/>
  <c r="AJ194" i="4"/>
  <c r="AN194" i="4" s="1"/>
  <c r="AO194" i="4" s="1"/>
  <c r="AK194" i="4" l="1"/>
  <c r="AL194" i="4" s="1"/>
  <c r="CF194" i="4" s="1"/>
  <c r="AT195" i="4"/>
  <c r="H195" i="4"/>
  <c r="I195" i="4" a="1"/>
  <c r="I195" i="4" s="1"/>
  <c r="O195" i="4" a="1"/>
  <c r="O195" i="4" s="1"/>
  <c r="N195" i="4" a="1"/>
  <c r="N195" i="4" s="1"/>
  <c r="M195" i="4" a="1"/>
  <c r="M195" i="4" s="1"/>
  <c r="K195" i="4" a="1"/>
  <c r="K195" i="4" s="1"/>
  <c r="AU195" i="4" a="1"/>
  <c r="AU195" i="4" s="1"/>
  <c r="AY195" i="4" a="1"/>
  <c r="AY195" i="4" s="1"/>
  <c r="AZ195" i="4" a="1"/>
  <c r="AZ195" i="4" s="1"/>
  <c r="AX195" i="4" a="1"/>
  <c r="AX195" i="4" s="1"/>
  <c r="AW195" i="4" a="1"/>
  <c r="AW195" i="4" s="1"/>
  <c r="BA195" i="4" l="1" a="1"/>
  <c r="BA195" i="4" s="1"/>
  <c r="BE195" i="4" a="1"/>
  <c r="BE195" i="4" s="1"/>
  <c r="BG195" i="4" s="1" a="1"/>
  <c r="BG195" i="4" s="1"/>
  <c r="BB195" i="4" a="1"/>
  <c r="BB195" i="4" s="1"/>
  <c r="BD195" i="4" a="1"/>
  <c r="BD195" i="4" s="1"/>
  <c r="BF195" i="4" s="1" a="1"/>
  <c r="BF195" i="4" s="1"/>
  <c r="AV195" i="4" a="1"/>
  <c r="AV195" i="4" s="1"/>
  <c r="BC195" i="4" a="1"/>
  <c r="BC195" i="4" s="1"/>
  <c r="L195" i="4" a="1"/>
  <c r="L195" i="4" s="1"/>
  <c r="J195" i="4" a="1"/>
  <c r="J195" i="4" s="1"/>
  <c r="P195" i="4" a="1"/>
  <c r="P195" i="4" s="1"/>
  <c r="R195" i="4" a="1"/>
  <c r="R195" i="4" s="1"/>
  <c r="T195" i="4" s="1" a="1"/>
  <c r="T195" i="4" s="1"/>
  <c r="S195" i="4" a="1"/>
  <c r="S195" i="4" s="1"/>
  <c r="U195" i="4" s="1" a="1"/>
  <c r="U195" i="4" s="1"/>
  <c r="Q195" i="4" a="1"/>
  <c r="Q195" i="4" s="1"/>
  <c r="V195" i="4" l="1"/>
  <c r="X195" i="4"/>
  <c r="Y195" i="4" s="1"/>
  <c r="Z195" i="4" s="1"/>
  <c r="W195" i="4"/>
  <c r="BH195" i="4"/>
  <c r="BJ195" i="4"/>
  <c r="BK195" i="4" s="1"/>
  <c r="BL195" i="4" s="1"/>
  <c r="BI195" i="4"/>
  <c r="BS195" i="4" l="1" a="1"/>
  <c r="BS195" i="4" s="1"/>
  <c r="BM195" i="4" a="1"/>
  <c r="BM195" i="4" s="1"/>
  <c r="AM195" i="4" s="1" a="1"/>
  <c r="AM195" i="4" s="1"/>
  <c r="BR195" i="4" a="1"/>
  <c r="BR195" i="4" s="1"/>
  <c r="BP195" i="4" a="1"/>
  <c r="BP195" i="4" s="1"/>
  <c r="BN195" i="4" a="1"/>
  <c r="BN195" i="4" s="1"/>
  <c r="BO195" i="4" a="1"/>
  <c r="BO195" i="4" s="1"/>
  <c r="BQ195" i="4" s="1"/>
  <c r="AC195" i="4" a="1"/>
  <c r="AC195" i="4" s="1"/>
  <c r="AG195" i="4" a="1"/>
  <c r="AG195" i="4" s="1"/>
  <c r="AB195" i="4" a="1"/>
  <c r="AB195" i="4" s="1"/>
  <c r="AD195" i="4" a="1"/>
  <c r="AD195" i="4" s="1"/>
  <c r="AA195" i="4" a="1"/>
  <c r="AA195" i="4" s="1"/>
  <c r="BY195" i="4" s="1" a="1"/>
  <c r="BY195" i="4" s="1"/>
  <c r="AF195" i="4" a="1"/>
  <c r="AF195" i="4" s="1"/>
  <c r="BT195" i="4" l="1"/>
  <c r="CB195" i="4" s="1"/>
  <c r="AH195" i="4"/>
  <c r="AP195" i="4" s="1"/>
  <c r="AE195" i="4"/>
  <c r="AI195" i="4" s="1"/>
  <c r="BU195" i="4"/>
  <c r="BV195" i="4"/>
  <c r="BZ195" i="4" s="1"/>
  <c r="CA195" i="4" l="1"/>
  <c r="AS195" i="4"/>
  <c r="AR195" i="4"/>
  <c r="AQ195" i="4"/>
  <c r="CE195" i="4"/>
  <c r="CC195" i="4"/>
  <c r="CD195" i="4"/>
  <c r="BW195" i="4"/>
  <c r="BX195" i="4" s="1"/>
  <c r="AJ195" i="4"/>
  <c r="AN195" i="4" s="1"/>
  <c r="AO195" i="4" s="1"/>
  <c r="AK195" i="4" l="1"/>
  <c r="AL195" i="4" s="1"/>
  <c r="CF195" i="4" s="1"/>
  <c r="H196" i="4"/>
  <c r="AT196" i="4"/>
  <c r="AU196" i="4" l="1" a="1"/>
  <c r="AU196" i="4" s="1"/>
  <c r="AX196" i="4" a="1"/>
  <c r="AX196" i="4" s="1"/>
  <c r="BA196" i="4" a="1"/>
  <c r="BA196" i="4" s="1"/>
  <c r="AY196" i="4" a="1"/>
  <c r="AY196" i="4" s="1"/>
  <c r="AZ196" i="4" a="1"/>
  <c r="AZ196" i="4" s="1"/>
  <c r="I196" i="4" a="1"/>
  <c r="I196" i="4" s="1"/>
  <c r="M196" i="4" a="1"/>
  <c r="M196" i="4" s="1"/>
  <c r="N196" i="4" a="1"/>
  <c r="N196" i="4" s="1"/>
  <c r="O196" i="4" a="1"/>
  <c r="O196" i="4" s="1"/>
  <c r="K196" i="4" a="1"/>
  <c r="K196" i="4" s="1"/>
  <c r="L196" i="4" a="1"/>
  <c r="L196" i="4" s="1"/>
  <c r="J196" i="4" l="1" a="1"/>
  <c r="J196" i="4" s="1"/>
  <c r="P196" i="4" a="1"/>
  <c r="P196" i="4" s="1"/>
  <c r="Q196" i="4" a="1"/>
  <c r="Q196" i="4" s="1"/>
  <c r="S196" i="4" a="1"/>
  <c r="S196" i="4" s="1"/>
  <c r="U196" i="4" s="1" a="1"/>
  <c r="U196" i="4" s="1"/>
  <c r="R196" i="4" a="1"/>
  <c r="R196" i="4" s="1"/>
  <c r="T196" i="4" s="1" a="1"/>
  <c r="T196" i="4" s="1"/>
  <c r="AW196" i="4" a="1"/>
  <c r="AW196" i="4" s="1"/>
  <c r="BD196" i="4" a="1"/>
  <c r="BD196" i="4" s="1"/>
  <c r="BF196" i="4" s="1" a="1"/>
  <c r="BF196" i="4" s="1"/>
  <c r="BC196" i="4" a="1"/>
  <c r="BC196" i="4" s="1"/>
  <c r="BE196" i="4" a="1"/>
  <c r="BE196" i="4" s="1"/>
  <c r="BG196" i="4" s="1" a="1"/>
  <c r="BG196" i="4" s="1"/>
  <c r="BB196" i="4" a="1"/>
  <c r="BB196" i="4" s="1"/>
  <c r="AV196" i="4" a="1"/>
  <c r="AV196" i="4" s="1"/>
  <c r="BH196" i="4" l="1"/>
  <c r="BJ196" i="4"/>
  <c r="BK196" i="4" s="1"/>
  <c r="BL196" i="4" s="1"/>
  <c r="BI196" i="4"/>
  <c r="W196" i="4"/>
  <c r="X196" i="4"/>
  <c r="V196" i="4"/>
  <c r="Y196" i="4" l="1"/>
  <c r="Z196" i="4" s="1"/>
  <c r="AG196" i="4" a="1"/>
  <c r="AG196" i="4" s="1"/>
  <c r="AD196" i="4" a="1"/>
  <c r="AD196" i="4" s="1"/>
  <c r="AC196" i="4" a="1"/>
  <c r="AC196" i="4" s="1"/>
  <c r="AE196" i="4" s="1"/>
  <c r="AA196" i="4" a="1"/>
  <c r="AA196" i="4" s="1"/>
  <c r="BY196" i="4" s="1" a="1"/>
  <c r="BY196" i="4" s="1"/>
  <c r="AB196" i="4" a="1"/>
  <c r="AB196" i="4" s="1"/>
  <c r="AF196" i="4" a="1"/>
  <c r="AF196" i="4" s="1"/>
  <c r="AH196" i="4" s="1"/>
  <c r="AP196" i="4" s="1"/>
  <c r="BP196" i="4" a="1"/>
  <c r="BP196" i="4" s="1"/>
  <c r="BR196" i="4" a="1"/>
  <c r="BR196" i="4" s="1"/>
  <c r="BS196" i="4" a="1"/>
  <c r="BS196" i="4" s="1"/>
  <c r="BT196" i="4" s="1"/>
  <c r="BM196" i="4" a="1"/>
  <c r="BM196" i="4" s="1"/>
  <c r="AM196" i="4" s="1" a="1"/>
  <c r="AM196" i="4" s="1"/>
  <c r="BO196" i="4" a="1"/>
  <c r="BO196" i="4" s="1"/>
  <c r="BQ196" i="4" s="1"/>
  <c r="BN196" i="4" a="1"/>
  <c r="BN196" i="4" s="1"/>
  <c r="CB196" i="4" l="1"/>
  <c r="AS196" i="4"/>
  <c r="AQ196" i="4"/>
  <c r="AR196" i="4"/>
  <c r="CE196" i="4"/>
  <c r="CD196" i="4"/>
  <c r="CC196" i="4"/>
  <c r="BU196" i="4"/>
  <c r="AJ196" i="4"/>
  <c r="AN196" i="4" s="1"/>
  <c r="AO196" i="4" s="1"/>
  <c r="AI196" i="4"/>
  <c r="BV196" i="4" s="1"/>
  <c r="BZ196" i="4" s="1"/>
  <c r="CA196" i="4" s="1"/>
  <c r="BW196" i="4" l="1"/>
  <c r="BX196" i="4" s="1"/>
  <c r="AK196" i="4"/>
  <c r="AL196" i="4" s="1"/>
  <c r="CF196" i="4"/>
  <c r="AT197" i="4" l="1"/>
  <c r="H197" i="4"/>
  <c r="I197" i="4" l="1" a="1"/>
  <c r="I197" i="4" s="1"/>
  <c r="K197" i="4" a="1"/>
  <c r="K197" i="4" s="1"/>
  <c r="M197" i="4" a="1"/>
  <c r="M197" i="4" s="1"/>
  <c r="N197" i="4" a="1"/>
  <c r="N197" i="4" s="1"/>
  <c r="O197" i="4" a="1"/>
  <c r="O197" i="4" s="1"/>
  <c r="AU197" i="4" a="1"/>
  <c r="AU197" i="4" s="1"/>
  <c r="AY197" i="4" a="1"/>
  <c r="AY197" i="4" s="1"/>
  <c r="AX197" i="4" a="1"/>
  <c r="AX197" i="4" s="1"/>
  <c r="AZ197" i="4" a="1"/>
  <c r="AZ197" i="4" s="1"/>
  <c r="BA197" i="4" a="1"/>
  <c r="BA197" i="4" s="1"/>
  <c r="AW197" i="4" l="1" a="1"/>
  <c r="AW197" i="4" s="1"/>
  <c r="BC197" i="4" a="1"/>
  <c r="BC197" i="4" s="1"/>
  <c r="BE197" i="4" a="1"/>
  <c r="BE197" i="4" s="1"/>
  <c r="BG197" i="4" s="1" a="1"/>
  <c r="BG197" i="4" s="1"/>
  <c r="AV197" i="4" a="1"/>
  <c r="AV197" i="4" s="1"/>
  <c r="BD197" i="4" a="1"/>
  <c r="BD197" i="4" s="1"/>
  <c r="BF197" i="4" s="1" a="1"/>
  <c r="BF197" i="4" s="1"/>
  <c r="BB197" i="4" a="1"/>
  <c r="BB197" i="4" s="1"/>
  <c r="L197" i="4" a="1"/>
  <c r="L197" i="4" s="1"/>
  <c r="J197" i="4" a="1"/>
  <c r="J197" i="4" s="1"/>
  <c r="P197" i="4" a="1"/>
  <c r="P197" i="4" s="1"/>
  <c r="S197" i="4" a="1"/>
  <c r="S197" i="4" s="1"/>
  <c r="U197" i="4" s="1" a="1"/>
  <c r="U197" i="4" s="1"/>
  <c r="Q197" i="4" a="1"/>
  <c r="Q197" i="4" s="1"/>
  <c r="R197" i="4" a="1"/>
  <c r="R197" i="4" s="1"/>
  <c r="T197" i="4" s="1" a="1"/>
  <c r="T197" i="4" s="1"/>
  <c r="V197" i="4" l="1"/>
  <c r="X197" i="4"/>
  <c r="Y197" i="4" s="1"/>
  <c r="Z197" i="4" s="1"/>
  <c r="W197" i="4"/>
  <c r="BI197" i="4"/>
  <c r="BH197" i="4"/>
  <c r="BJ197" i="4"/>
  <c r="BK197" i="4" s="1"/>
  <c r="BL197" i="4" s="1"/>
  <c r="BS197" i="4" l="1" a="1"/>
  <c r="BS197" i="4" s="1"/>
  <c r="BM197" i="4" a="1"/>
  <c r="BM197" i="4" s="1"/>
  <c r="AM197" i="4" s="1" a="1"/>
  <c r="AM197" i="4" s="1"/>
  <c r="BR197" i="4" a="1"/>
  <c r="BR197" i="4" s="1"/>
  <c r="BO197" i="4" a="1"/>
  <c r="BO197" i="4" s="1"/>
  <c r="BP197" i="4" a="1"/>
  <c r="BP197" i="4" s="1"/>
  <c r="BN197" i="4" a="1"/>
  <c r="BN197" i="4" s="1"/>
  <c r="AA197" i="4" a="1"/>
  <c r="AA197" i="4" s="1"/>
  <c r="BY197" i="4" s="1" a="1"/>
  <c r="BY197" i="4" s="1"/>
  <c r="AG197" i="4" a="1"/>
  <c r="AG197" i="4" s="1"/>
  <c r="AF197" i="4" a="1"/>
  <c r="AF197" i="4" s="1"/>
  <c r="AB197" i="4" a="1"/>
  <c r="AB197" i="4" s="1"/>
  <c r="AD197" i="4" a="1"/>
  <c r="AD197" i="4" s="1"/>
  <c r="AC197" i="4" a="1"/>
  <c r="AC197" i="4" s="1"/>
  <c r="AE197" i="4" s="1"/>
  <c r="BT197" i="4" l="1"/>
  <c r="CB197" i="4" s="1"/>
  <c r="AI197" i="4"/>
  <c r="AH197" i="4"/>
  <c r="AP197" i="4" s="1"/>
  <c r="BQ197" i="4"/>
  <c r="BU197" i="4"/>
  <c r="BV197" i="4"/>
  <c r="BZ197" i="4" s="1"/>
  <c r="CA197" i="4" l="1"/>
  <c r="AS197" i="4"/>
  <c r="AR197" i="4"/>
  <c r="AQ197" i="4"/>
  <c r="CE197" i="4"/>
  <c r="CC197" i="4"/>
  <c r="CD197" i="4"/>
  <c r="BW197" i="4"/>
  <c r="BX197" i="4" s="1"/>
  <c r="AJ197" i="4"/>
  <c r="AN197" i="4" s="1"/>
  <c r="AO197" i="4" s="1"/>
  <c r="AK197" i="4" l="1"/>
  <c r="AL197" i="4" s="1"/>
  <c r="CF197" i="4" s="1"/>
  <c r="AT198" i="4"/>
  <c r="H198" i="4"/>
  <c r="I198" i="4" l="1" a="1"/>
  <c r="I198" i="4" s="1"/>
  <c r="N198" i="4" a="1"/>
  <c r="N198" i="4" s="1"/>
  <c r="L198" i="4" a="1"/>
  <c r="L198" i="4" s="1"/>
  <c r="M198" i="4" a="1"/>
  <c r="M198" i="4" s="1"/>
  <c r="K198" i="4" a="1"/>
  <c r="K198" i="4" s="1"/>
  <c r="O198" i="4" a="1"/>
  <c r="O198" i="4" s="1"/>
  <c r="AU198" i="4" a="1"/>
  <c r="AU198" i="4" s="1"/>
  <c r="AZ198" i="4" a="1"/>
  <c r="AZ198" i="4" s="1"/>
  <c r="BA198" i="4" a="1"/>
  <c r="BA198" i="4" s="1"/>
  <c r="AX198" i="4" a="1"/>
  <c r="AX198" i="4" s="1"/>
  <c r="AY198" i="4" a="1"/>
  <c r="AY198" i="4" s="1"/>
  <c r="AW198" i="4" l="1" a="1"/>
  <c r="AW198" i="4" s="1"/>
  <c r="BB198" i="4" a="1"/>
  <c r="BB198" i="4" s="1"/>
  <c r="BD198" i="4" a="1"/>
  <c r="BD198" i="4" s="1"/>
  <c r="BF198" i="4" s="1" a="1"/>
  <c r="BF198" i="4" s="1"/>
  <c r="BE198" i="4" a="1"/>
  <c r="BE198" i="4" s="1"/>
  <c r="BG198" i="4" s="1" a="1"/>
  <c r="BG198" i="4" s="1"/>
  <c r="AV198" i="4" a="1"/>
  <c r="AV198" i="4" s="1"/>
  <c r="BC198" i="4" a="1"/>
  <c r="BC198" i="4" s="1"/>
  <c r="S198" i="4" a="1"/>
  <c r="S198" i="4" s="1"/>
  <c r="U198" i="4" s="1" a="1"/>
  <c r="U198" i="4" s="1"/>
  <c r="J198" i="4" a="1"/>
  <c r="J198" i="4" s="1"/>
  <c r="Q198" i="4" a="1"/>
  <c r="Q198" i="4" s="1"/>
  <c r="P198" i="4" a="1"/>
  <c r="P198" i="4" s="1"/>
  <c r="R198" i="4" a="1"/>
  <c r="R198" i="4" s="1"/>
  <c r="T198" i="4" s="1" a="1"/>
  <c r="T198" i="4" s="1"/>
  <c r="V198" i="4" l="1"/>
  <c r="W198" i="4"/>
  <c r="X198" i="4"/>
  <c r="Y198" i="4" s="1"/>
  <c r="Z198" i="4" s="1"/>
  <c r="BI198" i="4"/>
  <c r="BJ198" i="4"/>
  <c r="BH198" i="4"/>
  <c r="BK198" i="4" l="1"/>
  <c r="BL198" i="4" s="1"/>
  <c r="AG198" i="4" a="1"/>
  <c r="AG198" i="4" s="1"/>
  <c r="AB198" i="4" a="1"/>
  <c r="AB198" i="4" s="1"/>
  <c r="AC198" i="4" a="1"/>
  <c r="AC198" i="4" s="1"/>
  <c r="AD198" i="4" a="1"/>
  <c r="AD198" i="4" s="1"/>
  <c r="AA198" i="4" a="1"/>
  <c r="AA198" i="4" s="1"/>
  <c r="BY198" i="4" s="1" a="1"/>
  <c r="BY198" i="4" s="1"/>
  <c r="AF198" i="4" a="1"/>
  <c r="AF198" i="4" s="1"/>
  <c r="AH198" i="4" l="1"/>
  <c r="AP198" i="4" s="1"/>
  <c r="AE198" i="4"/>
  <c r="AI198" i="4" s="1"/>
  <c r="BS198" i="4" a="1"/>
  <c r="BS198" i="4" s="1"/>
  <c r="BR198" i="4" a="1"/>
  <c r="BR198" i="4" s="1"/>
  <c r="BM198" i="4" a="1"/>
  <c r="BM198" i="4" s="1"/>
  <c r="AM198" i="4" s="1" a="1"/>
  <c r="AM198" i="4" s="1"/>
  <c r="BN198" i="4" a="1"/>
  <c r="BN198" i="4" s="1"/>
  <c r="BO198" i="4" a="1"/>
  <c r="BO198" i="4" s="1"/>
  <c r="BP198" i="4" a="1"/>
  <c r="BP198" i="4" s="1"/>
  <c r="BQ198" i="4" l="1"/>
  <c r="BU198" i="4"/>
  <c r="BT198" i="4"/>
  <c r="CB198" i="4" s="1"/>
  <c r="AJ198" i="4"/>
  <c r="AN198" i="4" s="1"/>
  <c r="AO198" i="4" s="1"/>
  <c r="AS198" i="4" l="1"/>
  <c r="AQ198" i="4"/>
  <c r="AR198" i="4"/>
  <c r="CD198" i="4"/>
  <c r="CE198" i="4"/>
  <c r="CC198" i="4"/>
  <c r="AK198" i="4"/>
  <c r="AL198" i="4" s="1"/>
  <c r="BV198" i="4"/>
  <c r="BZ198" i="4" s="1"/>
  <c r="CA198" i="4" s="1"/>
  <c r="BW198" i="4" l="1"/>
  <c r="BX198" i="4" s="1"/>
  <c r="CF198" i="4" s="1"/>
  <c r="AT199" i="4"/>
  <c r="H199" i="4"/>
  <c r="I199" i="4" l="1" a="1"/>
  <c r="I199" i="4" s="1"/>
  <c r="O199" i="4" a="1"/>
  <c r="O199" i="4" s="1"/>
  <c r="K199" i="4" a="1"/>
  <c r="K199" i="4" s="1"/>
  <c r="M199" i="4" a="1"/>
  <c r="M199" i="4" s="1"/>
  <c r="N199" i="4" a="1"/>
  <c r="N199" i="4" s="1"/>
  <c r="AU199" i="4" a="1"/>
  <c r="AU199" i="4" s="1"/>
  <c r="BA199" i="4" a="1"/>
  <c r="BA199" i="4" s="1"/>
  <c r="AY199" i="4" a="1"/>
  <c r="AY199" i="4" s="1"/>
  <c r="AX199" i="4" a="1"/>
  <c r="AX199" i="4" s="1"/>
  <c r="AZ199" i="4" a="1"/>
  <c r="AZ199" i="4" s="1"/>
  <c r="AW199" i="4" l="1" a="1"/>
  <c r="AW199" i="4" s="1"/>
  <c r="BC199" i="4" a="1"/>
  <c r="BC199" i="4" s="1"/>
  <c r="BE199" i="4" a="1"/>
  <c r="BE199" i="4" s="1"/>
  <c r="BG199" i="4" s="1" a="1"/>
  <c r="BG199" i="4" s="1"/>
  <c r="BD199" i="4" a="1"/>
  <c r="BD199" i="4" s="1"/>
  <c r="BF199" i="4" s="1" a="1"/>
  <c r="BF199" i="4" s="1"/>
  <c r="AV199" i="4" a="1"/>
  <c r="AV199" i="4" s="1"/>
  <c r="BB199" i="4" a="1"/>
  <c r="BB199" i="4" s="1"/>
  <c r="L199" i="4" a="1"/>
  <c r="L199" i="4" s="1"/>
  <c r="P199" i="4" a="1"/>
  <c r="P199" i="4" s="1"/>
  <c r="R199" i="4" a="1"/>
  <c r="R199" i="4" s="1"/>
  <c r="T199" i="4" s="1" a="1"/>
  <c r="T199" i="4" s="1"/>
  <c r="Q199" i="4" a="1"/>
  <c r="Q199" i="4" s="1"/>
  <c r="S199" i="4" a="1"/>
  <c r="S199" i="4" s="1"/>
  <c r="U199" i="4" s="1" a="1"/>
  <c r="U199" i="4" s="1"/>
  <c r="J199" i="4" a="1"/>
  <c r="J199" i="4" s="1"/>
  <c r="V199" i="4" l="1"/>
  <c r="W199" i="4"/>
  <c r="X199" i="4"/>
  <c r="Y199" i="4" s="1"/>
  <c r="Z199" i="4" s="1"/>
  <c r="BI199" i="4"/>
  <c r="BJ199" i="4"/>
  <c r="BK199" i="4" s="1"/>
  <c r="BL199" i="4" s="1"/>
  <c r="BH199" i="4"/>
  <c r="BS199" i="4" l="1" a="1"/>
  <c r="BS199" i="4" s="1"/>
  <c r="BM199" i="4" a="1"/>
  <c r="BM199" i="4" s="1"/>
  <c r="AM199" i="4" s="1" a="1"/>
  <c r="AM199" i="4" s="1"/>
  <c r="BO199" i="4" a="1"/>
  <c r="BO199" i="4" s="1"/>
  <c r="BR199" i="4" a="1"/>
  <c r="BR199" i="4" s="1"/>
  <c r="BP199" i="4" a="1"/>
  <c r="BP199" i="4" s="1"/>
  <c r="BQ199" i="4" s="1"/>
  <c r="BN199" i="4" a="1"/>
  <c r="BN199" i="4" s="1"/>
  <c r="AG199" i="4" a="1"/>
  <c r="AG199" i="4" s="1"/>
  <c r="AD199" i="4" a="1"/>
  <c r="AD199" i="4" s="1"/>
  <c r="AB199" i="4" a="1"/>
  <c r="AB199" i="4" s="1"/>
  <c r="AA199" i="4" a="1"/>
  <c r="AA199" i="4" s="1"/>
  <c r="BY199" i="4" s="1" a="1"/>
  <c r="BY199" i="4" s="1"/>
  <c r="AC199" i="4" a="1"/>
  <c r="AC199" i="4" s="1"/>
  <c r="AE199" i="4" s="1"/>
  <c r="AF199" i="4" a="1"/>
  <c r="AF199" i="4" s="1"/>
  <c r="AH199" i="4" s="1"/>
  <c r="AP199" i="4" s="1"/>
  <c r="BT199" i="4" l="1"/>
  <c r="CB199" i="4" s="1"/>
  <c r="AI199" i="4"/>
  <c r="BU199" i="4"/>
  <c r="BV199" i="4"/>
  <c r="BZ199" i="4" s="1"/>
  <c r="CA199" i="4" l="1"/>
  <c r="AS199" i="4"/>
  <c r="AQ199" i="4"/>
  <c r="AR199" i="4"/>
  <c r="CD199" i="4"/>
  <c r="CE199" i="4"/>
  <c r="CC199" i="4"/>
  <c r="BW199" i="4"/>
  <c r="BX199" i="4" s="1"/>
  <c r="AJ199" i="4"/>
  <c r="AN199" i="4" s="1"/>
  <c r="AO199" i="4" s="1"/>
  <c r="AK199" i="4" l="1"/>
  <c r="AL199" i="4" s="1"/>
  <c r="CF199" i="4" s="1"/>
  <c r="AT200" i="4"/>
  <c r="H200" i="4"/>
  <c r="I200" i="4" l="1" a="1"/>
  <c r="I200" i="4" s="1"/>
  <c r="N200" i="4" a="1"/>
  <c r="N200" i="4" s="1"/>
  <c r="M200" i="4" a="1"/>
  <c r="M200" i="4" s="1"/>
  <c r="O200" i="4" a="1"/>
  <c r="O200" i="4" s="1"/>
  <c r="L200" i="4" a="1"/>
  <c r="L200" i="4" s="1"/>
  <c r="AU200" i="4" a="1"/>
  <c r="AU200" i="4" s="1"/>
  <c r="AY200" i="4" a="1"/>
  <c r="AY200" i="4" s="1"/>
  <c r="AX200" i="4" a="1"/>
  <c r="AX200" i="4" s="1"/>
  <c r="AZ200" i="4" a="1"/>
  <c r="AZ200" i="4" s="1"/>
  <c r="BA200" i="4" a="1"/>
  <c r="BA200" i="4" s="1"/>
  <c r="AW200" i="4" l="1" a="1"/>
  <c r="AW200" i="4" s="1"/>
  <c r="BD200" i="4" a="1"/>
  <c r="BD200" i="4" s="1"/>
  <c r="BF200" i="4" s="1" a="1"/>
  <c r="BF200" i="4" s="1"/>
  <c r="BC200" i="4" a="1"/>
  <c r="BC200" i="4" s="1"/>
  <c r="AV200" i="4" a="1"/>
  <c r="AV200" i="4" s="1"/>
  <c r="BB200" i="4" a="1"/>
  <c r="BB200" i="4" s="1"/>
  <c r="BE200" i="4" a="1"/>
  <c r="BE200" i="4" s="1"/>
  <c r="BG200" i="4" s="1" a="1"/>
  <c r="BG200" i="4" s="1"/>
  <c r="K200" i="4" a="1"/>
  <c r="K200" i="4" s="1"/>
  <c r="J200" i="4" a="1"/>
  <c r="J200" i="4" s="1"/>
  <c r="S200" i="4" a="1"/>
  <c r="S200" i="4" s="1"/>
  <c r="U200" i="4" s="1" a="1"/>
  <c r="U200" i="4" s="1"/>
  <c r="P200" i="4" a="1"/>
  <c r="P200" i="4" s="1"/>
  <c r="Q200" i="4" a="1"/>
  <c r="Q200" i="4" s="1"/>
  <c r="R200" i="4" a="1"/>
  <c r="R200" i="4" s="1"/>
  <c r="T200" i="4" s="1" a="1"/>
  <c r="T200" i="4" s="1"/>
  <c r="X200" i="4" l="1"/>
  <c r="V200" i="4"/>
  <c r="W200" i="4"/>
  <c r="BH200" i="4"/>
  <c r="BI200" i="4"/>
  <c r="BJ200" i="4"/>
  <c r="BK200" i="4" s="1"/>
  <c r="BL200" i="4" s="1"/>
  <c r="Y200" i="4" l="1"/>
  <c r="Z200" i="4" s="1"/>
  <c r="BN200" i="4" a="1"/>
  <c r="BN200" i="4" s="1"/>
  <c r="BS200" i="4" a="1"/>
  <c r="BS200" i="4" s="1"/>
  <c r="BP200" i="4" a="1"/>
  <c r="BP200" i="4" s="1"/>
  <c r="BR200" i="4" a="1"/>
  <c r="BR200" i="4" s="1"/>
  <c r="BO200" i="4" a="1"/>
  <c r="BO200" i="4" s="1"/>
  <c r="BQ200" i="4" s="1"/>
  <c r="BM200" i="4" a="1"/>
  <c r="BM200" i="4" s="1"/>
  <c r="AM200" i="4" s="1" a="1"/>
  <c r="AM200" i="4" s="1"/>
  <c r="AC200" i="4" a="1"/>
  <c r="AC200" i="4" s="1"/>
  <c r="AB200" i="4" a="1"/>
  <c r="AB200" i="4" s="1"/>
  <c r="AD200" i="4" a="1"/>
  <c r="AD200" i="4" s="1"/>
  <c r="AE200" i="4" s="1"/>
  <c r="AF200" i="4" a="1"/>
  <c r="AF200" i="4" s="1"/>
  <c r="AG200" i="4" a="1"/>
  <c r="AG200" i="4" s="1"/>
  <c r="AH200" i="4" s="1"/>
  <c r="AP200" i="4" s="1"/>
  <c r="AA200" i="4" a="1"/>
  <c r="AA200" i="4" s="1"/>
  <c r="BY200" i="4" s="1" a="1"/>
  <c r="BY200" i="4" s="1"/>
  <c r="AI200" i="4" l="1"/>
  <c r="BT200" i="4"/>
  <c r="CB200" i="4" s="1"/>
  <c r="BU200" i="4"/>
  <c r="BV200" i="4"/>
  <c r="BZ200" i="4" s="1"/>
  <c r="CA200" i="4" l="1"/>
  <c r="AS200" i="4"/>
  <c r="AQ200" i="4"/>
  <c r="AR200" i="4"/>
  <c r="CD200" i="4"/>
  <c r="CE200" i="4"/>
  <c r="CC200" i="4"/>
  <c r="BW200" i="4"/>
  <c r="BX200" i="4" s="1"/>
  <c r="AJ200" i="4"/>
  <c r="AN200" i="4" s="1"/>
  <c r="AO200" i="4" s="1"/>
  <c r="AK200" i="4" l="1"/>
  <c r="AL200" i="4" s="1"/>
  <c r="CF200" i="4" s="1"/>
  <c r="H201" i="4"/>
  <c r="AT201" i="4"/>
  <c r="AU201" i="4" l="1" a="1"/>
  <c r="AU201" i="4" s="1"/>
  <c r="AY201" i="4" a="1"/>
  <c r="AY201" i="4" s="1"/>
  <c r="AZ201" i="4" a="1"/>
  <c r="AZ201" i="4" s="1"/>
  <c r="AW201" i="4" a="1"/>
  <c r="AW201" i="4" s="1"/>
  <c r="BA201" i="4" a="1"/>
  <c r="BA201" i="4" s="1"/>
  <c r="I201" i="4" a="1"/>
  <c r="I201" i="4" s="1"/>
  <c r="M201" i="4" a="1"/>
  <c r="M201" i="4" s="1"/>
  <c r="N201" i="4" a="1"/>
  <c r="N201" i="4" s="1"/>
  <c r="K201" i="4" a="1"/>
  <c r="K201" i="4" s="1"/>
  <c r="O201" i="4" a="1"/>
  <c r="O201" i="4" s="1"/>
  <c r="L201" i="4" a="1"/>
  <c r="L201" i="4" s="1"/>
  <c r="Q201" i="4" l="1" a="1"/>
  <c r="Q201" i="4" s="1"/>
  <c r="J201" i="4" a="1"/>
  <c r="J201" i="4" s="1"/>
  <c r="R201" i="4" a="1"/>
  <c r="R201" i="4" s="1"/>
  <c r="T201" i="4" s="1" a="1"/>
  <c r="T201" i="4" s="1"/>
  <c r="S201" i="4" a="1"/>
  <c r="S201" i="4" s="1"/>
  <c r="U201" i="4" s="1" a="1"/>
  <c r="U201" i="4" s="1"/>
  <c r="P201" i="4" a="1"/>
  <c r="P201" i="4" s="1"/>
  <c r="AX201" i="4" a="1"/>
  <c r="AX201" i="4" s="1"/>
  <c r="BB201" i="4" a="1"/>
  <c r="BB201" i="4" s="1"/>
  <c r="BC201" i="4" a="1"/>
  <c r="BC201" i="4" s="1"/>
  <c r="AV201" i="4" a="1"/>
  <c r="AV201" i="4" s="1"/>
  <c r="BD201" i="4" a="1"/>
  <c r="BD201" i="4" s="1"/>
  <c r="BF201" i="4" s="1" a="1"/>
  <c r="BF201" i="4" s="1"/>
  <c r="BE201" i="4" a="1"/>
  <c r="BE201" i="4" s="1"/>
  <c r="BG201" i="4" s="1" a="1"/>
  <c r="BG201" i="4" s="1"/>
  <c r="BH201" i="4" l="1"/>
  <c r="BI201" i="4"/>
  <c r="BJ201" i="4"/>
  <c r="BK201" i="4" s="1"/>
  <c r="BL201" i="4" s="1"/>
  <c r="V201" i="4"/>
  <c r="W201" i="4"/>
  <c r="X201" i="4"/>
  <c r="Y201" i="4" s="1"/>
  <c r="Z201" i="4" s="1"/>
  <c r="AA201" i="4" l="1" a="1"/>
  <c r="AA201" i="4" s="1"/>
  <c r="BY201" i="4" s="1" a="1"/>
  <c r="BY201" i="4" s="1"/>
  <c r="AF201" i="4" a="1"/>
  <c r="AF201" i="4" s="1"/>
  <c r="AB201" i="4" a="1"/>
  <c r="AB201" i="4" s="1"/>
  <c r="AG201" i="4" a="1"/>
  <c r="AG201" i="4" s="1"/>
  <c r="AH201" i="4" s="1"/>
  <c r="AP201" i="4" s="1"/>
  <c r="AC201" i="4" a="1"/>
  <c r="AC201" i="4" s="1"/>
  <c r="AD201" i="4" a="1"/>
  <c r="AD201" i="4" s="1"/>
  <c r="BM201" i="4" a="1"/>
  <c r="BM201" i="4" s="1"/>
  <c r="AM201" i="4" s="1" a="1"/>
  <c r="AM201" i="4" s="1"/>
  <c r="BR201" i="4" a="1"/>
  <c r="BR201" i="4" s="1"/>
  <c r="BN201" i="4" a="1"/>
  <c r="BN201" i="4" s="1"/>
  <c r="BS201" i="4" a="1"/>
  <c r="BS201" i="4" s="1"/>
  <c r="BT201" i="4" s="1"/>
  <c r="CB201" i="4" s="1"/>
  <c r="BO201" i="4" a="1"/>
  <c r="BO201" i="4" s="1"/>
  <c r="BP201" i="4" a="1"/>
  <c r="BP201" i="4" s="1"/>
  <c r="AR201" i="4" l="1"/>
  <c r="AS201" i="4"/>
  <c r="AQ201" i="4"/>
  <c r="CE201" i="4"/>
  <c r="CD201" i="4"/>
  <c r="CC201" i="4"/>
  <c r="BQ201" i="4"/>
  <c r="BU201" i="4"/>
  <c r="AE201" i="4"/>
  <c r="AI201" i="4" s="1"/>
  <c r="BV201" i="4" s="1"/>
  <c r="BZ201" i="4" s="1"/>
  <c r="CA201" i="4" s="1"/>
  <c r="AJ201" i="4"/>
  <c r="AN201" i="4" s="1"/>
  <c r="AO201" i="4" s="1"/>
  <c r="BW201" i="4" l="1"/>
  <c r="BX201" i="4" s="1"/>
  <c r="AK201" i="4"/>
  <c r="AL201" i="4" s="1"/>
  <c r="CF201" i="4"/>
  <c r="H202" i="4" l="1"/>
  <c r="AT202" i="4"/>
  <c r="AU202" i="4" l="1" a="1"/>
  <c r="AU202" i="4" s="1"/>
  <c r="AZ202" i="4" a="1"/>
  <c r="AZ202" i="4" s="1"/>
  <c r="AY202" i="4" a="1"/>
  <c r="AY202" i="4" s="1"/>
  <c r="AX202" i="4" a="1"/>
  <c r="AX202" i="4" s="1"/>
  <c r="BA202" i="4" a="1"/>
  <c r="BA202" i="4" s="1"/>
  <c r="I202" i="4" a="1"/>
  <c r="I202" i="4" s="1"/>
  <c r="K202" i="4" a="1"/>
  <c r="K202" i="4" s="1"/>
  <c r="M202" i="4" a="1"/>
  <c r="M202" i="4" s="1"/>
  <c r="L202" i="4" a="1"/>
  <c r="L202" i="4" s="1"/>
  <c r="N202" i="4" a="1"/>
  <c r="N202" i="4" s="1"/>
  <c r="O202" i="4" l="1" a="1"/>
  <c r="O202" i="4" s="1"/>
  <c r="S202" i="4" a="1"/>
  <c r="S202" i="4" s="1"/>
  <c r="U202" i="4" s="1" a="1"/>
  <c r="U202" i="4" s="1"/>
  <c r="P202" i="4" a="1"/>
  <c r="P202" i="4" s="1"/>
  <c r="Q202" i="4" a="1"/>
  <c r="Q202" i="4" s="1"/>
  <c r="J202" i="4" a="1"/>
  <c r="J202" i="4" s="1"/>
  <c r="R202" i="4" a="1"/>
  <c r="R202" i="4" s="1"/>
  <c r="T202" i="4" s="1" a="1"/>
  <c r="T202" i="4" s="1"/>
  <c r="AW202" i="4" a="1"/>
  <c r="AW202" i="4" s="1"/>
  <c r="BE202" i="4" a="1"/>
  <c r="BE202" i="4" s="1"/>
  <c r="BG202" i="4" s="1" a="1"/>
  <c r="BG202" i="4" s="1"/>
  <c r="BB202" i="4" a="1"/>
  <c r="BB202" i="4" s="1"/>
  <c r="BC202" i="4" a="1"/>
  <c r="BC202" i="4" s="1"/>
  <c r="AV202" i="4" a="1"/>
  <c r="AV202" i="4" s="1"/>
  <c r="BD202" i="4" a="1"/>
  <c r="BD202" i="4" s="1"/>
  <c r="BF202" i="4" s="1" a="1"/>
  <c r="BF202" i="4" s="1"/>
  <c r="BI202" i="4" l="1"/>
  <c r="BJ202" i="4"/>
  <c r="BH202" i="4"/>
  <c r="X202" i="4"/>
  <c r="V202" i="4"/>
  <c r="W202" i="4"/>
  <c r="Y202" i="4" l="1"/>
  <c r="Z202" i="4" s="1"/>
  <c r="BK202" i="4"/>
  <c r="BL202" i="4" s="1"/>
  <c r="BO202" i="4" l="1" a="1"/>
  <c r="BO202" i="4" s="1"/>
  <c r="BS202" i="4" a="1"/>
  <c r="BS202" i="4" s="1"/>
  <c r="BM202" i="4" a="1"/>
  <c r="BM202" i="4" s="1"/>
  <c r="AM202" i="4" s="1" a="1"/>
  <c r="AM202" i="4" s="1"/>
  <c r="BN202" i="4" a="1"/>
  <c r="BN202" i="4" s="1"/>
  <c r="BP202" i="4" a="1"/>
  <c r="BP202" i="4" s="1"/>
  <c r="BR202" i="4" a="1"/>
  <c r="BR202" i="4" s="1"/>
  <c r="AD202" i="4" a="1"/>
  <c r="AD202" i="4" s="1"/>
  <c r="AC202" i="4" a="1"/>
  <c r="AC202" i="4" s="1"/>
  <c r="AE202" i="4" s="1"/>
  <c r="AF202" i="4" a="1"/>
  <c r="AF202" i="4" s="1"/>
  <c r="AG202" i="4" a="1"/>
  <c r="AG202" i="4" s="1"/>
  <c r="AH202" i="4" s="1"/>
  <c r="AA202" i="4" a="1"/>
  <c r="AA202" i="4" s="1"/>
  <c r="BY202" i="4" s="1" a="1"/>
  <c r="BY202" i="4" s="1"/>
  <c r="AB202" i="4" a="1"/>
  <c r="AB202" i="4" s="1"/>
  <c r="AP202" i="4" l="1"/>
  <c r="AI202" i="4"/>
  <c r="BT202" i="4"/>
  <c r="CB202" i="4" s="1"/>
  <c r="BQ202" i="4"/>
  <c r="BU202" i="4" s="1"/>
  <c r="AS202" i="4" l="1"/>
  <c r="AQ202" i="4"/>
  <c r="AR202" i="4"/>
  <c r="CD202" i="4"/>
  <c r="CE202" i="4"/>
  <c r="CC202" i="4"/>
  <c r="AJ202" i="4"/>
  <c r="AN202" i="4" s="1"/>
  <c r="AO202" i="4" s="1"/>
  <c r="BV202" i="4"/>
  <c r="BZ202" i="4" s="1"/>
  <c r="CA202" i="4" s="1"/>
  <c r="AK202" i="4" l="1"/>
  <c r="AL202" i="4" s="1"/>
  <c r="BW202" i="4"/>
  <c r="BX202" i="4" s="1"/>
  <c r="CF202" i="4"/>
  <c r="H203" i="4" l="1"/>
  <c r="AT203" i="4"/>
  <c r="AU203" i="4" l="1" a="1"/>
  <c r="AU203" i="4" s="1"/>
  <c r="AX203" i="4" a="1"/>
  <c r="AX203" i="4" s="1"/>
  <c r="BA203" i="4" a="1"/>
  <c r="BA203" i="4" s="1"/>
  <c r="AW203" i="4" a="1"/>
  <c r="AW203" i="4" s="1"/>
  <c r="AZ203" i="4" a="1"/>
  <c r="AZ203" i="4" s="1"/>
  <c r="I203" i="4" a="1"/>
  <c r="I203" i="4" s="1"/>
  <c r="M203" i="4" a="1"/>
  <c r="M203" i="4" s="1"/>
  <c r="N203" i="4" a="1"/>
  <c r="N203" i="4" s="1"/>
  <c r="K203" i="4" a="1"/>
  <c r="K203" i="4" s="1"/>
  <c r="O203" i="4" a="1"/>
  <c r="O203" i="4" s="1"/>
  <c r="L203" i="4" a="1"/>
  <c r="L203" i="4" s="1"/>
  <c r="J203" i="4" l="1" a="1"/>
  <c r="J203" i="4" s="1"/>
  <c r="R203" i="4" a="1"/>
  <c r="R203" i="4" s="1"/>
  <c r="T203" i="4" s="1" a="1"/>
  <c r="T203" i="4" s="1"/>
  <c r="S203" i="4" a="1"/>
  <c r="S203" i="4" s="1"/>
  <c r="U203" i="4" s="1" a="1"/>
  <c r="U203" i="4" s="1"/>
  <c r="P203" i="4" a="1"/>
  <c r="P203" i="4" s="1"/>
  <c r="Q203" i="4" a="1"/>
  <c r="Q203" i="4" s="1"/>
  <c r="AY203" i="4" a="1"/>
  <c r="AY203" i="4" s="1"/>
  <c r="BC203" i="4" a="1"/>
  <c r="BC203" i="4" s="1"/>
  <c r="AV203" i="4" a="1"/>
  <c r="AV203" i="4" s="1"/>
  <c r="BD203" i="4" a="1"/>
  <c r="BD203" i="4" s="1"/>
  <c r="BF203" i="4" s="1" a="1"/>
  <c r="BF203" i="4" s="1"/>
  <c r="BE203" i="4" a="1"/>
  <c r="BE203" i="4" s="1"/>
  <c r="BG203" i="4" s="1" a="1"/>
  <c r="BG203" i="4" s="1"/>
  <c r="BB203" i="4" a="1"/>
  <c r="BB203" i="4" s="1"/>
  <c r="BH203" i="4" l="1"/>
  <c r="BI203" i="4"/>
  <c r="BJ203" i="4"/>
  <c r="BK203" i="4" s="1"/>
  <c r="BL203" i="4" s="1"/>
  <c r="V203" i="4"/>
  <c r="W203" i="4"/>
  <c r="X203" i="4"/>
  <c r="Y203" i="4" s="1"/>
  <c r="Z203" i="4" s="1"/>
  <c r="AB203" i="4" l="1" a="1"/>
  <c r="AB203" i="4" s="1"/>
  <c r="AG203" i="4" a="1"/>
  <c r="AG203" i="4" s="1"/>
  <c r="AC203" i="4" a="1"/>
  <c r="AC203" i="4" s="1"/>
  <c r="AD203" i="4" a="1"/>
  <c r="AD203" i="4" s="1"/>
  <c r="AA203" i="4" a="1"/>
  <c r="AA203" i="4" s="1"/>
  <c r="BY203" i="4" s="1" a="1"/>
  <c r="BY203" i="4" s="1"/>
  <c r="AF203" i="4" a="1"/>
  <c r="AF203" i="4" s="1"/>
  <c r="BR203" i="4" a="1"/>
  <c r="BR203" i="4" s="1"/>
  <c r="BN203" i="4" a="1"/>
  <c r="BN203" i="4" s="1"/>
  <c r="BS203" i="4" a="1"/>
  <c r="BS203" i="4" s="1"/>
  <c r="BT203" i="4" s="1"/>
  <c r="CB203" i="4" s="1"/>
  <c r="BO203" i="4" a="1"/>
  <c r="BO203" i="4" s="1"/>
  <c r="BP203" i="4" a="1"/>
  <c r="BP203" i="4" s="1"/>
  <c r="BM203" i="4" a="1"/>
  <c r="BM203" i="4" s="1"/>
  <c r="AM203" i="4" s="1" a="1"/>
  <c r="AM203" i="4" s="1"/>
  <c r="AH203" i="4" l="1"/>
  <c r="AP203" i="4" s="1"/>
  <c r="BQ203" i="4"/>
  <c r="BU203" i="4"/>
  <c r="AE203" i="4"/>
  <c r="AI203" i="4" s="1"/>
  <c r="BV203" i="4" s="1"/>
  <c r="BZ203" i="4" s="1"/>
  <c r="CA203" i="4" s="1"/>
  <c r="AJ203" i="4"/>
  <c r="AN203" i="4" s="1"/>
  <c r="AO203" i="4" l="1"/>
  <c r="AR203" i="4"/>
  <c r="AS203" i="4"/>
  <c r="AQ203" i="4"/>
  <c r="CE203" i="4"/>
  <c r="CC203" i="4"/>
  <c r="CD203" i="4"/>
  <c r="BW203" i="4"/>
  <c r="BX203" i="4" s="1"/>
  <c r="AK203" i="4"/>
  <c r="AL203" i="4" s="1"/>
  <c r="CF203" i="4"/>
  <c r="H204" i="4" l="1"/>
  <c r="AT204" i="4"/>
  <c r="AU204" i="4" l="1" a="1"/>
  <c r="AU204" i="4" s="1"/>
  <c r="AY204" i="4" a="1"/>
  <c r="AY204" i="4" s="1"/>
  <c r="AZ204" i="4" a="1"/>
  <c r="AZ204" i="4" s="1"/>
  <c r="BA204" i="4" a="1"/>
  <c r="BA204" i="4" s="1"/>
  <c r="AW204" i="4" a="1"/>
  <c r="AW204" i="4" s="1"/>
  <c r="I204" i="4" a="1"/>
  <c r="I204" i="4" s="1"/>
  <c r="M204" i="4" a="1"/>
  <c r="M204" i="4" s="1"/>
  <c r="L204" i="4" a="1"/>
  <c r="L204" i="4" s="1"/>
  <c r="O204" i="4" a="1"/>
  <c r="O204" i="4" s="1"/>
  <c r="K204" i="4" a="1"/>
  <c r="K204" i="4" s="1"/>
  <c r="N204" i="4" l="1" a="1"/>
  <c r="N204" i="4" s="1"/>
  <c r="P204" i="4" a="1"/>
  <c r="P204" i="4" s="1"/>
  <c r="Q204" i="4" a="1"/>
  <c r="Q204" i="4" s="1"/>
  <c r="J204" i="4" a="1"/>
  <c r="J204" i="4" s="1"/>
  <c r="R204" i="4" a="1"/>
  <c r="R204" i="4" s="1"/>
  <c r="T204" i="4" s="1" a="1"/>
  <c r="T204" i="4" s="1"/>
  <c r="S204" i="4" a="1"/>
  <c r="S204" i="4" s="1"/>
  <c r="U204" i="4" s="1" a="1"/>
  <c r="U204" i="4" s="1"/>
  <c r="AX204" i="4" a="1"/>
  <c r="AX204" i="4" s="1"/>
  <c r="BB204" i="4" a="1"/>
  <c r="BB204" i="4" s="1"/>
  <c r="BC204" i="4" a="1"/>
  <c r="BC204" i="4" s="1"/>
  <c r="AV204" i="4" a="1"/>
  <c r="AV204" i="4" s="1"/>
  <c r="BD204" i="4" a="1"/>
  <c r="BD204" i="4" s="1"/>
  <c r="BF204" i="4" s="1" a="1"/>
  <c r="BF204" i="4" s="1"/>
  <c r="BE204" i="4" a="1"/>
  <c r="BE204" i="4" s="1"/>
  <c r="BG204" i="4" s="1" a="1"/>
  <c r="BG204" i="4" s="1"/>
  <c r="BH204" i="4" l="1"/>
  <c r="BI204" i="4"/>
  <c r="BJ204" i="4"/>
  <c r="BK204" i="4" s="1"/>
  <c r="BL204" i="4" s="1"/>
  <c r="V204" i="4"/>
  <c r="W204" i="4"/>
  <c r="X204" i="4"/>
  <c r="Y204" i="4" s="1"/>
  <c r="Z204" i="4" s="1"/>
  <c r="AA204" i="4" l="1" a="1"/>
  <c r="AA204" i="4" s="1"/>
  <c r="BY204" i="4" s="1" a="1"/>
  <c r="BY204" i="4" s="1"/>
  <c r="AF204" i="4" a="1"/>
  <c r="AF204" i="4" s="1"/>
  <c r="AB204" i="4" a="1"/>
  <c r="AB204" i="4" s="1"/>
  <c r="AG204" i="4" a="1"/>
  <c r="AG204" i="4" s="1"/>
  <c r="AH204" i="4" s="1"/>
  <c r="AP204" i="4" s="1"/>
  <c r="AC204" i="4" a="1"/>
  <c r="AC204" i="4" s="1"/>
  <c r="AD204" i="4" a="1"/>
  <c r="AD204" i="4" s="1"/>
  <c r="BP204" i="4" a="1"/>
  <c r="BP204" i="4" s="1"/>
  <c r="BM204" i="4" a="1"/>
  <c r="BM204" i="4" s="1"/>
  <c r="AM204" i="4" s="1" a="1"/>
  <c r="AM204" i="4" s="1"/>
  <c r="BR204" i="4" a="1"/>
  <c r="BR204" i="4" s="1"/>
  <c r="BN204" i="4" a="1"/>
  <c r="BN204" i="4" s="1"/>
  <c r="BS204" i="4" a="1"/>
  <c r="BS204" i="4" s="1"/>
  <c r="BT204" i="4" s="1"/>
  <c r="CB204" i="4" s="1"/>
  <c r="BO204" i="4" a="1"/>
  <c r="BO204" i="4" s="1"/>
  <c r="BQ204" i="4" s="1"/>
  <c r="AR204" i="4" l="1"/>
  <c r="AS204" i="4"/>
  <c r="AQ204" i="4"/>
  <c r="CE204" i="4"/>
  <c r="CD204" i="4"/>
  <c r="CC204" i="4"/>
  <c r="BU204" i="4"/>
  <c r="AE204" i="4"/>
  <c r="AI204" i="4" s="1"/>
  <c r="BV204" i="4" s="1"/>
  <c r="BZ204" i="4" s="1"/>
  <c r="CA204" i="4" s="1"/>
  <c r="AJ204" i="4"/>
  <c r="AN204" i="4" s="1"/>
  <c r="AO204" i="4" s="1"/>
  <c r="BW204" i="4" l="1"/>
  <c r="BX204" i="4" s="1"/>
  <c r="AK204" i="4"/>
  <c r="AL204" i="4" s="1"/>
  <c r="CF204" i="4"/>
  <c r="H205" i="4" l="1"/>
  <c r="AT205" i="4"/>
  <c r="AU205" i="4" l="1" a="1"/>
  <c r="AU205" i="4" s="1"/>
  <c r="AY205" i="4" a="1"/>
  <c r="AY205" i="4" s="1"/>
  <c r="AX205" i="4" a="1"/>
  <c r="AX205" i="4" s="1"/>
  <c r="BA205" i="4" a="1"/>
  <c r="BA205" i="4" s="1"/>
  <c r="AW205" i="4" a="1"/>
  <c r="AW205" i="4" s="1"/>
  <c r="AZ205" i="4" a="1"/>
  <c r="AZ205" i="4" s="1"/>
  <c r="I205" i="4" a="1"/>
  <c r="I205" i="4" s="1"/>
  <c r="M205" i="4" a="1"/>
  <c r="M205" i="4" s="1"/>
  <c r="N205" i="4" a="1"/>
  <c r="N205" i="4" s="1"/>
  <c r="K205" i="4" a="1"/>
  <c r="K205" i="4" s="1"/>
  <c r="O205" i="4" a="1"/>
  <c r="O205" i="4" s="1"/>
  <c r="L205" i="4" a="1"/>
  <c r="L205" i="4" s="1"/>
  <c r="S205" i="4" l="1" a="1"/>
  <c r="S205" i="4" s="1"/>
  <c r="U205" i="4" s="1" a="1"/>
  <c r="U205" i="4" s="1"/>
  <c r="P205" i="4" a="1"/>
  <c r="P205" i="4" s="1"/>
  <c r="Q205" i="4" a="1"/>
  <c r="Q205" i="4" s="1"/>
  <c r="J205" i="4" a="1"/>
  <c r="J205" i="4" s="1"/>
  <c r="R205" i="4" a="1"/>
  <c r="R205" i="4" s="1"/>
  <c r="T205" i="4" s="1" a="1"/>
  <c r="T205" i="4" s="1"/>
  <c r="AV205" i="4" a="1"/>
  <c r="AV205" i="4" s="1"/>
  <c r="BD205" i="4" a="1"/>
  <c r="BD205" i="4" s="1"/>
  <c r="BF205" i="4" s="1" a="1"/>
  <c r="BF205" i="4" s="1"/>
  <c r="BE205" i="4" a="1"/>
  <c r="BE205" i="4" s="1"/>
  <c r="BG205" i="4" s="1" a="1"/>
  <c r="BG205" i="4" s="1"/>
  <c r="BB205" i="4" a="1"/>
  <c r="BB205" i="4" s="1"/>
  <c r="BC205" i="4" a="1"/>
  <c r="BC205" i="4" s="1"/>
  <c r="BH205" i="4" l="1"/>
  <c r="BI205" i="4"/>
  <c r="BJ205" i="4"/>
  <c r="BK205" i="4" s="1"/>
  <c r="BL205" i="4" s="1"/>
  <c r="W205" i="4"/>
  <c r="X205" i="4"/>
  <c r="V205" i="4"/>
  <c r="Y205" i="4" l="1"/>
  <c r="Z205" i="4" s="1"/>
  <c r="AC205" i="4" a="1"/>
  <c r="AC205" i="4" s="1"/>
  <c r="AB205" i="4" a="1"/>
  <c r="AB205" i="4" s="1"/>
  <c r="AD205" i="4" a="1"/>
  <c r="AD205" i="4" s="1"/>
  <c r="AE205" i="4" s="1"/>
  <c r="AG205" i="4" a="1"/>
  <c r="AG205" i="4" s="1"/>
  <c r="AA205" i="4" a="1"/>
  <c r="AA205" i="4" s="1"/>
  <c r="BY205" i="4" s="1" a="1"/>
  <c r="BY205" i="4" s="1"/>
  <c r="AF205" i="4" a="1"/>
  <c r="AF205" i="4" s="1"/>
  <c r="AI205" i="4" s="1"/>
  <c r="BS205" i="4" a="1"/>
  <c r="BS205" i="4" s="1"/>
  <c r="BO205" i="4" a="1"/>
  <c r="BO205" i="4" s="1"/>
  <c r="BP205" i="4" a="1"/>
  <c r="BP205" i="4" s="1"/>
  <c r="BM205" i="4" a="1"/>
  <c r="BM205" i="4" s="1"/>
  <c r="AM205" i="4" s="1" a="1"/>
  <c r="AM205" i="4" s="1"/>
  <c r="BR205" i="4" a="1"/>
  <c r="BR205" i="4" s="1"/>
  <c r="BN205" i="4" a="1"/>
  <c r="BN205" i="4" s="1"/>
  <c r="AH205" i="4" l="1"/>
  <c r="AP205" i="4" s="1"/>
  <c r="BQ205" i="4"/>
  <c r="BU205" i="4" s="1"/>
  <c r="BT205" i="4"/>
  <c r="CB205" i="4" s="1"/>
  <c r="AJ205" i="4"/>
  <c r="AN205" i="4" s="1"/>
  <c r="AO205" i="4" l="1"/>
  <c r="AR205" i="4"/>
  <c r="AS205" i="4"/>
  <c r="AQ205" i="4"/>
  <c r="CE205" i="4"/>
  <c r="CD205" i="4"/>
  <c r="CC205" i="4"/>
  <c r="AK205" i="4"/>
  <c r="AL205" i="4" s="1"/>
  <c r="BV205" i="4"/>
  <c r="BZ205" i="4" s="1"/>
  <c r="CA205" i="4" s="1"/>
  <c r="BW205" i="4" l="1"/>
  <c r="BX205" i="4" s="1"/>
  <c r="CF205" i="4" s="1"/>
  <c r="AT206" i="4"/>
  <c r="H206" i="4"/>
  <c r="I206" i="4" l="1" a="1"/>
  <c r="I206" i="4" s="1"/>
  <c r="K206" i="4" a="1"/>
  <c r="K206" i="4" s="1"/>
  <c r="L206" i="4" a="1"/>
  <c r="L206" i="4" s="1"/>
  <c r="N206" i="4" a="1"/>
  <c r="N206" i="4" s="1"/>
  <c r="O206" i="4" a="1"/>
  <c r="O206" i="4" s="1"/>
  <c r="M206" i="4" a="1"/>
  <c r="M206" i="4" s="1"/>
  <c r="AU206" i="4" a="1"/>
  <c r="AU206" i="4" s="1"/>
  <c r="AY206" i="4" a="1"/>
  <c r="AY206" i="4" s="1"/>
  <c r="AX206" i="4" a="1"/>
  <c r="AX206" i="4" s="1"/>
  <c r="BA206" i="4" a="1"/>
  <c r="BA206" i="4" s="1"/>
  <c r="AW206" i="4" a="1"/>
  <c r="AW206" i="4" s="1"/>
  <c r="AZ206" i="4" l="1" a="1"/>
  <c r="AZ206" i="4" s="1"/>
  <c r="BC206" i="4" a="1"/>
  <c r="BC206" i="4" s="1"/>
  <c r="AV206" i="4" a="1"/>
  <c r="AV206" i="4" s="1"/>
  <c r="BD206" i="4" a="1"/>
  <c r="BD206" i="4" s="1"/>
  <c r="BF206" i="4" s="1" a="1"/>
  <c r="BF206" i="4" s="1"/>
  <c r="BE206" i="4" a="1"/>
  <c r="BE206" i="4" s="1"/>
  <c r="BG206" i="4" s="1" a="1"/>
  <c r="BG206" i="4" s="1"/>
  <c r="BB206" i="4" a="1"/>
  <c r="BB206" i="4" s="1"/>
  <c r="Q206" i="4" a="1"/>
  <c r="Q206" i="4" s="1"/>
  <c r="J206" i="4" a="1"/>
  <c r="J206" i="4" s="1"/>
  <c r="R206" i="4" a="1"/>
  <c r="R206" i="4" s="1"/>
  <c r="T206" i="4" s="1" a="1"/>
  <c r="T206" i="4" s="1"/>
  <c r="S206" i="4" a="1"/>
  <c r="S206" i="4" s="1"/>
  <c r="U206" i="4" s="1" a="1"/>
  <c r="U206" i="4" s="1"/>
  <c r="P206" i="4" a="1"/>
  <c r="P206" i="4" s="1"/>
  <c r="V206" i="4" l="1"/>
  <c r="W206" i="4"/>
  <c r="X206" i="4"/>
  <c r="Y206" i="4" s="1"/>
  <c r="Z206" i="4" s="1"/>
  <c r="BH206" i="4"/>
  <c r="BI206" i="4"/>
  <c r="BJ206" i="4"/>
  <c r="BK206" i="4" s="1"/>
  <c r="BL206" i="4" s="1"/>
  <c r="BM206" i="4" l="1" a="1"/>
  <c r="BM206" i="4" s="1"/>
  <c r="AM206" i="4" s="1" a="1"/>
  <c r="AM206" i="4" s="1"/>
  <c r="BR206" i="4" a="1"/>
  <c r="BR206" i="4" s="1"/>
  <c r="BN206" i="4" a="1"/>
  <c r="BN206" i="4" s="1"/>
  <c r="BS206" i="4" a="1"/>
  <c r="BS206" i="4" s="1"/>
  <c r="BT206" i="4" s="1"/>
  <c r="CB206" i="4" s="1"/>
  <c r="BO206" i="4" a="1"/>
  <c r="BO206" i="4" s="1"/>
  <c r="BP206" i="4" a="1"/>
  <c r="BP206" i="4" s="1"/>
  <c r="AF206" i="4" a="1"/>
  <c r="AF206" i="4" s="1"/>
  <c r="AB206" i="4" a="1"/>
  <c r="AB206" i="4" s="1"/>
  <c r="AG206" i="4" a="1"/>
  <c r="AG206" i="4" s="1"/>
  <c r="AH206" i="4" s="1"/>
  <c r="AP206" i="4" s="1"/>
  <c r="AC206" i="4" a="1"/>
  <c r="AC206" i="4" s="1"/>
  <c r="AD206" i="4" a="1"/>
  <c r="AD206" i="4" s="1"/>
  <c r="AA206" i="4" a="1"/>
  <c r="AA206" i="4" s="1"/>
  <c r="BY206" i="4" s="1" a="1"/>
  <c r="BY206" i="4" s="1"/>
  <c r="AS206" i="4" l="1"/>
  <c r="AR206" i="4"/>
  <c r="AQ206" i="4"/>
  <c r="CE206" i="4"/>
  <c r="CC206" i="4"/>
  <c r="CD206" i="4"/>
  <c r="AE206" i="4"/>
  <c r="AI206" i="4" s="1"/>
  <c r="BQ206" i="4"/>
  <c r="BV206" i="4"/>
  <c r="BZ206" i="4" s="1"/>
  <c r="CA206" i="4" s="1"/>
  <c r="BU206" i="4"/>
  <c r="BW206" i="4" l="1"/>
  <c r="BX206" i="4" s="1"/>
  <c r="AJ206" i="4"/>
  <c r="AN206" i="4" s="1"/>
  <c r="AO206" i="4" s="1"/>
  <c r="AK206" i="4" l="1"/>
  <c r="AL206" i="4" s="1"/>
  <c r="CF206" i="4" s="1"/>
  <c r="AT207" i="4"/>
  <c r="H207" i="4"/>
  <c r="I207" i="4" l="1" a="1"/>
  <c r="I207" i="4" s="1"/>
  <c r="N207" i="4" a="1"/>
  <c r="N207" i="4" s="1"/>
  <c r="L207" i="4" a="1"/>
  <c r="L207" i="4" s="1"/>
  <c r="O207" i="4" a="1"/>
  <c r="O207" i="4" s="1"/>
  <c r="M207" i="4" a="1"/>
  <c r="M207" i="4" s="1"/>
  <c r="AU207" i="4" a="1"/>
  <c r="AU207" i="4" s="1"/>
  <c r="AY207" i="4" a="1"/>
  <c r="AY207" i="4" s="1"/>
  <c r="AX207" i="4" a="1"/>
  <c r="AX207" i="4" s="1"/>
  <c r="BA207" i="4" a="1"/>
  <c r="BA207" i="4" s="1"/>
  <c r="AW207" i="4" a="1"/>
  <c r="AW207" i="4" s="1"/>
  <c r="AZ207" i="4" l="1" a="1"/>
  <c r="AZ207" i="4" s="1"/>
  <c r="BC207" i="4" a="1"/>
  <c r="BC207" i="4" s="1"/>
  <c r="AV207" i="4" a="1"/>
  <c r="AV207" i="4" s="1"/>
  <c r="BD207" i="4" a="1"/>
  <c r="BD207" i="4" s="1"/>
  <c r="BF207" i="4" s="1" a="1"/>
  <c r="BF207" i="4" s="1"/>
  <c r="BE207" i="4" a="1"/>
  <c r="BE207" i="4" s="1"/>
  <c r="BG207" i="4" s="1" a="1"/>
  <c r="BG207" i="4" s="1"/>
  <c r="BB207" i="4" a="1"/>
  <c r="BB207" i="4" s="1"/>
  <c r="K207" i="4" a="1"/>
  <c r="K207" i="4" s="1"/>
  <c r="S207" i="4" a="1"/>
  <c r="S207" i="4" s="1"/>
  <c r="U207" i="4" s="1" a="1"/>
  <c r="U207" i="4" s="1"/>
  <c r="P207" i="4" a="1"/>
  <c r="P207" i="4" s="1"/>
  <c r="Q207" i="4" a="1"/>
  <c r="Q207" i="4" s="1"/>
  <c r="R207" i="4" a="1"/>
  <c r="R207" i="4" s="1"/>
  <c r="T207" i="4" s="1" a="1"/>
  <c r="T207" i="4" s="1"/>
  <c r="J207" i="4" a="1"/>
  <c r="J207" i="4" s="1"/>
  <c r="W207" i="4" l="1"/>
  <c r="X207" i="4"/>
  <c r="V207" i="4"/>
  <c r="BH207" i="4"/>
  <c r="BI207" i="4"/>
  <c r="BJ207" i="4"/>
  <c r="BK207" i="4" s="1"/>
  <c r="BL207" i="4" s="1"/>
  <c r="Y207" i="4" l="1"/>
  <c r="Z207" i="4" s="1"/>
  <c r="BR207" i="4" a="1"/>
  <c r="BR207" i="4" s="1"/>
  <c r="BS207" i="4" a="1"/>
  <c r="BS207" i="4" s="1"/>
  <c r="BT207" i="4" s="1"/>
  <c r="BO207" i="4" a="1"/>
  <c r="BO207" i="4" s="1"/>
  <c r="BP207" i="4" a="1"/>
  <c r="BP207" i="4" s="1"/>
  <c r="BN207" i="4" a="1"/>
  <c r="BN207" i="4" s="1"/>
  <c r="BM207" i="4" a="1"/>
  <c r="BM207" i="4" s="1"/>
  <c r="AM207" i="4" s="1" a="1"/>
  <c r="AM207" i="4" s="1"/>
  <c r="AB207" i="4" a="1"/>
  <c r="AB207" i="4" s="1"/>
  <c r="AC207" i="4" a="1"/>
  <c r="AC207" i="4" s="1"/>
  <c r="AD207" i="4" a="1"/>
  <c r="AD207" i="4" s="1"/>
  <c r="AG207" i="4" a="1"/>
  <c r="AG207" i="4" s="1"/>
  <c r="AA207" i="4" a="1"/>
  <c r="AA207" i="4" s="1"/>
  <c r="BY207" i="4" s="1" a="1"/>
  <c r="BY207" i="4" s="1"/>
  <c r="AF207" i="4" a="1"/>
  <c r="AF207" i="4" s="1"/>
  <c r="CB207" i="4" l="1"/>
  <c r="AH207" i="4"/>
  <c r="AP207" i="4" s="1"/>
  <c r="AE207" i="4"/>
  <c r="AI207" i="4" s="1"/>
  <c r="BV207" i="4" s="1"/>
  <c r="BQ207" i="4"/>
  <c r="BZ207" i="4" s="1"/>
  <c r="CA207" i="4" s="1"/>
  <c r="BU207" i="4"/>
  <c r="AR207" i="4" l="1"/>
  <c r="AS207" i="4"/>
  <c r="AQ207" i="4"/>
  <c r="CE207" i="4"/>
  <c r="CC207" i="4"/>
  <c r="CD207" i="4"/>
  <c r="BW207" i="4"/>
  <c r="BX207" i="4" s="1"/>
  <c r="AJ207" i="4"/>
  <c r="AN207" i="4" s="1"/>
  <c r="AO207" i="4" s="1"/>
  <c r="AK207" i="4" l="1"/>
  <c r="AL207" i="4" s="1"/>
  <c r="CF207" i="4" s="1"/>
  <c r="AT208" i="4"/>
  <c r="H208" i="4"/>
  <c r="I208" i="4" a="1"/>
  <c r="I208" i="4" s="1"/>
  <c r="O208" i="4" a="1"/>
  <c r="O208" i="4" s="1"/>
  <c r="N208" i="4" a="1"/>
  <c r="N208" i="4" s="1"/>
  <c r="M208" i="4" a="1"/>
  <c r="M208" i="4" s="1"/>
  <c r="K208" i="4" a="1"/>
  <c r="K208" i="4" s="1"/>
  <c r="AU208" i="4" a="1"/>
  <c r="AU208" i="4" s="1"/>
  <c r="AY208" i="4" a="1"/>
  <c r="AY208" i="4" s="1"/>
  <c r="AZ208" i="4" a="1"/>
  <c r="AZ208" i="4" s="1"/>
  <c r="AW208" i="4" a="1"/>
  <c r="AW208" i="4" s="1"/>
  <c r="AX208" i="4" a="1"/>
  <c r="AX208" i="4" s="1"/>
  <c r="BA208" i="4" a="1"/>
  <c r="BA208" i="4" s="1"/>
  <c r="BC208" i="4" l="1" a="1"/>
  <c r="BC208" i="4" s="1"/>
  <c r="AV208" i="4" a="1"/>
  <c r="AV208" i="4" s="1"/>
  <c r="BD208" i="4" a="1"/>
  <c r="BD208" i="4" s="1"/>
  <c r="BF208" i="4" s="1" a="1"/>
  <c r="BF208" i="4" s="1"/>
  <c r="BE208" i="4" a="1"/>
  <c r="BE208" i="4" s="1"/>
  <c r="BG208" i="4" s="1" a="1"/>
  <c r="BG208" i="4" s="1"/>
  <c r="BB208" i="4" a="1"/>
  <c r="BB208" i="4" s="1"/>
  <c r="L208" i="4" a="1"/>
  <c r="L208" i="4" s="1"/>
  <c r="P208" i="4" a="1"/>
  <c r="P208" i="4" s="1"/>
  <c r="Q208" i="4" a="1"/>
  <c r="Q208" i="4" s="1"/>
  <c r="J208" i="4" a="1"/>
  <c r="J208" i="4" s="1"/>
  <c r="R208" i="4" a="1"/>
  <c r="R208" i="4" s="1"/>
  <c r="T208" i="4" s="1" a="1"/>
  <c r="T208" i="4" s="1"/>
  <c r="S208" i="4" a="1"/>
  <c r="S208" i="4" s="1"/>
  <c r="U208" i="4" s="1" a="1"/>
  <c r="U208" i="4" s="1"/>
  <c r="V208" i="4" l="1"/>
  <c r="W208" i="4"/>
  <c r="X208" i="4"/>
  <c r="Y208" i="4" s="1"/>
  <c r="Z208" i="4" s="1"/>
  <c r="BH208" i="4"/>
  <c r="BI208" i="4"/>
  <c r="BJ208" i="4"/>
  <c r="BK208" i="4" s="1"/>
  <c r="BL208" i="4" s="1"/>
  <c r="BP208" i="4" l="1" a="1"/>
  <c r="BP208" i="4" s="1"/>
  <c r="BM208" i="4" a="1"/>
  <c r="BM208" i="4" s="1"/>
  <c r="AM208" i="4" s="1" a="1"/>
  <c r="AM208" i="4" s="1"/>
  <c r="BR208" i="4" a="1"/>
  <c r="BR208" i="4" s="1"/>
  <c r="BN208" i="4" a="1"/>
  <c r="BN208" i="4" s="1"/>
  <c r="BS208" i="4" a="1"/>
  <c r="BS208" i="4" s="1"/>
  <c r="BT208" i="4" s="1"/>
  <c r="CB208" i="4" s="1"/>
  <c r="BO208" i="4" a="1"/>
  <c r="BO208" i="4" s="1"/>
  <c r="BQ208" i="4" s="1"/>
  <c r="AF208" i="4" a="1"/>
  <c r="AF208" i="4" s="1"/>
  <c r="AB208" i="4" a="1"/>
  <c r="AB208" i="4" s="1"/>
  <c r="AG208" i="4" a="1"/>
  <c r="AG208" i="4" s="1"/>
  <c r="AH208" i="4" s="1"/>
  <c r="AP208" i="4" s="1"/>
  <c r="AC208" i="4" a="1"/>
  <c r="AC208" i="4" s="1"/>
  <c r="AA208" i="4" a="1"/>
  <c r="AA208" i="4" s="1"/>
  <c r="BY208" i="4" s="1" a="1"/>
  <c r="BY208" i="4" s="1"/>
  <c r="AD208" i="4" a="1"/>
  <c r="AD208" i="4" s="1"/>
  <c r="AS208" i="4" l="1"/>
  <c r="AR208" i="4"/>
  <c r="AQ208" i="4"/>
  <c r="CE208" i="4"/>
  <c r="CC208" i="4"/>
  <c r="CD208" i="4"/>
  <c r="AE208" i="4"/>
  <c r="AI208" i="4" s="1"/>
  <c r="BV208" i="4"/>
  <c r="BZ208" i="4" s="1"/>
  <c r="CA208" i="4" s="1"/>
  <c r="BU208" i="4"/>
  <c r="BW208" i="4" l="1"/>
  <c r="BX208" i="4" s="1"/>
  <c r="AJ208" i="4"/>
  <c r="AN208" i="4" s="1"/>
  <c r="AO208" i="4" s="1"/>
  <c r="AK208" i="4" l="1"/>
  <c r="AL208" i="4" s="1"/>
  <c r="CF208" i="4" s="1"/>
  <c r="H209" i="4"/>
  <c r="AT209" i="4"/>
  <c r="AU209" i="4" l="1" a="1"/>
  <c r="AU209" i="4" s="1"/>
  <c r="AX209" i="4" a="1"/>
  <c r="AX209" i="4" s="1"/>
  <c r="BA209" i="4" a="1"/>
  <c r="BA209" i="4" s="1"/>
  <c r="AW209" i="4" a="1"/>
  <c r="AW209" i="4" s="1"/>
  <c r="AY209" i="4" a="1"/>
  <c r="AY209" i="4" s="1"/>
  <c r="I209" i="4" a="1"/>
  <c r="I209" i="4" s="1"/>
  <c r="O209" i="4" a="1"/>
  <c r="O209" i="4" s="1"/>
  <c r="N209" i="4" a="1"/>
  <c r="N209" i="4" s="1"/>
  <c r="M209" i="4" a="1"/>
  <c r="M209" i="4" s="1"/>
  <c r="L209" i="4" a="1"/>
  <c r="L209" i="4" s="1"/>
  <c r="K209" i="4" l="1" a="1"/>
  <c r="K209" i="4" s="1"/>
  <c r="P209" i="4" a="1"/>
  <c r="P209" i="4" s="1"/>
  <c r="Q209" i="4" a="1"/>
  <c r="Q209" i="4" s="1"/>
  <c r="R209" i="4" a="1"/>
  <c r="R209" i="4" s="1"/>
  <c r="T209" i="4" s="1" a="1"/>
  <c r="T209" i="4" s="1"/>
  <c r="S209" i="4" a="1"/>
  <c r="S209" i="4" s="1"/>
  <c r="U209" i="4" s="1" a="1"/>
  <c r="U209" i="4" s="1"/>
  <c r="J209" i="4" a="1"/>
  <c r="J209" i="4" s="1"/>
  <c r="AZ209" i="4" a="1"/>
  <c r="AZ209" i="4" s="1"/>
  <c r="AV209" i="4" a="1"/>
  <c r="AV209" i="4" s="1"/>
  <c r="BD209" i="4" a="1"/>
  <c r="BD209" i="4" s="1"/>
  <c r="BF209" i="4" s="1" a="1"/>
  <c r="BF209" i="4" s="1"/>
  <c r="BE209" i="4" a="1"/>
  <c r="BE209" i="4" s="1"/>
  <c r="BG209" i="4" s="1" a="1"/>
  <c r="BG209" i="4" s="1"/>
  <c r="BB209" i="4" a="1"/>
  <c r="BB209" i="4" s="1"/>
  <c r="BC209" i="4" a="1"/>
  <c r="BC209" i="4" s="1"/>
  <c r="BH209" i="4" l="1"/>
  <c r="BJ209" i="4"/>
  <c r="BK209" i="4" s="1"/>
  <c r="BL209" i="4" s="1"/>
  <c r="BI209" i="4"/>
  <c r="W209" i="4"/>
  <c r="V209" i="4"/>
  <c r="X209" i="4"/>
  <c r="Y209" i="4" s="1"/>
  <c r="Z209" i="4" s="1"/>
  <c r="AC209" i="4" l="1" a="1"/>
  <c r="AC209" i="4" s="1"/>
  <c r="AD209" i="4" a="1"/>
  <c r="AD209" i="4" s="1"/>
  <c r="AA209" i="4" a="1"/>
  <c r="AA209" i="4" s="1"/>
  <c r="BY209" i="4" s="1" a="1"/>
  <c r="BY209" i="4" s="1"/>
  <c r="AF209" i="4" a="1"/>
  <c r="AF209" i="4" s="1"/>
  <c r="AB209" i="4" a="1"/>
  <c r="AB209" i="4" s="1"/>
  <c r="AG209" i="4" a="1"/>
  <c r="AG209" i="4" s="1"/>
  <c r="AH209" i="4" s="1"/>
  <c r="AP209" i="4" s="1"/>
  <c r="BS209" i="4" a="1"/>
  <c r="BS209" i="4" s="1"/>
  <c r="BP209" i="4" a="1"/>
  <c r="BP209" i="4" s="1"/>
  <c r="BM209" i="4" a="1"/>
  <c r="BM209" i="4" s="1"/>
  <c r="AM209" i="4" s="1" a="1"/>
  <c r="AM209" i="4" s="1"/>
  <c r="BN209" i="4" a="1"/>
  <c r="BN209" i="4" s="1"/>
  <c r="BR209" i="4" a="1"/>
  <c r="BR209" i="4" s="1"/>
  <c r="BO209" i="4" a="1"/>
  <c r="BO209" i="4" s="1"/>
  <c r="BQ209" i="4" s="1"/>
  <c r="BU209" i="4" l="1"/>
  <c r="BT209" i="4"/>
  <c r="CB209" i="4" s="1"/>
  <c r="AJ209" i="4"/>
  <c r="AN209" i="4" s="1"/>
  <c r="AO209" i="4" s="1"/>
  <c r="AE209" i="4"/>
  <c r="AI209" i="4" s="1"/>
  <c r="AS209" i="4" l="1"/>
  <c r="AQ209" i="4"/>
  <c r="AR209" i="4"/>
  <c r="CD209" i="4"/>
  <c r="CE209" i="4"/>
  <c r="CC209" i="4"/>
  <c r="AK209" i="4"/>
  <c r="AL209" i="4" s="1"/>
  <c r="BV209" i="4"/>
  <c r="BZ209" i="4" s="1"/>
  <c r="CA209" i="4" s="1"/>
  <c r="BW209" i="4" l="1"/>
  <c r="BX209" i="4" s="1"/>
  <c r="CF209" i="4" s="1"/>
  <c r="AT210" i="4"/>
  <c r="H210" i="4"/>
  <c r="I210" i="4" l="1" a="1"/>
  <c r="I210" i="4" s="1"/>
  <c r="L210" i="4" a="1"/>
  <c r="L210" i="4" s="1"/>
  <c r="O210" i="4" a="1"/>
  <c r="O210" i="4" s="1"/>
  <c r="K210" i="4" a="1"/>
  <c r="K210" i="4" s="1"/>
  <c r="M210" i="4" a="1"/>
  <c r="M210" i="4" s="1"/>
  <c r="AU210" i="4" a="1"/>
  <c r="AU210" i="4" s="1"/>
  <c r="BA210" i="4" a="1"/>
  <c r="BA210" i="4" s="1"/>
  <c r="AW210" i="4" a="1"/>
  <c r="AW210" i="4" s="1"/>
  <c r="AZ210" i="4" a="1"/>
  <c r="AZ210" i="4" s="1"/>
  <c r="AX210" i="4" a="1"/>
  <c r="AX210" i="4" s="1"/>
  <c r="AY210" i="4" a="1"/>
  <c r="AY210" i="4" s="1"/>
  <c r="AV210" i="4" l="1" a="1"/>
  <c r="AV210" i="4" s="1"/>
  <c r="BD210" i="4" a="1"/>
  <c r="BD210" i="4" s="1"/>
  <c r="BF210" i="4" s="1" a="1"/>
  <c r="BF210" i="4" s="1"/>
  <c r="BE210" i="4" a="1"/>
  <c r="BE210" i="4" s="1"/>
  <c r="BG210" i="4" s="1" a="1"/>
  <c r="BG210" i="4" s="1"/>
  <c r="BB210" i="4" a="1"/>
  <c r="BB210" i="4" s="1"/>
  <c r="BC210" i="4" a="1"/>
  <c r="BC210" i="4" s="1"/>
  <c r="N210" i="4" a="1"/>
  <c r="N210" i="4" s="1"/>
  <c r="Q210" i="4" a="1"/>
  <c r="Q210" i="4" s="1"/>
  <c r="J210" i="4" a="1"/>
  <c r="J210" i="4" s="1"/>
  <c r="R210" i="4" a="1"/>
  <c r="R210" i="4" s="1"/>
  <c r="T210" i="4" s="1" a="1"/>
  <c r="T210" i="4" s="1"/>
  <c r="S210" i="4" a="1"/>
  <c r="S210" i="4" s="1"/>
  <c r="U210" i="4" s="1" a="1"/>
  <c r="U210" i="4" s="1"/>
  <c r="P210" i="4" a="1"/>
  <c r="P210" i="4" s="1"/>
  <c r="V210" i="4" l="1"/>
  <c r="W210" i="4"/>
  <c r="X210" i="4"/>
  <c r="Y210" i="4" s="1"/>
  <c r="Z210" i="4" s="1"/>
  <c r="BH210" i="4"/>
  <c r="BI210" i="4"/>
  <c r="BJ210" i="4"/>
  <c r="BK210" i="4" s="1"/>
  <c r="BL210" i="4" s="1"/>
  <c r="BM210" i="4" l="1" a="1"/>
  <c r="BM210" i="4" s="1"/>
  <c r="AM210" i="4" s="1" a="1"/>
  <c r="AM210" i="4" s="1"/>
  <c r="BN210" i="4" a="1"/>
  <c r="BN210" i="4" s="1"/>
  <c r="BS210" i="4" a="1"/>
  <c r="BS210" i="4" s="1"/>
  <c r="BO210" i="4" a="1"/>
  <c r="BO210" i="4" s="1"/>
  <c r="BP210" i="4" a="1"/>
  <c r="BP210" i="4" s="1"/>
  <c r="BR210" i="4" a="1"/>
  <c r="BR210" i="4" s="1"/>
  <c r="AF210" i="4" a="1"/>
  <c r="AF210" i="4" s="1"/>
  <c r="AG210" i="4" a="1"/>
  <c r="AG210" i="4" s="1"/>
  <c r="AH210" i="4" s="1"/>
  <c r="AC210" i="4" a="1"/>
  <c r="AC210" i="4" s="1"/>
  <c r="AD210" i="4" a="1"/>
  <c r="AD210" i="4" s="1"/>
  <c r="AA210" i="4" a="1"/>
  <c r="AA210" i="4" s="1"/>
  <c r="BY210" i="4" s="1" a="1"/>
  <c r="BY210" i="4" s="1"/>
  <c r="AB210" i="4" a="1"/>
  <c r="AB210" i="4" s="1"/>
  <c r="AP210" i="4" l="1"/>
  <c r="AE210" i="4"/>
  <c r="AI210" i="4"/>
  <c r="BQ210" i="4"/>
  <c r="BT210" i="4"/>
  <c r="CB210" i="4" s="1"/>
  <c r="AS210" i="4" l="1"/>
  <c r="AQ210" i="4"/>
  <c r="AR210" i="4"/>
  <c r="CD210" i="4"/>
  <c r="CE210" i="4"/>
  <c r="CC210" i="4"/>
  <c r="BV210" i="4"/>
  <c r="BZ210" i="4"/>
  <c r="CA210" i="4" s="1"/>
  <c r="BU210" i="4"/>
  <c r="BW210" i="4" l="1"/>
  <c r="BX210" i="4" s="1"/>
  <c r="AJ210" i="4"/>
  <c r="AN210" i="4" s="1"/>
  <c r="AO210" i="4" s="1"/>
  <c r="AK210" i="4" l="1"/>
  <c r="AL210" i="4" s="1"/>
  <c r="CF210" i="4" s="1"/>
  <c r="H211" i="4"/>
  <c r="AT211" i="4"/>
  <c r="AU211" i="4" l="1" a="1"/>
  <c r="AU211" i="4" s="1"/>
  <c r="AY211" i="4" a="1"/>
  <c r="AY211" i="4" s="1"/>
  <c r="AZ211" i="4" a="1"/>
  <c r="AZ211" i="4" s="1"/>
  <c r="AW211" i="4" a="1"/>
  <c r="AW211" i="4" s="1"/>
  <c r="BA211" i="4" a="1"/>
  <c r="BA211" i="4" s="1"/>
  <c r="AX211" i="4" a="1"/>
  <c r="AX211" i="4" s="1"/>
  <c r="I211" i="4" a="1"/>
  <c r="I211" i="4" s="1"/>
  <c r="M211" i="4" a="1"/>
  <c r="M211" i="4" s="1"/>
  <c r="K211" i="4" a="1"/>
  <c r="K211" i="4" s="1"/>
  <c r="O211" i="4" a="1"/>
  <c r="O211" i="4" s="1"/>
  <c r="L211" i="4" a="1"/>
  <c r="L211" i="4" s="1"/>
  <c r="N211" i="4" l="1" a="1"/>
  <c r="N211" i="4" s="1"/>
  <c r="Q211" i="4" a="1"/>
  <c r="Q211" i="4" s="1"/>
  <c r="J211" i="4" a="1"/>
  <c r="J211" i="4" s="1"/>
  <c r="R211" i="4" a="1"/>
  <c r="R211" i="4" s="1"/>
  <c r="T211" i="4" s="1" a="1"/>
  <c r="T211" i="4" s="1"/>
  <c r="P211" i="4" a="1"/>
  <c r="P211" i="4" s="1"/>
  <c r="S211" i="4" a="1"/>
  <c r="S211" i="4" s="1"/>
  <c r="U211" i="4" s="1" a="1"/>
  <c r="U211" i="4" s="1"/>
  <c r="BE211" i="4" a="1"/>
  <c r="BE211" i="4" s="1"/>
  <c r="BG211" i="4" s="1" a="1"/>
  <c r="BG211" i="4" s="1"/>
  <c r="BB211" i="4" a="1"/>
  <c r="BB211" i="4" s="1"/>
  <c r="BC211" i="4" a="1"/>
  <c r="BC211" i="4" s="1"/>
  <c r="BD211" i="4" a="1"/>
  <c r="BD211" i="4" s="1"/>
  <c r="BF211" i="4" s="1" a="1"/>
  <c r="BF211" i="4" s="1"/>
  <c r="AV211" i="4" a="1"/>
  <c r="AV211" i="4" s="1"/>
  <c r="BJ211" i="4" l="1"/>
  <c r="BK211" i="4" s="1"/>
  <c r="BL211" i="4" s="1"/>
  <c r="BH211" i="4"/>
  <c r="BI211" i="4"/>
  <c r="V211" i="4"/>
  <c r="X211" i="4"/>
  <c r="Y211" i="4" s="1"/>
  <c r="Z211" i="4" s="1"/>
  <c r="W211" i="4"/>
  <c r="AD211" i="4" l="1" a="1"/>
  <c r="AD211" i="4" s="1"/>
  <c r="AA211" i="4" a="1"/>
  <c r="AA211" i="4" s="1"/>
  <c r="BY211" i="4" s="1" a="1"/>
  <c r="BY211" i="4" s="1"/>
  <c r="AF211" i="4" a="1"/>
  <c r="AF211" i="4" s="1"/>
  <c r="AB211" i="4" a="1"/>
  <c r="AB211" i="4" s="1"/>
  <c r="AG211" i="4" a="1"/>
  <c r="AG211" i="4" s="1"/>
  <c r="AH211" i="4" s="1"/>
  <c r="AP211" i="4" s="1"/>
  <c r="AC211" i="4" a="1"/>
  <c r="AC211" i="4" s="1"/>
  <c r="AE211" i="4" s="1"/>
  <c r="BM211" i="4" a="1"/>
  <c r="BM211" i="4" s="1"/>
  <c r="AM211" i="4" s="1" a="1"/>
  <c r="AM211" i="4" s="1"/>
  <c r="BR211" i="4" a="1"/>
  <c r="BR211" i="4" s="1"/>
  <c r="BN211" i="4" a="1"/>
  <c r="BN211" i="4" s="1"/>
  <c r="BP211" i="4" a="1"/>
  <c r="BP211" i="4" s="1"/>
  <c r="BO211" i="4" a="1"/>
  <c r="BO211" i="4" s="1"/>
  <c r="BQ211" i="4" s="1"/>
  <c r="BS211" i="4" a="1"/>
  <c r="BS211" i="4" s="1"/>
  <c r="BT211" i="4" s="1"/>
  <c r="CB211" i="4" s="1"/>
  <c r="AR211" i="4" l="1"/>
  <c r="AS211" i="4"/>
  <c r="AQ211" i="4"/>
  <c r="CE211" i="4"/>
  <c r="CD211" i="4"/>
  <c r="CC211" i="4"/>
  <c r="BU211" i="4"/>
  <c r="AJ211" i="4"/>
  <c r="AN211" i="4" s="1"/>
  <c r="AO211" i="4" s="1"/>
  <c r="AI211" i="4"/>
  <c r="BV211" i="4" s="1"/>
  <c r="BZ211" i="4" s="1"/>
  <c r="CA211" i="4" s="1"/>
  <c r="BW211" i="4" l="1"/>
  <c r="BX211" i="4" s="1"/>
  <c r="AK211" i="4"/>
  <c r="AL211" i="4" s="1"/>
  <c r="CF211" i="4"/>
  <c r="H212" i="4" l="1"/>
  <c r="AT212" i="4"/>
  <c r="AU212" i="4" l="1" a="1"/>
  <c r="AU212" i="4" s="1"/>
  <c r="AY212" i="4" a="1"/>
  <c r="AY212" i="4" s="1"/>
  <c r="AZ212" i="4" a="1"/>
  <c r="AZ212" i="4" s="1"/>
  <c r="AX212" i="4" a="1"/>
  <c r="AX212" i="4" s="1"/>
  <c r="AW212" i="4" a="1"/>
  <c r="AW212" i="4" s="1"/>
  <c r="BA212" i="4" a="1"/>
  <c r="BA212" i="4" s="1"/>
  <c r="I212" i="4" a="1"/>
  <c r="I212" i="4" s="1"/>
  <c r="M212" i="4" a="1"/>
  <c r="M212" i="4" s="1"/>
  <c r="K212" i="4" a="1"/>
  <c r="K212" i="4" s="1"/>
  <c r="L212" i="4" a="1"/>
  <c r="L212" i="4" s="1"/>
  <c r="O212" i="4" a="1"/>
  <c r="O212" i="4" s="1"/>
  <c r="N212" i="4" a="1"/>
  <c r="N212" i="4" s="1"/>
  <c r="J212" i="4" l="1" a="1"/>
  <c r="J212" i="4" s="1"/>
  <c r="P212" i="4" a="1"/>
  <c r="P212" i="4" s="1"/>
  <c r="Q212" i="4" a="1"/>
  <c r="Q212" i="4" s="1"/>
  <c r="R212" i="4" a="1"/>
  <c r="R212" i="4" s="1"/>
  <c r="T212" i="4" s="1" a="1"/>
  <c r="T212" i="4" s="1"/>
  <c r="S212" i="4" a="1"/>
  <c r="S212" i="4" s="1"/>
  <c r="U212" i="4" s="1" a="1"/>
  <c r="U212" i="4" s="1"/>
  <c r="BC212" i="4" a="1"/>
  <c r="BC212" i="4" s="1"/>
  <c r="AV212" i="4" a="1"/>
  <c r="AV212" i="4" s="1"/>
  <c r="BD212" i="4" a="1"/>
  <c r="BD212" i="4" s="1"/>
  <c r="BF212" i="4" s="1" a="1"/>
  <c r="BF212" i="4" s="1"/>
  <c r="BB212" i="4" a="1"/>
  <c r="BB212" i="4" s="1"/>
  <c r="BE212" i="4" a="1"/>
  <c r="BE212" i="4" s="1"/>
  <c r="BG212" i="4" s="1" a="1"/>
  <c r="BG212" i="4" s="1"/>
  <c r="BH212" i="4" l="1"/>
  <c r="BI212" i="4"/>
  <c r="BJ212" i="4"/>
  <c r="BK212" i="4" s="1"/>
  <c r="BL212" i="4" s="1"/>
  <c r="V212" i="4"/>
  <c r="W212" i="4"/>
  <c r="X212" i="4"/>
  <c r="Y212" i="4" s="1"/>
  <c r="Z212" i="4" s="1"/>
  <c r="AF212" i="4" l="1" a="1"/>
  <c r="AF212" i="4" s="1"/>
  <c r="AB212" i="4" a="1"/>
  <c r="AB212" i="4" s="1"/>
  <c r="AG212" i="4" a="1"/>
  <c r="AG212" i="4" s="1"/>
  <c r="AH212" i="4" s="1"/>
  <c r="AP212" i="4" s="1"/>
  <c r="AC212" i="4" a="1"/>
  <c r="AC212" i="4" s="1"/>
  <c r="AA212" i="4" a="1"/>
  <c r="AA212" i="4" s="1"/>
  <c r="BY212" i="4" s="1" a="1"/>
  <c r="BY212" i="4" s="1"/>
  <c r="AD212" i="4" a="1"/>
  <c r="AD212" i="4" s="1"/>
  <c r="BP212" i="4" a="1"/>
  <c r="BP212" i="4" s="1"/>
  <c r="BM212" i="4" a="1"/>
  <c r="BM212" i="4" s="1"/>
  <c r="AM212" i="4" s="1" a="1"/>
  <c r="AM212" i="4" s="1"/>
  <c r="BR212" i="4" a="1"/>
  <c r="BR212" i="4" s="1"/>
  <c r="BN212" i="4" a="1"/>
  <c r="BN212" i="4" s="1"/>
  <c r="BS212" i="4" a="1"/>
  <c r="BS212" i="4" s="1"/>
  <c r="BT212" i="4" s="1"/>
  <c r="CB212" i="4" s="1"/>
  <c r="BO212" i="4" a="1"/>
  <c r="BO212" i="4" s="1"/>
  <c r="BQ212" i="4" s="1"/>
  <c r="AR212" i="4" l="1"/>
  <c r="AS212" i="4"/>
  <c r="AQ212" i="4"/>
  <c r="CE212" i="4"/>
  <c r="CD212" i="4"/>
  <c r="CC212" i="4"/>
  <c r="BU212" i="4"/>
  <c r="AE212" i="4"/>
  <c r="AI212" i="4" s="1"/>
  <c r="BV212" i="4" s="1"/>
  <c r="BZ212" i="4" s="1"/>
  <c r="CA212" i="4" s="1"/>
  <c r="AJ212" i="4"/>
  <c r="AN212" i="4" s="1"/>
  <c r="AO212" i="4" s="1"/>
  <c r="BW212" i="4" l="1"/>
  <c r="BX212" i="4" s="1"/>
  <c r="AK212" i="4"/>
  <c r="AL212" i="4" s="1"/>
  <c r="CF212" i="4"/>
  <c r="H213" i="4" l="1"/>
  <c r="AT213" i="4"/>
  <c r="AU213" i="4" l="1" a="1"/>
  <c r="AU213" i="4" s="1"/>
  <c r="AY213" i="4" a="1"/>
  <c r="AY213" i="4" s="1"/>
  <c r="AX213" i="4" a="1"/>
  <c r="AX213" i="4" s="1"/>
  <c r="BA213" i="4" a="1"/>
  <c r="BA213" i="4" s="1"/>
  <c r="AW213" i="4" a="1"/>
  <c r="AW213" i="4" s="1"/>
  <c r="I213" i="4" a="1"/>
  <c r="I213" i="4" s="1"/>
  <c r="L213" i="4" a="1"/>
  <c r="L213" i="4" s="1"/>
  <c r="K213" i="4" a="1"/>
  <c r="K213" i="4" s="1"/>
  <c r="O213" i="4" a="1"/>
  <c r="O213" i="4" s="1"/>
  <c r="N213" i="4" a="1"/>
  <c r="N213" i="4" s="1"/>
  <c r="M213" i="4" l="1" a="1"/>
  <c r="M213" i="4" s="1"/>
  <c r="P213" i="4" a="1"/>
  <c r="P213" i="4" s="1"/>
  <c r="Q213" i="4" a="1"/>
  <c r="Q213" i="4" s="1"/>
  <c r="S213" i="4" a="1"/>
  <c r="S213" i="4" s="1"/>
  <c r="U213" i="4" s="1" a="1"/>
  <c r="U213" i="4" s="1"/>
  <c r="J213" i="4" a="1"/>
  <c r="J213" i="4" s="1"/>
  <c r="R213" i="4" a="1"/>
  <c r="R213" i="4" s="1"/>
  <c r="T213" i="4" s="1" a="1"/>
  <c r="T213" i="4" s="1"/>
  <c r="AZ213" i="4" a="1"/>
  <c r="AZ213" i="4" s="1"/>
  <c r="AV213" i="4" a="1"/>
  <c r="AV213" i="4" s="1"/>
  <c r="BD213" i="4" a="1"/>
  <c r="BD213" i="4" s="1"/>
  <c r="BF213" i="4" s="1" a="1"/>
  <c r="BF213" i="4" s="1"/>
  <c r="BE213" i="4" a="1"/>
  <c r="BE213" i="4" s="1"/>
  <c r="BG213" i="4" s="1" a="1"/>
  <c r="BG213" i="4" s="1"/>
  <c r="BB213" i="4" a="1"/>
  <c r="BB213" i="4" s="1"/>
  <c r="BC213" i="4" a="1"/>
  <c r="BC213" i="4" s="1"/>
  <c r="BH213" i="4" l="1"/>
  <c r="BJ213" i="4"/>
  <c r="BK213" i="4" s="1"/>
  <c r="BL213" i="4" s="1"/>
  <c r="BI213" i="4"/>
  <c r="W213" i="4"/>
  <c r="X213" i="4"/>
  <c r="V213" i="4"/>
  <c r="Y213" i="4" l="1"/>
  <c r="Z213" i="4" s="1"/>
  <c r="AC213" i="4" a="1"/>
  <c r="AC213" i="4" s="1"/>
  <c r="AB213" i="4" a="1"/>
  <c r="AB213" i="4" s="1"/>
  <c r="AA213" i="4" a="1"/>
  <c r="AA213" i="4" s="1"/>
  <c r="BY213" i="4" s="1" a="1"/>
  <c r="BY213" i="4" s="1"/>
  <c r="AG213" i="4" a="1"/>
  <c r="AG213" i="4" s="1"/>
  <c r="AD213" i="4" a="1"/>
  <c r="AD213" i="4" s="1"/>
  <c r="AF213" i="4" a="1"/>
  <c r="AF213" i="4" s="1"/>
  <c r="BS213" i="4" a="1"/>
  <c r="BS213" i="4" s="1"/>
  <c r="BP213" i="4" a="1"/>
  <c r="BP213" i="4" s="1"/>
  <c r="BM213" i="4" a="1"/>
  <c r="BM213" i="4" s="1"/>
  <c r="AM213" i="4" s="1" a="1"/>
  <c r="AM213" i="4" s="1"/>
  <c r="BO213" i="4" a="1"/>
  <c r="BO213" i="4" s="1"/>
  <c r="BQ213" i="4" s="1"/>
  <c r="BR213" i="4" a="1"/>
  <c r="BR213" i="4" s="1"/>
  <c r="BU213" i="4" s="1"/>
  <c r="BN213" i="4" a="1"/>
  <c r="BN213" i="4" s="1"/>
  <c r="AH213" i="4" l="1"/>
  <c r="AP213" i="4" s="1"/>
  <c r="BT213" i="4"/>
  <c r="CB213" i="4" s="1"/>
  <c r="AJ213" i="4"/>
  <c r="AN213" i="4" s="1"/>
  <c r="AE213" i="4"/>
  <c r="AI213" i="4" s="1"/>
  <c r="AO213" i="4" l="1"/>
  <c r="AR213" i="4"/>
  <c r="AS213" i="4"/>
  <c r="AQ213" i="4"/>
  <c r="AK213" i="4"/>
  <c r="AL213" i="4" s="1"/>
  <c r="CE213" i="4"/>
  <c r="CD213" i="4"/>
  <c r="CC213" i="4"/>
  <c r="BV213" i="4"/>
  <c r="BZ213" i="4" s="1"/>
  <c r="CA213" i="4" s="1"/>
  <c r="BW213" i="4" l="1"/>
  <c r="BX213" i="4" s="1"/>
  <c r="CF213" i="4" s="1"/>
  <c r="AT214" i="4"/>
  <c r="H214" i="4"/>
  <c r="I214" i="4" l="1" a="1"/>
  <c r="I214" i="4" s="1"/>
  <c r="L214" i="4" a="1"/>
  <c r="L214" i="4" s="1"/>
  <c r="O214" i="4" a="1"/>
  <c r="O214" i="4" s="1"/>
  <c r="K214" i="4" a="1"/>
  <c r="K214" i="4" s="1"/>
  <c r="N214" i="4" a="1"/>
  <c r="N214" i="4" s="1"/>
  <c r="AU214" i="4" a="1"/>
  <c r="AU214" i="4" s="1"/>
  <c r="BA214" i="4" a="1"/>
  <c r="BA214" i="4" s="1"/>
  <c r="AZ214" i="4" a="1"/>
  <c r="AZ214" i="4" s="1"/>
  <c r="AW214" i="4" a="1"/>
  <c r="AW214" i="4" s="1"/>
  <c r="AY214" i="4" a="1"/>
  <c r="AY214" i="4" s="1"/>
  <c r="AX214" i="4" a="1"/>
  <c r="AX214" i="4" s="1"/>
  <c r="AV214" i="4" l="1" a="1"/>
  <c r="AV214" i="4" s="1"/>
  <c r="BD214" i="4" a="1"/>
  <c r="BD214" i="4" s="1"/>
  <c r="BF214" i="4" s="1" a="1"/>
  <c r="BF214" i="4" s="1"/>
  <c r="BE214" i="4" a="1"/>
  <c r="BE214" i="4" s="1"/>
  <c r="BG214" i="4" s="1" a="1"/>
  <c r="BG214" i="4" s="1"/>
  <c r="BB214" i="4" a="1"/>
  <c r="BB214" i="4" s="1"/>
  <c r="BC214" i="4" a="1"/>
  <c r="BC214" i="4" s="1"/>
  <c r="M214" i="4" a="1"/>
  <c r="M214" i="4" s="1"/>
  <c r="Q214" i="4" a="1"/>
  <c r="Q214" i="4" s="1"/>
  <c r="J214" i="4" a="1"/>
  <c r="J214" i="4" s="1"/>
  <c r="R214" i="4" a="1"/>
  <c r="R214" i="4" s="1"/>
  <c r="T214" i="4" s="1" a="1"/>
  <c r="T214" i="4" s="1"/>
  <c r="S214" i="4" a="1"/>
  <c r="S214" i="4" s="1"/>
  <c r="U214" i="4" s="1" a="1"/>
  <c r="U214" i="4" s="1"/>
  <c r="P214" i="4" a="1"/>
  <c r="P214" i="4" s="1"/>
  <c r="V214" i="4" l="1"/>
  <c r="W214" i="4"/>
  <c r="X214" i="4"/>
  <c r="Y214" i="4" s="1"/>
  <c r="Z214" i="4" s="1"/>
  <c r="BH214" i="4"/>
  <c r="BI214" i="4"/>
  <c r="BJ214" i="4"/>
  <c r="BK214" i="4" s="1"/>
  <c r="BL214" i="4" s="1"/>
  <c r="BM214" i="4" l="1" a="1"/>
  <c r="BM214" i="4" s="1"/>
  <c r="AM214" i="4" s="1" a="1"/>
  <c r="AM214" i="4" s="1"/>
  <c r="BN214" i="4" a="1"/>
  <c r="BN214" i="4" s="1"/>
  <c r="BS214" i="4" a="1"/>
  <c r="BS214" i="4" s="1"/>
  <c r="BO214" i="4" a="1"/>
  <c r="BO214" i="4" s="1"/>
  <c r="BP214" i="4" a="1"/>
  <c r="BP214" i="4" s="1"/>
  <c r="BR214" i="4" a="1"/>
  <c r="BR214" i="4" s="1"/>
  <c r="AF214" i="4" a="1"/>
  <c r="AF214" i="4" s="1"/>
  <c r="AG214" i="4" a="1"/>
  <c r="AG214" i="4" s="1"/>
  <c r="AH214" i="4" s="1"/>
  <c r="AC214" i="4" a="1"/>
  <c r="AC214" i="4" s="1"/>
  <c r="AD214" i="4" a="1"/>
  <c r="AD214" i="4" s="1"/>
  <c r="AB214" i="4" a="1"/>
  <c r="AB214" i="4" s="1"/>
  <c r="AA214" i="4" a="1"/>
  <c r="AA214" i="4" s="1"/>
  <c r="BY214" i="4" s="1" a="1"/>
  <c r="BY214" i="4" s="1"/>
  <c r="AP214" i="4" l="1"/>
  <c r="AE214" i="4"/>
  <c r="AI214" i="4" s="1"/>
  <c r="BQ214" i="4"/>
  <c r="BU214" i="4" s="1"/>
  <c r="BT214" i="4"/>
  <c r="CB214" i="4" s="1"/>
  <c r="AS214" i="4" l="1"/>
  <c r="AQ214" i="4"/>
  <c r="AR214" i="4"/>
  <c r="CD214" i="4"/>
  <c r="CE214" i="4"/>
  <c r="CC214" i="4"/>
  <c r="BV214" i="4"/>
  <c r="BZ214" i="4" s="1"/>
  <c r="CA214" i="4" s="1"/>
  <c r="AJ214" i="4"/>
  <c r="AN214" i="4" s="1"/>
  <c r="AO214" i="4" s="1"/>
  <c r="AK214" i="4" l="1"/>
  <c r="AL214" i="4" s="1"/>
  <c r="BW214" i="4"/>
  <c r="BX214" i="4" s="1"/>
  <c r="CF214" i="4" s="1"/>
  <c r="H215" i="4"/>
  <c r="AT215" i="4"/>
  <c r="AU215" i="4" l="1" a="1"/>
  <c r="AU215" i="4" s="1"/>
  <c r="AY215" i="4" a="1"/>
  <c r="AY215" i="4" s="1"/>
  <c r="AZ215" i="4" a="1"/>
  <c r="AZ215" i="4" s="1"/>
  <c r="AX215" i="4" a="1"/>
  <c r="AX215" i="4" s="1"/>
  <c r="BA215" i="4" a="1"/>
  <c r="BA215" i="4" s="1"/>
  <c r="I215" i="4" a="1"/>
  <c r="I215" i="4" s="1"/>
  <c r="M215" i="4" a="1"/>
  <c r="M215" i="4" s="1"/>
  <c r="N215" i="4" a="1"/>
  <c r="N215" i="4" s="1"/>
  <c r="K215" i="4" a="1"/>
  <c r="K215" i="4" s="1"/>
  <c r="L215" i="4" a="1"/>
  <c r="L215" i="4" s="1"/>
  <c r="O215" i="4" a="1"/>
  <c r="O215" i="4" s="1"/>
  <c r="Q215" i="4" l="1" a="1"/>
  <c r="Q215" i="4" s="1"/>
  <c r="J215" i="4" a="1"/>
  <c r="J215" i="4" s="1"/>
  <c r="R215" i="4" a="1"/>
  <c r="R215" i="4" s="1"/>
  <c r="T215" i="4" s="1" a="1"/>
  <c r="T215" i="4" s="1"/>
  <c r="S215" i="4" a="1"/>
  <c r="S215" i="4" s="1"/>
  <c r="U215" i="4" s="1" a="1"/>
  <c r="U215" i="4" s="1"/>
  <c r="P215" i="4" a="1"/>
  <c r="P215" i="4" s="1"/>
  <c r="AW215" i="4" a="1"/>
  <c r="AW215" i="4" s="1"/>
  <c r="BE215" i="4" a="1"/>
  <c r="BE215" i="4" s="1"/>
  <c r="BG215" i="4" s="1" a="1"/>
  <c r="BG215" i="4" s="1"/>
  <c r="BB215" i="4" a="1"/>
  <c r="BB215" i="4" s="1"/>
  <c r="BC215" i="4" a="1"/>
  <c r="BC215" i="4" s="1"/>
  <c r="AV215" i="4" a="1"/>
  <c r="AV215" i="4" s="1"/>
  <c r="BD215" i="4" a="1"/>
  <c r="BD215" i="4" s="1"/>
  <c r="BF215" i="4" s="1" a="1"/>
  <c r="BF215" i="4" s="1"/>
  <c r="BJ215" i="4" l="1"/>
  <c r="BK215" i="4" s="1"/>
  <c r="BL215" i="4" s="1"/>
  <c r="BI215" i="4"/>
  <c r="BH215" i="4"/>
  <c r="V215" i="4"/>
  <c r="W215" i="4"/>
  <c r="X215" i="4"/>
  <c r="Y215" i="4" s="1"/>
  <c r="Z215" i="4" s="1"/>
  <c r="AD215" i="4" l="1" a="1"/>
  <c r="AD215" i="4" s="1"/>
  <c r="AA215" i="4" a="1"/>
  <c r="AA215" i="4" s="1"/>
  <c r="BY215" i="4" s="1" a="1"/>
  <c r="BY215" i="4" s="1"/>
  <c r="AF215" i="4" a="1"/>
  <c r="AF215" i="4" s="1"/>
  <c r="AB215" i="4" a="1"/>
  <c r="AB215" i="4" s="1"/>
  <c r="AG215" i="4" a="1"/>
  <c r="AG215" i="4" s="1"/>
  <c r="AH215" i="4" s="1"/>
  <c r="AP215" i="4" s="1"/>
  <c r="AC215" i="4" a="1"/>
  <c r="AC215" i="4" s="1"/>
  <c r="AE215" i="4" s="1"/>
  <c r="BM215" i="4" a="1"/>
  <c r="BM215" i="4" s="1"/>
  <c r="AM215" i="4" s="1" a="1"/>
  <c r="AM215" i="4" s="1"/>
  <c r="BP215" i="4" a="1"/>
  <c r="BP215" i="4" s="1"/>
  <c r="BN215" i="4" a="1"/>
  <c r="BN215" i="4" s="1"/>
  <c r="BS215" i="4" a="1"/>
  <c r="BS215" i="4" s="1"/>
  <c r="BR215" i="4" a="1"/>
  <c r="BR215" i="4" s="1"/>
  <c r="BO215" i="4" a="1"/>
  <c r="BO215" i="4" s="1"/>
  <c r="BQ215" i="4" s="1"/>
  <c r="BU215" i="4" s="1"/>
  <c r="BT215" i="4" l="1"/>
  <c r="CB215" i="4" s="1"/>
  <c r="AJ215" i="4"/>
  <c r="AN215" i="4" s="1"/>
  <c r="AO215" i="4" s="1"/>
  <c r="AI215" i="4"/>
  <c r="BV215" i="4" s="1"/>
  <c r="BZ215" i="4" s="1"/>
  <c r="CA215" i="4" l="1"/>
  <c r="AS215" i="4"/>
  <c r="AQ215" i="4"/>
  <c r="AR215" i="4"/>
  <c r="AK215" i="4"/>
  <c r="AL215" i="4" s="1"/>
  <c r="CD215" i="4"/>
  <c r="CE215" i="4"/>
  <c r="CC215" i="4"/>
  <c r="BW215" i="4"/>
  <c r="BX215" i="4" s="1"/>
  <c r="CF215" i="4" s="1"/>
  <c r="H216" i="4"/>
  <c r="AT216" i="4"/>
  <c r="AU216" i="4" l="1" a="1"/>
  <c r="AU216" i="4" s="1"/>
  <c r="AW216" i="4" a="1"/>
  <c r="AW216" i="4" s="1"/>
  <c r="AZ216" i="4" a="1"/>
  <c r="AZ216" i="4" s="1"/>
  <c r="BA216" i="4" a="1"/>
  <c r="BA216" i="4" s="1"/>
  <c r="AY216" i="4" a="1"/>
  <c r="AY216" i="4" s="1"/>
  <c r="I216" i="4" a="1"/>
  <c r="I216" i="4" s="1"/>
  <c r="N216" i="4" a="1"/>
  <c r="N216" i="4" s="1"/>
  <c r="K216" i="4" a="1"/>
  <c r="K216" i="4" s="1"/>
  <c r="O216" i="4" a="1"/>
  <c r="O216" i="4" s="1"/>
  <c r="L216" i="4" a="1"/>
  <c r="L216" i="4" s="1"/>
  <c r="M216" i="4" a="1"/>
  <c r="M216" i="4" s="1"/>
  <c r="S216" i="4" l="1" a="1"/>
  <c r="S216" i="4" s="1"/>
  <c r="U216" i="4" s="1" a="1"/>
  <c r="U216" i="4" s="1"/>
  <c r="P216" i="4" a="1"/>
  <c r="P216" i="4" s="1"/>
  <c r="Q216" i="4" a="1"/>
  <c r="Q216" i="4" s="1"/>
  <c r="R216" i="4" a="1"/>
  <c r="R216" i="4" s="1"/>
  <c r="T216" i="4" s="1" a="1"/>
  <c r="T216" i="4" s="1"/>
  <c r="J216" i="4" a="1"/>
  <c r="J216" i="4" s="1"/>
  <c r="AX216" i="4" a="1"/>
  <c r="AX216" i="4" s="1"/>
  <c r="BB216" i="4" a="1"/>
  <c r="BB216" i="4" s="1"/>
  <c r="BC216" i="4" a="1"/>
  <c r="BC216" i="4" s="1"/>
  <c r="AV216" i="4" a="1"/>
  <c r="AV216" i="4" s="1"/>
  <c r="BD216" i="4" a="1"/>
  <c r="BD216" i="4" s="1"/>
  <c r="BF216" i="4" s="1" a="1"/>
  <c r="BF216" i="4" s="1"/>
  <c r="BE216" i="4" a="1"/>
  <c r="BE216" i="4" s="1"/>
  <c r="BG216" i="4" s="1" a="1"/>
  <c r="BG216" i="4" s="1"/>
  <c r="BI216" i="4" l="1"/>
  <c r="BH216" i="4"/>
  <c r="BJ216" i="4"/>
  <c r="BK216" i="4" s="1"/>
  <c r="BL216" i="4" s="1"/>
  <c r="X216" i="4"/>
  <c r="V216" i="4"/>
  <c r="W216" i="4"/>
  <c r="Y216" i="4" l="1"/>
  <c r="Z216" i="4" s="1"/>
  <c r="AA216" i="4" a="1"/>
  <c r="AA216" i="4" s="1"/>
  <c r="BY216" i="4" s="1" a="1"/>
  <c r="BY216" i="4" s="1"/>
  <c r="AB216" i="4" a="1"/>
  <c r="AB216" i="4" s="1"/>
  <c r="AC216" i="4" a="1"/>
  <c r="AC216" i="4" s="1"/>
  <c r="AG216" i="4" a="1"/>
  <c r="AG216" i="4" s="1"/>
  <c r="AD216" i="4" a="1"/>
  <c r="AD216" i="4" s="1"/>
  <c r="AF216" i="4" a="1"/>
  <c r="AF216" i="4" s="1"/>
  <c r="BO216" i="4" a="1"/>
  <c r="BO216" i="4" s="1"/>
  <c r="BP216" i="4" a="1"/>
  <c r="BP216" i="4" s="1"/>
  <c r="BR216" i="4" a="1"/>
  <c r="BR216" i="4" s="1"/>
  <c r="BS216" i="4" a="1"/>
  <c r="BS216" i="4" s="1"/>
  <c r="BT216" i="4" s="1"/>
  <c r="BN216" i="4" a="1"/>
  <c r="BN216" i="4" s="1"/>
  <c r="BM216" i="4" a="1"/>
  <c r="BM216" i="4" s="1"/>
  <c r="AM216" i="4" s="1" a="1"/>
  <c r="AM216" i="4" s="1"/>
  <c r="CB216" i="4" l="1"/>
  <c r="AH216" i="4"/>
  <c r="AP216" i="4" s="1"/>
  <c r="BQ216" i="4"/>
  <c r="BU216" i="4" s="1"/>
  <c r="AJ216" i="4"/>
  <c r="AN216" i="4" s="1"/>
  <c r="AE216" i="4"/>
  <c r="AI216" i="4" s="1"/>
  <c r="BV216" i="4" s="1"/>
  <c r="BZ216" i="4" s="1"/>
  <c r="CA216" i="4" s="1"/>
  <c r="AO216" i="4" l="1"/>
  <c r="AR216" i="4"/>
  <c r="AS216" i="4"/>
  <c r="AQ216" i="4"/>
  <c r="CE216" i="4"/>
  <c r="CC216" i="4"/>
  <c r="CD216" i="4"/>
  <c r="BW216" i="4"/>
  <c r="BX216" i="4" s="1"/>
  <c r="AK216" i="4"/>
  <c r="AL216" i="4" s="1"/>
  <c r="CF216" i="4"/>
  <c r="AT217" i="4" l="1"/>
  <c r="H217" i="4"/>
  <c r="I217" i="4" l="1" a="1"/>
  <c r="I217" i="4" s="1"/>
  <c r="M217" i="4" a="1"/>
  <c r="M217" i="4" s="1"/>
  <c r="N217" i="4" a="1"/>
  <c r="N217" i="4" s="1"/>
  <c r="K217" i="4" a="1"/>
  <c r="K217" i="4" s="1"/>
  <c r="O217" i="4" a="1"/>
  <c r="O217" i="4" s="1"/>
  <c r="L217" i="4" a="1"/>
  <c r="L217" i="4" s="1"/>
  <c r="AU217" i="4" a="1"/>
  <c r="AU217" i="4" s="1"/>
  <c r="AY217" i="4" a="1"/>
  <c r="AY217" i="4" s="1"/>
  <c r="BA217" i="4" a="1"/>
  <c r="BA217" i="4" s="1"/>
  <c r="AX217" i="4" a="1"/>
  <c r="AX217" i="4" s="1"/>
  <c r="AW217" i="4" a="1"/>
  <c r="AW217" i="4" s="1"/>
  <c r="AZ217" i="4" l="1" a="1"/>
  <c r="AZ217" i="4" s="1"/>
  <c r="BC217" i="4" a="1"/>
  <c r="BC217" i="4" s="1"/>
  <c r="AV217" i="4" a="1"/>
  <c r="AV217" i="4" s="1"/>
  <c r="BD217" i="4" a="1"/>
  <c r="BD217" i="4" s="1"/>
  <c r="BF217" i="4" s="1" a="1"/>
  <c r="BF217" i="4" s="1"/>
  <c r="BB217" i="4" a="1"/>
  <c r="BB217" i="4" s="1"/>
  <c r="BE217" i="4" a="1"/>
  <c r="BE217" i="4" s="1"/>
  <c r="BG217" i="4" s="1" a="1"/>
  <c r="BG217" i="4" s="1"/>
  <c r="S217" i="4" a="1"/>
  <c r="S217" i="4" s="1"/>
  <c r="U217" i="4" s="1" a="1"/>
  <c r="U217" i="4" s="1"/>
  <c r="P217" i="4" a="1"/>
  <c r="P217" i="4" s="1"/>
  <c r="Q217" i="4" a="1"/>
  <c r="Q217" i="4" s="1"/>
  <c r="J217" i="4" a="1"/>
  <c r="J217" i="4" s="1"/>
  <c r="R217" i="4" a="1"/>
  <c r="R217" i="4" s="1"/>
  <c r="T217" i="4" s="1" a="1"/>
  <c r="T217" i="4" s="1"/>
  <c r="W217" i="4" l="1"/>
  <c r="X217" i="4"/>
  <c r="V217" i="4"/>
  <c r="BH217" i="4"/>
  <c r="BI217" i="4"/>
  <c r="BJ217" i="4"/>
  <c r="BK217" i="4" s="1"/>
  <c r="BL217" i="4" s="1"/>
  <c r="Y217" i="4" l="1"/>
  <c r="Z217" i="4" s="1"/>
  <c r="BR217" i="4" a="1"/>
  <c r="BR217" i="4" s="1"/>
  <c r="BS217" i="4" a="1"/>
  <c r="BS217" i="4" s="1"/>
  <c r="BT217" i="4" s="1"/>
  <c r="BO217" i="4" a="1"/>
  <c r="BO217" i="4" s="1"/>
  <c r="BP217" i="4" a="1"/>
  <c r="BP217" i="4" s="1"/>
  <c r="BM217" i="4" a="1"/>
  <c r="BM217" i="4" s="1"/>
  <c r="AM217" i="4" s="1" a="1"/>
  <c r="AM217" i="4" s="1"/>
  <c r="BN217" i="4" a="1"/>
  <c r="BN217" i="4" s="1"/>
  <c r="AB217" i="4" a="1"/>
  <c r="AB217" i="4" s="1"/>
  <c r="AG217" i="4" a="1"/>
  <c r="AG217" i="4" s="1"/>
  <c r="AD217" i="4" a="1"/>
  <c r="AD217" i="4" s="1"/>
  <c r="AF217" i="4" a="1"/>
  <c r="AF217" i="4" s="1"/>
  <c r="AA217" i="4" a="1"/>
  <c r="AA217" i="4" s="1"/>
  <c r="BY217" i="4" s="1" a="1"/>
  <c r="BY217" i="4" s="1"/>
  <c r="AC217" i="4" a="1"/>
  <c r="AC217" i="4" s="1"/>
  <c r="AE217" i="4" s="1"/>
  <c r="AI217" i="4" s="1"/>
  <c r="CB217" i="4" l="1"/>
  <c r="AH217" i="4"/>
  <c r="AP217" i="4" s="1"/>
  <c r="BQ217" i="4"/>
  <c r="BV217" i="4"/>
  <c r="BZ217" i="4" s="1"/>
  <c r="CA217" i="4" s="1"/>
  <c r="BU217" i="4"/>
  <c r="AR217" i="4" l="1"/>
  <c r="AS217" i="4"/>
  <c r="AQ217" i="4"/>
  <c r="CE217" i="4"/>
  <c r="CC217" i="4"/>
  <c r="CD217" i="4"/>
  <c r="BW217" i="4"/>
  <c r="BX217" i="4" s="1"/>
  <c r="AJ217" i="4"/>
  <c r="AN217" i="4" s="1"/>
  <c r="AO217" i="4" s="1"/>
  <c r="AK217" i="4" l="1"/>
  <c r="AL217" i="4" s="1"/>
  <c r="CF217" i="4" s="1"/>
  <c r="AT218" i="4"/>
  <c r="H218" i="4"/>
  <c r="I218" i="4" l="1" a="1"/>
  <c r="I218" i="4" s="1"/>
  <c r="N218" i="4" a="1"/>
  <c r="N218" i="4" s="1"/>
  <c r="K218" i="4" a="1"/>
  <c r="K218" i="4" s="1"/>
  <c r="O218" i="4" a="1"/>
  <c r="O218" i="4" s="1"/>
  <c r="M218" i="4" a="1"/>
  <c r="M218" i="4" s="1"/>
  <c r="L218" i="4" a="1"/>
  <c r="L218" i="4" s="1"/>
  <c r="AU218" i="4" a="1"/>
  <c r="AU218" i="4" s="1"/>
  <c r="AY218" i="4" a="1"/>
  <c r="AY218" i="4" s="1"/>
  <c r="AX218" i="4" a="1"/>
  <c r="AX218" i="4" s="1"/>
  <c r="BA218" i="4" a="1"/>
  <c r="BA218" i="4" s="1"/>
  <c r="AW218" i="4" a="1"/>
  <c r="AW218" i="4" s="1"/>
  <c r="AZ218" i="4" l="1" a="1"/>
  <c r="AZ218" i="4" s="1"/>
  <c r="BC218" i="4" a="1"/>
  <c r="BC218" i="4" s="1"/>
  <c r="AV218" i="4" a="1"/>
  <c r="AV218" i="4" s="1"/>
  <c r="BD218" i="4" a="1"/>
  <c r="BD218" i="4" s="1"/>
  <c r="BF218" i="4" s="1" a="1"/>
  <c r="BF218" i="4" s="1"/>
  <c r="BE218" i="4" a="1"/>
  <c r="BE218" i="4" s="1"/>
  <c r="BG218" i="4" s="1" a="1"/>
  <c r="BG218" i="4" s="1"/>
  <c r="BB218" i="4" a="1"/>
  <c r="BB218" i="4" s="1"/>
  <c r="P218" i="4" a="1"/>
  <c r="P218" i="4" s="1"/>
  <c r="Q218" i="4" a="1"/>
  <c r="Q218" i="4" s="1"/>
  <c r="S218" i="4" a="1"/>
  <c r="S218" i="4" s="1"/>
  <c r="U218" i="4" s="1" a="1"/>
  <c r="U218" i="4" s="1"/>
  <c r="J218" i="4" a="1"/>
  <c r="J218" i="4" s="1"/>
  <c r="R218" i="4" a="1"/>
  <c r="R218" i="4" s="1"/>
  <c r="T218" i="4" s="1" a="1"/>
  <c r="T218" i="4" s="1"/>
  <c r="W218" i="4" l="1"/>
  <c r="V218" i="4"/>
  <c r="X218" i="4"/>
  <c r="Y218" i="4" s="1"/>
  <c r="Z218" i="4" s="1"/>
  <c r="BH218" i="4"/>
  <c r="BI218" i="4"/>
  <c r="BJ218" i="4"/>
  <c r="BK218" i="4" s="1"/>
  <c r="BL218" i="4" s="1"/>
  <c r="BP218" i="4" l="1" a="1"/>
  <c r="BP218" i="4" s="1"/>
  <c r="BM218" i="4" a="1"/>
  <c r="BM218" i="4" s="1"/>
  <c r="AM218" i="4" s="1" a="1"/>
  <c r="AM218" i="4" s="1"/>
  <c r="BR218" i="4" a="1"/>
  <c r="BR218" i="4" s="1"/>
  <c r="BS218" i="4" a="1"/>
  <c r="BS218" i="4" s="1"/>
  <c r="BT218" i="4" s="1"/>
  <c r="BN218" i="4" a="1"/>
  <c r="BN218" i="4" s="1"/>
  <c r="BO218" i="4" a="1"/>
  <c r="BO218" i="4" s="1"/>
  <c r="BQ218" i="4" s="1"/>
  <c r="AF218" i="4" a="1"/>
  <c r="AF218" i="4" s="1"/>
  <c r="AB218" i="4" a="1"/>
  <c r="AB218" i="4" s="1"/>
  <c r="AC218" i="4" a="1"/>
  <c r="AC218" i="4" s="1"/>
  <c r="AD218" i="4" a="1"/>
  <c r="AD218" i="4" s="1"/>
  <c r="AG218" i="4" a="1"/>
  <c r="AG218" i="4" s="1"/>
  <c r="AH218" i="4" s="1"/>
  <c r="AP218" i="4" s="1"/>
  <c r="AA218" i="4" a="1"/>
  <c r="AA218" i="4" s="1"/>
  <c r="BY218" i="4" s="1" a="1"/>
  <c r="BY218" i="4" s="1"/>
  <c r="CB218" i="4" l="1"/>
  <c r="AS218" i="4"/>
  <c r="AR218" i="4"/>
  <c r="AQ218" i="4"/>
  <c r="CE218" i="4"/>
  <c r="CC218" i="4"/>
  <c r="CD218" i="4"/>
  <c r="AE218" i="4"/>
  <c r="AI218" i="4" s="1"/>
  <c r="BV218" i="4"/>
  <c r="BZ218" i="4" s="1"/>
  <c r="CA218" i="4" s="1"/>
  <c r="BU218" i="4"/>
  <c r="BW218" i="4" l="1"/>
  <c r="BX218" i="4" s="1"/>
  <c r="AJ218" i="4"/>
  <c r="AN218" i="4" s="1"/>
  <c r="AO218" i="4" s="1"/>
  <c r="AK218" i="4" l="1"/>
  <c r="AL218" i="4" s="1"/>
  <c r="CF218" i="4" s="1"/>
  <c r="AT219" i="4"/>
  <c r="H219" i="4"/>
  <c r="I219" i="4" l="1" a="1"/>
  <c r="I219" i="4" s="1"/>
  <c r="O219" i="4" a="1"/>
  <c r="O219" i="4" s="1"/>
  <c r="K219" i="4" a="1"/>
  <c r="K219" i="4" s="1"/>
  <c r="N219" i="4" a="1"/>
  <c r="N219" i="4" s="1"/>
  <c r="M219" i="4" a="1"/>
  <c r="M219" i="4" s="1"/>
  <c r="AU219" i="4" a="1"/>
  <c r="AU219" i="4" s="1"/>
  <c r="AW219" i="4" a="1"/>
  <c r="AW219" i="4" s="1"/>
  <c r="BA219" i="4" a="1"/>
  <c r="BA219" i="4" s="1"/>
  <c r="AZ219" i="4" a="1"/>
  <c r="AZ219" i="4" s="1"/>
  <c r="AX219" i="4" a="1"/>
  <c r="AX219" i="4" s="1"/>
  <c r="AY219" i="4" l="1" a="1"/>
  <c r="AY219" i="4" s="1"/>
  <c r="AV219" i="4" a="1"/>
  <c r="AV219" i="4" s="1"/>
  <c r="BB219" i="4" a="1"/>
  <c r="BB219" i="4" s="1"/>
  <c r="BD219" i="4" a="1"/>
  <c r="BD219" i="4" s="1"/>
  <c r="BF219" i="4" s="1" a="1"/>
  <c r="BF219" i="4" s="1"/>
  <c r="BE219" i="4" a="1"/>
  <c r="BE219" i="4" s="1"/>
  <c r="BG219" i="4" s="1" a="1"/>
  <c r="BG219" i="4" s="1"/>
  <c r="BC219" i="4" a="1"/>
  <c r="BC219" i="4" s="1"/>
  <c r="L219" i="4" a="1"/>
  <c r="L219" i="4" s="1"/>
  <c r="P219" i="4" a="1"/>
  <c r="P219" i="4" s="1"/>
  <c r="Q219" i="4" a="1"/>
  <c r="Q219" i="4" s="1"/>
  <c r="J219" i="4" a="1"/>
  <c r="J219" i="4" s="1"/>
  <c r="R219" i="4" a="1"/>
  <c r="R219" i="4" s="1"/>
  <c r="T219" i="4" s="1" a="1"/>
  <c r="T219" i="4" s="1"/>
  <c r="S219" i="4" a="1"/>
  <c r="S219" i="4" s="1"/>
  <c r="U219" i="4" s="1" a="1"/>
  <c r="U219" i="4" s="1"/>
  <c r="W219" i="4" l="1"/>
  <c r="V219" i="4"/>
  <c r="X219" i="4"/>
  <c r="Y219" i="4" s="1"/>
  <c r="Z219" i="4" s="1"/>
  <c r="BH219" i="4"/>
  <c r="BI219" i="4"/>
  <c r="BJ219" i="4"/>
  <c r="BK219" i="4" s="1"/>
  <c r="BL219" i="4" s="1"/>
  <c r="BN219" i="4" l="1" a="1"/>
  <c r="BN219" i="4" s="1"/>
  <c r="BS219" i="4" a="1"/>
  <c r="BS219" i="4" s="1"/>
  <c r="BO219" i="4" a="1"/>
  <c r="BO219" i="4" s="1"/>
  <c r="BR219" i="4" a="1"/>
  <c r="BR219" i="4" s="1"/>
  <c r="BM219" i="4" a="1"/>
  <c r="BM219" i="4" s="1"/>
  <c r="AM219" i="4" s="1" a="1"/>
  <c r="AM219" i="4" s="1"/>
  <c r="BP219" i="4" a="1"/>
  <c r="BP219" i="4" s="1"/>
  <c r="AC219" i="4" a="1"/>
  <c r="AC219" i="4" s="1"/>
  <c r="AD219" i="4" a="1"/>
  <c r="AD219" i="4" s="1"/>
  <c r="AF219" i="4" a="1"/>
  <c r="AF219" i="4" s="1"/>
  <c r="AG219" i="4" a="1"/>
  <c r="AG219" i="4" s="1"/>
  <c r="AH219" i="4" s="1"/>
  <c r="AB219" i="4" a="1"/>
  <c r="AB219" i="4" s="1"/>
  <c r="AA219" i="4" a="1"/>
  <c r="AA219" i="4" s="1"/>
  <c r="BY219" i="4" s="1" a="1"/>
  <c r="BY219" i="4" s="1"/>
  <c r="AP219" i="4" l="1"/>
  <c r="BT219" i="4"/>
  <c r="CB219" i="4" s="1"/>
  <c r="AE219" i="4"/>
  <c r="AI219" i="4" s="1"/>
  <c r="BQ219" i="4"/>
  <c r="BU219" i="4" s="1"/>
  <c r="BV219" i="4"/>
  <c r="BZ219" i="4" s="1"/>
  <c r="CA219" i="4" l="1"/>
  <c r="AS219" i="4"/>
  <c r="AQ219" i="4"/>
  <c r="AR219" i="4"/>
  <c r="CD219" i="4"/>
  <c r="CE219" i="4"/>
  <c r="CC219" i="4"/>
  <c r="BW219" i="4"/>
  <c r="BX219" i="4" s="1"/>
  <c r="AJ219" i="4"/>
  <c r="AN219" i="4" s="1"/>
  <c r="AO219" i="4" s="1"/>
  <c r="AK219" i="4" l="1"/>
  <c r="AL219" i="4" s="1"/>
  <c r="CF219" i="4" s="1"/>
  <c r="H220" i="4"/>
  <c r="AT220" i="4"/>
  <c r="AU220" i="4" l="1" a="1"/>
  <c r="AU220" i="4" s="1"/>
  <c r="AW220" i="4" a="1"/>
  <c r="AW220" i="4" s="1"/>
  <c r="AZ220" i="4" a="1"/>
  <c r="AZ220" i="4" s="1"/>
  <c r="BA220" i="4" a="1"/>
  <c r="BA220" i="4" s="1"/>
  <c r="AX220" i="4" a="1"/>
  <c r="AX220" i="4" s="1"/>
  <c r="I220" i="4" a="1"/>
  <c r="I220" i="4" s="1"/>
  <c r="M220" i="4" a="1"/>
  <c r="M220" i="4" s="1"/>
  <c r="N220" i="4" a="1"/>
  <c r="N220" i="4" s="1"/>
  <c r="L220" i="4" a="1"/>
  <c r="L220" i="4" s="1"/>
  <c r="K220" i="4" a="1"/>
  <c r="K220" i="4" s="1"/>
  <c r="O220" i="4" a="1"/>
  <c r="O220" i="4" s="1"/>
  <c r="S220" i="4" l="1" a="1"/>
  <c r="S220" i="4" s="1"/>
  <c r="U220" i="4" s="1" a="1"/>
  <c r="U220" i="4" s="1"/>
  <c r="Q220" i="4" a="1"/>
  <c r="Q220" i="4" s="1"/>
  <c r="J220" i="4" a="1"/>
  <c r="J220" i="4" s="1"/>
  <c r="R220" i="4" a="1"/>
  <c r="R220" i="4" s="1"/>
  <c r="T220" i="4" s="1" a="1"/>
  <c r="T220" i="4" s="1"/>
  <c r="P220" i="4" a="1"/>
  <c r="P220" i="4" s="1"/>
  <c r="AY220" i="4" a="1"/>
  <c r="AY220" i="4" s="1"/>
  <c r="BB220" i="4" a="1"/>
  <c r="BB220" i="4" s="1"/>
  <c r="BC220" i="4" a="1"/>
  <c r="BC220" i="4" s="1"/>
  <c r="BD220" i="4" a="1"/>
  <c r="BD220" i="4" s="1"/>
  <c r="BF220" i="4" s="1" a="1"/>
  <c r="BF220" i="4" s="1"/>
  <c r="BE220" i="4" a="1"/>
  <c r="BE220" i="4" s="1"/>
  <c r="BG220" i="4" s="1" a="1"/>
  <c r="BG220" i="4" s="1"/>
  <c r="AV220" i="4" a="1"/>
  <c r="AV220" i="4" s="1"/>
  <c r="BI220" i="4" l="1"/>
  <c r="BH220" i="4"/>
  <c r="BJ220" i="4"/>
  <c r="BK220" i="4" s="1"/>
  <c r="BL220" i="4" s="1"/>
  <c r="X220" i="4"/>
  <c r="V220" i="4"/>
  <c r="W220" i="4"/>
  <c r="Y220" i="4" l="1"/>
  <c r="Z220" i="4" s="1"/>
  <c r="AA220" i="4" a="1"/>
  <c r="AA220" i="4" s="1"/>
  <c r="BY220" i="4" s="1" a="1"/>
  <c r="BY220" i="4" s="1"/>
  <c r="AF220" i="4" a="1"/>
  <c r="AF220" i="4" s="1"/>
  <c r="AB220" i="4" a="1"/>
  <c r="AB220" i="4" s="1"/>
  <c r="AG220" i="4" a="1"/>
  <c r="AG220" i="4" s="1"/>
  <c r="AH220" i="4" s="1"/>
  <c r="AP220" i="4" s="1"/>
  <c r="AC220" i="4" a="1"/>
  <c r="AC220" i="4" s="1"/>
  <c r="AD220" i="4" a="1"/>
  <c r="AD220" i="4" s="1"/>
  <c r="BO220" i="4" a="1"/>
  <c r="BO220" i="4" s="1"/>
  <c r="BM220" i="4" a="1"/>
  <c r="BM220" i="4" s="1"/>
  <c r="AM220" i="4" s="1" a="1"/>
  <c r="AM220" i="4" s="1"/>
  <c r="BR220" i="4" a="1"/>
  <c r="BR220" i="4" s="1"/>
  <c r="BN220" i="4" a="1"/>
  <c r="BN220" i="4" s="1"/>
  <c r="BP220" i="4" a="1"/>
  <c r="BP220" i="4" s="1"/>
  <c r="BS220" i="4" a="1"/>
  <c r="BS220" i="4" s="1"/>
  <c r="BT220" i="4" s="1"/>
  <c r="CB220" i="4" s="1"/>
  <c r="AR220" i="4" l="1"/>
  <c r="AS220" i="4"/>
  <c r="AQ220" i="4"/>
  <c r="CE220" i="4"/>
  <c r="CD220" i="4"/>
  <c r="CC220" i="4"/>
  <c r="BQ220" i="4"/>
  <c r="AE220" i="4"/>
  <c r="AI220" i="4" s="1"/>
  <c r="BV220" i="4" s="1"/>
  <c r="BZ220" i="4" l="1"/>
  <c r="CA220" i="4" s="1"/>
  <c r="BU220" i="4"/>
  <c r="BW220" i="4" l="1"/>
  <c r="BX220" i="4" s="1"/>
  <c r="AJ220" i="4"/>
  <c r="AN220" i="4" s="1"/>
  <c r="AO220" i="4" s="1"/>
  <c r="AK220" i="4" l="1"/>
  <c r="AL220" i="4" s="1"/>
  <c r="CF220" i="4" s="1"/>
  <c r="H221" i="4"/>
  <c r="AT221" i="4"/>
  <c r="AU221" i="4" l="1" a="1"/>
  <c r="AU221" i="4" s="1"/>
  <c r="BA221" i="4" a="1"/>
  <c r="BA221" i="4" s="1"/>
  <c r="AZ221" i="4" a="1"/>
  <c r="AZ221" i="4" s="1"/>
  <c r="AW221" i="4" a="1"/>
  <c r="AW221" i="4" s="1"/>
  <c r="AX221" i="4" a="1"/>
  <c r="AX221" i="4" s="1"/>
  <c r="AY221" i="4" a="1"/>
  <c r="AY221" i="4" s="1"/>
  <c r="I221" i="4" a="1"/>
  <c r="I221" i="4" s="1"/>
  <c r="M221" i="4" a="1"/>
  <c r="M221" i="4" s="1"/>
  <c r="K221" i="4" a="1"/>
  <c r="K221" i="4" s="1"/>
  <c r="O221" i="4" a="1"/>
  <c r="O221" i="4" s="1"/>
  <c r="L221" i="4" a="1"/>
  <c r="L221" i="4" s="1"/>
  <c r="N221" i="4" a="1"/>
  <c r="N221" i="4" s="1"/>
  <c r="S221" i="4" l="1" a="1"/>
  <c r="S221" i="4" s="1"/>
  <c r="U221" i="4" s="1" a="1"/>
  <c r="U221" i="4" s="1"/>
  <c r="P221" i="4" a="1"/>
  <c r="P221" i="4" s="1"/>
  <c r="R221" i="4" a="1"/>
  <c r="R221" i="4" s="1"/>
  <c r="T221" i="4" s="1" a="1"/>
  <c r="T221" i="4" s="1"/>
  <c r="J221" i="4" a="1"/>
  <c r="J221" i="4" s="1"/>
  <c r="Q221" i="4" a="1"/>
  <c r="Q221" i="4" s="1"/>
  <c r="BC221" i="4" a="1"/>
  <c r="BC221" i="4" s="1"/>
  <c r="BE221" i="4" a="1"/>
  <c r="BE221" i="4" s="1"/>
  <c r="BG221" i="4" s="1" a="1"/>
  <c r="BG221" i="4" s="1"/>
  <c r="BB221" i="4" a="1"/>
  <c r="BB221" i="4" s="1"/>
  <c r="AV221" i="4" a="1"/>
  <c r="AV221" i="4" s="1"/>
  <c r="BD221" i="4" a="1"/>
  <c r="BD221" i="4" s="1"/>
  <c r="BF221" i="4" s="1" a="1"/>
  <c r="BF221" i="4" s="1"/>
  <c r="BI221" i="4" l="1"/>
  <c r="BJ221" i="4"/>
  <c r="BH221" i="4"/>
  <c r="X221" i="4"/>
  <c r="V221" i="4"/>
  <c r="W221" i="4"/>
  <c r="Y221" i="4" l="1"/>
  <c r="Z221" i="4" s="1"/>
  <c r="AB221" i="4" a="1"/>
  <c r="AB221" i="4" s="1"/>
  <c r="AG221" i="4" a="1"/>
  <c r="AG221" i="4" s="1"/>
  <c r="AF221" i="4" a="1"/>
  <c r="AF221" i="4" s="1"/>
  <c r="AC221" i="4" a="1"/>
  <c r="AC221" i="4" s="1"/>
  <c r="AA221" i="4" a="1"/>
  <c r="AA221" i="4" s="1"/>
  <c r="BY221" i="4" s="1" a="1"/>
  <c r="BY221" i="4" s="1"/>
  <c r="AD221" i="4" a="1"/>
  <c r="AD221" i="4" s="1"/>
  <c r="AE221" i="4" s="1"/>
  <c r="BK221" i="4"/>
  <c r="BL221" i="4" s="1"/>
  <c r="AH221" i="4" l="1"/>
  <c r="AP221" i="4" s="1"/>
  <c r="BP221" i="4" a="1"/>
  <c r="BP221" i="4" s="1"/>
  <c r="BN221" i="4" a="1"/>
  <c r="BN221" i="4" s="1"/>
  <c r="BO221" i="4" a="1"/>
  <c r="BO221" i="4" s="1"/>
  <c r="BQ221" i="4" s="1"/>
  <c r="BM221" i="4" a="1"/>
  <c r="BM221" i="4" s="1"/>
  <c r="AM221" i="4" s="1" a="1"/>
  <c r="AM221" i="4" s="1"/>
  <c r="BR221" i="4" a="1"/>
  <c r="BR221" i="4" s="1"/>
  <c r="BS221" i="4" a="1"/>
  <c r="BS221" i="4" s="1"/>
  <c r="BT221" i="4" s="1"/>
  <c r="CB221" i="4" s="1"/>
  <c r="AI221" i="4"/>
  <c r="BU221" i="4" l="1"/>
  <c r="AJ221" i="4" s="1"/>
  <c r="AR221" i="4"/>
  <c r="AS221" i="4"/>
  <c r="AQ221" i="4"/>
  <c r="CE221" i="4"/>
  <c r="CD221" i="4"/>
  <c r="CC221" i="4"/>
  <c r="AN221" i="4"/>
  <c r="AO221" i="4" s="1"/>
  <c r="BV221" i="4"/>
  <c r="BZ221" i="4" s="1"/>
  <c r="CA221" i="4" s="1"/>
  <c r="AK221" i="4"/>
  <c r="AL221" i="4" s="1"/>
  <c r="BW221" i="4" l="1"/>
  <c r="BX221" i="4" s="1"/>
  <c r="CF221" i="4"/>
  <c r="H222" i="4" l="1"/>
  <c r="AT222" i="4"/>
  <c r="AU222" i="4" l="1" a="1"/>
  <c r="AU222" i="4" s="1"/>
  <c r="BA222" i="4" a="1"/>
  <c r="BA222" i="4" s="1"/>
  <c r="AZ222" i="4" a="1"/>
  <c r="AZ222" i="4" s="1"/>
  <c r="AW222" i="4" a="1"/>
  <c r="AW222" i="4" s="1"/>
  <c r="AX222" i="4" a="1"/>
  <c r="AX222" i="4" s="1"/>
  <c r="I222" i="4" a="1"/>
  <c r="I222" i="4" s="1"/>
  <c r="L222" i="4" a="1"/>
  <c r="L222" i="4" s="1"/>
  <c r="K222" i="4" a="1"/>
  <c r="K222" i="4" s="1"/>
  <c r="O222" i="4" a="1"/>
  <c r="O222" i="4" s="1"/>
  <c r="N222" i="4" a="1"/>
  <c r="N222" i="4" s="1"/>
  <c r="M222" i="4" l="1" a="1"/>
  <c r="M222" i="4" s="1"/>
  <c r="P222" i="4" a="1"/>
  <c r="P222" i="4" s="1"/>
  <c r="J222" i="4" a="1"/>
  <c r="J222" i="4" s="1"/>
  <c r="R222" i="4" a="1"/>
  <c r="R222" i="4" s="1"/>
  <c r="T222" i="4" s="1" a="1"/>
  <c r="T222" i="4" s="1"/>
  <c r="S222" i="4" a="1"/>
  <c r="S222" i="4" s="1"/>
  <c r="U222" i="4" s="1" a="1"/>
  <c r="U222" i="4" s="1"/>
  <c r="Q222" i="4" a="1"/>
  <c r="Q222" i="4" s="1"/>
  <c r="AY222" i="4" a="1"/>
  <c r="AY222" i="4" s="1"/>
  <c r="BC222" i="4" a="1"/>
  <c r="BC222" i="4" s="1"/>
  <c r="AV222" i="4" a="1"/>
  <c r="AV222" i="4" s="1"/>
  <c r="BE222" i="4" a="1"/>
  <c r="BE222" i="4" s="1"/>
  <c r="BG222" i="4" s="1" a="1"/>
  <c r="BG222" i="4" s="1"/>
  <c r="BB222" i="4" a="1"/>
  <c r="BB222" i="4" s="1"/>
  <c r="BD222" i="4" a="1"/>
  <c r="BD222" i="4" s="1"/>
  <c r="BF222" i="4" s="1" a="1"/>
  <c r="BF222" i="4" s="1"/>
  <c r="BI222" i="4" l="1"/>
  <c r="BH222" i="4"/>
  <c r="BJ222" i="4"/>
  <c r="BK222" i="4" s="1"/>
  <c r="BL222" i="4" s="1"/>
  <c r="W222" i="4"/>
  <c r="X222" i="4"/>
  <c r="V222" i="4"/>
  <c r="Y222" i="4" l="1"/>
  <c r="Z222" i="4" s="1"/>
  <c r="BR222" i="4" a="1"/>
  <c r="BR222" i="4" s="1"/>
  <c r="BO222" i="4" a="1"/>
  <c r="BO222" i="4" s="1"/>
  <c r="BP222" i="4" a="1"/>
  <c r="BP222" i="4" s="1"/>
  <c r="BN222" i="4" a="1"/>
  <c r="BN222" i="4" s="1"/>
  <c r="BS222" i="4" a="1"/>
  <c r="BS222" i="4" s="1"/>
  <c r="BT222" i="4" s="1"/>
  <c r="CB222" i="4" s="1"/>
  <c r="BM222" i="4" a="1"/>
  <c r="BM222" i="4" s="1"/>
  <c r="AM222" i="4" s="1" a="1"/>
  <c r="AM222" i="4" s="1"/>
  <c r="BQ222" i="4" l="1"/>
  <c r="BU222" i="4"/>
  <c r="AB222" i="4" a="1"/>
  <c r="AB222" i="4" s="1"/>
  <c r="AC222" i="4" a="1"/>
  <c r="AC222" i="4" s="1"/>
  <c r="AA222" i="4" a="1"/>
  <c r="AA222" i="4" s="1"/>
  <c r="BY222" i="4" s="1" a="1"/>
  <c r="BY222" i="4" s="1"/>
  <c r="AD222" i="4" a="1"/>
  <c r="AD222" i="4" s="1"/>
  <c r="AF222" i="4" a="1"/>
  <c r="AF222" i="4" s="1"/>
  <c r="AG222" i="4" a="1"/>
  <c r="AG222" i="4" s="1"/>
  <c r="AH222" i="4" s="1"/>
  <c r="AP222" i="4" s="1"/>
  <c r="AR222" i="4" l="1"/>
  <c r="AS222" i="4"/>
  <c r="AQ222" i="4"/>
  <c r="CE222" i="4"/>
  <c r="CC222" i="4"/>
  <c r="CD222" i="4"/>
  <c r="AJ222" i="4"/>
  <c r="AN222" i="4" s="1"/>
  <c r="AO222" i="4" s="1"/>
  <c r="AE222" i="4"/>
  <c r="AI222" i="4" s="1"/>
  <c r="BV222" i="4" s="1"/>
  <c r="AK222" i="4"/>
  <c r="AL222" i="4" s="1"/>
  <c r="BZ222" i="4"/>
  <c r="CA222" i="4" s="1"/>
  <c r="BW222" i="4" l="1"/>
  <c r="BX222" i="4" s="1"/>
  <c r="CF222" i="4"/>
  <c r="H223" i="4" l="1"/>
  <c r="AT223" i="4"/>
  <c r="AU223" i="4" l="1" a="1"/>
  <c r="AU223" i="4" s="1"/>
  <c r="AW223" i="4" a="1"/>
  <c r="AW223" i="4" s="1"/>
  <c r="AZ223" i="4" a="1"/>
  <c r="AZ223" i="4" s="1"/>
  <c r="AY223" i="4" a="1"/>
  <c r="AY223" i="4" s="1"/>
  <c r="AX223" i="4" a="1"/>
  <c r="AX223" i="4" s="1"/>
  <c r="BA223" i="4" a="1"/>
  <c r="BA223" i="4" s="1"/>
  <c r="I223" i="4" a="1"/>
  <c r="I223" i="4" s="1"/>
  <c r="N223" i="4" a="1"/>
  <c r="N223" i="4" s="1"/>
  <c r="L223" i="4" a="1"/>
  <c r="L223" i="4" s="1"/>
  <c r="M223" i="4" a="1"/>
  <c r="M223" i="4" s="1"/>
  <c r="O223" i="4" a="1"/>
  <c r="O223" i="4" s="1"/>
  <c r="K223" i="4" l="1" a="1"/>
  <c r="K223" i="4" s="1"/>
  <c r="J223" i="4" a="1"/>
  <c r="J223" i="4" s="1"/>
  <c r="R223" i="4" a="1"/>
  <c r="R223" i="4" s="1"/>
  <c r="T223" i="4" s="1" a="1"/>
  <c r="T223" i="4" s="1"/>
  <c r="S223" i="4" a="1"/>
  <c r="S223" i="4" s="1"/>
  <c r="U223" i="4" s="1" a="1"/>
  <c r="U223" i="4" s="1"/>
  <c r="Q223" i="4" a="1"/>
  <c r="Q223" i="4" s="1"/>
  <c r="P223" i="4" a="1"/>
  <c r="P223" i="4" s="1"/>
  <c r="BB223" i="4" a="1"/>
  <c r="BB223" i="4" s="1"/>
  <c r="BC223" i="4" a="1"/>
  <c r="BC223" i="4" s="1"/>
  <c r="BE223" i="4" a="1"/>
  <c r="BE223" i="4" s="1"/>
  <c r="BG223" i="4" s="1" a="1"/>
  <c r="BG223" i="4" s="1"/>
  <c r="BD223" i="4" a="1"/>
  <c r="BD223" i="4" s="1"/>
  <c r="BF223" i="4" s="1" a="1"/>
  <c r="BF223" i="4" s="1"/>
  <c r="AV223" i="4" a="1"/>
  <c r="AV223" i="4" s="1"/>
  <c r="BH223" i="4" l="1"/>
  <c r="BJ223" i="4"/>
  <c r="BK223" i="4" s="1"/>
  <c r="BL223" i="4" s="1"/>
  <c r="BI223" i="4"/>
  <c r="V223" i="4"/>
  <c r="W223" i="4"/>
  <c r="X223" i="4"/>
  <c r="Y223" i="4" s="1"/>
  <c r="Z223" i="4" s="1"/>
  <c r="AA223" i="4" l="1" a="1"/>
  <c r="AA223" i="4" s="1"/>
  <c r="BY223" i="4" s="1" a="1"/>
  <c r="BY223" i="4" s="1"/>
  <c r="AG223" i="4" a="1"/>
  <c r="AG223" i="4" s="1"/>
  <c r="AC223" i="4" a="1"/>
  <c r="AC223" i="4" s="1"/>
  <c r="AD223" i="4" a="1"/>
  <c r="AD223" i="4" s="1"/>
  <c r="AB223" i="4" a="1"/>
  <c r="AB223" i="4" s="1"/>
  <c r="AF223" i="4" a="1"/>
  <c r="AF223" i="4" s="1"/>
  <c r="BM223" i="4" a="1"/>
  <c r="BM223" i="4" s="1"/>
  <c r="AM223" i="4" s="1" a="1"/>
  <c r="AM223" i="4" s="1"/>
  <c r="BN223" i="4" a="1"/>
  <c r="BN223" i="4" s="1"/>
  <c r="BS223" i="4" a="1"/>
  <c r="BS223" i="4" s="1"/>
  <c r="BR223" i="4" a="1"/>
  <c r="BR223" i="4" s="1"/>
  <c r="BO223" i="4" a="1"/>
  <c r="BO223" i="4" s="1"/>
  <c r="BP223" i="4" a="1"/>
  <c r="BP223" i="4" s="1"/>
  <c r="BT223" i="4" l="1"/>
  <c r="CB223" i="4" s="1"/>
  <c r="AH223" i="4"/>
  <c r="AP223" i="4" s="1"/>
  <c r="BQ223" i="4"/>
  <c r="BU223" i="4" s="1"/>
  <c r="AE223" i="4"/>
  <c r="AI223" i="4" s="1"/>
  <c r="BV223" i="4" s="1"/>
  <c r="BZ223" i="4" s="1"/>
  <c r="AJ223" i="4"/>
  <c r="AN223" i="4" s="1"/>
  <c r="CA223" i="4" l="1"/>
  <c r="AO223" i="4"/>
  <c r="AS223" i="4"/>
  <c r="AR223" i="4"/>
  <c r="AQ223" i="4"/>
  <c r="CE223" i="4"/>
  <c r="CC223" i="4"/>
  <c r="CD223" i="4"/>
  <c r="BW223" i="4"/>
  <c r="BX223" i="4" s="1"/>
  <c r="AK223" i="4"/>
  <c r="AL223" i="4" s="1"/>
  <c r="CF223" i="4"/>
  <c r="H224" i="4" l="1"/>
  <c r="AT224" i="4"/>
  <c r="AU224" i="4" l="1" a="1"/>
  <c r="AU224" i="4" s="1"/>
  <c r="BA224" i="4" a="1"/>
  <c r="BA224" i="4" s="1"/>
  <c r="AZ224" i="4" a="1"/>
  <c r="AZ224" i="4" s="1"/>
  <c r="AW224" i="4" a="1"/>
  <c r="AW224" i="4" s="1"/>
  <c r="AY224" i="4" a="1"/>
  <c r="AY224" i="4" s="1"/>
  <c r="I224" i="4" a="1"/>
  <c r="I224" i="4" s="1"/>
  <c r="L224" i="4" a="1"/>
  <c r="L224" i="4" s="1"/>
  <c r="K224" i="4" a="1"/>
  <c r="K224" i="4" s="1"/>
  <c r="N224" i="4" a="1"/>
  <c r="N224" i="4" s="1"/>
  <c r="M224" i="4" a="1"/>
  <c r="M224" i="4" s="1"/>
  <c r="O224" i="4" l="1" a="1"/>
  <c r="O224" i="4" s="1"/>
  <c r="S224" i="4" a="1"/>
  <c r="S224" i="4" s="1"/>
  <c r="U224" i="4" s="1" a="1"/>
  <c r="U224" i="4" s="1"/>
  <c r="Q224" i="4" a="1"/>
  <c r="Q224" i="4" s="1"/>
  <c r="J224" i="4" a="1"/>
  <c r="J224" i="4" s="1"/>
  <c r="R224" i="4" a="1"/>
  <c r="R224" i="4" s="1"/>
  <c r="T224" i="4" s="1" a="1"/>
  <c r="T224" i="4" s="1"/>
  <c r="P224" i="4" a="1"/>
  <c r="P224" i="4" s="1"/>
  <c r="AX224" i="4" a="1"/>
  <c r="AX224" i="4" s="1"/>
  <c r="BB224" i="4" a="1"/>
  <c r="BB224" i="4" s="1"/>
  <c r="BC224" i="4" a="1"/>
  <c r="BC224" i="4" s="1"/>
  <c r="BE224" i="4" a="1"/>
  <c r="BE224" i="4" s="1"/>
  <c r="BG224" i="4" s="1" a="1"/>
  <c r="BG224" i="4" s="1"/>
  <c r="AV224" i="4" a="1"/>
  <c r="AV224" i="4" s="1"/>
  <c r="BD224" i="4" a="1"/>
  <c r="BD224" i="4" s="1"/>
  <c r="BF224" i="4" s="1" a="1"/>
  <c r="BF224" i="4" s="1"/>
  <c r="BI224" i="4" l="1"/>
  <c r="BH224" i="4"/>
  <c r="BJ224" i="4"/>
  <c r="BK224" i="4" s="1"/>
  <c r="BL224" i="4" s="1"/>
  <c r="X224" i="4"/>
  <c r="V224" i="4"/>
  <c r="W224" i="4"/>
  <c r="Y224" i="4" l="1"/>
  <c r="Z224" i="4" s="1"/>
  <c r="AA224" i="4" a="1"/>
  <c r="AA224" i="4" s="1"/>
  <c r="BY224" i="4" s="1" a="1"/>
  <c r="BY224" i="4" s="1"/>
  <c r="AD224" i="4" a="1"/>
  <c r="AD224" i="4" s="1"/>
  <c r="AB224" i="4" a="1"/>
  <c r="AB224" i="4" s="1"/>
  <c r="AC224" i="4" a="1"/>
  <c r="AC224" i="4" s="1"/>
  <c r="AE224" i="4" s="1"/>
  <c r="AG224" i="4" a="1"/>
  <c r="AG224" i="4" s="1"/>
  <c r="AF224" i="4" a="1"/>
  <c r="AF224" i="4" s="1"/>
  <c r="AI224" i="4" s="1"/>
  <c r="BO224" i="4" a="1"/>
  <c r="BO224" i="4" s="1"/>
  <c r="BM224" i="4" a="1"/>
  <c r="BM224" i="4" s="1"/>
  <c r="AM224" i="4" s="1" a="1"/>
  <c r="AM224" i="4" s="1"/>
  <c r="BR224" i="4" a="1"/>
  <c r="BR224" i="4" s="1"/>
  <c r="BN224" i="4" a="1"/>
  <c r="BN224" i="4" s="1"/>
  <c r="BS224" i="4" a="1"/>
  <c r="BS224" i="4" s="1"/>
  <c r="BT224" i="4" s="1"/>
  <c r="CB224" i="4" s="1"/>
  <c r="BP224" i="4" a="1"/>
  <c r="BP224" i="4" s="1"/>
  <c r="AH224" i="4" l="1"/>
  <c r="AP224" i="4" s="1"/>
  <c r="BV224" i="4"/>
  <c r="BZ224" i="4" s="1"/>
  <c r="CA224" i="4" s="1"/>
  <c r="BQ224" i="4"/>
  <c r="BU224" i="4" s="1"/>
  <c r="AJ224" i="4"/>
  <c r="AN224" i="4" s="1"/>
  <c r="AO224" i="4" l="1"/>
  <c r="AR224" i="4"/>
  <c r="AS224" i="4"/>
  <c r="AQ224" i="4"/>
  <c r="CE224" i="4"/>
  <c r="CC224" i="4"/>
  <c r="CD224" i="4"/>
  <c r="BW224" i="4"/>
  <c r="BX224" i="4" s="1"/>
  <c r="AK224" i="4"/>
  <c r="AL224" i="4" s="1"/>
  <c r="CF224" i="4"/>
  <c r="H225" i="4" l="1"/>
  <c r="AT225" i="4"/>
  <c r="AU225" i="4" l="1" a="1"/>
  <c r="AU225" i="4" s="1"/>
  <c r="AX225" i="4" a="1"/>
  <c r="AX225" i="4" s="1"/>
  <c r="BA225" i="4" a="1"/>
  <c r="BA225" i="4" s="1"/>
  <c r="AZ225" i="4" a="1"/>
  <c r="AZ225" i="4" s="1"/>
  <c r="AW225" i="4" a="1"/>
  <c r="AW225" i="4" s="1"/>
  <c r="I225" i="4" a="1"/>
  <c r="I225" i="4" s="1"/>
  <c r="M225" i="4" a="1"/>
  <c r="M225" i="4" s="1"/>
  <c r="N225" i="4" a="1"/>
  <c r="N225" i="4" s="1"/>
  <c r="L225" i="4" a="1"/>
  <c r="L225" i="4" s="1"/>
  <c r="K225" i="4" a="1"/>
  <c r="K225" i="4" s="1"/>
  <c r="O225" i="4" a="1"/>
  <c r="O225" i="4" s="1"/>
  <c r="S225" i="4" l="1" a="1"/>
  <c r="S225" i="4" s="1"/>
  <c r="U225" i="4" s="1" a="1"/>
  <c r="U225" i="4" s="1"/>
  <c r="P225" i="4" a="1"/>
  <c r="P225" i="4" s="1"/>
  <c r="Q225" i="4" a="1"/>
  <c r="Q225" i="4" s="1"/>
  <c r="J225" i="4" a="1"/>
  <c r="J225" i="4" s="1"/>
  <c r="R225" i="4" a="1"/>
  <c r="R225" i="4" s="1"/>
  <c r="T225" i="4" s="1" a="1"/>
  <c r="T225" i="4" s="1"/>
  <c r="AY225" i="4" a="1"/>
  <c r="AY225" i="4" s="1"/>
  <c r="BC225" i="4" a="1"/>
  <c r="BC225" i="4" s="1"/>
  <c r="BE225" i="4" a="1"/>
  <c r="BE225" i="4" s="1"/>
  <c r="BG225" i="4" s="1" a="1"/>
  <c r="BG225" i="4" s="1"/>
  <c r="BB225" i="4" a="1"/>
  <c r="BB225" i="4" s="1"/>
  <c r="BD225" i="4" a="1"/>
  <c r="BD225" i="4" s="1"/>
  <c r="BF225" i="4" s="1" a="1"/>
  <c r="BF225" i="4" s="1"/>
  <c r="AV225" i="4" a="1"/>
  <c r="AV225" i="4" s="1"/>
  <c r="BI225" i="4" l="1"/>
  <c r="BH225" i="4"/>
  <c r="BJ225" i="4"/>
  <c r="BK225" i="4" s="1"/>
  <c r="BL225" i="4" s="1"/>
  <c r="X225" i="4"/>
  <c r="V225" i="4"/>
  <c r="W225" i="4"/>
  <c r="Y225" i="4" l="1"/>
  <c r="Z225" i="4" s="1"/>
  <c r="AB225" i="4" a="1"/>
  <c r="AB225" i="4" s="1"/>
  <c r="AF225" i="4" a="1"/>
  <c r="AF225" i="4" s="1"/>
  <c r="AA225" i="4" a="1"/>
  <c r="AA225" i="4" s="1"/>
  <c r="BY225" i="4" s="1" a="1"/>
  <c r="BY225" i="4" s="1"/>
  <c r="AC225" i="4" a="1"/>
  <c r="AC225" i="4" s="1"/>
  <c r="AD225" i="4" a="1"/>
  <c r="AD225" i="4" s="1"/>
  <c r="AG225" i="4" a="1"/>
  <c r="AG225" i="4" s="1"/>
  <c r="AH225" i="4" s="1"/>
  <c r="AP225" i="4" s="1"/>
  <c r="BR225" i="4" a="1"/>
  <c r="BR225" i="4" s="1"/>
  <c r="BO225" i="4" a="1"/>
  <c r="BO225" i="4" s="1"/>
  <c r="BP225" i="4" a="1"/>
  <c r="BP225" i="4" s="1"/>
  <c r="BS225" i="4" a="1"/>
  <c r="BS225" i="4" s="1"/>
  <c r="BT225" i="4" s="1"/>
  <c r="BM225" i="4" a="1"/>
  <c r="BM225" i="4" s="1"/>
  <c r="AM225" i="4" s="1" a="1"/>
  <c r="AM225" i="4" s="1"/>
  <c r="BN225" i="4" a="1"/>
  <c r="BN225" i="4" s="1"/>
  <c r="CB225" i="4" l="1"/>
  <c r="AS225" i="4"/>
  <c r="AQ225" i="4"/>
  <c r="AR225" i="4"/>
  <c r="CE225" i="4"/>
  <c r="CD225" i="4"/>
  <c r="CC225" i="4"/>
  <c r="BQ225" i="4"/>
  <c r="BU225" i="4"/>
  <c r="AJ225" i="4"/>
  <c r="AN225" i="4" s="1"/>
  <c r="AO225" i="4" s="1"/>
  <c r="AE225" i="4"/>
  <c r="AI225" i="4" s="1"/>
  <c r="BV225" i="4" s="1"/>
  <c r="BZ225" i="4" s="1"/>
  <c r="CA225" i="4" s="1"/>
  <c r="BW225" i="4" l="1"/>
  <c r="BX225" i="4" s="1"/>
  <c r="AK225" i="4"/>
  <c r="AL225" i="4" s="1"/>
  <c r="CF225" i="4" s="1"/>
  <c r="AT226" i="4"/>
  <c r="H226" i="4"/>
  <c r="I226" i="4" l="1" a="1"/>
  <c r="I226" i="4" s="1"/>
  <c r="N226" i="4" a="1"/>
  <c r="N226" i="4" s="1"/>
  <c r="O226" i="4" a="1"/>
  <c r="O226" i="4" s="1"/>
  <c r="K226" i="4" a="1"/>
  <c r="K226" i="4" s="1"/>
  <c r="L226" i="4" a="1"/>
  <c r="L226" i="4" s="1"/>
  <c r="AU226" i="4" a="1"/>
  <c r="AU226" i="4" s="1"/>
  <c r="AW226" i="4" a="1"/>
  <c r="AW226" i="4" s="1"/>
  <c r="BA226" i="4" a="1"/>
  <c r="BA226" i="4" s="1"/>
  <c r="AX226" i="4" a="1"/>
  <c r="AX226" i="4" s="1"/>
  <c r="AZ226" i="4" a="1"/>
  <c r="AZ226" i="4" s="1"/>
  <c r="AY226" i="4" a="1"/>
  <c r="AY226" i="4" s="1"/>
  <c r="BC226" i="4" l="1" a="1"/>
  <c r="BC226" i="4" s="1"/>
  <c r="BD226" i="4" a="1"/>
  <c r="BD226" i="4" s="1"/>
  <c r="BF226" i="4" s="1" a="1"/>
  <c r="BF226" i="4" s="1"/>
  <c r="AV226" i="4" a="1"/>
  <c r="AV226" i="4" s="1"/>
  <c r="BB226" i="4" a="1"/>
  <c r="BB226" i="4" s="1"/>
  <c r="BE226" i="4" a="1"/>
  <c r="BE226" i="4" s="1"/>
  <c r="BG226" i="4" s="1" a="1"/>
  <c r="BG226" i="4" s="1"/>
  <c r="M226" i="4" a="1"/>
  <c r="M226" i="4" s="1"/>
  <c r="P226" i="4" a="1"/>
  <c r="P226" i="4" s="1"/>
  <c r="S226" i="4" a="1"/>
  <c r="S226" i="4" s="1"/>
  <c r="U226" i="4" s="1" a="1"/>
  <c r="U226" i="4" s="1"/>
  <c r="Q226" i="4" a="1"/>
  <c r="Q226" i="4" s="1"/>
  <c r="J226" i="4" a="1"/>
  <c r="J226" i="4" s="1"/>
  <c r="R226" i="4" a="1"/>
  <c r="R226" i="4" s="1"/>
  <c r="T226" i="4" s="1" a="1"/>
  <c r="T226" i="4" s="1"/>
  <c r="W226" i="4" l="1"/>
  <c r="X226" i="4"/>
  <c r="V226" i="4"/>
  <c r="BI226" i="4"/>
  <c r="BH226" i="4"/>
  <c r="BJ226" i="4"/>
  <c r="BK226" i="4" s="1"/>
  <c r="BL226" i="4" s="1"/>
  <c r="BR226" i="4" l="1" a="1"/>
  <c r="BR226" i="4" s="1"/>
  <c r="BO226" i="4" a="1"/>
  <c r="BO226" i="4" s="1"/>
  <c r="BM226" i="4" a="1"/>
  <c r="BM226" i="4" s="1"/>
  <c r="AM226" i="4" s="1" a="1"/>
  <c r="AM226" i="4" s="1"/>
  <c r="BS226" i="4" a="1"/>
  <c r="BS226" i="4" s="1"/>
  <c r="BT226" i="4" s="1"/>
  <c r="BN226" i="4" a="1"/>
  <c r="BN226" i="4" s="1"/>
  <c r="BP226" i="4" a="1"/>
  <c r="BP226" i="4" s="1"/>
  <c r="Y226" i="4"/>
  <c r="Z226" i="4" s="1"/>
  <c r="CB226" i="4" l="1"/>
  <c r="AB226" i="4" a="1"/>
  <c r="AB226" i="4" s="1"/>
  <c r="AG226" i="4" a="1"/>
  <c r="AG226" i="4" s="1"/>
  <c r="AA226" i="4" a="1"/>
  <c r="AA226" i="4" s="1"/>
  <c r="BY226" i="4" s="1" a="1"/>
  <c r="BY226" i="4" s="1"/>
  <c r="AF226" i="4" a="1"/>
  <c r="AF226" i="4" s="1"/>
  <c r="AC226" i="4" a="1"/>
  <c r="AC226" i="4" s="1"/>
  <c r="AD226" i="4" a="1"/>
  <c r="AD226" i="4" s="1"/>
  <c r="BQ226" i="4"/>
  <c r="BU226" i="4"/>
  <c r="AH226" i="4" l="1"/>
  <c r="AP226" i="4" s="1"/>
  <c r="AE226" i="4"/>
  <c r="AI226" i="4" s="1"/>
  <c r="BV226" i="4" s="1"/>
  <c r="BZ226" i="4" s="1"/>
  <c r="CA226" i="4" s="1"/>
  <c r="AJ226" i="4"/>
  <c r="AN226" i="4" s="1"/>
  <c r="AO226" i="4" l="1"/>
  <c r="AR226" i="4"/>
  <c r="AS226" i="4"/>
  <c r="AQ226" i="4"/>
  <c r="CE226" i="4"/>
  <c r="AK226" i="4"/>
  <c r="AL226" i="4" s="1"/>
  <c r="CC226" i="4"/>
  <c r="CD226" i="4"/>
  <c r="BW226" i="4"/>
  <c r="BX226" i="4" s="1"/>
  <c r="CF226" i="4"/>
  <c r="AT227" i="4"/>
  <c r="H227" i="4"/>
  <c r="I227" i="4" l="1" a="1"/>
  <c r="I227" i="4" s="1"/>
  <c r="N227" i="4" a="1"/>
  <c r="N227" i="4" s="1"/>
  <c r="K227" i="4" a="1"/>
  <c r="K227" i="4" s="1"/>
  <c r="L227" i="4" a="1"/>
  <c r="L227" i="4" s="1"/>
  <c r="M227" i="4" a="1"/>
  <c r="M227" i="4" s="1"/>
  <c r="O227" i="4" a="1"/>
  <c r="O227" i="4" s="1"/>
  <c r="AU227" i="4" a="1"/>
  <c r="AU227" i="4" s="1"/>
  <c r="AX227" i="4" a="1"/>
  <c r="AX227" i="4" s="1"/>
  <c r="AY227" i="4" a="1"/>
  <c r="AY227" i="4" s="1"/>
  <c r="AZ227" i="4" a="1"/>
  <c r="AZ227" i="4" s="1"/>
  <c r="AW227" i="4" a="1"/>
  <c r="AW227" i="4" s="1"/>
  <c r="BA227" i="4" a="1"/>
  <c r="BA227" i="4" s="1"/>
  <c r="AV227" i="4" l="1" a="1"/>
  <c r="AV227" i="4" s="1"/>
  <c r="BD227" i="4" a="1"/>
  <c r="BD227" i="4" s="1"/>
  <c r="BF227" i="4" s="1" a="1"/>
  <c r="BF227" i="4" s="1"/>
  <c r="BE227" i="4" a="1"/>
  <c r="BE227" i="4" s="1"/>
  <c r="BG227" i="4" s="1" a="1"/>
  <c r="BG227" i="4" s="1"/>
  <c r="BC227" i="4" a="1"/>
  <c r="BC227" i="4" s="1"/>
  <c r="BB227" i="4" a="1"/>
  <c r="BB227" i="4" s="1"/>
  <c r="J227" i="4" a="1"/>
  <c r="J227" i="4" s="1"/>
  <c r="S227" i="4" a="1"/>
  <c r="S227" i="4" s="1"/>
  <c r="U227" i="4" s="1" a="1"/>
  <c r="U227" i="4" s="1"/>
  <c r="P227" i="4" a="1"/>
  <c r="P227" i="4" s="1"/>
  <c r="Q227" i="4" a="1"/>
  <c r="Q227" i="4" s="1"/>
  <c r="R227" i="4" a="1"/>
  <c r="R227" i="4" s="1"/>
  <c r="T227" i="4" s="1" a="1"/>
  <c r="T227" i="4" s="1"/>
  <c r="V227" i="4" l="1"/>
  <c r="W227" i="4"/>
  <c r="X227" i="4"/>
  <c r="Y227" i="4" s="1"/>
  <c r="Z227" i="4" s="1"/>
  <c r="BH227" i="4"/>
  <c r="BI227" i="4"/>
  <c r="BJ227" i="4"/>
  <c r="BK227" i="4" s="1"/>
  <c r="BL227" i="4" s="1"/>
  <c r="BM227" i="4" l="1" a="1"/>
  <c r="BM227" i="4" s="1"/>
  <c r="AM227" i="4" s="1" a="1"/>
  <c r="AM227" i="4" s="1"/>
  <c r="BN227" i="4" a="1"/>
  <c r="BN227" i="4" s="1"/>
  <c r="BS227" i="4" a="1"/>
  <c r="BS227" i="4" s="1"/>
  <c r="BO227" i="4" a="1"/>
  <c r="BO227" i="4" s="1"/>
  <c r="BP227" i="4" a="1"/>
  <c r="BP227" i="4" s="1"/>
  <c r="BR227" i="4" a="1"/>
  <c r="BR227" i="4" s="1"/>
  <c r="AB227" i="4" a="1"/>
  <c r="AB227" i="4" s="1"/>
  <c r="AA227" i="4" a="1"/>
  <c r="AA227" i="4" s="1"/>
  <c r="BY227" i="4" s="1" a="1"/>
  <c r="BY227" i="4" s="1"/>
  <c r="AF227" i="4" a="1"/>
  <c r="AF227" i="4" s="1"/>
  <c r="AG227" i="4" a="1"/>
  <c r="AG227" i="4" s="1"/>
  <c r="AH227" i="4" s="1"/>
  <c r="AP227" i="4" s="1"/>
  <c r="AC227" i="4" a="1"/>
  <c r="AC227" i="4" s="1"/>
  <c r="AD227" i="4" a="1"/>
  <c r="AD227" i="4" s="1"/>
  <c r="BT227" i="4" l="1"/>
  <c r="CB227" i="4" s="1"/>
  <c r="AE227" i="4"/>
  <c r="AI227" i="4"/>
  <c r="BQ227" i="4"/>
  <c r="BU227" i="4" s="1"/>
  <c r="BV227" i="4"/>
  <c r="BZ227" i="4" s="1"/>
  <c r="CA227" i="4" l="1"/>
  <c r="AS227" i="4"/>
  <c r="AQ227" i="4"/>
  <c r="AR227" i="4"/>
  <c r="CD227" i="4"/>
  <c r="CE227" i="4"/>
  <c r="CC227" i="4"/>
  <c r="BW227" i="4"/>
  <c r="BX227" i="4" s="1"/>
  <c r="AJ227" i="4"/>
  <c r="AN227" i="4" s="1"/>
  <c r="AO227" i="4" s="1"/>
  <c r="AK227" i="4" l="1"/>
  <c r="AL227" i="4" s="1"/>
  <c r="CF227" i="4" s="1"/>
  <c r="H228" i="4"/>
  <c r="AT228" i="4"/>
  <c r="AU228" i="4" l="1" a="1"/>
  <c r="AU228" i="4" s="1"/>
  <c r="AX228" i="4" a="1"/>
  <c r="AX228" i="4" s="1"/>
  <c r="AZ228" i="4" a="1"/>
  <c r="AZ228" i="4" s="1"/>
  <c r="AY228" i="4" a="1"/>
  <c r="AY228" i="4" s="1"/>
  <c r="BA228" i="4" a="1"/>
  <c r="BA228" i="4" s="1"/>
  <c r="I228" i="4" a="1"/>
  <c r="I228" i="4" s="1"/>
  <c r="M228" i="4" a="1"/>
  <c r="M228" i="4" s="1"/>
  <c r="O228" i="4" a="1"/>
  <c r="O228" i="4" s="1"/>
  <c r="K228" i="4" a="1"/>
  <c r="K228" i="4" s="1"/>
  <c r="L228" i="4" a="1"/>
  <c r="L228" i="4" s="1"/>
  <c r="N228" i="4" l="1" a="1"/>
  <c r="N228" i="4" s="1"/>
  <c r="Q228" i="4" a="1"/>
  <c r="Q228" i="4" s="1"/>
  <c r="J228" i="4" a="1"/>
  <c r="J228" i="4" s="1"/>
  <c r="R228" i="4" a="1"/>
  <c r="R228" i="4" s="1"/>
  <c r="T228" i="4" s="1" a="1"/>
  <c r="T228" i="4" s="1"/>
  <c r="S228" i="4" a="1"/>
  <c r="S228" i="4" s="1"/>
  <c r="U228" i="4" s="1" a="1"/>
  <c r="U228" i="4" s="1"/>
  <c r="P228" i="4" a="1"/>
  <c r="P228" i="4" s="1"/>
  <c r="AW228" i="4" a="1"/>
  <c r="AW228" i="4" s="1"/>
  <c r="BE228" i="4" a="1"/>
  <c r="BE228" i="4" s="1"/>
  <c r="BG228" i="4" s="1" a="1"/>
  <c r="BG228" i="4" s="1"/>
  <c r="BC228" i="4" a="1"/>
  <c r="BC228" i="4" s="1"/>
  <c r="AV228" i="4" a="1"/>
  <c r="AV228" i="4" s="1"/>
  <c r="BD228" i="4" a="1"/>
  <c r="BD228" i="4" s="1"/>
  <c r="BF228" i="4" s="1" a="1"/>
  <c r="BF228" i="4" s="1"/>
  <c r="BB228" i="4" a="1"/>
  <c r="BB228" i="4" s="1"/>
  <c r="BJ228" i="4" l="1"/>
  <c r="BH228" i="4"/>
  <c r="BI228" i="4"/>
  <c r="V228" i="4"/>
  <c r="W228" i="4"/>
  <c r="X228" i="4"/>
  <c r="Y228" i="4" s="1"/>
  <c r="Z228" i="4" s="1"/>
  <c r="BK228" i="4" l="1"/>
  <c r="BL228" i="4" s="1"/>
  <c r="AD228" i="4" a="1"/>
  <c r="AD228" i="4" s="1"/>
  <c r="AF228" i="4" a="1"/>
  <c r="AF228" i="4" s="1"/>
  <c r="AB228" i="4" a="1"/>
  <c r="AB228" i="4" s="1"/>
  <c r="AG228" i="4" a="1"/>
  <c r="AG228" i="4" s="1"/>
  <c r="AH228" i="4" s="1"/>
  <c r="AP228" i="4" s="1"/>
  <c r="AC228" i="4" a="1"/>
  <c r="AC228" i="4" s="1"/>
  <c r="AE228" i="4" s="1"/>
  <c r="AA228" i="4" a="1"/>
  <c r="AA228" i="4" s="1"/>
  <c r="BY228" i="4" s="1" a="1"/>
  <c r="BY228" i="4" s="1"/>
  <c r="BM228" i="4" a="1"/>
  <c r="BM228" i="4" s="1"/>
  <c r="AM228" i="4" s="1" a="1"/>
  <c r="AM228" i="4" s="1"/>
  <c r="BR228" i="4" a="1"/>
  <c r="BR228" i="4" s="1"/>
  <c r="BN228" i="4" a="1"/>
  <c r="BN228" i="4" s="1"/>
  <c r="BS228" i="4" a="1"/>
  <c r="BS228" i="4" s="1"/>
  <c r="BT228" i="4" s="1"/>
  <c r="CB228" i="4" s="1"/>
  <c r="BO228" i="4" a="1"/>
  <c r="BO228" i="4" s="1"/>
  <c r="BP228" i="4" a="1"/>
  <c r="BP228" i="4" s="1"/>
  <c r="AR228" i="4" l="1"/>
  <c r="AS228" i="4"/>
  <c r="AQ228" i="4"/>
  <c r="CE228" i="4"/>
  <c r="CD228" i="4"/>
  <c r="CC228" i="4"/>
  <c r="BQ228" i="4"/>
  <c r="BU228" i="4"/>
  <c r="AJ228" i="4"/>
  <c r="AN228" i="4" s="1"/>
  <c r="AO228" i="4" s="1"/>
  <c r="AI228" i="4"/>
  <c r="BV228" i="4" s="1"/>
  <c r="BZ228" i="4" s="1"/>
  <c r="CA228" i="4" s="1"/>
  <c r="BW228" i="4" l="1"/>
  <c r="BX228" i="4" s="1"/>
  <c r="AK228" i="4"/>
  <c r="AL228" i="4" s="1"/>
  <c r="CF228" i="4"/>
  <c r="H229" i="4" l="1"/>
  <c r="AT229" i="4"/>
  <c r="AU229" i="4" l="1" a="1"/>
  <c r="AU229" i="4" s="1"/>
  <c r="AZ229" i="4" a="1"/>
  <c r="AZ229" i="4" s="1"/>
  <c r="AY229" i="4" a="1"/>
  <c r="AY229" i="4" s="1"/>
  <c r="AX229" i="4" a="1"/>
  <c r="AX229" i="4" s="1"/>
  <c r="BA229" i="4" a="1"/>
  <c r="BA229" i="4" s="1"/>
  <c r="I229" i="4" a="1"/>
  <c r="I229" i="4" s="1"/>
  <c r="M229" i="4" a="1"/>
  <c r="M229" i="4" s="1"/>
  <c r="K229" i="4" a="1"/>
  <c r="K229" i="4" s="1"/>
  <c r="O229" i="4" a="1"/>
  <c r="O229" i="4" s="1"/>
  <c r="N229" i="4" a="1"/>
  <c r="N229" i="4" s="1"/>
  <c r="L229" i="4" a="1"/>
  <c r="L229" i="4" s="1"/>
  <c r="J229" i="4" l="1" a="1"/>
  <c r="J229" i="4" s="1"/>
  <c r="R229" i="4" a="1"/>
  <c r="R229" i="4" s="1"/>
  <c r="T229" i="4" s="1" a="1"/>
  <c r="T229" i="4" s="1"/>
  <c r="P229" i="4" a="1"/>
  <c r="P229" i="4" s="1"/>
  <c r="Q229" i="4" a="1"/>
  <c r="Q229" i="4" s="1"/>
  <c r="S229" i="4" a="1"/>
  <c r="S229" i="4" s="1"/>
  <c r="U229" i="4" s="1" a="1"/>
  <c r="U229" i="4" s="1"/>
  <c r="AW229" i="4" a="1"/>
  <c r="AW229" i="4" s="1"/>
  <c r="BE229" i="4" a="1"/>
  <c r="BE229" i="4" s="1"/>
  <c r="BG229" i="4" s="1" a="1"/>
  <c r="BG229" i="4" s="1"/>
  <c r="BB229" i="4" a="1"/>
  <c r="BB229" i="4" s="1"/>
  <c r="BD229" i="4" a="1"/>
  <c r="BD229" i="4" s="1"/>
  <c r="BF229" i="4" s="1" a="1"/>
  <c r="BF229" i="4" s="1"/>
  <c r="AV229" i="4" a="1"/>
  <c r="AV229" i="4" s="1"/>
  <c r="BC229" i="4" a="1"/>
  <c r="BC229" i="4" s="1"/>
  <c r="BJ229" i="4" l="1"/>
  <c r="BH229" i="4"/>
  <c r="BI229" i="4"/>
  <c r="V229" i="4"/>
  <c r="X229" i="4"/>
  <c r="Y229" i="4" s="1"/>
  <c r="Z229" i="4" s="1"/>
  <c r="W229" i="4"/>
  <c r="AG229" i="4" l="1" a="1"/>
  <c r="AG229" i="4" s="1"/>
  <c r="AD229" i="4" a="1"/>
  <c r="AD229" i="4" s="1"/>
  <c r="AA229" i="4" a="1"/>
  <c r="AA229" i="4" s="1"/>
  <c r="BY229" i="4" s="1" a="1"/>
  <c r="BY229" i="4" s="1"/>
  <c r="AF229" i="4" a="1"/>
  <c r="AF229" i="4" s="1"/>
  <c r="AB229" i="4" a="1"/>
  <c r="AB229" i="4" s="1"/>
  <c r="AC229" i="4" a="1"/>
  <c r="AC229" i="4" s="1"/>
  <c r="AE229" i="4" s="1"/>
  <c r="BK229" i="4"/>
  <c r="BL229" i="4" s="1"/>
  <c r="AH229" i="4" l="1"/>
  <c r="AP229" i="4" s="1"/>
  <c r="BN229" i="4" a="1"/>
  <c r="BN229" i="4" s="1"/>
  <c r="BP229" i="4" a="1"/>
  <c r="BP229" i="4" s="1"/>
  <c r="BM229" i="4" a="1"/>
  <c r="BM229" i="4" s="1"/>
  <c r="AM229" i="4" s="1" a="1"/>
  <c r="AM229" i="4" s="1"/>
  <c r="BR229" i="4" a="1"/>
  <c r="BR229" i="4" s="1"/>
  <c r="BO229" i="4" a="1"/>
  <c r="BO229" i="4" s="1"/>
  <c r="BQ229" i="4" s="1"/>
  <c r="BS229" i="4" a="1"/>
  <c r="BS229" i="4" s="1"/>
  <c r="BT229" i="4" s="1"/>
  <c r="CB229" i="4" s="1"/>
  <c r="AI229" i="4"/>
  <c r="AR229" i="4" l="1"/>
  <c r="AS229" i="4"/>
  <c r="AQ229" i="4"/>
  <c r="CE229" i="4"/>
  <c r="CD229" i="4"/>
  <c r="CC229" i="4"/>
  <c r="BV229" i="4"/>
  <c r="BZ229" i="4" s="1"/>
  <c r="CA229" i="4" s="1"/>
  <c r="BU229" i="4"/>
  <c r="BW229" i="4" l="1"/>
  <c r="BX229" i="4" s="1"/>
  <c r="AJ229" i="4"/>
  <c r="AN229" i="4" s="1"/>
  <c r="AO229" i="4" s="1"/>
  <c r="AK229" i="4" l="1"/>
  <c r="AL229" i="4" s="1"/>
  <c r="CF229" i="4" s="1"/>
  <c r="H230" i="4"/>
  <c r="AT230" i="4"/>
  <c r="AU230" i="4" l="1" a="1"/>
  <c r="AU230" i="4" s="1"/>
  <c r="AY230" i="4" a="1"/>
  <c r="AY230" i="4" s="1"/>
  <c r="AX230" i="4" a="1"/>
  <c r="AX230" i="4" s="1"/>
  <c r="BA230" i="4" a="1"/>
  <c r="BA230" i="4" s="1"/>
  <c r="AW230" i="4" a="1"/>
  <c r="AW230" i="4" s="1"/>
  <c r="I230" i="4" a="1"/>
  <c r="I230" i="4" s="1"/>
  <c r="K230" i="4" a="1"/>
  <c r="K230" i="4" s="1"/>
  <c r="N230" i="4" a="1"/>
  <c r="N230" i="4" s="1"/>
  <c r="L230" i="4" a="1"/>
  <c r="L230" i="4" s="1"/>
  <c r="M230" i="4" a="1"/>
  <c r="M230" i="4" s="1"/>
  <c r="O230" i="4" l="1" a="1"/>
  <c r="O230" i="4" s="1"/>
  <c r="J230" i="4" a="1"/>
  <c r="J230" i="4" s="1"/>
  <c r="P230" i="4" a="1"/>
  <c r="P230" i="4" s="1"/>
  <c r="R230" i="4" a="1"/>
  <c r="R230" i="4" s="1"/>
  <c r="T230" i="4" s="1" a="1"/>
  <c r="T230" i="4" s="1"/>
  <c r="S230" i="4" a="1"/>
  <c r="S230" i="4" s="1"/>
  <c r="U230" i="4" s="1" a="1"/>
  <c r="U230" i="4" s="1"/>
  <c r="Q230" i="4" a="1"/>
  <c r="Q230" i="4" s="1"/>
  <c r="AZ230" i="4" a="1"/>
  <c r="AZ230" i="4" s="1"/>
  <c r="AV230" i="4" a="1"/>
  <c r="AV230" i="4" s="1"/>
  <c r="BD230" i="4" a="1"/>
  <c r="BD230" i="4" s="1"/>
  <c r="BF230" i="4" s="1" a="1"/>
  <c r="BF230" i="4" s="1"/>
  <c r="BE230" i="4" a="1"/>
  <c r="BE230" i="4" s="1"/>
  <c r="BG230" i="4" s="1" a="1"/>
  <c r="BG230" i="4" s="1"/>
  <c r="BB230" i="4" a="1"/>
  <c r="BB230" i="4" s="1"/>
  <c r="BC230" i="4" a="1"/>
  <c r="BC230" i="4" s="1"/>
  <c r="BH230" i="4" l="1"/>
  <c r="BJ230" i="4"/>
  <c r="BK230" i="4" s="1"/>
  <c r="BL230" i="4" s="1"/>
  <c r="BI230" i="4"/>
  <c r="W230" i="4"/>
  <c r="V230" i="4"/>
  <c r="X230" i="4"/>
  <c r="Y230" i="4" s="1"/>
  <c r="Z230" i="4" s="1"/>
  <c r="AC230" i="4" l="1" a="1"/>
  <c r="AC230" i="4" s="1"/>
  <c r="AD230" i="4" a="1"/>
  <c r="AD230" i="4" s="1"/>
  <c r="AA230" i="4" a="1"/>
  <c r="AA230" i="4" s="1"/>
  <c r="BY230" i="4" s="1" a="1"/>
  <c r="BY230" i="4" s="1"/>
  <c r="AG230" i="4" a="1"/>
  <c r="AG230" i="4" s="1"/>
  <c r="AB230" i="4" a="1"/>
  <c r="AB230" i="4" s="1"/>
  <c r="AF230" i="4" a="1"/>
  <c r="AF230" i="4" s="1"/>
  <c r="BS230" i="4" a="1"/>
  <c r="BS230" i="4" s="1"/>
  <c r="BP230" i="4" a="1"/>
  <c r="BP230" i="4" s="1"/>
  <c r="BN230" i="4" a="1"/>
  <c r="BN230" i="4" s="1"/>
  <c r="BR230" i="4" a="1"/>
  <c r="BR230" i="4" s="1"/>
  <c r="BM230" i="4" a="1"/>
  <c r="BM230" i="4" s="1"/>
  <c r="AM230" i="4" s="1" a="1"/>
  <c r="AM230" i="4" s="1"/>
  <c r="BO230" i="4" a="1"/>
  <c r="BO230" i="4" s="1"/>
  <c r="BQ230" i="4" s="1"/>
  <c r="AH230" i="4" l="1"/>
  <c r="AP230" i="4" s="1"/>
  <c r="BU230" i="4"/>
  <c r="BT230" i="4"/>
  <c r="CB230" i="4" s="1"/>
  <c r="AJ230" i="4"/>
  <c r="AN230" i="4" s="1"/>
  <c r="AE230" i="4"/>
  <c r="AI230" i="4" s="1"/>
  <c r="AO230" i="4" l="1"/>
  <c r="AR230" i="4"/>
  <c r="AS230" i="4"/>
  <c r="AQ230" i="4"/>
  <c r="CE230" i="4"/>
  <c r="CD230" i="4"/>
  <c r="CC230" i="4"/>
  <c r="AK230" i="4"/>
  <c r="AL230" i="4" s="1"/>
  <c r="BV230" i="4"/>
  <c r="BZ230" i="4" s="1"/>
  <c r="CA230" i="4" s="1"/>
  <c r="BW230" i="4" l="1"/>
  <c r="BX230" i="4" s="1"/>
  <c r="CF230" i="4" s="1"/>
  <c r="AT231" i="4"/>
  <c r="H231" i="4"/>
  <c r="I231" i="4" l="1" a="1"/>
  <c r="I231" i="4" s="1"/>
  <c r="K231" i="4" a="1"/>
  <c r="K231" i="4" s="1"/>
  <c r="L231" i="4" a="1"/>
  <c r="L231" i="4" s="1"/>
  <c r="O231" i="4" a="1"/>
  <c r="O231" i="4" s="1"/>
  <c r="N231" i="4" a="1"/>
  <c r="N231" i="4" s="1"/>
  <c r="M231" i="4" a="1"/>
  <c r="M231" i="4" s="1"/>
  <c r="AU231" i="4" a="1"/>
  <c r="AU231" i="4" s="1"/>
  <c r="AZ231" i="4" a="1"/>
  <c r="AZ231" i="4" s="1"/>
  <c r="AX231" i="4" a="1"/>
  <c r="AX231" i="4" s="1"/>
  <c r="AY231" i="4" a="1"/>
  <c r="AY231" i="4" s="1"/>
  <c r="BA231" i="4" a="1"/>
  <c r="BA231" i="4" s="1"/>
  <c r="AW231" i="4" a="1"/>
  <c r="AW231" i="4" s="1"/>
  <c r="AV231" i="4" l="1" a="1"/>
  <c r="AV231" i="4" s="1"/>
  <c r="BD231" i="4" a="1"/>
  <c r="BD231" i="4" s="1"/>
  <c r="BF231" i="4" s="1" a="1"/>
  <c r="BF231" i="4" s="1"/>
  <c r="BB231" i="4" a="1"/>
  <c r="BB231" i="4" s="1"/>
  <c r="BC231" i="4" a="1"/>
  <c r="BC231" i="4" s="1"/>
  <c r="BE231" i="4" a="1"/>
  <c r="BE231" i="4" s="1"/>
  <c r="BG231" i="4" s="1" a="1"/>
  <c r="BG231" i="4" s="1"/>
  <c r="Q231" i="4" a="1"/>
  <c r="Q231" i="4" s="1"/>
  <c r="J231" i="4" a="1"/>
  <c r="J231" i="4" s="1"/>
  <c r="R231" i="4" a="1"/>
  <c r="R231" i="4" s="1"/>
  <c r="T231" i="4" s="1" a="1"/>
  <c r="T231" i="4" s="1"/>
  <c r="S231" i="4" a="1"/>
  <c r="S231" i="4" s="1"/>
  <c r="U231" i="4" s="1" a="1"/>
  <c r="U231" i="4" s="1"/>
  <c r="P231" i="4" a="1"/>
  <c r="P231" i="4" s="1"/>
  <c r="V231" i="4" l="1"/>
  <c r="W231" i="4"/>
  <c r="X231" i="4"/>
  <c r="Y231" i="4" s="1"/>
  <c r="Z231" i="4" s="1"/>
  <c r="BH231" i="4"/>
  <c r="BI231" i="4"/>
  <c r="BJ231" i="4"/>
  <c r="BK231" i="4" s="1"/>
  <c r="BL231" i="4" s="1"/>
  <c r="BM231" i="4" l="1" a="1"/>
  <c r="BM231" i="4" s="1"/>
  <c r="AM231" i="4" s="1" a="1"/>
  <c r="AM231" i="4" s="1"/>
  <c r="BN231" i="4" a="1"/>
  <c r="BN231" i="4" s="1"/>
  <c r="BS231" i="4" a="1"/>
  <c r="BS231" i="4" s="1"/>
  <c r="BO231" i="4" a="1"/>
  <c r="BO231" i="4" s="1"/>
  <c r="BP231" i="4" a="1"/>
  <c r="BP231" i="4" s="1"/>
  <c r="BR231" i="4" a="1"/>
  <c r="BR231" i="4" s="1"/>
  <c r="AF231" i="4" a="1"/>
  <c r="AF231" i="4" s="1"/>
  <c r="AG231" i="4" a="1"/>
  <c r="AG231" i="4" s="1"/>
  <c r="AH231" i="4" s="1"/>
  <c r="AC231" i="4" a="1"/>
  <c r="AC231" i="4" s="1"/>
  <c r="AA231" i="4" a="1"/>
  <c r="AA231" i="4" s="1"/>
  <c r="BY231" i="4" s="1" a="1"/>
  <c r="BY231" i="4" s="1"/>
  <c r="AB231" i="4" a="1"/>
  <c r="AB231" i="4" s="1"/>
  <c r="AD231" i="4" a="1"/>
  <c r="AD231" i="4" s="1"/>
  <c r="AP231" i="4" l="1"/>
  <c r="BT231" i="4"/>
  <c r="CB231" i="4" s="1"/>
  <c r="AE231" i="4"/>
  <c r="AI231" i="4" s="1"/>
  <c r="BQ231" i="4"/>
  <c r="BU231" i="4" s="1"/>
  <c r="BV231" i="4"/>
  <c r="BZ231" i="4" s="1"/>
  <c r="CA231" i="4" l="1"/>
  <c r="AS231" i="4"/>
  <c r="AQ231" i="4"/>
  <c r="AR231" i="4"/>
  <c r="CD231" i="4"/>
  <c r="CE231" i="4"/>
  <c r="CC231" i="4"/>
  <c r="BW231" i="4"/>
  <c r="BX231" i="4" s="1"/>
  <c r="AJ231" i="4"/>
  <c r="AN231" i="4" s="1"/>
  <c r="AO231" i="4" s="1"/>
  <c r="AK231" i="4" l="1"/>
  <c r="AL231" i="4" s="1"/>
  <c r="CF231" i="4" s="1"/>
  <c r="H232" i="4"/>
  <c r="AT232" i="4"/>
  <c r="AU232" i="4" l="1" a="1"/>
  <c r="AU232" i="4" s="1"/>
  <c r="AY232" i="4" a="1"/>
  <c r="AY232" i="4" s="1"/>
  <c r="AZ232" i="4" a="1"/>
  <c r="AZ232" i="4" s="1"/>
  <c r="AX232" i="4" a="1"/>
  <c r="AX232" i="4" s="1"/>
  <c r="BA232" i="4" a="1"/>
  <c r="BA232" i="4" s="1"/>
  <c r="I232" i="4" a="1"/>
  <c r="I232" i="4" s="1"/>
  <c r="M232" i="4" a="1"/>
  <c r="M232" i="4" s="1"/>
  <c r="N232" i="4" a="1"/>
  <c r="N232" i="4" s="1"/>
  <c r="L232" i="4" a="1"/>
  <c r="L232" i="4" s="1"/>
  <c r="O232" i="4" a="1"/>
  <c r="O232" i="4" s="1"/>
  <c r="K232" i="4" l="1" a="1"/>
  <c r="K232" i="4" s="1"/>
  <c r="Q232" i="4" a="1"/>
  <c r="Q232" i="4" s="1"/>
  <c r="S232" i="4" a="1"/>
  <c r="S232" i="4" s="1"/>
  <c r="U232" i="4" s="1" a="1"/>
  <c r="U232" i="4" s="1"/>
  <c r="P232" i="4" a="1"/>
  <c r="P232" i="4" s="1"/>
  <c r="J232" i="4" a="1"/>
  <c r="J232" i="4" s="1"/>
  <c r="R232" i="4" a="1"/>
  <c r="R232" i="4" s="1"/>
  <c r="T232" i="4" s="1" a="1"/>
  <c r="T232" i="4" s="1"/>
  <c r="AW232" i="4" a="1"/>
  <c r="AW232" i="4" s="1"/>
  <c r="BE232" i="4" a="1"/>
  <c r="BE232" i="4" s="1"/>
  <c r="BG232" i="4" s="1" a="1"/>
  <c r="BG232" i="4" s="1"/>
  <c r="BB232" i="4" a="1"/>
  <c r="BB232" i="4" s="1"/>
  <c r="BC232" i="4" a="1"/>
  <c r="BC232" i="4" s="1"/>
  <c r="AV232" i="4" a="1"/>
  <c r="AV232" i="4" s="1"/>
  <c r="BD232" i="4" a="1"/>
  <c r="BD232" i="4" s="1"/>
  <c r="BF232" i="4" s="1" a="1"/>
  <c r="BF232" i="4" s="1"/>
  <c r="BJ232" i="4" l="1"/>
  <c r="BI232" i="4"/>
  <c r="BH232" i="4"/>
  <c r="W232" i="4"/>
  <c r="X232" i="4"/>
  <c r="V232" i="4"/>
  <c r="BK232" i="4" l="1"/>
  <c r="BL232" i="4" s="1"/>
  <c r="Y232" i="4"/>
  <c r="Z232" i="4" s="1"/>
  <c r="AD232" i="4" a="1"/>
  <c r="AD232" i="4" s="1"/>
  <c r="AG232" i="4" a="1"/>
  <c r="AG232" i="4" s="1"/>
  <c r="AF232" i="4" a="1"/>
  <c r="AF232" i="4" s="1"/>
  <c r="AC232" i="4" a="1"/>
  <c r="AC232" i="4" s="1"/>
  <c r="AE232" i="4" s="1"/>
  <c r="AA232" i="4" a="1"/>
  <c r="AA232" i="4" s="1"/>
  <c r="BY232" i="4" s="1" a="1"/>
  <c r="BY232" i="4" s="1"/>
  <c r="AB232" i="4" a="1"/>
  <c r="AB232" i="4" s="1"/>
  <c r="BM232" i="4" a="1"/>
  <c r="BM232" i="4" s="1"/>
  <c r="AM232" i="4" s="1" a="1"/>
  <c r="AM232" i="4" s="1"/>
  <c r="BS232" i="4" a="1"/>
  <c r="BS232" i="4" s="1"/>
  <c r="BO232" i="4" a="1"/>
  <c r="BO232" i="4" s="1"/>
  <c r="BN232" i="4" a="1"/>
  <c r="BN232" i="4" s="1"/>
  <c r="BR232" i="4" a="1"/>
  <c r="BR232" i="4" s="1"/>
  <c r="BP232" i="4" a="1"/>
  <c r="BP232" i="4" s="1"/>
  <c r="BT232" i="4" l="1"/>
  <c r="CB232" i="4" s="1"/>
  <c r="BQ232" i="4"/>
  <c r="BU232" i="4" s="1"/>
  <c r="AI232" i="4"/>
  <c r="BV232" i="4" s="1"/>
  <c r="BZ232" i="4" s="1"/>
  <c r="AH232" i="4"/>
  <c r="AP232" i="4" s="1"/>
  <c r="CA232" i="4" l="1"/>
  <c r="AS232" i="4"/>
  <c r="AR232" i="4"/>
  <c r="AQ232" i="4"/>
  <c r="CE232" i="4"/>
  <c r="CC232" i="4"/>
  <c r="CD232" i="4"/>
  <c r="BW232" i="4"/>
  <c r="BX232" i="4" s="1"/>
  <c r="AJ232" i="4"/>
  <c r="AN232" i="4" s="1"/>
  <c r="AO232" i="4" s="1"/>
  <c r="AK232" i="4" l="1"/>
  <c r="AL232" i="4" s="1"/>
  <c r="CF232" i="4" s="1"/>
  <c r="H233" i="4" l="1"/>
  <c r="AT233" i="4"/>
  <c r="AU233" i="4" l="1" a="1"/>
  <c r="AU233" i="4" s="1"/>
  <c r="AY233" i="4" s="1" a="1"/>
  <c r="AY233" i="4" s="1"/>
  <c r="AZ233" i="4" a="1"/>
  <c r="AZ233" i="4" s="1"/>
  <c r="BA233" i="4" a="1"/>
  <c r="BA233" i="4" s="1"/>
  <c r="AX233" i="4" a="1"/>
  <c r="AX233" i="4" s="1"/>
  <c r="AW233" i="4" a="1"/>
  <c r="AW233" i="4" s="1"/>
  <c r="I233" i="4" a="1"/>
  <c r="I233" i="4" s="1"/>
  <c r="N233" i="4" s="1" a="1"/>
  <c r="N233" i="4" s="1"/>
  <c r="M233" i="4" a="1"/>
  <c r="M233" i="4" s="1"/>
  <c r="L233" i="4" a="1"/>
  <c r="L233" i="4" s="1"/>
  <c r="O233" i="4" a="1"/>
  <c r="O233" i="4" s="1"/>
  <c r="K233" i="4" a="1"/>
  <c r="K233" i="4" s="1"/>
  <c r="J233" i="4" l="1" a="1"/>
  <c r="J233" i="4" s="1"/>
  <c r="R233" i="4" a="1"/>
  <c r="R233" i="4" s="1"/>
  <c r="T233" i="4" s="1" a="1"/>
  <c r="T233" i="4" s="1"/>
  <c r="S233" i="4" a="1"/>
  <c r="S233" i="4" s="1"/>
  <c r="U233" i="4" s="1" a="1"/>
  <c r="U233" i="4" s="1"/>
  <c r="P233" i="4" a="1"/>
  <c r="P233" i="4" s="1"/>
  <c r="Q233" i="4" a="1"/>
  <c r="Q233" i="4" s="1"/>
  <c r="BE233" i="4" a="1"/>
  <c r="BE233" i="4" s="1"/>
  <c r="BG233" i="4" s="1" a="1"/>
  <c r="BG233" i="4" s="1"/>
  <c r="BC233" i="4" a="1"/>
  <c r="BC233" i="4" s="1"/>
  <c r="AV233" i="4" a="1"/>
  <c r="AV233" i="4" s="1"/>
  <c r="BD233" i="4" a="1"/>
  <c r="BD233" i="4" s="1"/>
  <c r="BF233" i="4" s="1" a="1"/>
  <c r="BF233" i="4" s="1"/>
  <c r="BB233" i="4" a="1"/>
  <c r="BB233" i="4" s="1"/>
  <c r="BI233" i="4" l="1"/>
  <c r="BJ233" i="4"/>
  <c r="BH233" i="4"/>
  <c r="V233" i="4"/>
  <c r="X233" i="4"/>
  <c r="Y233" i="4" s="1"/>
  <c r="Z233" i="4" s="1"/>
  <c r="W233" i="4"/>
  <c r="BK233" i="4" l="1"/>
  <c r="BL233" i="4" s="1"/>
  <c r="AG233" i="4" a="1"/>
  <c r="AG233" i="4" s="1"/>
  <c r="AD233" i="4" a="1"/>
  <c r="AD233" i="4" s="1"/>
  <c r="AB233" i="4" a="1"/>
  <c r="AB233" i="4" s="1"/>
  <c r="AF233" i="4" a="1"/>
  <c r="AF233" i="4" s="1"/>
  <c r="AA233" i="4" a="1"/>
  <c r="AA233" i="4" s="1"/>
  <c r="BY233" i="4" s="1" a="1"/>
  <c r="BY233" i="4" s="1"/>
  <c r="AC233" i="4" a="1"/>
  <c r="AC233" i="4" s="1"/>
  <c r="AE233" i="4" s="1"/>
  <c r="BN233" i="4" l="1" a="1"/>
  <c r="BN233" i="4" s="1"/>
  <c r="BO233" i="4" a="1"/>
  <c r="BO233" i="4" s="1"/>
  <c r="BP233" i="4" a="1"/>
  <c r="BP233" i="4" s="1"/>
  <c r="BR233" i="4" a="1"/>
  <c r="BR233" i="4" s="1"/>
  <c r="BM233" i="4" a="1"/>
  <c r="BM233" i="4" s="1"/>
  <c r="AM233" i="4" s="1" a="1"/>
  <c r="AM233" i="4" s="1"/>
  <c r="BS233" i="4" a="1"/>
  <c r="BS233" i="4" s="1"/>
  <c r="BT233" i="4" s="1"/>
  <c r="CB233" i="4" s="1"/>
  <c r="AH233" i="4"/>
  <c r="AP233" i="4" s="1"/>
  <c r="AI233" i="4"/>
  <c r="BV233" i="4" s="1"/>
  <c r="BZ233" i="4" s="1"/>
  <c r="CA233" i="4" l="1"/>
  <c r="BW233" i="4"/>
  <c r="BX233" i="4" s="1"/>
  <c r="BQ233" i="4"/>
  <c r="BU233" i="4" s="1"/>
  <c r="AJ233" i="4" s="1"/>
  <c r="AN233" i="4" s="1"/>
  <c r="AO233" i="4" s="1"/>
  <c r="AR233" i="4"/>
  <c r="AS233" i="4"/>
  <c r="AQ233" i="4"/>
  <c r="CE233" i="4"/>
  <c r="CD233" i="4"/>
  <c r="CC233" i="4"/>
  <c r="AK233" i="4"/>
  <c r="AL233" i="4" s="1"/>
  <c r="CF233" i="4" s="1"/>
  <c r="H234" i="4"/>
  <c r="AT234" i="4"/>
  <c r="AU234" i="4" l="1" a="1"/>
  <c r="AU234" i="4" s="1"/>
  <c r="AY234" i="4" a="1"/>
  <c r="AY234" i="4" s="1"/>
  <c r="AZ234" i="4" a="1"/>
  <c r="AZ234" i="4" s="1"/>
  <c r="BA234" i="4" a="1"/>
  <c r="BA234" i="4" s="1"/>
  <c r="AW234" i="4" a="1"/>
  <c r="AW234" i="4" s="1"/>
  <c r="I234" i="4" a="1"/>
  <c r="I234" i="4" s="1"/>
  <c r="K234" i="4" a="1"/>
  <c r="K234" i="4" s="1"/>
  <c r="N234" i="4" a="1"/>
  <c r="N234" i="4" s="1"/>
  <c r="L234" i="4" a="1"/>
  <c r="L234" i="4" s="1"/>
  <c r="M234" i="4" a="1"/>
  <c r="M234" i="4" s="1"/>
  <c r="O234" i="4" a="1"/>
  <c r="O234" i="4" s="1"/>
  <c r="J234" i="4" l="1" a="1"/>
  <c r="J234" i="4" s="1"/>
  <c r="R234" i="4" a="1"/>
  <c r="R234" i="4" s="1"/>
  <c r="T234" i="4" s="1" a="1"/>
  <c r="T234" i="4" s="1"/>
  <c r="P234" i="4" a="1"/>
  <c r="P234" i="4" s="1"/>
  <c r="Q234" i="4" a="1"/>
  <c r="Q234" i="4" s="1"/>
  <c r="S234" i="4" a="1"/>
  <c r="S234" i="4" s="1"/>
  <c r="U234" i="4" s="1" a="1"/>
  <c r="U234" i="4" s="1"/>
  <c r="AX234" i="4" a="1"/>
  <c r="AX234" i="4" s="1"/>
  <c r="BB234" i="4" a="1"/>
  <c r="BB234" i="4" s="1"/>
  <c r="BC234" i="4" a="1"/>
  <c r="BC234" i="4" s="1"/>
  <c r="AV234" i="4" a="1"/>
  <c r="AV234" i="4" s="1"/>
  <c r="BD234" i="4" a="1"/>
  <c r="BD234" i="4" s="1"/>
  <c r="BF234" i="4" s="1" a="1"/>
  <c r="BF234" i="4" s="1"/>
  <c r="BE234" i="4" a="1"/>
  <c r="BE234" i="4" s="1"/>
  <c r="BG234" i="4" s="1" a="1"/>
  <c r="BG234" i="4" s="1"/>
  <c r="BH234" i="4" l="1"/>
  <c r="BJ234" i="4"/>
  <c r="BK234" i="4" s="1"/>
  <c r="BL234" i="4" s="1"/>
  <c r="BI234" i="4"/>
  <c r="V234" i="4"/>
  <c r="W234" i="4"/>
  <c r="X234" i="4"/>
  <c r="Y234" i="4" s="1"/>
  <c r="Z234" i="4" s="1"/>
  <c r="AA234" i="4" l="1" a="1"/>
  <c r="AA234" i="4" s="1"/>
  <c r="BY234" i="4" s="1" a="1"/>
  <c r="BY234" i="4" s="1"/>
  <c r="AB234" i="4" a="1"/>
  <c r="AB234" i="4" s="1"/>
  <c r="AG234" i="4" a="1"/>
  <c r="AG234" i="4" s="1"/>
  <c r="AC234" i="4" a="1"/>
  <c r="AC234" i="4" s="1"/>
  <c r="AD234" i="4" a="1"/>
  <c r="AD234" i="4" s="1"/>
  <c r="AF234" i="4" a="1"/>
  <c r="AF234" i="4" s="1"/>
  <c r="BR234" i="4" a="1"/>
  <c r="BR234" i="4" s="1"/>
  <c r="BN234" i="4" a="1"/>
  <c r="BN234" i="4" s="1"/>
  <c r="BS234" i="4" a="1"/>
  <c r="BS234" i="4" s="1"/>
  <c r="BT234" i="4" s="1"/>
  <c r="CB234" i="4" s="1"/>
  <c r="BP234" i="4" a="1"/>
  <c r="BP234" i="4" s="1"/>
  <c r="BM234" i="4" a="1"/>
  <c r="BM234" i="4" s="1"/>
  <c r="AM234" i="4" s="1" a="1"/>
  <c r="AM234" i="4" s="1"/>
  <c r="BO234" i="4" a="1"/>
  <c r="BO234" i="4" s="1"/>
  <c r="BQ234" i="4" s="1"/>
  <c r="AH234" i="4" l="1"/>
  <c r="AP234" i="4" s="1"/>
  <c r="BU234" i="4"/>
  <c r="AE234" i="4"/>
  <c r="AI234" i="4" s="1"/>
  <c r="BV234" i="4" s="1"/>
  <c r="BZ234" i="4" s="1"/>
  <c r="CA234" i="4" s="1"/>
  <c r="AJ234" i="4"/>
  <c r="AN234" i="4" s="1"/>
  <c r="AO234" i="4" l="1"/>
  <c r="AR234" i="4"/>
  <c r="AS234" i="4"/>
  <c r="AQ234" i="4"/>
  <c r="CE234" i="4"/>
  <c r="CC234" i="4"/>
  <c r="CD234" i="4"/>
  <c r="BW234" i="4"/>
  <c r="BX234" i="4" s="1"/>
  <c r="AK234" i="4"/>
  <c r="AL234" i="4" s="1"/>
  <c r="CF234" i="4"/>
  <c r="H235" i="4" l="1"/>
  <c r="AT235" i="4"/>
  <c r="AU235" i="4" l="1" a="1"/>
  <c r="AU235" i="4" s="1"/>
  <c r="AY235" i="4" a="1"/>
  <c r="AY235" i="4" s="1"/>
  <c r="AW235" i="4" a="1"/>
  <c r="AW235" i="4" s="1"/>
  <c r="BA235" i="4" a="1"/>
  <c r="BA235" i="4" s="1"/>
  <c r="AZ235" i="4" a="1"/>
  <c r="AZ235" i="4" s="1"/>
  <c r="I235" i="4" a="1"/>
  <c r="I235" i="4" s="1"/>
  <c r="L235" i="4" a="1"/>
  <c r="L235" i="4" s="1"/>
  <c r="O235" i="4" a="1"/>
  <c r="O235" i="4" s="1"/>
  <c r="K235" i="4" a="1"/>
  <c r="K235" i="4" s="1"/>
  <c r="M235" i="4" a="1"/>
  <c r="M235" i="4" s="1"/>
  <c r="N235" i="4" l="1" a="1"/>
  <c r="N235" i="4" s="1"/>
  <c r="S235" i="4" a="1"/>
  <c r="S235" i="4" s="1"/>
  <c r="U235" i="4" s="1" a="1"/>
  <c r="U235" i="4" s="1"/>
  <c r="P235" i="4" a="1"/>
  <c r="P235" i="4" s="1"/>
  <c r="Q235" i="4" a="1"/>
  <c r="Q235" i="4" s="1"/>
  <c r="J235" i="4" a="1"/>
  <c r="J235" i="4" s="1"/>
  <c r="R235" i="4" a="1"/>
  <c r="R235" i="4" s="1"/>
  <c r="T235" i="4" s="1" a="1"/>
  <c r="T235" i="4" s="1"/>
  <c r="AX235" i="4" a="1"/>
  <c r="AX235" i="4" s="1"/>
  <c r="BB235" i="4" a="1"/>
  <c r="BB235" i="4" s="1"/>
  <c r="AV235" i="4" a="1"/>
  <c r="AV235" i="4" s="1"/>
  <c r="BD235" i="4" a="1"/>
  <c r="BD235" i="4" s="1"/>
  <c r="BF235" i="4" s="1" a="1"/>
  <c r="BF235" i="4" s="1"/>
  <c r="BC235" i="4" a="1"/>
  <c r="BC235" i="4" s="1"/>
  <c r="BE235" i="4" a="1"/>
  <c r="BE235" i="4" s="1"/>
  <c r="BG235" i="4" s="1" a="1"/>
  <c r="BG235" i="4" s="1"/>
  <c r="BI235" i="4" l="1"/>
  <c r="BH235" i="4"/>
  <c r="BJ235" i="4"/>
  <c r="BK235" i="4" s="1"/>
  <c r="BL235" i="4" s="1"/>
  <c r="X235" i="4"/>
  <c r="W235" i="4"/>
  <c r="V235" i="4"/>
  <c r="Y235" i="4" l="1"/>
  <c r="Z235" i="4" s="1"/>
  <c r="AF235" i="4" a="1"/>
  <c r="AF235" i="4" s="1"/>
  <c r="AA235" i="4" a="1"/>
  <c r="AA235" i="4" s="1"/>
  <c r="BY235" i="4" s="1" a="1"/>
  <c r="BY235" i="4" s="1"/>
  <c r="AD235" i="4" a="1"/>
  <c r="AD235" i="4" s="1"/>
  <c r="AG235" i="4" a="1"/>
  <c r="AG235" i="4" s="1"/>
  <c r="AH235" i="4" s="1"/>
  <c r="AC235" i="4" a="1"/>
  <c r="AC235" i="4" s="1"/>
  <c r="AE235" i="4" s="1"/>
  <c r="AI235" i="4" s="1"/>
  <c r="AB235" i="4" a="1"/>
  <c r="AB235" i="4" s="1"/>
  <c r="BO235" i="4" a="1"/>
  <c r="BO235" i="4" s="1"/>
  <c r="BP235" i="4" a="1"/>
  <c r="BP235" i="4" s="1"/>
  <c r="BM235" i="4" a="1"/>
  <c r="BM235" i="4" s="1"/>
  <c r="AM235" i="4" s="1" a="1"/>
  <c r="AM235" i="4" s="1"/>
  <c r="BS235" i="4" a="1"/>
  <c r="BS235" i="4" s="1"/>
  <c r="BR235" i="4" a="1"/>
  <c r="BR235" i="4" s="1"/>
  <c r="BN235" i="4" a="1"/>
  <c r="BN235" i="4" s="1"/>
  <c r="AP235" i="4" l="1"/>
  <c r="BT235" i="4"/>
  <c r="CB235" i="4" s="1"/>
  <c r="BV235" i="4"/>
  <c r="BZ235" i="4" s="1"/>
  <c r="BQ235" i="4"/>
  <c r="BU235" i="4" s="1"/>
  <c r="AJ235" i="4"/>
  <c r="AN235" i="4" s="1"/>
  <c r="AO235" i="4" s="1"/>
  <c r="CA235" i="4" l="1"/>
  <c r="AS235" i="4"/>
  <c r="AQ235" i="4"/>
  <c r="AR235" i="4"/>
  <c r="CD235" i="4"/>
  <c r="CE235" i="4"/>
  <c r="CC235" i="4"/>
  <c r="BW235" i="4"/>
  <c r="BX235" i="4" s="1"/>
  <c r="AK235" i="4"/>
  <c r="AL235" i="4" s="1"/>
  <c r="CF235" i="4" s="1"/>
  <c r="AT236" i="4"/>
  <c r="H236" i="4"/>
  <c r="I236" i="4" l="1" a="1"/>
  <c r="I236" i="4" s="1"/>
  <c r="O236" i="4" a="1"/>
  <c r="O236" i="4" s="1"/>
  <c r="L236" i="4" a="1"/>
  <c r="L236" i="4" s="1"/>
  <c r="N236" i="4" a="1"/>
  <c r="N236" i="4" s="1"/>
  <c r="K236" i="4" a="1"/>
  <c r="K236" i="4" s="1"/>
  <c r="AU236" i="4" a="1"/>
  <c r="AU236" i="4" s="1"/>
  <c r="AY236" i="4" a="1"/>
  <c r="AY236" i="4" s="1"/>
  <c r="AZ236" i="4" a="1"/>
  <c r="AZ236" i="4" s="1"/>
  <c r="AW236" i="4" a="1"/>
  <c r="AW236" i="4" s="1"/>
  <c r="BA236" i="4" a="1"/>
  <c r="BA236" i="4" s="1"/>
  <c r="AX236" i="4" a="1"/>
  <c r="AX236" i="4" s="1"/>
  <c r="BC236" i="4" l="1" a="1"/>
  <c r="BC236" i="4" s="1"/>
  <c r="AV236" i="4" a="1"/>
  <c r="AV236" i="4" s="1"/>
  <c r="BD236" i="4" a="1"/>
  <c r="BD236" i="4" s="1"/>
  <c r="BF236" i="4" s="1" a="1"/>
  <c r="BF236" i="4" s="1"/>
  <c r="BE236" i="4" a="1"/>
  <c r="BE236" i="4" s="1"/>
  <c r="BG236" i="4" s="1" a="1"/>
  <c r="BG236" i="4" s="1"/>
  <c r="BB236" i="4" a="1"/>
  <c r="BB236" i="4" s="1"/>
  <c r="M236" i="4" a="1"/>
  <c r="M236" i="4" s="1"/>
  <c r="S236" i="4" a="1"/>
  <c r="S236" i="4" s="1"/>
  <c r="U236" i="4" s="1" a="1"/>
  <c r="U236" i="4" s="1"/>
  <c r="J236" i="4" a="1"/>
  <c r="J236" i="4" s="1"/>
  <c r="Q236" i="4" a="1"/>
  <c r="Q236" i="4" s="1"/>
  <c r="P236" i="4" a="1"/>
  <c r="P236" i="4" s="1"/>
  <c r="R236" i="4" a="1"/>
  <c r="R236" i="4" s="1"/>
  <c r="T236" i="4" s="1" a="1"/>
  <c r="T236" i="4" s="1"/>
  <c r="X236" i="4" l="1"/>
  <c r="W236" i="4"/>
  <c r="V236" i="4"/>
  <c r="Y236" i="4" s="1"/>
  <c r="Z236" i="4" s="1"/>
  <c r="BH236" i="4"/>
  <c r="BI236" i="4"/>
  <c r="BJ236" i="4"/>
  <c r="BK236" i="4" s="1"/>
  <c r="BL236" i="4" s="1"/>
  <c r="BR236" i="4" l="1" a="1"/>
  <c r="BR236" i="4" s="1"/>
  <c r="BS236" i="4" a="1"/>
  <c r="BS236" i="4" s="1"/>
  <c r="BT236" i="4" s="1"/>
  <c r="BO236" i="4" a="1"/>
  <c r="BO236" i="4" s="1"/>
  <c r="BM236" i="4" a="1"/>
  <c r="BM236" i="4" s="1"/>
  <c r="AM236" i="4" s="1" a="1"/>
  <c r="AM236" i="4" s="1"/>
  <c r="BN236" i="4" a="1"/>
  <c r="BN236" i="4" s="1"/>
  <c r="BP236" i="4" a="1"/>
  <c r="BP236" i="4" s="1"/>
  <c r="AC236" i="4" a="1"/>
  <c r="AC236" i="4" s="1"/>
  <c r="AD236" i="4" a="1"/>
  <c r="AD236" i="4" s="1"/>
  <c r="AG236" i="4" a="1"/>
  <c r="AG236" i="4" s="1"/>
  <c r="AF236" i="4" a="1"/>
  <c r="AF236" i="4" s="1"/>
  <c r="AB236" i="4" a="1"/>
  <c r="AB236" i="4" s="1"/>
  <c r="AA236" i="4" a="1"/>
  <c r="AA236" i="4" s="1"/>
  <c r="BY236" i="4" s="1" a="1"/>
  <c r="BY236" i="4" s="1"/>
  <c r="CB236" i="4" l="1"/>
  <c r="AH236" i="4"/>
  <c r="AP236" i="4" s="1"/>
  <c r="AE236" i="4"/>
  <c r="AI236" i="4" s="1"/>
  <c r="BQ236" i="4"/>
  <c r="BV236" i="4"/>
  <c r="BZ236" i="4" s="1"/>
  <c r="CA236" i="4" s="1"/>
  <c r="BU236" i="4"/>
  <c r="AR236" i="4" l="1"/>
  <c r="AS236" i="4"/>
  <c r="AQ236" i="4"/>
  <c r="CE236" i="4"/>
  <c r="CC236" i="4"/>
  <c r="CD236" i="4"/>
  <c r="BW236" i="4"/>
  <c r="BX236" i="4" s="1"/>
  <c r="AJ236" i="4"/>
  <c r="AN236" i="4" s="1"/>
  <c r="AO236" i="4" s="1"/>
  <c r="AK236" i="4" l="1"/>
  <c r="AL236" i="4" s="1"/>
  <c r="CF236" i="4" s="1"/>
  <c r="AT237" i="4"/>
  <c r="H237" i="4"/>
  <c r="I237" i="4" l="1" a="1"/>
  <c r="I237" i="4" s="1"/>
  <c r="M237" i="4" a="1"/>
  <c r="M237" i="4" s="1"/>
  <c r="N237" i="4" a="1"/>
  <c r="N237" i="4" s="1"/>
  <c r="O237" i="4" a="1"/>
  <c r="O237" i="4" s="1"/>
  <c r="K237" i="4" a="1"/>
  <c r="K237" i="4" s="1"/>
  <c r="AU237" i="4" a="1"/>
  <c r="AU237" i="4" s="1"/>
  <c r="BA237" i="4" a="1"/>
  <c r="BA237" i="4" s="1"/>
  <c r="AZ237" i="4" a="1"/>
  <c r="AZ237" i="4" s="1"/>
  <c r="AX237" i="4" a="1"/>
  <c r="AX237" i="4" s="1"/>
  <c r="AW237" i="4" a="1"/>
  <c r="AW237" i="4" s="1"/>
  <c r="AY237" i="4" l="1" a="1"/>
  <c r="AY237" i="4" s="1"/>
  <c r="BC237" i="4" a="1"/>
  <c r="BC237" i="4" s="1"/>
  <c r="BE237" i="4" a="1"/>
  <c r="BE237" i="4" s="1"/>
  <c r="BG237" i="4" s="1" a="1"/>
  <c r="BG237" i="4" s="1"/>
  <c r="AV237" i="4" a="1"/>
  <c r="AV237" i="4" s="1"/>
  <c r="BB237" i="4" a="1"/>
  <c r="BB237" i="4" s="1"/>
  <c r="BD237" i="4" a="1"/>
  <c r="BD237" i="4" s="1"/>
  <c r="BF237" i="4" s="1" a="1"/>
  <c r="BF237" i="4" s="1"/>
  <c r="L237" i="4" a="1"/>
  <c r="L237" i="4" s="1"/>
  <c r="P237" i="4" a="1"/>
  <c r="P237" i="4" s="1"/>
  <c r="Q237" i="4" a="1"/>
  <c r="Q237" i="4" s="1"/>
  <c r="J237" i="4" a="1"/>
  <c r="J237" i="4" s="1"/>
  <c r="R237" i="4" a="1"/>
  <c r="R237" i="4" s="1"/>
  <c r="T237" i="4" s="1" a="1"/>
  <c r="T237" i="4" s="1"/>
  <c r="S237" i="4" a="1"/>
  <c r="S237" i="4" s="1"/>
  <c r="U237" i="4" s="1" a="1"/>
  <c r="U237" i="4" s="1"/>
  <c r="V237" i="4" l="1"/>
  <c r="X237" i="4"/>
  <c r="Y237" i="4" s="1"/>
  <c r="Z237" i="4" s="1"/>
  <c r="W237" i="4"/>
  <c r="BJ237" i="4"/>
  <c r="BH237" i="4"/>
  <c r="BI237" i="4"/>
  <c r="BK237" i="4" l="1"/>
  <c r="BL237" i="4" s="1"/>
  <c r="AF237" i="4" a="1"/>
  <c r="AF237" i="4" s="1"/>
  <c r="AB237" i="4" a="1"/>
  <c r="AB237" i="4" s="1"/>
  <c r="AG237" i="4" a="1"/>
  <c r="AG237" i="4" s="1"/>
  <c r="AH237" i="4" s="1"/>
  <c r="AP237" i="4" s="1"/>
  <c r="AD237" i="4" a="1"/>
  <c r="AD237" i="4" s="1"/>
  <c r="AA237" i="4" a="1"/>
  <c r="AA237" i="4" s="1"/>
  <c r="BY237" i="4" s="1" a="1"/>
  <c r="BY237" i="4" s="1"/>
  <c r="AC237" i="4" a="1"/>
  <c r="AC237" i="4" s="1"/>
  <c r="AE237" i="4" s="1"/>
  <c r="AI237" i="4" l="1"/>
  <c r="BP237" i="4" a="1"/>
  <c r="BP237" i="4" s="1"/>
  <c r="BS237" i="4" a="1"/>
  <c r="BS237" i="4" s="1"/>
  <c r="BR237" i="4" a="1"/>
  <c r="BR237" i="4" s="1"/>
  <c r="BO237" i="4" a="1"/>
  <c r="BO237" i="4" s="1"/>
  <c r="BQ237" i="4" s="1"/>
  <c r="BM237" i="4" a="1"/>
  <c r="BM237" i="4" s="1"/>
  <c r="AM237" i="4" s="1" a="1"/>
  <c r="AM237" i="4" s="1"/>
  <c r="BN237" i="4" a="1"/>
  <c r="BN237" i="4" s="1"/>
  <c r="BT237" i="4" l="1"/>
  <c r="CB237" i="4" s="1"/>
  <c r="BU237" i="4"/>
  <c r="BV237" i="4"/>
  <c r="BZ237" i="4" s="1"/>
  <c r="CA237" i="4" l="1"/>
  <c r="AS237" i="4"/>
  <c r="AQ237" i="4"/>
  <c r="AR237" i="4"/>
  <c r="CD237" i="4"/>
  <c r="CE237" i="4"/>
  <c r="CC237" i="4"/>
  <c r="BW237" i="4"/>
  <c r="BX237" i="4" s="1"/>
  <c r="AJ237" i="4"/>
  <c r="AN237" i="4" s="1"/>
  <c r="AO237" i="4" s="1"/>
  <c r="AK237" i="4" l="1"/>
  <c r="AL237" i="4" s="1"/>
  <c r="CF237" i="4" s="1"/>
  <c r="H238" i="4"/>
  <c r="AT238" i="4"/>
  <c r="AU238" i="4" l="1" a="1"/>
  <c r="AU238" i="4" s="1"/>
  <c r="AX238" i="4" a="1"/>
  <c r="AX238" i="4" s="1"/>
  <c r="AY238" i="4" a="1"/>
  <c r="AY238" i="4" s="1"/>
  <c r="BA238" i="4" a="1"/>
  <c r="BA238" i="4" s="1"/>
  <c r="AW238" i="4" a="1"/>
  <c r="AW238" i="4" s="1"/>
  <c r="I238" i="4" a="1"/>
  <c r="I238" i="4" s="1"/>
  <c r="M238" i="4" a="1"/>
  <c r="M238" i="4" s="1"/>
  <c r="K238" i="4" a="1"/>
  <c r="K238" i="4" s="1"/>
  <c r="O238" i="4" a="1"/>
  <c r="O238" i="4" s="1"/>
  <c r="N238" i="4" a="1"/>
  <c r="N238" i="4" s="1"/>
  <c r="L238" i="4" l="1" a="1"/>
  <c r="L238" i="4" s="1"/>
  <c r="P238" i="4" a="1"/>
  <c r="P238" i="4" s="1"/>
  <c r="J238" i="4" a="1"/>
  <c r="J238" i="4" s="1"/>
  <c r="R238" i="4" a="1"/>
  <c r="R238" i="4" s="1"/>
  <c r="T238" i="4" s="1" a="1"/>
  <c r="T238" i="4" s="1"/>
  <c r="Q238" i="4" a="1"/>
  <c r="Q238" i="4" s="1"/>
  <c r="S238" i="4" a="1"/>
  <c r="S238" i="4" s="1"/>
  <c r="U238" i="4" s="1" a="1"/>
  <c r="U238" i="4" s="1"/>
  <c r="AZ238" i="4" a="1"/>
  <c r="AZ238" i="4" s="1"/>
  <c r="AV238" i="4" a="1"/>
  <c r="AV238" i="4" s="1"/>
  <c r="BD238" i="4" a="1"/>
  <c r="BD238" i="4" s="1"/>
  <c r="BF238" i="4" s="1" a="1"/>
  <c r="BF238" i="4" s="1"/>
  <c r="BE238" i="4" a="1"/>
  <c r="BE238" i="4" s="1"/>
  <c r="BG238" i="4" s="1" a="1"/>
  <c r="BG238" i="4" s="1"/>
  <c r="BB238" i="4" a="1"/>
  <c r="BB238" i="4" s="1"/>
  <c r="BC238" i="4" a="1"/>
  <c r="BC238" i="4" s="1"/>
  <c r="BH238" i="4" l="1"/>
  <c r="BJ238" i="4"/>
  <c r="BK238" i="4" s="1"/>
  <c r="BL238" i="4" s="1"/>
  <c r="BI238" i="4"/>
  <c r="W238" i="4"/>
  <c r="V238" i="4"/>
  <c r="X238" i="4"/>
  <c r="Y238" i="4" s="1"/>
  <c r="Z238" i="4" s="1"/>
  <c r="AC238" i="4" l="1" a="1"/>
  <c r="AC238" i="4" s="1"/>
  <c r="AD238" i="4" a="1"/>
  <c r="AD238" i="4" s="1"/>
  <c r="AA238" i="4" a="1"/>
  <c r="AA238" i="4" s="1"/>
  <c r="BY238" i="4" s="1" a="1"/>
  <c r="BY238" i="4" s="1"/>
  <c r="AG238" i="4" a="1"/>
  <c r="AG238" i="4" s="1"/>
  <c r="AB238" i="4" a="1"/>
  <c r="AB238" i="4" s="1"/>
  <c r="AF238" i="4" a="1"/>
  <c r="AF238" i="4" s="1"/>
  <c r="BS238" i="4" a="1"/>
  <c r="BS238" i="4" s="1"/>
  <c r="BP238" i="4" a="1"/>
  <c r="BP238" i="4" s="1"/>
  <c r="BN238" i="4" a="1"/>
  <c r="BN238" i="4" s="1"/>
  <c r="BO238" i="4" a="1"/>
  <c r="BO238" i="4" s="1"/>
  <c r="BQ238" i="4" s="1"/>
  <c r="BR238" i="4" a="1"/>
  <c r="BR238" i="4" s="1"/>
  <c r="BU238" i="4" s="1"/>
  <c r="BM238" i="4" a="1"/>
  <c r="BM238" i="4" s="1"/>
  <c r="AM238" i="4" s="1" a="1"/>
  <c r="AM238" i="4" s="1"/>
  <c r="AH238" i="4" l="1"/>
  <c r="AP238" i="4" s="1"/>
  <c r="BT238" i="4"/>
  <c r="CB238" i="4" s="1"/>
  <c r="AJ238" i="4"/>
  <c r="AN238" i="4" s="1"/>
  <c r="AE238" i="4"/>
  <c r="AI238" i="4" s="1"/>
  <c r="AO238" i="4" l="1"/>
  <c r="AR238" i="4"/>
  <c r="AS238" i="4"/>
  <c r="AQ238" i="4"/>
  <c r="AK238" i="4"/>
  <c r="AL238" i="4" s="1"/>
  <c r="CE238" i="4"/>
  <c r="CD238" i="4"/>
  <c r="CC238" i="4"/>
  <c r="BV238" i="4"/>
  <c r="BZ238" i="4" s="1"/>
  <c r="CA238" i="4" s="1"/>
  <c r="BW238" i="4" l="1"/>
  <c r="BX238" i="4" s="1"/>
  <c r="CF238" i="4" s="1"/>
  <c r="AT239" i="4"/>
  <c r="H239" i="4"/>
  <c r="I239" i="4" l="1" a="1"/>
  <c r="I239" i="4" s="1"/>
  <c r="K239" i="4" a="1"/>
  <c r="K239" i="4" s="1"/>
  <c r="L239" i="4" a="1"/>
  <c r="L239" i="4" s="1"/>
  <c r="N239" i="4" a="1"/>
  <c r="N239" i="4" s="1"/>
  <c r="O239" i="4" a="1"/>
  <c r="O239" i="4" s="1"/>
  <c r="AU239" i="4" a="1"/>
  <c r="AU239" i="4" s="1"/>
  <c r="AW239" i="4" a="1"/>
  <c r="AW239" i="4" s="1"/>
  <c r="AY239" i="4" a="1"/>
  <c r="AY239" i="4" s="1"/>
  <c r="BA239" i="4" a="1"/>
  <c r="BA239" i="4" s="1"/>
  <c r="AZ239" i="4" a="1"/>
  <c r="AZ239" i="4" s="1"/>
  <c r="AX239" i="4" a="1"/>
  <c r="AX239" i="4" s="1"/>
  <c r="AV239" i="4" l="1" a="1"/>
  <c r="AV239" i="4" s="1"/>
  <c r="BD239" i="4" a="1"/>
  <c r="BD239" i="4" s="1"/>
  <c r="BF239" i="4" s="1" a="1"/>
  <c r="BF239" i="4" s="1"/>
  <c r="BB239" i="4" a="1"/>
  <c r="BB239" i="4" s="1"/>
  <c r="BC239" i="4" a="1"/>
  <c r="BC239" i="4" s="1"/>
  <c r="BE239" i="4" a="1"/>
  <c r="BE239" i="4" s="1"/>
  <c r="BG239" i="4" s="1" a="1"/>
  <c r="BG239" i="4" s="1"/>
  <c r="M239" i="4" a="1"/>
  <c r="M239" i="4" s="1"/>
  <c r="Q239" i="4" a="1"/>
  <c r="Q239" i="4" s="1"/>
  <c r="J239" i="4" a="1"/>
  <c r="J239" i="4" s="1"/>
  <c r="R239" i="4" a="1"/>
  <c r="R239" i="4" s="1"/>
  <c r="T239" i="4" s="1" a="1"/>
  <c r="T239" i="4" s="1"/>
  <c r="S239" i="4" a="1"/>
  <c r="S239" i="4" s="1"/>
  <c r="U239" i="4" s="1" a="1"/>
  <c r="U239" i="4" s="1"/>
  <c r="P239" i="4" a="1"/>
  <c r="P239" i="4" s="1"/>
  <c r="V239" i="4" l="1"/>
  <c r="W239" i="4"/>
  <c r="X239" i="4"/>
  <c r="Y239" i="4" s="1"/>
  <c r="Z239" i="4" s="1"/>
  <c r="BH239" i="4"/>
  <c r="BI239" i="4"/>
  <c r="BJ239" i="4"/>
  <c r="BK239" i="4" s="1"/>
  <c r="BL239" i="4" s="1"/>
  <c r="BM239" i="4" l="1" a="1"/>
  <c r="BM239" i="4" s="1"/>
  <c r="AM239" i="4" s="1" a="1"/>
  <c r="AM239" i="4" s="1"/>
  <c r="BN239" i="4" a="1"/>
  <c r="BN239" i="4" s="1"/>
  <c r="BS239" i="4" a="1"/>
  <c r="BS239" i="4" s="1"/>
  <c r="BO239" i="4" a="1"/>
  <c r="BO239" i="4" s="1"/>
  <c r="BP239" i="4" a="1"/>
  <c r="BP239" i="4" s="1"/>
  <c r="BR239" i="4" a="1"/>
  <c r="BR239" i="4" s="1"/>
  <c r="AF239" i="4" a="1"/>
  <c r="AF239" i="4" s="1"/>
  <c r="AG239" i="4" a="1"/>
  <c r="AG239" i="4" s="1"/>
  <c r="AH239" i="4" s="1"/>
  <c r="AC239" i="4" a="1"/>
  <c r="AC239" i="4" s="1"/>
  <c r="AA239" i="4" a="1"/>
  <c r="AA239" i="4" s="1"/>
  <c r="BY239" i="4" s="1" a="1"/>
  <c r="BY239" i="4" s="1"/>
  <c r="AD239" i="4" a="1"/>
  <c r="AD239" i="4" s="1"/>
  <c r="AB239" i="4" a="1"/>
  <c r="AB239" i="4" s="1"/>
  <c r="AP239" i="4" l="1"/>
  <c r="BT239" i="4"/>
  <c r="CB239" i="4" s="1"/>
  <c r="AE239" i="4"/>
  <c r="AI239" i="4"/>
  <c r="BQ239" i="4"/>
  <c r="BU239" i="4" s="1"/>
  <c r="BV239" i="4"/>
  <c r="BZ239" i="4" s="1"/>
  <c r="CA239" i="4" l="1"/>
  <c r="AS239" i="4"/>
  <c r="AQ239" i="4"/>
  <c r="AR239" i="4"/>
  <c r="CD239" i="4"/>
  <c r="CE239" i="4"/>
  <c r="CC239" i="4"/>
  <c r="BW239" i="4"/>
  <c r="BX239" i="4" s="1"/>
  <c r="AJ239" i="4"/>
  <c r="AN239" i="4" s="1"/>
  <c r="AO239" i="4" s="1"/>
  <c r="AK239" i="4" l="1"/>
  <c r="AL239" i="4" s="1"/>
  <c r="CF239" i="4" s="1"/>
  <c r="H240" i="4"/>
  <c r="AT240" i="4"/>
  <c r="AU240" i="4" l="1" a="1"/>
  <c r="AU240" i="4" s="1"/>
  <c r="AZ240" i="4" a="1"/>
  <c r="AZ240" i="4" s="1"/>
  <c r="AY240" i="4" a="1"/>
  <c r="AY240" i="4" s="1"/>
  <c r="AX240" i="4" a="1"/>
  <c r="AX240" i="4" s="1"/>
  <c r="BA240" i="4" a="1"/>
  <c r="BA240" i="4" s="1"/>
  <c r="I240" i="4" a="1"/>
  <c r="I240" i="4" s="1"/>
  <c r="M240" i="4" a="1"/>
  <c r="M240" i="4" s="1"/>
  <c r="O240" i="4" a="1"/>
  <c r="O240" i="4" s="1"/>
  <c r="K240" i="4" a="1"/>
  <c r="K240" i="4" s="1"/>
  <c r="L240" i="4" a="1"/>
  <c r="L240" i="4" s="1"/>
  <c r="N240" i="4" a="1"/>
  <c r="N240" i="4" s="1"/>
  <c r="R240" i="4" l="1" a="1"/>
  <c r="R240" i="4" s="1"/>
  <c r="T240" i="4" s="1" a="1"/>
  <c r="T240" i="4" s="1"/>
  <c r="S240" i="4" a="1"/>
  <c r="S240" i="4" s="1"/>
  <c r="U240" i="4" s="1" a="1"/>
  <c r="U240" i="4" s="1"/>
  <c r="P240" i="4" a="1"/>
  <c r="P240" i="4" s="1"/>
  <c r="Q240" i="4" a="1"/>
  <c r="Q240" i="4" s="1"/>
  <c r="J240" i="4" a="1"/>
  <c r="J240" i="4" s="1"/>
  <c r="AW240" i="4" a="1"/>
  <c r="AW240" i="4" s="1"/>
  <c r="BE240" i="4" a="1"/>
  <c r="BE240" i="4" s="1"/>
  <c r="BG240" i="4" s="1" a="1"/>
  <c r="BG240" i="4" s="1"/>
  <c r="BB240" i="4" a="1"/>
  <c r="BB240" i="4" s="1"/>
  <c r="BC240" i="4" a="1"/>
  <c r="BC240" i="4" s="1"/>
  <c r="AV240" i="4" a="1"/>
  <c r="AV240" i="4" s="1"/>
  <c r="BD240" i="4" a="1"/>
  <c r="BD240" i="4" s="1"/>
  <c r="BF240" i="4" s="1" a="1"/>
  <c r="BF240" i="4" s="1"/>
  <c r="BJ240" i="4" l="1"/>
  <c r="BH240" i="4"/>
  <c r="BI240" i="4"/>
  <c r="V240" i="4"/>
  <c r="X240" i="4"/>
  <c r="Y240" i="4" s="1"/>
  <c r="Z240" i="4" s="1"/>
  <c r="W240" i="4"/>
  <c r="BK240" i="4" l="1"/>
  <c r="BL240" i="4" s="1"/>
  <c r="AG240" i="4" a="1"/>
  <c r="AG240" i="4" s="1"/>
  <c r="AD240" i="4" a="1"/>
  <c r="AD240" i="4" s="1"/>
  <c r="AA240" i="4" a="1"/>
  <c r="AA240" i="4" s="1"/>
  <c r="BY240" i="4" s="1" a="1"/>
  <c r="BY240" i="4" s="1"/>
  <c r="AF240" i="4" a="1"/>
  <c r="AF240" i="4" s="1"/>
  <c r="AB240" i="4" a="1"/>
  <c r="AB240" i="4" s="1"/>
  <c r="AC240" i="4" a="1"/>
  <c r="AC240" i="4" s="1"/>
  <c r="AE240" i="4" s="1"/>
  <c r="BN240" i="4" a="1"/>
  <c r="BN240" i="4" s="1"/>
  <c r="BP240" i="4" a="1"/>
  <c r="BP240" i="4" s="1"/>
  <c r="BM240" i="4" a="1"/>
  <c r="BM240" i="4" s="1"/>
  <c r="AM240" i="4" s="1" a="1"/>
  <c r="AM240" i="4" s="1"/>
  <c r="BO240" i="4" a="1"/>
  <c r="BO240" i="4" s="1"/>
  <c r="BQ240" i="4" s="1"/>
  <c r="BR240" i="4" a="1"/>
  <c r="BR240" i="4" s="1"/>
  <c r="BS240" i="4" a="1"/>
  <c r="BS240" i="4" s="1"/>
  <c r="BT240" i="4" s="1"/>
  <c r="CB240" i="4" s="1"/>
  <c r="BU240" i="4" l="1"/>
  <c r="AH240" i="4"/>
  <c r="AP240" i="4" s="1"/>
  <c r="AI240" i="4"/>
  <c r="BV240" i="4" s="1"/>
  <c r="BZ240" i="4" s="1"/>
  <c r="CA240" i="4" s="1"/>
  <c r="AJ240" i="4"/>
  <c r="AN240" i="4" s="1"/>
  <c r="AO240" i="4" l="1"/>
  <c r="AR240" i="4"/>
  <c r="AS240" i="4"/>
  <c r="AQ240" i="4"/>
  <c r="CE240" i="4"/>
  <c r="AK240" i="4"/>
  <c r="AL240" i="4" s="1"/>
  <c r="CC240" i="4"/>
  <c r="CD240" i="4"/>
  <c r="BW240" i="4"/>
  <c r="BX240" i="4" s="1"/>
  <c r="CF240" i="4"/>
  <c r="H241" i="4"/>
  <c r="AT241" i="4"/>
  <c r="AU241" i="4" l="1" a="1"/>
  <c r="AU241" i="4" s="1"/>
  <c r="AY241" i="4" a="1"/>
  <c r="AY241" i="4" s="1"/>
  <c r="BA241" i="4" a="1"/>
  <c r="BA241" i="4" s="1"/>
  <c r="AW241" i="4" a="1"/>
  <c r="AW241" i="4" s="1"/>
  <c r="AZ241" i="4" a="1"/>
  <c r="AZ241" i="4" s="1"/>
  <c r="I241" i="4" a="1"/>
  <c r="I241" i="4" s="1"/>
  <c r="L241" i="4" a="1"/>
  <c r="L241" i="4" s="1"/>
  <c r="O241" i="4" a="1"/>
  <c r="O241" i="4" s="1"/>
  <c r="K241" i="4" a="1"/>
  <c r="K241" i="4" s="1"/>
  <c r="M241" i="4" a="1"/>
  <c r="M241" i="4" s="1"/>
  <c r="N241" i="4" l="1" a="1"/>
  <c r="N241" i="4" s="1"/>
  <c r="J241" i="4" a="1"/>
  <c r="J241" i="4" s="1"/>
  <c r="R241" i="4" a="1"/>
  <c r="R241" i="4" s="1"/>
  <c r="T241" i="4" s="1" a="1"/>
  <c r="T241" i="4" s="1"/>
  <c r="S241" i="4" a="1"/>
  <c r="S241" i="4" s="1"/>
  <c r="U241" i="4" s="1" a="1"/>
  <c r="U241" i="4" s="1"/>
  <c r="P241" i="4" a="1"/>
  <c r="P241" i="4" s="1"/>
  <c r="Q241" i="4" a="1"/>
  <c r="Q241" i="4" s="1"/>
  <c r="AX241" i="4" a="1"/>
  <c r="AX241" i="4" s="1"/>
  <c r="BB241" i="4" a="1"/>
  <c r="BB241" i="4" s="1"/>
  <c r="AV241" i="4" a="1"/>
  <c r="AV241" i="4" s="1"/>
  <c r="BD241" i="4" a="1"/>
  <c r="BD241" i="4" s="1"/>
  <c r="BF241" i="4" s="1" a="1"/>
  <c r="BF241" i="4" s="1"/>
  <c r="BE241" i="4" a="1"/>
  <c r="BE241" i="4" s="1"/>
  <c r="BG241" i="4" s="1" a="1"/>
  <c r="BG241" i="4" s="1"/>
  <c r="BC241" i="4" a="1"/>
  <c r="BC241" i="4" s="1"/>
  <c r="BH241" i="4" l="1"/>
  <c r="BI241" i="4"/>
  <c r="BJ241" i="4"/>
  <c r="BK241" i="4" s="1"/>
  <c r="BL241" i="4" s="1"/>
  <c r="V241" i="4"/>
  <c r="W241" i="4"/>
  <c r="X241" i="4"/>
  <c r="Y241" i="4" s="1"/>
  <c r="Z241" i="4" s="1"/>
  <c r="AA241" i="4" l="1" a="1"/>
  <c r="AA241" i="4" s="1"/>
  <c r="BY241" i="4" s="1" a="1"/>
  <c r="BY241" i="4" s="1"/>
  <c r="AG241" i="4" a="1"/>
  <c r="AG241" i="4" s="1"/>
  <c r="AC241" i="4" a="1"/>
  <c r="AC241" i="4" s="1"/>
  <c r="AD241" i="4" a="1"/>
  <c r="AD241" i="4" s="1"/>
  <c r="AB241" i="4" a="1"/>
  <c r="AB241" i="4" s="1"/>
  <c r="AF241" i="4" a="1"/>
  <c r="AF241" i="4" s="1"/>
  <c r="BN241" i="4" a="1"/>
  <c r="BN241" i="4" s="1"/>
  <c r="BS241" i="4" a="1"/>
  <c r="BS241" i="4" s="1"/>
  <c r="BO241" i="4" a="1"/>
  <c r="BO241" i="4" s="1"/>
  <c r="BP241" i="4" a="1"/>
  <c r="BP241" i="4" s="1"/>
  <c r="BR241" i="4" a="1"/>
  <c r="BR241" i="4" s="1"/>
  <c r="BM241" i="4" a="1"/>
  <c r="BM241" i="4" s="1"/>
  <c r="AM241" i="4" s="1" a="1"/>
  <c r="AM241" i="4" s="1"/>
  <c r="BT241" i="4" l="1"/>
  <c r="CB241" i="4" s="1"/>
  <c r="BQ241" i="4"/>
  <c r="BU241" i="4" s="1"/>
  <c r="AE241" i="4"/>
  <c r="AI241" i="4" s="1"/>
  <c r="BV241" i="4" s="1"/>
  <c r="BZ241" i="4" s="1"/>
  <c r="AH241" i="4"/>
  <c r="AP241" i="4" s="1"/>
  <c r="CA241" i="4" l="1"/>
  <c r="AS241" i="4"/>
  <c r="AR241" i="4"/>
  <c r="AQ241" i="4"/>
  <c r="CE241" i="4"/>
  <c r="CC241" i="4"/>
  <c r="CD241" i="4"/>
  <c r="BW241" i="4"/>
  <c r="BX241" i="4" s="1"/>
  <c r="AJ241" i="4"/>
  <c r="AN241" i="4" s="1"/>
  <c r="AO241" i="4" s="1"/>
  <c r="AK241" i="4" l="1"/>
  <c r="AL241" i="4" s="1"/>
  <c r="CF241" i="4" s="1"/>
  <c r="H242" i="4"/>
  <c r="AT242" i="4"/>
  <c r="AU242" i="4" l="1" a="1"/>
  <c r="AU242" i="4" s="1"/>
  <c r="AY242" i="4" a="1"/>
  <c r="AY242" i="4" s="1"/>
  <c r="AZ242" i="4" a="1"/>
  <c r="AZ242" i="4" s="1"/>
  <c r="BA242" i="4" a="1"/>
  <c r="BA242" i="4" s="1"/>
  <c r="AW242" i="4" a="1"/>
  <c r="AW242" i="4" s="1"/>
  <c r="I242" i="4" a="1"/>
  <c r="I242" i="4" s="1"/>
  <c r="M242" i="4" a="1"/>
  <c r="M242" i="4" s="1"/>
  <c r="K242" i="4" a="1"/>
  <c r="K242" i="4" s="1"/>
  <c r="O242" i="4" a="1"/>
  <c r="O242" i="4" s="1"/>
  <c r="L242" i="4" a="1"/>
  <c r="L242" i="4" s="1"/>
  <c r="N242" i="4" a="1"/>
  <c r="N242" i="4" s="1"/>
  <c r="S242" i="4" l="1" a="1"/>
  <c r="S242" i="4" s="1"/>
  <c r="U242" i="4" s="1" a="1"/>
  <c r="U242" i="4" s="1"/>
  <c r="Q242" i="4" a="1"/>
  <c r="Q242" i="4" s="1"/>
  <c r="J242" i="4" a="1"/>
  <c r="J242" i="4" s="1"/>
  <c r="R242" i="4" a="1"/>
  <c r="R242" i="4" s="1"/>
  <c r="T242" i="4" s="1" a="1"/>
  <c r="T242" i="4" s="1"/>
  <c r="P242" i="4" a="1"/>
  <c r="P242" i="4" s="1"/>
  <c r="AX242" i="4" a="1"/>
  <c r="AX242" i="4" s="1"/>
  <c r="BB242" i="4" a="1"/>
  <c r="BB242" i="4" s="1"/>
  <c r="BC242" i="4" a="1"/>
  <c r="BC242" i="4" s="1"/>
  <c r="BE242" i="4" a="1"/>
  <c r="BE242" i="4" s="1"/>
  <c r="BG242" i="4" s="1" a="1"/>
  <c r="BG242" i="4" s="1"/>
  <c r="AV242" i="4" a="1"/>
  <c r="AV242" i="4" s="1"/>
  <c r="BD242" i="4" a="1"/>
  <c r="BD242" i="4" s="1"/>
  <c r="BF242" i="4" s="1" a="1"/>
  <c r="BF242" i="4" s="1"/>
  <c r="BI242" i="4" l="1"/>
  <c r="BJ242" i="4"/>
  <c r="BH242" i="4"/>
  <c r="BK242" i="4"/>
  <c r="BL242" i="4" s="1"/>
  <c r="X242" i="4"/>
  <c r="V242" i="4"/>
  <c r="W242" i="4"/>
  <c r="Y242" i="4" l="1"/>
  <c r="Z242" i="4" s="1"/>
  <c r="BO242" i="4" a="1"/>
  <c r="BO242" i="4" s="1"/>
  <c r="BP242" i="4" a="1"/>
  <c r="BP242" i="4" s="1"/>
  <c r="BR242" i="4" a="1"/>
  <c r="BR242" i="4" s="1"/>
  <c r="BS242" i="4" a="1"/>
  <c r="BS242" i="4" s="1"/>
  <c r="BT242" i="4" s="1"/>
  <c r="BM242" i="4" a="1"/>
  <c r="BM242" i="4" s="1"/>
  <c r="AM242" i="4" s="1" a="1"/>
  <c r="AM242" i="4" s="1"/>
  <c r="BN242" i="4" a="1"/>
  <c r="BN242" i="4" s="1"/>
  <c r="CB242" i="4" l="1"/>
  <c r="BQ242" i="4"/>
  <c r="BU242" i="4" s="1"/>
  <c r="AA242" i="4" a="1"/>
  <c r="AA242" i="4" s="1"/>
  <c r="BY242" i="4" s="1" a="1"/>
  <c r="BY242" i="4" s="1"/>
  <c r="AD242" i="4" a="1"/>
  <c r="AD242" i="4" s="1"/>
  <c r="AB242" i="4" a="1"/>
  <c r="AB242" i="4" s="1"/>
  <c r="AC242" i="4" a="1"/>
  <c r="AC242" i="4" s="1"/>
  <c r="AE242" i="4" s="1"/>
  <c r="AF242" i="4" a="1"/>
  <c r="AF242" i="4" s="1"/>
  <c r="AG242" i="4" a="1"/>
  <c r="AG242" i="4" s="1"/>
  <c r="AH242" i="4" s="1"/>
  <c r="AP242" i="4" s="1"/>
  <c r="AR242" i="4" l="1"/>
  <c r="AS242" i="4"/>
  <c r="AQ242" i="4"/>
  <c r="CE242" i="4"/>
  <c r="CC242" i="4"/>
  <c r="CD242" i="4"/>
  <c r="AJ242" i="4"/>
  <c r="AN242" i="4" s="1"/>
  <c r="AO242" i="4" s="1"/>
  <c r="AI242" i="4"/>
  <c r="BV242" i="4" s="1"/>
  <c r="BZ242" i="4" s="1"/>
  <c r="CA242" i="4" s="1"/>
  <c r="AK242" i="4"/>
  <c r="AL242" i="4" s="1"/>
  <c r="BW242" i="4" l="1"/>
  <c r="BX242" i="4" s="1"/>
  <c r="CF242" i="4" s="1"/>
  <c r="H243" i="4"/>
  <c r="AT243" i="4"/>
  <c r="AU243" i="4" l="1" a="1"/>
  <c r="AU243" i="4" s="1"/>
  <c r="AZ243" i="4" a="1"/>
  <c r="AZ243" i="4" s="1"/>
  <c r="AX243" i="4" a="1"/>
  <c r="AX243" i="4" s="1"/>
  <c r="BA243" i="4" a="1"/>
  <c r="BA243" i="4" s="1"/>
  <c r="AW243" i="4" a="1"/>
  <c r="AW243" i="4" s="1"/>
  <c r="I243" i="4" a="1"/>
  <c r="I243" i="4" s="1"/>
  <c r="N243" i="4" a="1"/>
  <c r="N243" i="4" s="1"/>
  <c r="O243" i="4" a="1"/>
  <c r="O243" i="4" s="1"/>
  <c r="K243" i="4" a="1"/>
  <c r="K243" i="4" s="1"/>
  <c r="M243" i="4" a="1"/>
  <c r="M243" i="4" s="1"/>
  <c r="L243" i="4" l="1" a="1"/>
  <c r="L243" i="4" s="1"/>
  <c r="S243" i="4" a="1"/>
  <c r="S243" i="4" s="1"/>
  <c r="U243" i="4" s="1" a="1"/>
  <c r="U243" i="4" s="1"/>
  <c r="P243" i="4" a="1"/>
  <c r="P243" i="4" s="1"/>
  <c r="Q243" i="4" a="1"/>
  <c r="Q243" i="4" s="1"/>
  <c r="R243" i="4" a="1"/>
  <c r="R243" i="4" s="1"/>
  <c r="T243" i="4" s="1" a="1"/>
  <c r="T243" i="4" s="1"/>
  <c r="J243" i="4" a="1"/>
  <c r="J243" i="4" s="1"/>
  <c r="AY243" i="4" a="1"/>
  <c r="AY243" i="4" s="1"/>
  <c r="BC243" i="4" a="1"/>
  <c r="BC243" i="4" s="1"/>
  <c r="BE243" i="4" a="1"/>
  <c r="BE243" i="4" s="1"/>
  <c r="BG243" i="4" s="1" a="1"/>
  <c r="BG243" i="4" s="1"/>
  <c r="BB243" i="4" a="1"/>
  <c r="BB243" i="4" s="1"/>
  <c r="AV243" i="4" a="1"/>
  <c r="AV243" i="4" s="1"/>
  <c r="BD243" i="4" a="1"/>
  <c r="BD243" i="4" s="1"/>
  <c r="BF243" i="4" s="1" a="1"/>
  <c r="BF243" i="4" s="1"/>
  <c r="BI243" i="4" l="1"/>
  <c r="BJ243" i="4"/>
  <c r="BK243" i="4" s="1"/>
  <c r="BL243" i="4" s="1"/>
  <c r="BH243" i="4"/>
  <c r="X243" i="4"/>
  <c r="V243" i="4"/>
  <c r="W243" i="4"/>
  <c r="Y243" i="4"/>
  <c r="Z243" i="4" s="1"/>
  <c r="AB243" i="4" l="1" a="1"/>
  <c r="AB243" i="4" s="1"/>
  <c r="AG243" i="4" a="1"/>
  <c r="AG243" i="4" s="1"/>
  <c r="AA243" i="4" a="1"/>
  <c r="AA243" i="4" s="1"/>
  <c r="BY243" i="4" s="1" a="1"/>
  <c r="BY243" i="4" s="1"/>
  <c r="AF243" i="4" a="1"/>
  <c r="AF243" i="4" s="1"/>
  <c r="AD243" i="4" a="1"/>
  <c r="AD243" i="4" s="1"/>
  <c r="AC243" i="4" a="1"/>
  <c r="AC243" i="4" s="1"/>
  <c r="AE243" i="4" s="1"/>
  <c r="AI243" i="4" s="1"/>
  <c r="BR243" i="4" a="1"/>
  <c r="BR243" i="4" s="1"/>
  <c r="BS243" i="4" a="1"/>
  <c r="BS243" i="4" s="1"/>
  <c r="BT243" i="4" s="1"/>
  <c r="BM243" i="4" a="1"/>
  <c r="BM243" i="4" s="1"/>
  <c r="AM243" i="4" s="1" a="1"/>
  <c r="AM243" i="4" s="1"/>
  <c r="BP243" i="4" a="1"/>
  <c r="BP243" i="4" s="1"/>
  <c r="BO243" i="4" a="1"/>
  <c r="BO243" i="4" s="1"/>
  <c r="BQ243" i="4" s="1"/>
  <c r="BN243" i="4" a="1"/>
  <c r="BN243" i="4" s="1"/>
  <c r="CB243" i="4" l="1"/>
  <c r="AH243" i="4"/>
  <c r="AP243" i="4" s="1"/>
  <c r="BV243" i="4"/>
  <c r="BZ243" i="4" s="1"/>
  <c r="CA243" i="4" s="1"/>
  <c r="BU243" i="4"/>
  <c r="AJ243" i="4"/>
  <c r="AN243" i="4" s="1"/>
  <c r="AO243" i="4" l="1"/>
  <c r="AR243" i="4"/>
  <c r="AS243" i="4"/>
  <c r="AQ243" i="4"/>
  <c r="CE243" i="4"/>
  <c r="CC243" i="4"/>
  <c r="CD243" i="4"/>
  <c r="BW243" i="4"/>
  <c r="BX243" i="4" s="1"/>
  <c r="AK243" i="4"/>
  <c r="AL243" i="4" s="1"/>
  <c r="CF243" i="4" s="1"/>
  <c r="AT244" i="4"/>
  <c r="H244" i="4"/>
  <c r="I244" i="4" l="1" a="1"/>
  <c r="I244" i="4" s="1"/>
  <c r="M244" i="4" a="1"/>
  <c r="M244" i="4" s="1"/>
  <c r="O244" i="4" a="1"/>
  <c r="O244" i="4" s="1"/>
  <c r="K244" i="4" a="1"/>
  <c r="K244" i="4" s="1"/>
  <c r="N244" i="4" a="1"/>
  <c r="N244" i="4" s="1"/>
  <c r="AU244" i="4" a="1"/>
  <c r="AU244" i="4" s="1"/>
  <c r="AY244" i="4" a="1"/>
  <c r="AY244" i="4" s="1"/>
  <c r="AW244" i="4" a="1"/>
  <c r="AW244" i="4" s="1"/>
  <c r="AZ244" i="4" a="1"/>
  <c r="AZ244" i="4" s="1"/>
  <c r="BA244" i="4" a="1"/>
  <c r="BA244" i="4" s="1"/>
  <c r="AX244" i="4" a="1"/>
  <c r="AX244" i="4" s="1"/>
  <c r="BC244" i="4" l="1" a="1"/>
  <c r="BC244" i="4" s="1"/>
  <c r="BD244" i="4" a="1"/>
  <c r="BD244" i="4" s="1"/>
  <c r="BF244" i="4" s="1" a="1"/>
  <c r="BF244" i="4" s="1"/>
  <c r="BB244" i="4" a="1"/>
  <c r="BB244" i="4" s="1"/>
  <c r="BE244" i="4" a="1"/>
  <c r="BE244" i="4" s="1"/>
  <c r="BG244" i="4" s="1" a="1"/>
  <c r="BG244" i="4" s="1"/>
  <c r="AV244" i="4" a="1"/>
  <c r="AV244" i="4" s="1"/>
  <c r="L244" i="4" a="1"/>
  <c r="L244" i="4" s="1"/>
  <c r="P244" i="4" a="1"/>
  <c r="P244" i="4" s="1"/>
  <c r="J244" i="4" a="1"/>
  <c r="J244" i="4" s="1"/>
  <c r="R244" i="4" a="1"/>
  <c r="R244" i="4" s="1"/>
  <c r="T244" i="4" s="1" a="1"/>
  <c r="T244" i="4" s="1"/>
  <c r="S244" i="4" a="1"/>
  <c r="S244" i="4" s="1"/>
  <c r="U244" i="4" s="1" a="1"/>
  <c r="U244" i="4" s="1"/>
  <c r="Q244" i="4" a="1"/>
  <c r="Q244" i="4" s="1"/>
  <c r="V244" i="4" l="1"/>
  <c r="X244" i="4"/>
  <c r="Y244" i="4" s="1"/>
  <c r="Z244" i="4" s="1"/>
  <c r="W244" i="4"/>
  <c r="BI244" i="4"/>
  <c r="BH244" i="4"/>
  <c r="BJ244" i="4"/>
  <c r="BK244" i="4" s="1"/>
  <c r="BL244" i="4" s="1"/>
  <c r="BR244" i="4" l="1" a="1"/>
  <c r="BR244" i="4" s="1"/>
  <c r="BN244" i="4" a="1"/>
  <c r="BN244" i="4" s="1"/>
  <c r="BO244" i="4" a="1"/>
  <c r="BO244" i="4" s="1"/>
  <c r="BS244" i="4" a="1"/>
  <c r="BS244" i="4" s="1"/>
  <c r="BT244" i="4" s="1"/>
  <c r="CB244" i="4" s="1"/>
  <c r="BP244" i="4" a="1"/>
  <c r="BP244" i="4" s="1"/>
  <c r="BM244" i="4" a="1"/>
  <c r="BM244" i="4" s="1"/>
  <c r="AM244" i="4" s="1" a="1"/>
  <c r="AM244" i="4" s="1"/>
  <c r="AB244" i="4" a="1"/>
  <c r="AB244" i="4" s="1"/>
  <c r="AG244" i="4" a="1"/>
  <c r="AG244" i="4" s="1"/>
  <c r="AC244" i="4" a="1"/>
  <c r="AC244" i="4" s="1"/>
  <c r="AD244" i="4" a="1"/>
  <c r="AD244" i="4" s="1"/>
  <c r="AF244" i="4" a="1"/>
  <c r="AF244" i="4" s="1"/>
  <c r="AA244" i="4" a="1"/>
  <c r="AA244" i="4" s="1"/>
  <c r="BY244" i="4" s="1" a="1"/>
  <c r="BY244" i="4" s="1"/>
  <c r="AE244" i="4" l="1"/>
  <c r="AI244" i="4" s="1"/>
  <c r="AH244" i="4"/>
  <c r="AP244" i="4" s="1"/>
  <c r="BV244" i="4"/>
  <c r="BZ244" i="4" s="1"/>
  <c r="CA244" i="4" s="1"/>
  <c r="BQ244" i="4"/>
  <c r="BU244" i="4"/>
  <c r="AR244" i="4" l="1"/>
  <c r="AS244" i="4"/>
  <c r="AQ244" i="4"/>
  <c r="CE244" i="4"/>
  <c r="CC244" i="4"/>
  <c r="CD244" i="4"/>
  <c r="BW244" i="4"/>
  <c r="BX244" i="4" s="1"/>
  <c r="AJ244" i="4"/>
  <c r="AN244" i="4" s="1"/>
  <c r="AO244" i="4" s="1"/>
  <c r="AK244" i="4" l="1"/>
  <c r="AL244" i="4" s="1"/>
  <c r="CF244" i="4" s="1"/>
  <c r="H245" i="4"/>
  <c r="AT245" i="4"/>
  <c r="AU245" i="4" a="1"/>
  <c r="AU245" i="4" s="1"/>
  <c r="BA245" i="4" a="1"/>
  <c r="BA245" i="4" s="1"/>
  <c r="AX245" i="4" a="1"/>
  <c r="AX245" i="4" s="1"/>
  <c r="AZ245" i="4" a="1"/>
  <c r="AZ245" i="4" s="1"/>
  <c r="AW245" i="4" a="1"/>
  <c r="AW245" i="4" s="1"/>
  <c r="I245" i="4" a="1"/>
  <c r="I245" i="4" s="1"/>
  <c r="O245" i="4" a="1"/>
  <c r="O245" i="4" s="1"/>
  <c r="M245" i="4" a="1"/>
  <c r="M245" i="4" s="1"/>
  <c r="K245" i="4" a="1"/>
  <c r="K245" i="4" s="1"/>
  <c r="L245" i="4" a="1"/>
  <c r="L245" i="4" s="1"/>
  <c r="N245" i="4" a="1"/>
  <c r="N245" i="4" s="1"/>
  <c r="P245" i="4" l="1" a="1"/>
  <c r="P245" i="4" s="1"/>
  <c r="Q245" i="4" a="1"/>
  <c r="Q245" i="4" s="1"/>
  <c r="S245" i="4" a="1"/>
  <c r="S245" i="4" s="1"/>
  <c r="U245" i="4" s="1" a="1"/>
  <c r="U245" i="4" s="1"/>
  <c r="J245" i="4" a="1"/>
  <c r="J245" i="4" s="1"/>
  <c r="R245" i="4" a="1"/>
  <c r="R245" i="4" s="1"/>
  <c r="T245" i="4" s="1" a="1"/>
  <c r="T245" i="4" s="1"/>
  <c r="AY245" i="4" a="1"/>
  <c r="AY245" i="4" s="1"/>
  <c r="BC245" i="4" a="1"/>
  <c r="BC245" i="4" s="1"/>
  <c r="AV245" i="4" a="1"/>
  <c r="AV245" i="4" s="1"/>
  <c r="BD245" i="4" a="1"/>
  <c r="BD245" i="4" s="1"/>
  <c r="BF245" i="4" s="1" a="1"/>
  <c r="BF245" i="4" s="1"/>
  <c r="BE245" i="4" a="1"/>
  <c r="BE245" i="4" s="1"/>
  <c r="BG245" i="4" s="1" a="1"/>
  <c r="BG245" i="4" s="1"/>
  <c r="BB245" i="4" a="1"/>
  <c r="BB245" i="4" s="1"/>
  <c r="BI245" i="4" l="1"/>
  <c r="BJ245" i="4"/>
  <c r="BH245" i="4"/>
  <c r="W245" i="4"/>
  <c r="X245" i="4"/>
  <c r="V245" i="4"/>
  <c r="Y245" i="4" l="1"/>
  <c r="Z245" i="4" s="1"/>
  <c r="AB245" i="4" a="1"/>
  <c r="AB245" i="4" s="1"/>
  <c r="AF245" i="4" a="1"/>
  <c r="AF245" i="4" s="1"/>
  <c r="AA245" i="4" a="1"/>
  <c r="AA245" i="4" s="1"/>
  <c r="BY245" i="4" s="1" a="1"/>
  <c r="BY245" i="4" s="1"/>
  <c r="AC245" i="4" a="1"/>
  <c r="AC245" i="4" s="1"/>
  <c r="AD245" i="4" a="1"/>
  <c r="AD245" i="4" s="1"/>
  <c r="AG245" i="4" a="1"/>
  <c r="AG245" i="4" s="1"/>
  <c r="AH245" i="4" s="1"/>
  <c r="AP245" i="4" s="1"/>
  <c r="BK245" i="4"/>
  <c r="BL245" i="4" s="1"/>
  <c r="BP245" i="4" l="1" a="1"/>
  <c r="BP245" i="4" s="1"/>
  <c r="BO245" i="4" a="1"/>
  <c r="BO245" i="4" s="1"/>
  <c r="BQ245" i="4" s="1"/>
  <c r="BM245" i="4" a="1"/>
  <c r="BM245" i="4" s="1"/>
  <c r="AM245" i="4" s="1" a="1"/>
  <c r="AM245" i="4" s="1"/>
  <c r="BN245" i="4" a="1"/>
  <c r="BN245" i="4" s="1"/>
  <c r="BR245" i="4" a="1"/>
  <c r="BR245" i="4" s="1"/>
  <c r="BS245" i="4" a="1"/>
  <c r="BS245" i="4" s="1"/>
  <c r="BT245" i="4" s="1"/>
  <c r="CB245" i="4" s="1"/>
  <c r="AE245" i="4"/>
  <c r="AI245" i="4" s="1"/>
  <c r="BU245" i="4" l="1"/>
  <c r="AJ245" i="4" s="1"/>
  <c r="AS245" i="4"/>
  <c r="AQ245" i="4"/>
  <c r="AR245" i="4"/>
  <c r="CD245" i="4"/>
  <c r="CE245" i="4"/>
  <c r="CC245" i="4"/>
  <c r="AN245" i="4"/>
  <c r="AO245" i="4" s="1"/>
  <c r="BV245" i="4"/>
  <c r="BZ245" i="4" s="1"/>
  <c r="CA245" i="4" s="1"/>
  <c r="AK245" i="4" l="1"/>
  <c r="AL245" i="4" s="1"/>
  <c r="BW245" i="4"/>
  <c r="BX245" i="4" s="1"/>
  <c r="CF245" i="4" s="1"/>
  <c r="H246" i="4"/>
  <c r="AT246" i="4"/>
  <c r="AU246" i="4" l="1" a="1"/>
  <c r="AU246" i="4" s="1"/>
  <c r="AZ246" i="4" a="1"/>
  <c r="AZ246" i="4" s="1"/>
  <c r="AW246" i="4" a="1"/>
  <c r="AW246" i="4" s="1"/>
  <c r="AY246" i="4" a="1"/>
  <c r="AY246" i="4" s="1"/>
  <c r="BA246" i="4" a="1"/>
  <c r="BA246" i="4" s="1"/>
  <c r="AX246" i="4" a="1"/>
  <c r="AX246" i="4" s="1"/>
  <c r="I246" i="4" a="1"/>
  <c r="I246" i="4" s="1"/>
  <c r="L246" i="4" a="1"/>
  <c r="L246" i="4" s="1"/>
  <c r="M246" i="4" a="1"/>
  <c r="M246" i="4" s="1"/>
  <c r="O246" i="4" a="1"/>
  <c r="O246" i="4" s="1"/>
  <c r="K246" i="4" a="1"/>
  <c r="K246" i="4" s="1"/>
  <c r="N246" i="4" a="1"/>
  <c r="N246" i="4" s="1"/>
  <c r="P246" i="4" l="1" a="1"/>
  <c r="P246" i="4" s="1"/>
  <c r="R246" i="4" a="1"/>
  <c r="R246" i="4" s="1"/>
  <c r="T246" i="4" s="1" a="1"/>
  <c r="T246" i="4" s="1"/>
  <c r="J246" i="4" a="1"/>
  <c r="J246" i="4" s="1"/>
  <c r="Q246" i="4" a="1"/>
  <c r="Q246" i="4" s="1"/>
  <c r="S246" i="4" a="1"/>
  <c r="S246" i="4" s="1"/>
  <c r="U246" i="4" s="1" a="1"/>
  <c r="U246" i="4" s="1"/>
  <c r="BE246" i="4" a="1"/>
  <c r="BE246" i="4" s="1"/>
  <c r="BG246" i="4" s="1" a="1"/>
  <c r="BG246" i="4" s="1"/>
  <c r="BC246" i="4" a="1"/>
  <c r="BC246" i="4" s="1"/>
  <c r="AV246" i="4" a="1"/>
  <c r="AV246" i="4" s="1"/>
  <c r="BD246" i="4" a="1"/>
  <c r="BD246" i="4" s="1"/>
  <c r="BF246" i="4" s="1" a="1"/>
  <c r="BF246" i="4" s="1"/>
  <c r="BB246" i="4" a="1"/>
  <c r="BB246" i="4" s="1"/>
  <c r="BJ246" i="4" l="1"/>
  <c r="BH246" i="4"/>
  <c r="BI246" i="4"/>
  <c r="W246" i="4"/>
  <c r="X246" i="4"/>
  <c r="V246" i="4"/>
  <c r="Y246" i="4" l="1"/>
  <c r="Z246" i="4" s="1"/>
  <c r="BK246" i="4"/>
  <c r="BL246" i="4" s="1"/>
  <c r="BM246" i="4" l="1" a="1"/>
  <c r="BM246" i="4" s="1"/>
  <c r="AM246" i="4" s="1" a="1"/>
  <c r="AM246" i="4" s="1"/>
  <c r="BP246" i="4" a="1"/>
  <c r="BP246" i="4" s="1"/>
  <c r="BN246" i="4" a="1"/>
  <c r="BN246" i="4" s="1"/>
  <c r="BO246" i="4" a="1"/>
  <c r="BO246" i="4" s="1"/>
  <c r="BQ246" i="4" s="1"/>
  <c r="BR246" i="4" a="1"/>
  <c r="BR246" i="4" s="1"/>
  <c r="BS246" i="4" a="1"/>
  <c r="BS246" i="4" s="1"/>
  <c r="BT246" i="4" s="1"/>
  <c r="CB246" i="4" s="1"/>
  <c r="AC246" i="4" a="1"/>
  <c r="AC246" i="4" s="1"/>
  <c r="AG246" i="4" a="1"/>
  <c r="AG246" i="4" s="1"/>
  <c r="AA246" i="4" a="1"/>
  <c r="AA246" i="4" s="1"/>
  <c r="BY246" i="4" s="1" a="1"/>
  <c r="BY246" i="4" s="1"/>
  <c r="AB246" i="4" a="1"/>
  <c r="AB246" i="4" s="1"/>
  <c r="AD246" i="4" a="1"/>
  <c r="AD246" i="4" s="1"/>
  <c r="AF246" i="4" a="1"/>
  <c r="AF246" i="4" s="1"/>
  <c r="AH246" i="4" l="1"/>
  <c r="AP246" i="4" s="1"/>
  <c r="AE246" i="4"/>
  <c r="AI246" i="4" s="1"/>
  <c r="BV246" i="4"/>
  <c r="BZ246" i="4" s="1"/>
  <c r="CA246" i="4" s="1"/>
  <c r="BU246" i="4"/>
  <c r="AR246" i="4" l="1"/>
  <c r="AS246" i="4"/>
  <c r="AQ246" i="4"/>
  <c r="CE246" i="4"/>
  <c r="CC246" i="4"/>
  <c r="CD246" i="4"/>
  <c r="BW246" i="4"/>
  <c r="BX246" i="4" s="1"/>
  <c r="AJ246" i="4"/>
  <c r="AN246" i="4" s="1"/>
  <c r="AO246" i="4" s="1"/>
  <c r="AK246" i="4" l="1"/>
  <c r="AL246" i="4" s="1"/>
  <c r="CF246" i="4" s="1"/>
  <c r="H247" i="4"/>
  <c r="AT247" i="4"/>
  <c r="AU247" i="4" l="1" a="1"/>
  <c r="AU247" i="4" s="1"/>
  <c r="AZ247" i="4" a="1"/>
  <c r="AZ247" i="4" s="1"/>
  <c r="AY247" i="4" a="1"/>
  <c r="AY247" i="4" s="1"/>
  <c r="AX247" i="4" a="1"/>
  <c r="AX247" i="4" s="1"/>
  <c r="AW247" i="4" a="1"/>
  <c r="AW247" i="4" s="1"/>
  <c r="I247" i="4" a="1"/>
  <c r="I247" i="4" s="1"/>
  <c r="L247" i="4" a="1"/>
  <c r="L247" i="4" s="1"/>
  <c r="N247" i="4" a="1"/>
  <c r="N247" i="4" s="1"/>
  <c r="O247" i="4" a="1"/>
  <c r="O247" i="4" s="1"/>
  <c r="K247" i="4" a="1"/>
  <c r="K247" i="4" s="1"/>
  <c r="M247" i="4" l="1" a="1"/>
  <c r="M247" i="4" s="1"/>
  <c r="J247" i="4" a="1"/>
  <c r="J247" i="4" s="1"/>
  <c r="R247" i="4" a="1"/>
  <c r="R247" i="4" s="1"/>
  <c r="T247" i="4" s="1" a="1"/>
  <c r="T247" i="4" s="1"/>
  <c r="P247" i="4" a="1"/>
  <c r="P247" i="4" s="1"/>
  <c r="Q247" i="4" a="1"/>
  <c r="Q247" i="4" s="1"/>
  <c r="S247" i="4" a="1"/>
  <c r="S247" i="4" s="1"/>
  <c r="U247" i="4" s="1" a="1"/>
  <c r="U247" i="4" s="1"/>
  <c r="BA247" i="4" a="1"/>
  <c r="BA247" i="4" s="1"/>
  <c r="BE247" i="4" a="1"/>
  <c r="BE247" i="4" s="1"/>
  <c r="BG247" i="4" s="1" a="1"/>
  <c r="BG247" i="4" s="1"/>
  <c r="BB247" i="4" a="1"/>
  <c r="BB247" i="4" s="1"/>
  <c r="BC247" i="4" a="1"/>
  <c r="BC247" i="4" s="1"/>
  <c r="BD247" i="4" a="1"/>
  <c r="BD247" i="4" s="1"/>
  <c r="BF247" i="4" s="1" a="1"/>
  <c r="BF247" i="4" s="1"/>
  <c r="AV247" i="4" a="1"/>
  <c r="AV247" i="4" s="1"/>
  <c r="BJ247" i="4" l="1"/>
  <c r="BH247" i="4"/>
  <c r="BI247" i="4"/>
  <c r="V247" i="4"/>
  <c r="W247" i="4"/>
  <c r="X247" i="4"/>
  <c r="Y247" i="4" s="1"/>
  <c r="Z247" i="4" s="1"/>
  <c r="BK247" i="4" l="1"/>
  <c r="BL247" i="4" s="1"/>
  <c r="AG247" i="4" a="1"/>
  <c r="AG247" i="4" s="1"/>
  <c r="AD247" i="4" a="1"/>
  <c r="AD247" i="4" s="1"/>
  <c r="AA247" i="4" a="1"/>
  <c r="AA247" i="4" s="1"/>
  <c r="BY247" i="4" s="1" a="1"/>
  <c r="BY247" i="4" s="1"/>
  <c r="AF247" i="4" a="1"/>
  <c r="AF247" i="4" s="1"/>
  <c r="AB247" i="4" a="1"/>
  <c r="AB247" i="4" s="1"/>
  <c r="AC247" i="4" a="1"/>
  <c r="AC247" i="4" s="1"/>
  <c r="AE247" i="4" s="1"/>
  <c r="BN247" i="4" a="1"/>
  <c r="BN247" i="4" s="1"/>
  <c r="BP247" i="4" a="1"/>
  <c r="BP247" i="4" s="1"/>
  <c r="BM247" i="4" a="1"/>
  <c r="BM247" i="4" s="1"/>
  <c r="AM247" i="4" s="1" a="1"/>
  <c r="AM247" i="4" s="1"/>
  <c r="BO247" i="4" a="1"/>
  <c r="BO247" i="4" s="1"/>
  <c r="BQ247" i="4" s="1"/>
  <c r="BR247" i="4" a="1"/>
  <c r="BR247" i="4" s="1"/>
  <c r="BS247" i="4" a="1"/>
  <c r="BS247" i="4" s="1"/>
  <c r="BT247" i="4" s="1"/>
  <c r="CB247" i="4" s="1"/>
  <c r="BU247" i="4" l="1"/>
  <c r="AH247" i="4"/>
  <c r="AP247" i="4" s="1"/>
  <c r="AI247" i="4"/>
  <c r="BV247" i="4" s="1"/>
  <c r="BZ247" i="4" s="1"/>
  <c r="CA247" i="4" s="1"/>
  <c r="AJ247" i="4"/>
  <c r="AN247" i="4" s="1"/>
  <c r="AO247" i="4" l="1"/>
  <c r="AR247" i="4"/>
  <c r="AS247" i="4"/>
  <c r="AQ247" i="4"/>
  <c r="CE247" i="4"/>
  <c r="AK247" i="4"/>
  <c r="AL247" i="4" s="1"/>
  <c r="CC247" i="4"/>
  <c r="CD247" i="4"/>
  <c r="BW247" i="4"/>
  <c r="BX247" i="4" s="1"/>
  <c r="CF247" i="4"/>
  <c r="H248" i="4"/>
  <c r="AT248" i="4"/>
  <c r="AU248" i="4" l="1" a="1"/>
  <c r="AU248" i="4" s="1"/>
  <c r="AX248" i="4" a="1"/>
  <c r="AX248" i="4" s="1"/>
  <c r="AZ248" i="4" a="1"/>
  <c r="AZ248" i="4" s="1"/>
  <c r="AW248" i="4" a="1"/>
  <c r="AW248" i="4" s="1"/>
  <c r="BA248" i="4" a="1"/>
  <c r="BA248" i="4" s="1"/>
  <c r="AY248" i="4" a="1"/>
  <c r="AY248" i="4" s="1"/>
  <c r="I248" i="4" a="1"/>
  <c r="I248" i="4" s="1"/>
  <c r="L248" i="4" a="1"/>
  <c r="L248" i="4" s="1"/>
  <c r="M248" i="4" a="1"/>
  <c r="M248" i="4" s="1"/>
  <c r="N248" i="4" a="1"/>
  <c r="N248" i="4" s="1"/>
  <c r="K248" i="4" a="1"/>
  <c r="K248" i="4" s="1"/>
  <c r="O248" i="4" a="1"/>
  <c r="O248" i="4" s="1"/>
  <c r="J248" i="4" l="1" a="1"/>
  <c r="J248" i="4" s="1"/>
  <c r="R248" i="4" a="1"/>
  <c r="R248" i="4" s="1"/>
  <c r="T248" i="4" s="1" a="1"/>
  <c r="T248" i="4" s="1"/>
  <c r="S248" i="4" a="1"/>
  <c r="S248" i="4" s="1"/>
  <c r="U248" i="4" s="1" a="1"/>
  <c r="U248" i="4" s="1"/>
  <c r="P248" i="4" a="1"/>
  <c r="P248" i="4" s="1"/>
  <c r="Q248" i="4" a="1"/>
  <c r="Q248" i="4" s="1"/>
  <c r="BB248" i="4" a="1"/>
  <c r="BB248" i="4" s="1"/>
  <c r="AV248" i="4" a="1"/>
  <c r="AV248" i="4" s="1"/>
  <c r="BD248" i="4" a="1"/>
  <c r="BD248" i="4" s="1"/>
  <c r="BF248" i="4" s="1" a="1"/>
  <c r="BF248" i="4" s="1"/>
  <c r="BE248" i="4" a="1"/>
  <c r="BE248" i="4" s="1"/>
  <c r="BG248" i="4" s="1" a="1"/>
  <c r="BG248" i="4" s="1"/>
  <c r="BC248" i="4" a="1"/>
  <c r="BC248" i="4" s="1"/>
  <c r="BH248" i="4" l="1"/>
  <c r="BI248" i="4"/>
  <c r="BJ248" i="4"/>
  <c r="BK248" i="4" s="1"/>
  <c r="BL248" i="4" s="1"/>
  <c r="V248" i="4"/>
  <c r="W248" i="4"/>
  <c r="X248" i="4"/>
  <c r="Y248" i="4" s="1"/>
  <c r="Z248" i="4" s="1"/>
  <c r="AA248" i="4" l="1" a="1"/>
  <c r="AA248" i="4" s="1"/>
  <c r="BY248" i="4" s="1" a="1"/>
  <c r="BY248" i="4" s="1"/>
  <c r="AG248" i="4" a="1"/>
  <c r="AG248" i="4" s="1"/>
  <c r="AC248" i="4" a="1"/>
  <c r="AC248" i="4" s="1"/>
  <c r="AD248" i="4" a="1"/>
  <c r="AD248" i="4" s="1"/>
  <c r="AF248" i="4" a="1"/>
  <c r="AF248" i="4" s="1"/>
  <c r="AB248" i="4" a="1"/>
  <c r="AB248" i="4" s="1"/>
  <c r="BN248" i="4" a="1"/>
  <c r="BN248" i="4" s="1"/>
  <c r="BS248" i="4" a="1"/>
  <c r="BS248" i="4" s="1"/>
  <c r="BO248" i="4" a="1"/>
  <c r="BO248" i="4" s="1"/>
  <c r="BM248" i="4" a="1"/>
  <c r="BM248" i="4" s="1"/>
  <c r="AM248" i="4" s="1" a="1"/>
  <c r="AM248" i="4" s="1"/>
  <c r="BP248" i="4" a="1"/>
  <c r="BP248" i="4" s="1"/>
  <c r="BR248" i="4" a="1"/>
  <c r="BR248" i="4" s="1"/>
  <c r="BT248" i="4" l="1"/>
  <c r="CB248" i="4" s="1"/>
  <c r="BQ248" i="4"/>
  <c r="BU248" i="4" s="1"/>
  <c r="AE248" i="4"/>
  <c r="AI248" i="4" s="1"/>
  <c r="BV248" i="4" s="1"/>
  <c r="BZ248" i="4" s="1"/>
  <c r="AH248" i="4"/>
  <c r="AP248" i="4" s="1"/>
  <c r="CA248" i="4" l="1"/>
  <c r="AS248" i="4"/>
  <c r="AR248" i="4"/>
  <c r="AQ248" i="4"/>
  <c r="CE248" i="4"/>
  <c r="CC248" i="4"/>
  <c r="CD248" i="4"/>
  <c r="BW248" i="4"/>
  <c r="BX248" i="4" s="1"/>
  <c r="AJ248" i="4"/>
  <c r="AN248" i="4" s="1"/>
  <c r="AO248" i="4" s="1"/>
  <c r="AK248" i="4" l="1"/>
  <c r="AL248" i="4" s="1"/>
  <c r="CF248" i="4" s="1"/>
  <c r="H249" i="4"/>
  <c r="AT249" i="4"/>
  <c r="AU249" i="4" l="1" a="1"/>
  <c r="AU249" i="4" s="1"/>
  <c r="AZ249" i="4" a="1"/>
  <c r="AZ249" i="4" s="1"/>
  <c r="BA249" i="4" a="1"/>
  <c r="BA249" i="4" s="1"/>
  <c r="AY249" i="4" a="1"/>
  <c r="AY249" i="4" s="1"/>
  <c r="AW249" i="4" a="1"/>
  <c r="AW249" i="4" s="1"/>
  <c r="I249" i="4" a="1"/>
  <c r="I249" i="4" s="1"/>
  <c r="O249" i="4" a="1"/>
  <c r="O249" i="4" s="1"/>
  <c r="K249" i="4" a="1"/>
  <c r="K249" i="4" s="1"/>
  <c r="L249" i="4" a="1"/>
  <c r="L249" i="4" s="1"/>
  <c r="M249" i="4" a="1"/>
  <c r="M249" i="4" s="1"/>
  <c r="N249" i="4" a="1"/>
  <c r="N249" i="4" s="1"/>
  <c r="S249" i="4" l="1" a="1"/>
  <c r="S249" i="4" s="1"/>
  <c r="U249" i="4" s="1" a="1"/>
  <c r="U249" i="4" s="1"/>
  <c r="Q249" i="4" a="1"/>
  <c r="Q249" i="4" s="1"/>
  <c r="J249" i="4" a="1"/>
  <c r="J249" i="4" s="1"/>
  <c r="R249" i="4" a="1"/>
  <c r="R249" i="4" s="1"/>
  <c r="T249" i="4" s="1" a="1"/>
  <c r="T249" i="4" s="1"/>
  <c r="P249" i="4" a="1"/>
  <c r="P249" i="4" s="1"/>
  <c r="AX249" i="4" a="1"/>
  <c r="AX249" i="4" s="1"/>
  <c r="BB249" i="4" a="1"/>
  <c r="BB249" i="4" s="1"/>
  <c r="BC249" i="4" a="1"/>
  <c r="BC249" i="4" s="1"/>
  <c r="BD249" i="4" a="1"/>
  <c r="BD249" i="4" s="1"/>
  <c r="BF249" i="4" s="1" a="1"/>
  <c r="BF249" i="4" s="1"/>
  <c r="BE249" i="4" a="1"/>
  <c r="BE249" i="4" s="1"/>
  <c r="BG249" i="4" s="1" a="1"/>
  <c r="BG249" i="4" s="1"/>
  <c r="AV249" i="4" a="1"/>
  <c r="AV249" i="4" s="1"/>
  <c r="BI249" i="4" l="1"/>
  <c r="BH249" i="4"/>
  <c r="BJ249" i="4"/>
  <c r="BK249" i="4" s="1"/>
  <c r="BL249" i="4" s="1"/>
  <c r="X249" i="4"/>
  <c r="V249" i="4"/>
  <c r="W249" i="4"/>
  <c r="Y249" i="4" l="1"/>
  <c r="Z249" i="4" s="1"/>
  <c r="AA249" i="4" a="1"/>
  <c r="AA249" i="4" s="1"/>
  <c r="BY249" i="4" s="1" a="1"/>
  <c r="BY249" i="4" s="1"/>
  <c r="AD249" i="4" a="1"/>
  <c r="AD249" i="4" s="1"/>
  <c r="AB249" i="4" a="1"/>
  <c r="AB249" i="4" s="1"/>
  <c r="AC249" i="4" a="1"/>
  <c r="AC249" i="4" s="1"/>
  <c r="AE249" i="4" s="1"/>
  <c r="AF249" i="4" a="1"/>
  <c r="AF249" i="4" s="1"/>
  <c r="AG249" i="4" a="1"/>
  <c r="AG249" i="4" s="1"/>
  <c r="AH249" i="4" s="1"/>
  <c r="AP249" i="4" s="1"/>
  <c r="BO249" i="4" a="1"/>
  <c r="BO249" i="4" s="1"/>
  <c r="BM249" i="4" a="1"/>
  <c r="BM249" i="4" s="1"/>
  <c r="AM249" i="4" s="1" a="1"/>
  <c r="AM249" i="4" s="1"/>
  <c r="BR249" i="4" a="1"/>
  <c r="BR249" i="4" s="1"/>
  <c r="BN249" i="4" a="1"/>
  <c r="BN249" i="4" s="1"/>
  <c r="BP249" i="4" a="1"/>
  <c r="BP249" i="4" s="1"/>
  <c r="BS249" i="4" a="1"/>
  <c r="BS249" i="4" s="1"/>
  <c r="BT249" i="4" s="1"/>
  <c r="CB249" i="4" s="1"/>
  <c r="AR249" i="4" l="1"/>
  <c r="AS249" i="4"/>
  <c r="AQ249" i="4"/>
  <c r="CE249" i="4"/>
  <c r="CD249" i="4"/>
  <c r="CC249" i="4"/>
  <c r="BQ249" i="4"/>
  <c r="BU249" i="4" s="1"/>
  <c r="AJ249" i="4"/>
  <c r="AN249" i="4" s="1"/>
  <c r="AO249" i="4" s="1"/>
  <c r="AI249" i="4"/>
  <c r="BV249" i="4" s="1"/>
  <c r="BZ249" i="4" s="1"/>
  <c r="CA249" i="4" s="1"/>
  <c r="BW249" i="4" l="1"/>
  <c r="BX249" i="4" s="1"/>
  <c r="AK249" i="4"/>
  <c r="AL249" i="4" s="1"/>
  <c r="CF249" i="4"/>
  <c r="H250" i="4" l="1"/>
  <c r="AT250" i="4"/>
  <c r="AU250" i="4" l="1" a="1"/>
  <c r="AU250" i="4" s="1"/>
  <c r="AZ250" i="4" a="1"/>
  <c r="AZ250" i="4" s="1"/>
  <c r="AX250" i="4" a="1"/>
  <c r="AX250" i="4" s="1"/>
  <c r="BA250" i="4" a="1"/>
  <c r="BA250" i="4" s="1"/>
  <c r="AW250" i="4" a="1"/>
  <c r="AW250" i="4" s="1"/>
  <c r="I250" i="4" a="1"/>
  <c r="I250" i="4" s="1"/>
  <c r="O250" i="4" a="1"/>
  <c r="O250" i="4" s="1"/>
  <c r="K250" i="4" a="1"/>
  <c r="K250" i="4" s="1"/>
  <c r="N250" i="4" a="1"/>
  <c r="N250" i="4" s="1"/>
  <c r="M250" i="4" a="1"/>
  <c r="M250" i="4" s="1"/>
  <c r="L250" i="4" l="1" a="1"/>
  <c r="L250" i="4" s="1"/>
  <c r="S250" i="4" a="1"/>
  <c r="S250" i="4" s="1"/>
  <c r="U250" i="4" s="1" a="1"/>
  <c r="U250" i="4" s="1"/>
  <c r="P250" i="4" a="1"/>
  <c r="P250" i="4" s="1"/>
  <c r="Q250" i="4" a="1"/>
  <c r="Q250" i="4" s="1"/>
  <c r="J250" i="4" a="1"/>
  <c r="J250" i="4" s="1"/>
  <c r="R250" i="4" a="1"/>
  <c r="R250" i="4" s="1"/>
  <c r="T250" i="4" s="1" a="1"/>
  <c r="T250" i="4" s="1"/>
  <c r="AY250" i="4" a="1"/>
  <c r="AY250" i="4" s="1"/>
  <c r="BC250" i="4" a="1"/>
  <c r="BC250" i="4" s="1"/>
  <c r="BE250" i="4" a="1"/>
  <c r="BE250" i="4" s="1"/>
  <c r="BG250" i="4" s="1" a="1"/>
  <c r="BG250" i="4" s="1"/>
  <c r="BB250" i="4" a="1"/>
  <c r="BB250" i="4" s="1"/>
  <c r="AV250" i="4" a="1"/>
  <c r="AV250" i="4" s="1"/>
  <c r="BD250" i="4" a="1"/>
  <c r="BD250" i="4" s="1"/>
  <c r="BF250" i="4" s="1" a="1"/>
  <c r="BF250" i="4" s="1"/>
  <c r="BI250" i="4" l="1"/>
  <c r="BJ250" i="4"/>
  <c r="BH250" i="4"/>
  <c r="X250" i="4"/>
  <c r="V250" i="4"/>
  <c r="W250" i="4"/>
  <c r="Y250" i="4"/>
  <c r="Z250" i="4" s="1"/>
  <c r="AB250" i="4" l="1" a="1"/>
  <c r="AB250" i="4" s="1"/>
  <c r="AG250" i="4" a="1"/>
  <c r="AG250" i="4" s="1"/>
  <c r="AA250" i="4" a="1"/>
  <c r="AA250" i="4" s="1"/>
  <c r="BY250" i="4" s="1" a="1"/>
  <c r="BY250" i="4" s="1"/>
  <c r="AF250" i="4" a="1"/>
  <c r="AF250" i="4" s="1"/>
  <c r="AD250" i="4" a="1"/>
  <c r="AD250" i="4" s="1"/>
  <c r="AC250" i="4" a="1"/>
  <c r="AC250" i="4" s="1"/>
  <c r="AE250" i="4" s="1"/>
  <c r="BK250" i="4"/>
  <c r="BL250" i="4" s="1"/>
  <c r="AH250" i="4" l="1"/>
  <c r="AP250" i="4" s="1"/>
  <c r="BR250" i="4" a="1"/>
  <c r="BR250" i="4" s="1"/>
  <c r="BN250" i="4" a="1"/>
  <c r="BN250" i="4" s="1"/>
  <c r="BP250" i="4" a="1"/>
  <c r="BP250" i="4" s="1"/>
  <c r="BM250" i="4" a="1"/>
  <c r="BM250" i="4" s="1"/>
  <c r="AM250" i="4" s="1" a="1"/>
  <c r="AM250" i="4" s="1"/>
  <c r="BO250" i="4" a="1"/>
  <c r="BO250" i="4" s="1"/>
  <c r="BQ250" i="4" s="1"/>
  <c r="BS250" i="4" a="1"/>
  <c r="BS250" i="4" s="1"/>
  <c r="BT250" i="4" s="1"/>
  <c r="CB250" i="4" s="1"/>
  <c r="AI250" i="4"/>
  <c r="AR250" i="4" l="1"/>
  <c r="AS250" i="4"/>
  <c r="AQ250" i="4"/>
  <c r="CE250" i="4"/>
  <c r="CD250" i="4"/>
  <c r="CC250" i="4"/>
  <c r="BV250" i="4"/>
  <c r="BZ250" i="4" s="1"/>
  <c r="CA250" i="4" s="1"/>
  <c r="BU250" i="4"/>
  <c r="BW250" i="4" l="1"/>
  <c r="BX250" i="4" s="1"/>
  <c r="AJ250" i="4"/>
  <c r="AN250" i="4" s="1"/>
  <c r="AO250" i="4" s="1"/>
  <c r="AK250" i="4" l="1"/>
  <c r="AL250" i="4" s="1"/>
  <c r="CF250" i="4" s="1"/>
  <c r="AT251" i="4"/>
  <c r="H251" i="4"/>
  <c r="I251" i="4" l="1" a="1"/>
  <c r="I251" i="4" s="1"/>
  <c r="M251" i="4" a="1"/>
  <c r="M251" i="4" s="1"/>
  <c r="L251" i="4" a="1"/>
  <c r="L251" i="4" s="1"/>
  <c r="K251" i="4" a="1"/>
  <c r="K251" i="4" s="1"/>
  <c r="N251" i="4" a="1"/>
  <c r="N251" i="4" s="1"/>
  <c r="AU251" i="4" a="1"/>
  <c r="AU251" i="4" s="1"/>
  <c r="AY251" i="4" a="1"/>
  <c r="AY251" i="4" s="1"/>
  <c r="AZ251" i="4" a="1"/>
  <c r="AZ251" i="4" s="1"/>
  <c r="AW251" i="4" a="1"/>
  <c r="AW251" i="4" s="1"/>
  <c r="AX251" i="4" a="1"/>
  <c r="AX251" i="4" s="1"/>
  <c r="BA251" i="4" a="1"/>
  <c r="BA251" i="4" s="1"/>
  <c r="BC251" i="4" l="1" a="1"/>
  <c r="BC251" i="4" s="1"/>
  <c r="AV251" i="4" a="1"/>
  <c r="AV251" i="4" s="1"/>
  <c r="BD251" i="4" a="1"/>
  <c r="BD251" i="4" s="1"/>
  <c r="BF251" i="4" s="1" a="1"/>
  <c r="BF251" i="4" s="1"/>
  <c r="BB251" i="4" a="1"/>
  <c r="BB251" i="4" s="1"/>
  <c r="BE251" i="4" a="1"/>
  <c r="BE251" i="4" s="1"/>
  <c r="BG251" i="4" s="1" a="1"/>
  <c r="BG251" i="4" s="1"/>
  <c r="O251" i="4" a="1"/>
  <c r="O251" i="4" s="1"/>
  <c r="P251" i="4" a="1"/>
  <c r="P251" i="4" s="1"/>
  <c r="J251" i="4" a="1"/>
  <c r="J251" i="4" s="1"/>
  <c r="R251" i="4" a="1"/>
  <c r="R251" i="4" s="1"/>
  <c r="T251" i="4" s="1" a="1"/>
  <c r="T251" i="4" s="1"/>
  <c r="S251" i="4" a="1"/>
  <c r="S251" i="4" s="1"/>
  <c r="U251" i="4" s="1" a="1"/>
  <c r="U251" i="4" s="1"/>
  <c r="Q251" i="4" a="1"/>
  <c r="Q251" i="4" s="1"/>
  <c r="V251" i="4" l="1"/>
  <c r="W251" i="4"/>
  <c r="X251" i="4"/>
  <c r="Y251" i="4" s="1"/>
  <c r="Z251" i="4" s="1"/>
  <c r="BH251" i="4"/>
  <c r="BI251" i="4"/>
  <c r="BJ251" i="4"/>
  <c r="BK251" i="4" s="1"/>
  <c r="BL251" i="4" s="1"/>
  <c r="BP251" i="4" l="1" a="1"/>
  <c r="BP251" i="4" s="1"/>
  <c r="BR251" i="4" a="1"/>
  <c r="BR251" i="4" s="1"/>
  <c r="BN251" i="4" a="1"/>
  <c r="BN251" i="4" s="1"/>
  <c r="BS251" i="4" a="1"/>
  <c r="BS251" i="4" s="1"/>
  <c r="BT251" i="4" s="1"/>
  <c r="CB251" i="4" s="1"/>
  <c r="BO251" i="4" a="1"/>
  <c r="BO251" i="4" s="1"/>
  <c r="BQ251" i="4" s="1"/>
  <c r="BM251" i="4" a="1"/>
  <c r="BM251" i="4" s="1"/>
  <c r="AM251" i="4" s="1" a="1"/>
  <c r="AM251" i="4" s="1"/>
  <c r="AB251" i="4" a="1"/>
  <c r="AB251" i="4" s="1"/>
  <c r="AG251" i="4" a="1"/>
  <c r="AG251" i="4" s="1"/>
  <c r="AC251" i="4" a="1"/>
  <c r="AC251" i="4" s="1"/>
  <c r="AD251" i="4" a="1"/>
  <c r="AD251" i="4" s="1"/>
  <c r="AF251" i="4" a="1"/>
  <c r="AF251" i="4" s="1"/>
  <c r="AA251" i="4" a="1"/>
  <c r="AA251" i="4" s="1"/>
  <c r="BY251" i="4" s="1" a="1"/>
  <c r="BY251" i="4" s="1"/>
  <c r="AH251" i="4" l="1"/>
  <c r="AP251" i="4" s="1"/>
  <c r="AE251" i="4"/>
  <c r="AI251" i="4" s="1"/>
  <c r="BV251" i="4"/>
  <c r="BZ251" i="4" s="1"/>
  <c r="CA251" i="4" s="1"/>
  <c r="BU251" i="4"/>
  <c r="AR251" i="4" l="1"/>
  <c r="AS251" i="4"/>
  <c r="AQ251" i="4"/>
  <c r="CE251" i="4"/>
  <c r="CC251" i="4"/>
  <c r="CD251" i="4"/>
  <c r="BW251" i="4"/>
  <c r="BX251" i="4" s="1"/>
  <c r="AJ251" i="4"/>
  <c r="AN251" i="4" s="1"/>
  <c r="AO251" i="4" s="1"/>
  <c r="AK251" i="4" l="1"/>
  <c r="AL251" i="4" s="1"/>
  <c r="CF251" i="4" s="1"/>
  <c r="H252" i="4"/>
  <c r="AT252" i="4"/>
  <c r="AU252" i="4" l="1" a="1"/>
  <c r="AU252" i="4" s="1"/>
  <c r="BA252" i="4" a="1"/>
  <c r="BA252" i="4" s="1"/>
  <c r="AW252" i="4" a="1"/>
  <c r="AW252" i="4" s="1"/>
  <c r="AY252" i="4" a="1"/>
  <c r="AY252" i="4" s="1"/>
  <c r="AX252" i="4" a="1"/>
  <c r="AX252" i="4" s="1"/>
  <c r="I252" i="4" a="1"/>
  <c r="I252" i="4" s="1"/>
  <c r="K252" i="4" a="1"/>
  <c r="K252" i="4" s="1"/>
  <c r="L252" i="4" a="1"/>
  <c r="L252" i="4" s="1"/>
  <c r="O252" i="4" a="1"/>
  <c r="O252" i="4" s="1"/>
  <c r="N252" i="4" a="1"/>
  <c r="N252" i="4" s="1"/>
  <c r="M252" i="4" l="1" a="1"/>
  <c r="M252" i="4" s="1"/>
  <c r="P252" i="4" a="1"/>
  <c r="P252" i="4" s="1"/>
  <c r="Q252" i="4" a="1"/>
  <c r="Q252" i="4" s="1"/>
  <c r="S252" i="4" a="1"/>
  <c r="S252" i="4" s="1"/>
  <c r="U252" i="4" s="1" a="1"/>
  <c r="U252" i="4" s="1"/>
  <c r="J252" i="4" a="1"/>
  <c r="J252" i="4" s="1"/>
  <c r="R252" i="4" a="1"/>
  <c r="R252" i="4" s="1"/>
  <c r="T252" i="4" s="1" a="1"/>
  <c r="T252" i="4" s="1"/>
  <c r="AZ252" i="4" a="1"/>
  <c r="AZ252" i="4" s="1"/>
  <c r="AV252" i="4" a="1"/>
  <c r="AV252" i="4" s="1"/>
  <c r="BD252" i="4" a="1"/>
  <c r="BD252" i="4" s="1"/>
  <c r="BF252" i="4" s="1" a="1"/>
  <c r="BF252" i="4" s="1"/>
  <c r="BB252" i="4" a="1"/>
  <c r="BB252" i="4" s="1"/>
  <c r="BC252" i="4" a="1"/>
  <c r="BC252" i="4" s="1"/>
  <c r="BE252" i="4" a="1"/>
  <c r="BE252" i="4" s="1"/>
  <c r="BG252" i="4" s="1" a="1"/>
  <c r="BG252" i="4" s="1"/>
  <c r="BH252" i="4" l="1"/>
  <c r="BI252" i="4"/>
  <c r="BJ252" i="4"/>
  <c r="BK252" i="4" s="1"/>
  <c r="BL252" i="4" s="1"/>
  <c r="W252" i="4"/>
  <c r="X252" i="4"/>
  <c r="V252" i="4"/>
  <c r="Y252" i="4" l="1"/>
  <c r="Z252" i="4" s="1"/>
  <c r="AC252" i="4" a="1"/>
  <c r="AC252" i="4" s="1"/>
  <c r="AD252" i="4" a="1"/>
  <c r="AD252" i="4" s="1"/>
  <c r="AF252" i="4" a="1"/>
  <c r="AF252" i="4" s="1"/>
  <c r="AG252" i="4" a="1"/>
  <c r="AG252" i="4" s="1"/>
  <c r="AH252" i="4" s="1"/>
  <c r="AA252" i="4" a="1"/>
  <c r="AA252" i="4" s="1"/>
  <c r="BY252" i="4" s="1" a="1"/>
  <c r="BY252" i="4" s="1"/>
  <c r="AB252" i="4" a="1"/>
  <c r="AB252" i="4" s="1"/>
  <c r="BP252" i="4" a="1"/>
  <c r="BP252" i="4" s="1"/>
  <c r="BN252" i="4" a="1"/>
  <c r="BN252" i="4" s="1"/>
  <c r="BR252" i="4" a="1"/>
  <c r="BR252" i="4" s="1"/>
  <c r="BM252" i="4" a="1"/>
  <c r="BM252" i="4" s="1"/>
  <c r="AM252" i="4" s="1" a="1"/>
  <c r="AM252" i="4" s="1"/>
  <c r="BS252" i="4" a="1"/>
  <c r="BS252" i="4" s="1"/>
  <c r="BT252" i="4" s="1"/>
  <c r="CB252" i="4" s="1"/>
  <c r="BO252" i="4" a="1"/>
  <c r="BO252" i="4" s="1"/>
  <c r="BQ252" i="4" s="1"/>
  <c r="AP252" i="4" l="1"/>
  <c r="AR252" i="4"/>
  <c r="AS252" i="4"/>
  <c r="AQ252" i="4"/>
  <c r="CE252" i="4"/>
  <c r="CD252" i="4"/>
  <c r="CC252" i="4"/>
  <c r="BU252" i="4"/>
  <c r="AJ252" i="4"/>
  <c r="AN252" i="4" s="1"/>
  <c r="AO252" i="4" s="1"/>
  <c r="AE252" i="4"/>
  <c r="AI252" i="4" s="1"/>
  <c r="BV252" i="4" s="1"/>
  <c r="BZ252" i="4" s="1"/>
  <c r="CA252" i="4" s="1"/>
  <c r="BW252" i="4" l="1"/>
  <c r="BX252" i="4" s="1"/>
  <c r="AK252" i="4"/>
  <c r="AL252" i="4" s="1"/>
  <c r="CF252" i="4"/>
  <c r="H253" i="4" l="1"/>
  <c r="AT253" i="4"/>
  <c r="AU253" i="4" l="1" a="1"/>
  <c r="AU253" i="4" s="1"/>
  <c r="AY253" i="4" a="1"/>
  <c r="AY253" i="4" s="1"/>
  <c r="AZ253" i="4" a="1"/>
  <c r="AZ253" i="4" s="1"/>
  <c r="AW253" i="4" a="1"/>
  <c r="AW253" i="4" s="1"/>
  <c r="BA253" i="4" a="1"/>
  <c r="BA253" i="4" s="1"/>
  <c r="AX253" i="4" a="1"/>
  <c r="AX253" i="4" s="1"/>
  <c r="I253" i="4" a="1"/>
  <c r="I253" i="4" s="1"/>
  <c r="M253" i="4" a="1"/>
  <c r="M253" i="4" s="1"/>
  <c r="O253" i="4" a="1"/>
  <c r="O253" i="4" s="1"/>
  <c r="K253" i="4" a="1"/>
  <c r="K253" i="4" s="1"/>
  <c r="N253" i="4" a="1"/>
  <c r="N253" i="4" s="1"/>
  <c r="L253" i="4" a="1"/>
  <c r="L253" i="4" s="1"/>
  <c r="J253" i="4" l="1" a="1"/>
  <c r="J253" i="4" s="1"/>
  <c r="R253" i="4" a="1"/>
  <c r="R253" i="4" s="1"/>
  <c r="T253" i="4" s="1" a="1"/>
  <c r="T253" i="4" s="1"/>
  <c r="P253" i="4" a="1"/>
  <c r="P253" i="4" s="1"/>
  <c r="Q253" i="4" a="1"/>
  <c r="Q253" i="4" s="1"/>
  <c r="S253" i="4" a="1"/>
  <c r="S253" i="4" s="1"/>
  <c r="U253" i="4" s="1" a="1"/>
  <c r="U253" i="4" s="1"/>
  <c r="BE253" i="4" a="1"/>
  <c r="BE253" i="4" s="1"/>
  <c r="BG253" i="4" s="1" a="1"/>
  <c r="BG253" i="4" s="1"/>
  <c r="BB253" i="4" a="1"/>
  <c r="BB253" i="4" s="1"/>
  <c r="BD253" i="4" a="1"/>
  <c r="BD253" i="4" s="1"/>
  <c r="BF253" i="4" s="1" a="1"/>
  <c r="BF253" i="4" s="1"/>
  <c r="BC253" i="4" a="1"/>
  <c r="BC253" i="4" s="1"/>
  <c r="AV253" i="4" a="1"/>
  <c r="AV253" i="4" s="1"/>
  <c r="BJ253" i="4" l="1"/>
  <c r="BH253" i="4"/>
  <c r="BI253" i="4"/>
  <c r="V253" i="4"/>
  <c r="W253" i="4"/>
  <c r="X253" i="4"/>
  <c r="Y253" i="4" s="1"/>
  <c r="Z253" i="4" s="1"/>
  <c r="AG253" i="4" l="1" a="1"/>
  <c r="AG253" i="4" s="1"/>
  <c r="AD253" i="4" a="1"/>
  <c r="AD253" i="4" s="1"/>
  <c r="AA253" i="4" a="1"/>
  <c r="AA253" i="4" s="1"/>
  <c r="BY253" i="4" s="1" a="1"/>
  <c r="BY253" i="4" s="1"/>
  <c r="AF253" i="4" a="1"/>
  <c r="AF253" i="4" s="1"/>
  <c r="AC253" i="4" a="1"/>
  <c r="AC253" i="4" s="1"/>
  <c r="AE253" i="4" s="1"/>
  <c r="AB253" i="4" a="1"/>
  <c r="AB253" i="4" s="1"/>
  <c r="BK253" i="4"/>
  <c r="BL253" i="4" s="1"/>
  <c r="AH253" i="4" l="1"/>
  <c r="AP253" i="4" s="1"/>
  <c r="BN253" i="4" a="1"/>
  <c r="BN253" i="4" s="1"/>
  <c r="BP253" i="4" a="1"/>
  <c r="BP253" i="4" s="1"/>
  <c r="BM253" i="4" a="1"/>
  <c r="BM253" i="4" s="1"/>
  <c r="AM253" i="4" s="1" a="1"/>
  <c r="AM253" i="4" s="1"/>
  <c r="BS253" i="4" a="1"/>
  <c r="BS253" i="4" s="1"/>
  <c r="BR253" i="4" a="1"/>
  <c r="BR253" i="4" s="1"/>
  <c r="BO253" i="4" a="1"/>
  <c r="BO253" i="4" s="1"/>
  <c r="BQ253" i="4" s="1"/>
  <c r="AI253" i="4"/>
  <c r="BU253" i="4" l="1"/>
  <c r="BT253" i="4"/>
  <c r="CB253" i="4" s="1"/>
  <c r="AS253" i="4" l="1"/>
  <c r="AQ253" i="4"/>
  <c r="AR253" i="4"/>
  <c r="CD253" i="4"/>
  <c r="CE253" i="4"/>
  <c r="CC253" i="4"/>
  <c r="BV253" i="4"/>
  <c r="BZ253" i="4" s="1"/>
  <c r="CA253" i="4" s="1"/>
  <c r="AJ253" i="4"/>
  <c r="AN253" i="4" s="1"/>
  <c r="AO253" i="4" s="1"/>
  <c r="AK253" i="4" l="1"/>
  <c r="AL253" i="4" s="1"/>
  <c r="BW253" i="4"/>
  <c r="BX253" i="4" s="1"/>
  <c r="CF253" i="4" s="1"/>
  <c r="H254" i="4"/>
  <c r="AT254" i="4"/>
  <c r="AU254" i="4" l="1" a="1"/>
  <c r="AU254" i="4" s="1"/>
  <c r="BA254" i="4" a="1"/>
  <c r="BA254" i="4" s="1"/>
  <c r="AW254" i="4" a="1"/>
  <c r="AW254" i="4" s="1"/>
  <c r="AZ254" i="4" a="1"/>
  <c r="AZ254" i="4" s="1"/>
  <c r="AX254" i="4" a="1"/>
  <c r="AX254" i="4" s="1"/>
  <c r="I254" i="4" a="1"/>
  <c r="I254" i="4" s="1"/>
  <c r="M254" i="4" a="1"/>
  <c r="M254" i="4" s="1"/>
  <c r="L254" i="4" a="1"/>
  <c r="L254" i="4" s="1"/>
  <c r="O254" i="4" a="1"/>
  <c r="O254" i="4" s="1"/>
  <c r="K254" i="4" a="1"/>
  <c r="K254" i="4" s="1"/>
  <c r="N254" i="4" l="1" a="1"/>
  <c r="N254" i="4" s="1"/>
  <c r="J254" i="4" a="1"/>
  <c r="J254" i="4" s="1"/>
  <c r="R254" i="4" a="1"/>
  <c r="R254" i="4" s="1"/>
  <c r="T254" i="4" s="1" a="1"/>
  <c r="T254" i="4" s="1"/>
  <c r="S254" i="4" a="1"/>
  <c r="S254" i="4" s="1"/>
  <c r="U254" i="4" s="1" a="1"/>
  <c r="U254" i="4" s="1"/>
  <c r="P254" i="4" a="1"/>
  <c r="P254" i="4" s="1"/>
  <c r="Q254" i="4" a="1"/>
  <c r="Q254" i="4" s="1"/>
  <c r="AY254" i="4" a="1"/>
  <c r="AY254" i="4" s="1"/>
  <c r="BB254" i="4" a="1"/>
  <c r="BB254" i="4" s="1"/>
  <c r="AV254" i="4" a="1"/>
  <c r="AV254" i="4" s="1"/>
  <c r="BD254" i="4" a="1"/>
  <c r="BD254" i="4" s="1"/>
  <c r="BF254" i="4" s="1" a="1"/>
  <c r="BF254" i="4" s="1"/>
  <c r="BE254" i="4" a="1"/>
  <c r="BE254" i="4" s="1"/>
  <c r="BG254" i="4" s="1" a="1"/>
  <c r="BG254" i="4" s="1"/>
  <c r="BC254" i="4" a="1"/>
  <c r="BC254" i="4" s="1"/>
  <c r="BH254" i="4" l="1"/>
  <c r="BI254" i="4"/>
  <c r="BJ254" i="4"/>
  <c r="BK254" i="4" s="1"/>
  <c r="BL254" i="4" s="1"/>
  <c r="V254" i="4"/>
  <c r="W254" i="4"/>
  <c r="X254" i="4"/>
  <c r="Y254" i="4" s="1"/>
  <c r="Z254" i="4" s="1"/>
  <c r="AA254" i="4" l="1" a="1"/>
  <c r="AA254" i="4" s="1"/>
  <c r="BY254" i="4" s="1" a="1"/>
  <c r="BY254" i="4" s="1"/>
  <c r="AG254" i="4" a="1"/>
  <c r="AG254" i="4" s="1"/>
  <c r="AC254" i="4" a="1"/>
  <c r="AC254" i="4" s="1"/>
  <c r="AD254" i="4" a="1"/>
  <c r="AD254" i="4" s="1"/>
  <c r="AB254" i="4" a="1"/>
  <c r="AB254" i="4" s="1"/>
  <c r="AF254" i="4" a="1"/>
  <c r="AF254" i="4" s="1"/>
  <c r="BN254" i="4" a="1"/>
  <c r="BN254" i="4" s="1"/>
  <c r="BS254" i="4" a="1"/>
  <c r="BS254" i="4" s="1"/>
  <c r="BO254" i="4" a="1"/>
  <c r="BO254" i="4" s="1"/>
  <c r="BR254" i="4" a="1"/>
  <c r="BR254" i="4" s="1"/>
  <c r="BP254" i="4" a="1"/>
  <c r="BP254" i="4" s="1"/>
  <c r="BM254" i="4" a="1"/>
  <c r="BM254" i="4" s="1"/>
  <c r="AM254" i="4" s="1" a="1"/>
  <c r="AM254" i="4" s="1"/>
  <c r="BT254" i="4" l="1"/>
  <c r="CB254" i="4" s="1"/>
  <c r="BQ254" i="4"/>
  <c r="BU254" i="4" s="1"/>
  <c r="AE254" i="4"/>
  <c r="AI254" i="4" s="1"/>
  <c r="BV254" i="4" s="1"/>
  <c r="BZ254" i="4" s="1"/>
  <c r="AH254" i="4"/>
  <c r="AP254" i="4" s="1"/>
  <c r="CA254" i="4" l="1"/>
  <c r="AS254" i="4"/>
  <c r="AR254" i="4"/>
  <c r="AQ254" i="4"/>
  <c r="CE254" i="4"/>
  <c r="CC254" i="4"/>
  <c r="CD254" i="4"/>
  <c r="BW254" i="4"/>
  <c r="BX254" i="4" s="1"/>
  <c r="AJ254" i="4"/>
  <c r="AN254" i="4" s="1"/>
  <c r="AO254" i="4" s="1"/>
  <c r="AK254" i="4" l="1"/>
  <c r="AL254" i="4" s="1"/>
  <c r="CF254" i="4" s="1"/>
  <c r="H255" i="4"/>
  <c r="AT255" i="4"/>
  <c r="AU255" i="4" l="1" a="1"/>
  <c r="AU255" i="4" s="1"/>
  <c r="BA255" i="4" a="1"/>
  <c r="BA255" i="4" s="1"/>
  <c r="AZ255" i="4" a="1"/>
  <c r="AZ255" i="4" s="1"/>
  <c r="AW255" i="4" a="1"/>
  <c r="AW255" i="4" s="1"/>
  <c r="AY255" i="4" a="1"/>
  <c r="AY255" i="4" s="1"/>
  <c r="I255" i="4" a="1"/>
  <c r="I255" i="4" s="1"/>
  <c r="M255" i="4" a="1"/>
  <c r="M255" i="4" s="1"/>
  <c r="O255" i="4" a="1"/>
  <c r="O255" i="4" s="1"/>
  <c r="K255" i="4" a="1"/>
  <c r="K255" i="4" s="1"/>
  <c r="N255" i="4" a="1"/>
  <c r="N255" i="4" s="1"/>
  <c r="L255" i="4" l="1" a="1"/>
  <c r="L255" i="4" s="1"/>
  <c r="S255" i="4" a="1"/>
  <c r="S255" i="4" s="1"/>
  <c r="U255" i="4" s="1" a="1"/>
  <c r="U255" i="4" s="1"/>
  <c r="Q255" i="4" a="1"/>
  <c r="Q255" i="4" s="1"/>
  <c r="J255" i="4" a="1"/>
  <c r="J255" i="4" s="1"/>
  <c r="R255" i="4" a="1"/>
  <c r="R255" i="4" s="1"/>
  <c r="T255" i="4" s="1" a="1"/>
  <c r="T255" i="4" s="1"/>
  <c r="P255" i="4" a="1"/>
  <c r="P255" i="4" s="1"/>
  <c r="AX255" i="4" a="1"/>
  <c r="AX255" i="4" s="1"/>
  <c r="BB255" i="4" a="1"/>
  <c r="BB255" i="4" s="1"/>
  <c r="BC255" i="4" a="1"/>
  <c r="BC255" i="4" s="1"/>
  <c r="BD255" i="4" a="1"/>
  <c r="BD255" i="4" s="1"/>
  <c r="BF255" i="4" s="1" a="1"/>
  <c r="BF255" i="4" s="1"/>
  <c r="BE255" i="4" a="1"/>
  <c r="BE255" i="4" s="1"/>
  <c r="BG255" i="4" s="1" a="1"/>
  <c r="BG255" i="4" s="1"/>
  <c r="AV255" i="4" a="1"/>
  <c r="AV255" i="4" s="1"/>
  <c r="BI255" i="4" l="1"/>
  <c r="BH255" i="4"/>
  <c r="BJ255" i="4"/>
  <c r="BK255" i="4" s="1"/>
  <c r="BL255" i="4" s="1"/>
  <c r="X255" i="4"/>
  <c r="V255" i="4"/>
  <c r="W255" i="4"/>
  <c r="Y255" i="4"/>
  <c r="Z255" i="4" s="1"/>
  <c r="AA255" i="4" l="1" a="1"/>
  <c r="AA255" i="4" s="1"/>
  <c r="BY255" i="4" s="1" a="1"/>
  <c r="BY255" i="4" s="1"/>
  <c r="AC255" i="4" a="1"/>
  <c r="AC255" i="4" s="1"/>
  <c r="AG255" i="4" a="1"/>
  <c r="AG255" i="4" s="1"/>
  <c r="AD255" i="4" a="1"/>
  <c r="AD255" i="4" s="1"/>
  <c r="AB255" i="4" a="1"/>
  <c r="AB255" i="4" s="1"/>
  <c r="AF255" i="4" a="1"/>
  <c r="AF255" i="4" s="1"/>
  <c r="BO255" i="4" a="1"/>
  <c r="BO255" i="4" s="1"/>
  <c r="BM255" i="4" a="1"/>
  <c r="BM255" i="4" s="1"/>
  <c r="AM255" i="4" s="1" a="1"/>
  <c r="AM255" i="4" s="1"/>
  <c r="BR255" i="4" a="1"/>
  <c r="BR255" i="4" s="1"/>
  <c r="BN255" i="4" a="1"/>
  <c r="BN255" i="4" s="1"/>
  <c r="BP255" i="4" a="1"/>
  <c r="BP255" i="4" s="1"/>
  <c r="BS255" i="4" a="1"/>
  <c r="BS255" i="4" s="1"/>
  <c r="BT255" i="4" s="1"/>
  <c r="CB255" i="4" s="1"/>
  <c r="AH255" i="4" l="1"/>
  <c r="AP255" i="4" s="1"/>
  <c r="BQ255" i="4"/>
  <c r="BU255" i="4" s="1"/>
  <c r="AJ255" i="4"/>
  <c r="AN255" i="4" s="1"/>
  <c r="AE255" i="4"/>
  <c r="AI255" i="4" s="1"/>
  <c r="BV255" i="4" s="1"/>
  <c r="BZ255" i="4" s="1"/>
  <c r="CA255" i="4" s="1"/>
  <c r="AO255" i="4" l="1"/>
  <c r="AR255" i="4"/>
  <c r="AS255" i="4"/>
  <c r="AQ255" i="4"/>
  <c r="CE255" i="4"/>
  <c r="CC255" i="4"/>
  <c r="CD255" i="4"/>
  <c r="BW255" i="4"/>
  <c r="BX255" i="4" s="1"/>
  <c r="AK255" i="4"/>
  <c r="AL255" i="4" s="1"/>
  <c r="CF255" i="4" s="1"/>
  <c r="H256" i="4"/>
  <c r="AT256" i="4"/>
  <c r="AU256" i="4" l="1" a="1"/>
  <c r="AU256" i="4" s="1"/>
  <c r="BA256" i="4" a="1"/>
  <c r="BA256" i="4" s="1"/>
  <c r="AZ256" i="4" a="1"/>
  <c r="AZ256" i="4" s="1"/>
  <c r="AW256" i="4" a="1"/>
  <c r="AW256" i="4" s="1"/>
  <c r="AX256" i="4" a="1"/>
  <c r="AX256" i="4" s="1"/>
  <c r="AY256" i="4" a="1"/>
  <c r="AY256" i="4" s="1"/>
  <c r="I256" i="4" a="1"/>
  <c r="I256" i="4" s="1"/>
  <c r="K256" i="4" a="1"/>
  <c r="K256" i="4" s="1"/>
  <c r="O256" i="4" a="1"/>
  <c r="O256" i="4" s="1"/>
  <c r="M256" i="4" a="1"/>
  <c r="M256" i="4" s="1"/>
  <c r="N256" i="4" a="1"/>
  <c r="N256" i="4" s="1"/>
  <c r="L256" i="4" l="1" a="1"/>
  <c r="L256" i="4" s="1"/>
  <c r="S256" i="4" a="1"/>
  <c r="S256" i="4" s="1"/>
  <c r="U256" i="4" s="1" a="1"/>
  <c r="U256" i="4" s="1"/>
  <c r="P256" i="4" a="1"/>
  <c r="P256" i="4" s="1"/>
  <c r="Q256" i="4" a="1"/>
  <c r="Q256" i="4" s="1"/>
  <c r="R256" i="4" a="1"/>
  <c r="R256" i="4" s="1"/>
  <c r="T256" i="4" s="1" a="1"/>
  <c r="T256" i="4" s="1"/>
  <c r="J256" i="4" a="1"/>
  <c r="J256" i="4" s="1"/>
  <c r="BC256" i="4" a="1"/>
  <c r="BC256" i="4" s="1"/>
  <c r="BE256" i="4" a="1"/>
  <c r="BE256" i="4" s="1"/>
  <c r="BG256" i="4" s="1" a="1"/>
  <c r="BG256" i="4" s="1"/>
  <c r="BB256" i="4" a="1"/>
  <c r="BB256" i="4" s="1"/>
  <c r="AV256" i="4" a="1"/>
  <c r="AV256" i="4" s="1"/>
  <c r="BD256" i="4" a="1"/>
  <c r="BD256" i="4" s="1"/>
  <c r="BF256" i="4" s="1" a="1"/>
  <c r="BF256" i="4" s="1"/>
  <c r="BI256" i="4" l="1"/>
  <c r="BJ256" i="4"/>
  <c r="BH256" i="4"/>
  <c r="X256" i="4"/>
  <c r="V256" i="4"/>
  <c r="W256" i="4"/>
  <c r="Y256" i="4"/>
  <c r="Z256" i="4" s="1"/>
  <c r="BK256" i="4" l="1"/>
  <c r="BL256" i="4" s="1"/>
  <c r="AB256" i="4" a="1"/>
  <c r="AB256" i="4" s="1"/>
  <c r="AG256" i="4" a="1"/>
  <c r="AG256" i="4" s="1"/>
  <c r="AF256" i="4" a="1"/>
  <c r="AF256" i="4" s="1"/>
  <c r="AC256" i="4" a="1"/>
  <c r="AC256" i="4" s="1"/>
  <c r="AA256" i="4" a="1"/>
  <c r="AA256" i="4" s="1"/>
  <c r="BY256" i="4" s="1" a="1"/>
  <c r="BY256" i="4" s="1"/>
  <c r="AD256" i="4" a="1"/>
  <c r="AD256" i="4" s="1"/>
  <c r="BP256" i="4" a="1"/>
  <c r="BP256" i="4" s="1"/>
  <c r="BM256" i="4" a="1"/>
  <c r="BM256" i="4" s="1"/>
  <c r="AM256" i="4" s="1" a="1"/>
  <c r="AM256" i="4" s="1"/>
  <c r="BO256" i="4" a="1"/>
  <c r="BO256" i="4" s="1"/>
  <c r="BQ256" i="4" s="1"/>
  <c r="BS256" i="4" a="1"/>
  <c r="BS256" i="4" s="1"/>
  <c r="BR256" i="4" a="1"/>
  <c r="BR256" i="4" s="1"/>
  <c r="BU256" i="4" s="1"/>
  <c r="BN256" i="4" a="1"/>
  <c r="BN256" i="4" s="1"/>
  <c r="BT256" i="4" l="1"/>
  <c r="CB256" i="4" s="1"/>
  <c r="AH256" i="4"/>
  <c r="AP256" i="4" s="1"/>
  <c r="AE256" i="4"/>
  <c r="AI256" i="4" s="1"/>
  <c r="BV256" i="4" s="1"/>
  <c r="BZ256" i="4" s="1"/>
  <c r="AJ256" i="4"/>
  <c r="AN256" i="4" s="1"/>
  <c r="CA256" i="4" l="1"/>
  <c r="AO256" i="4"/>
  <c r="AS256" i="4"/>
  <c r="AR256" i="4"/>
  <c r="AQ256" i="4"/>
  <c r="CE256" i="4"/>
  <c r="AK256" i="4"/>
  <c r="AL256" i="4" s="1"/>
  <c r="CC256" i="4"/>
  <c r="CD256" i="4"/>
  <c r="BW256" i="4"/>
  <c r="BX256" i="4" s="1"/>
  <c r="CF256" i="4"/>
  <c r="AT257" i="4"/>
  <c r="H257" i="4"/>
  <c r="I257" i="4" l="1" a="1"/>
  <c r="I257" i="4" s="1"/>
  <c r="O257" i="4" a="1"/>
  <c r="O257" i="4" s="1"/>
  <c r="M257" i="4" a="1"/>
  <c r="M257" i="4" s="1"/>
  <c r="K257" i="4" a="1"/>
  <c r="K257" i="4" s="1"/>
  <c r="N257" i="4" a="1"/>
  <c r="N257" i="4" s="1"/>
  <c r="AU257" i="4" a="1"/>
  <c r="AU257" i="4" s="1"/>
  <c r="AY257" i="4" a="1"/>
  <c r="AY257" i="4" s="1"/>
  <c r="AW257" i="4" a="1"/>
  <c r="AW257" i="4" s="1"/>
  <c r="AX257" i="4" a="1"/>
  <c r="AX257" i="4" s="1"/>
  <c r="BA257" i="4" a="1"/>
  <c r="BA257" i="4" s="1"/>
  <c r="AZ257" i="4" l="1" a="1"/>
  <c r="AZ257" i="4" s="1"/>
  <c r="BC257" i="4" a="1"/>
  <c r="BC257" i="4" s="1"/>
  <c r="AV257" i="4" a="1"/>
  <c r="AV257" i="4" s="1"/>
  <c r="BD257" i="4" a="1"/>
  <c r="BD257" i="4" s="1"/>
  <c r="BF257" i="4" s="1" a="1"/>
  <c r="BF257" i="4" s="1"/>
  <c r="BB257" i="4" a="1"/>
  <c r="BB257" i="4" s="1"/>
  <c r="BE257" i="4" a="1"/>
  <c r="BE257" i="4" s="1"/>
  <c r="BG257" i="4" s="1" a="1"/>
  <c r="BG257" i="4" s="1"/>
  <c r="L257" i="4" a="1"/>
  <c r="L257" i="4" s="1"/>
  <c r="P257" i="4" a="1"/>
  <c r="P257" i="4" s="1"/>
  <c r="J257" i="4" a="1"/>
  <c r="J257" i="4" s="1"/>
  <c r="R257" i="4" a="1"/>
  <c r="R257" i="4" s="1"/>
  <c r="T257" i="4" s="1" a="1"/>
  <c r="T257" i="4" s="1"/>
  <c r="S257" i="4" a="1"/>
  <c r="S257" i="4" s="1"/>
  <c r="U257" i="4" s="1" a="1"/>
  <c r="U257" i="4" s="1"/>
  <c r="Q257" i="4" a="1"/>
  <c r="Q257" i="4" s="1"/>
  <c r="V257" i="4" l="1"/>
  <c r="W257" i="4"/>
  <c r="X257" i="4"/>
  <c r="Y257" i="4" s="1"/>
  <c r="Z257" i="4" s="1"/>
  <c r="BH257" i="4"/>
  <c r="BI257" i="4"/>
  <c r="BJ257" i="4"/>
  <c r="BK257" i="4" s="1"/>
  <c r="BL257" i="4" s="1"/>
  <c r="BP257" i="4" l="1" a="1"/>
  <c r="BP257" i="4" s="1"/>
  <c r="BR257" i="4" a="1"/>
  <c r="BR257" i="4" s="1"/>
  <c r="BN257" i="4" a="1"/>
  <c r="BN257" i="4" s="1"/>
  <c r="BS257" i="4" a="1"/>
  <c r="BS257" i="4" s="1"/>
  <c r="BT257" i="4" s="1"/>
  <c r="CB257" i="4" s="1"/>
  <c r="BO257" i="4" a="1"/>
  <c r="BO257" i="4" s="1"/>
  <c r="BQ257" i="4" s="1"/>
  <c r="BM257" i="4" a="1"/>
  <c r="BM257" i="4" s="1"/>
  <c r="AM257" i="4" s="1" a="1"/>
  <c r="AM257" i="4" s="1"/>
  <c r="AB257" i="4" a="1"/>
  <c r="AB257" i="4" s="1"/>
  <c r="AG257" i="4" a="1"/>
  <c r="AG257" i="4" s="1"/>
  <c r="AC257" i="4" a="1"/>
  <c r="AC257" i="4" s="1"/>
  <c r="AA257" i="4" a="1"/>
  <c r="AA257" i="4" s="1"/>
  <c r="BY257" i="4" s="1" a="1"/>
  <c r="BY257" i="4" s="1"/>
  <c r="AD257" i="4" a="1"/>
  <c r="AD257" i="4" s="1"/>
  <c r="AF257" i="4" a="1"/>
  <c r="AF257" i="4" s="1"/>
  <c r="AE257" i="4" l="1"/>
  <c r="AI257" i="4" s="1"/>
  <c r="AH257" i="4"/>
  <c r="AP257" i="4" s="1"/>
  <c r="BV257" i="4"/>
  <c r="BZ257" i="4" s="1"/>
  <c r="CA257" i="4" s="1"/>
  <c r="BU257" i="4"/>
  <c r="AR257" i="4" l="1"/>
  <c r="AS257" i="4"/>
  <c r="AQ257" i="4"/>
  <c r="CE257" i="4"/>
  <c r="CC257" i="4"/>
  <c r="CD257" i="4"/>
  <c r="BW257" i="4"/>
  <c r="BX257" i="4" s="1"/>
  <c r="AJ257" i="4"/>
  <c r="AN257" i="4" s="1"/>
  <c r="AO257" i="4" s="1"/>
  <c r="AK257" i="4" l="1"/>
  <c r="AL257" i="4" s="1"/>
  <c r="CF257" i="4" s="1"/>
  <c r="H258" i="4"/>
  <c r="AT258" i="4"/>
  <c r="AU258" i="4" a="1"/>
  <c r="AU258" i="4" s="1"/>
  <c r="BA258" i="4" a="1"/>
  <c r="BA258" i="4" s="1"/>
  <c r="AW258" i="4" a="1"/>
  <c r="AW258" i="4" s="1"/>
  <c r="AY258" i="4" a="1"/>
  <c r="AY258" i="4" s="1"/>
  <c r="AX258" i="4" a="1"/>
  <c r="AX258" i="4" s="1"/>
  <c r="I258" i="4" a="1"/>
  <c r="I258" i="4" s="1"/>
  <c r="K258" i="4" a="1"/>
  <c r="K258" i="4" s="1"/>
  <c r="N258" i="4" a="1"/>
  <c r="N258" i="4" s="1"/>
  <c r="M258" i="4" a="1"/>
  <c r="M258" i="4" s="1"/>
  <c r="O258" i="4" a="1"/>
  <c r="O258" i="4" s="1"/>
  <c r="L258" i="4" l="1" a="1"/>
  <c r="L258" i="4" s="1"/>
  <c r="P258" i="4" a="1"/>
  <c r="P258" i="4" s="1"/>
  <c r="Q258" i="4" a="1"/>
  <c r="Q258" i="4" s="1"/>
  <c r="S258" i="4" a="1"/>
  <c r="S258" i="4" s="1"/>
  <c r="U258" i="4" s="1" a="1"/>
  <c r="U258" i="4" s="1"/>
  <c r="J258" i="4" a="1"/>
  <c r="J258" i="4" s="1"/>
  <c r="R258" i="4" a="1"/>
  <c r="R258" i="4" s="1"/>
  <c r="T258" i="4" s="1" a="1"/>
  <c r="T258" i="4" s="1"/>
  <c r="AZ258" i="4" a="1"/>
  <c r="AZ258" i="4" s="1"/>
  <c r="AV258" i="4" a="1"/>
  <c r="AV258" i="4" s="1"/>
  <c r="BD258" i="4" a="1"/>
  <c r="BD258" i="4" s="1"/>
  <c r="BF258" i="4" s="1" a="1"/>
  <c r="BF258" i="4" s="1"/>
  <c r="BB258" i="4" a="1"/>
  <c r="BB258" i="4" s="1"/>
  <c r="BC258" i="4" a="1"/>
  <c r="BC258" i="4" s="1"/>
  <c r="BE258" i="4" a="1"/>
  <c r="BE258" i="4" s="1"/>
  <c r="BG258" i="4" s="1" a="1"/>
  <c r="BG258" i="4" s="1"/>
  <c r="BH258" i="4" l="1"/>
  <c r="BI258" i="4"/>
  <c r="BJ258" i="4"/>
  <c r="BK258" i="4" s="1"/>
  <c r="BL258" i="4" s="1"/>
  <c r="W258" i="4"/>
  <c r="V258" i="4"/>
  <c r="X258" i="4"/>
  <c r="Y258" i="4" s="1"/>
  <c r="Z258" i="4" s="1"/>
  <c r="AC258" i="4" l="1" a="1"/>
  <c r="AC258" i="4" s="1"/>
  <c r="AA258" i="4" a="1"/>
  <c r="AA258" i="4" s="1"/>
  <c r="BY258" i="4" s="1" a="1"/>
  <c r="BY258" i="4" s="1"/>
  <c r="AF258" i="4" a="1"/>
  <c r="AF258" i="4" s="1"/>
  <c r="AB258" i="4" a="1"/>
  <c r="AB258" i="4" s="1"/>
  <c r="AG258" i="4" a="1"/>
  <c r="AG258" i="4" s="1"/>
  <c r="AH258" i="4" s="1"/>
  <c r="AP258" i="4" s="1"/>
  <c r="AD258" i="4" a="1"/>
  <c r="AD258" i="4" s="1"/>
  <c r="BS258" i="4" a="1"/>
  <c r="BS258" i="4" s="1"/>
  <c r="BP258" i="4" a="1"/>
  <c r="BP258" i="4" s="1"/>
  <c r="BM258" i="4" a="1"/>
  <c r="BM258" i="4" s="1"/>
  <c r="AM258" i="4" s="1" a="1"/>
  <c r="AM258" i="4" s="1"/>
  <c r="BR258" i="4" a="1"/>
  <c r="BR258" i="4" s="1"/>
  <c r="BN258" i="4" a="1"/>
  <c r="BN258" i="4" s="1"/>
  <c r="BO258" i="4" a="1"/>
  <c r="BO258" i="4" s="1"/>
  <c r="BQ258" i="4" s="1"/>
  <c r="BT258" i="4" l="1"/>
  <c r="CB258" i="4" s="1"/>
  <c r="BU258" i="4"/>
  <c r="AJ258" i="4"/>
  <c r="AN258" i="4" s="1"/>
  <c r="AO258" i="4" s="1"/>
  <c r="AE258" i="4"/>
  <c r="AI258" i="4" s="1"/>
  <c r="BV258" i="4" s="1"/>
  <c r="BZ258" i="4" s="1"/>
  <c r="CA258" i="4" l="1"/>
  <c r="AS258" i="4"/>
  <c r="AQ258" i="4"/>
  <c r="AR258" i="4"/>
  <c r="CD258" i="4"/>
  <c r="CE258" i="4"/>
  <c r="CC258" i="4"/>
  <c r="BW258" i="4"/>
  <c r="BX258" i="4" s="1"/>
  <c r="AK258" i="4"/>
  <c r="AL258" i="4" s="1"/>
  <c r="CF258" i="4"/>
  <c r="AT259" i="4" l="1"/>
  <c r="H259" i="4"/>
  <c r="I259" i="4" l="1" a="1"/>
  <c r="I259" i="4" s="1"/>
  <c r="O259" i="4" a="1"/>
  <c r="O259" i="4" s="1"/>
  <c r="N259" i="4" a="1"/>
  <c r="N259" i="4" s="1"/>
  <c r="L259" i="4" a="1"/>
  <c r="L259" i="4" s="1"/>
  <c r="K259" i="4" a="1"/>
  <c r="K259" i="4" s="1"/>
  <c r="M259" i="4" a="1"/>
  <c r="M259" i="4" s="1"/>
  <c r="AU259" i="4" a="1"/>
  <c r="AU259" i="4" s="1"/>
  <c r="AW259" i="4" a="1"/>
  <c r="AW259" i="4" s="1"/>
  <c r="AX259" i="4" a="1"/>
  <c r="AX259" i="4" s="1"/>
  <c r="AY259" i="4" a="1"/>
  <c r="AY259" i="4" s="1"/>
  <c r="BA259" i="4" a="1"/>
  <c r="BA259" i="4" s="1"/>
  <c r="AZ259" i="4" l="1" a="1"/>
  <c r="AZ259" i="4" s="1"/>
  <c r="AV259" i="4" a="1"/>
  <c r="AV259" i="4" s="1"/>
  <c r="BD259" i="4" a="1"/>
  <c r="BD259" i="4" s="1"/>
  <c r="BF259" i="4" s="1" a="1"/>
  <c r="BF259" i="4" s="1"/>
  <c r="BC259" i="4" a="1"/>
  <c r="BC259" i="4" s="1"/>
  <c r="BE259" i="4" a="1"/>
  <c r="BE259" i="4" s="1"/>
  <c r="BG259" i="4" s="1" a="1"/>
  <c r="BG259" i="4" s="1"/>
  <c r="BB259" i="4" a="1"/>
  <c r="BB259" i="4" s="1"/>
  <c r="Q259" i="4" a="1"/>
  <c r="Q259" i="4" s="1"/>
  <c r="S259" i="4" a="1"/>
  <c r="S259" i="4" s="1"/>
  <c r="U259" i="4" s="1" a="1"/>
  <c r="U259" i="4" s="1"/>
  <c r="P259" i="4" a="1"/>
  <c r="P259" i="4" s="1"/>
  <c r="R259" i="4" a="1"/>
  <c r="R259" i="4" s="1"/>
  <c r="T259" i="4" s="1" a="1"/>
  <c r="T259" i="4" s="1"/>
  <c r="J259" i="4" a="1"/>
  <c r="J259" i="4" s="1"/>
  <c r="W259" i="4" l="1"/>
  <c r="X259" i="4"/>
  <c r="V259" i="4"/>
  <c r="BH259" i="4"/>
  <c r="BI259" i="4"/>
  <c r="BJ259" i="4"/>
  <c r="BK259" i="4" s="1"/>
  <c r="BL259" i="4" s="1"/>
  <c r="Y259" i="4" l="1"/>
  <c r="Z259" i="4" s="1"/>
  <c r="BM259" i="4" a="1"/>
  <c r="BM259" i="4" s="1"/>
  <c r="AM259" i="4" s="1" a="1"/>
  <c r="AM259" i="4" s="1"/>
  <c r="BS259" i="4" a="1"/>
  <c r="BS259" i="4" s="1"/>
  <c r="BO259" i="4" a="1"/>
  <c r="BO259" i="4" s="1"/>
  <c r="BP259" i="4" a="1"/>
  <c r="BP259" i="4" s="1"/>
  <c r="BR259" i="4" a="1"/>
  <c r="BR259" i="4" s="1"/>
  <c r="BN259" i="4" a="1"/>
  <c r="BN259" i="4" s="1"/>
  <c r="AF259" i="4" a="1"/>
  <c r="AF259" i="4" s="1"/>
  <c r="AG259" i="4" a="1"/>
  <c r="AG259" i="4" s="1"/>
  <c r="AH259" i="4" s="1"/>
  <c r="AA259" i="4" a="1"/>
  <c r="AA259" i="4" s="1"/>
  <c r="BY259" i="4" s="1" a="1"/>
  <c r="BY259" i="4" s="1"/>
  <c r="AD259" i="4" a="1"/>
  <c r="AD259" i="4" s="1"/>
  <c r="AC259" i="4" a="1"/>
  <c r="AC259" i="4" s="1"/>
  <c r="AE259" i="4" s="1"/>
  <c r="AI259" i="4" s="1"/>
  <c r="AB259" i="4" a="1"/>
  <c r="AB259" i="4" s="1"/>
  <c r="AP259" i="4" l="1"/>
  <c r="BT259" i="4"/>
  <c r="CB259" i="4" s="1"/>
  <c r="BQ259" i="4"/>
  <c r="BU259" i="4" s="1"/>
  <c r="BV259" i="4"/>
  <c r="BZ259" i="4" s="1"/>
  <c r="CA259" i="4" l="1"/>
  <c r="AS259" i="4"/>
  <c r="AQ259" i="4"/>
  <c r="AR259" i="4"/>
  <c r="CD259" i="4"/>
  <c r="CE259" i="4"/>
  <c r="CC259" i="4"/>
  <c r="BW259" i="4"/>
  <c r="BX259" i="4" s="1"/>
  <c r="AJ259" i="4"/>
  <c r="AN259" i="4" s="1"/>
  <c r="AO259" i="4" s="1"/>
  <c r="AK259" i="4" l="1"/>
  <c r="AL259" i="4" s="1"/>
  <c r="CF259" i="4" s="1"/>
  <c r="H260" i="4"/>
  <c r="AT260" i="4"/>
  <c r="AU260" i="4" l="1" a="1"/>
  <c r="AU260" i="4" s="1"/>
  <c r="AY260" i="4" a="1"/>
  <c r="AY260" i="4" s="1"/>
  <c r="AZ260" i="4" a="1"/>
  <c r="AZ260" i="4" s="1"/>
  <c r="BA260" i="4" a="1"/>
  <c r="BA260" i="4" s="1"/>
  <c r="AW260" i="4" a="1"/>
  <c r="AW260" i="4" s="1"/>
  <c r="I260" i="4" a="1"/>
  <c r="I260" i="4" s="1"/>
  <c r="O260" i="4" a="1"/>
  <c r="O260" i="4" s="1"/>
  <c r="K260" i="4" a="1"/>
  <c r="K260" i="4" s="1"/>
  <c r="N260" i="4" a="1"/>
  <c r="N260" i="4" s="1"/>
  <c r="M260" i="4" a="1"/>
  <c r="M260" i="4" s="1"/>
  <c r="L260" i="4" l="1" a="1"/>
  <c r="L260" i="4" s="1"/>
  <c r="R260" i="4" a="1"/>
  <c r="R260" i="4" s="1"/>
  <c r="T260" i="4" s="1" a="1"/>
  <c r="T260" i="4" s="1"/>
  <c r="P260" i="4" a="1"/>
  <c r="P260" i="4" s="1"/>
  <c r="S260" i="4" a="1"/>
  <c r="S260" i="4" s="1"/>
  <c r="U260" i="4" s="1" a="1"/>
  <c r="U260" i="4" s="1"/>
  <c r="J260" i="4" a="1"/>
  <c r="J260" i="4" s="1"/>
  <c r="Q260" i="4" a="1"/>
  <c r="Q260" i="4" s="1"/>
  <c r="AX260" i="4" a="1"/>
  <c r="AX260" i="4" s="1"/>
  <c r="BB260" i="4" a="1"/>
  <c r="BB260" i="4" s="1"/>
  <c r="BC260" i="4" a="1"/>
  <c r="BC260" i="4" s="1"/>
  <c r="BD260" i="4" a="1"/>
  <c r="BD260" i="4" s="1"/>
  <c r="BF260" i="4" s="1" a="1"/>
  <c r="BF260" i="4" s="1"/>
  <c r="BE260" i="4" a="1"/>
  <c r="BE260" i="4" s="1"/>
  <c r="BG260" i="4" s="1" a="1"/>
  <c r="BG260" i="4" s="1"/>
  <c r="AV260" i="4" a="1"/>
  <c r="AV260" i="4" s="1"/>
  <c r="BI260" i="4" l="1"/>
  <c r="BJ260" i="4"/>
  <c r="BH260" i="4"/>
  <c r="BK260" i="4"/>
  <c r="BL260" i="4" s="1"/>
  <c r="W260" i="4"/>
  <c r="X260" i="4"/>
  <c r="V260" i="4"/>
  <c r="Y260" i="4"/>
  <c r="Z260" i="4" s="1"/>
  <c r="AA260" i="4" l="1" a="1"/>
  <c r="AA260" i="4" s="1"/>
  <c r="BY260" i="4" s="1" a="1"/>
  <c r="BY260" i="4" s="1"/>
  <c r="AD260" i="4" a="1"/>
  <c r="AD260" i="4" s="1"/>
  <c r="AB260" i="4" a="1"/>
  <c r="AB260" i="4" s="1"/>
  <c r="AC260" i="4" a="1"/>
  <c r="AC260" i="4" s="1"/>
  <c r="AE260" i="4" s="1"/>
  <c r="AF260" i="4" a="1"/>
  <c r="AF260" i="4" s="1"/>
  <c r="AG260" i="4" a="1"/>
  <c r="AG260" i="4" s="1"/>
  <c r="AH260" i="4" s="1"/>
  <c r="AP260" i="4" s="1"/>
  <c r="BO260" i="4" a="1"/>
  <c r="BO260" i="4" s="1"/>
  <c r="BS260" i="4" a="1"/>
  <c r="BS260" i="4" s="1"/>
  <c r="BM260" i="4" a="1"/>
  <c r="BM260" i="4" s="1"/>
  <c r="AM260" i="4" s="1" a="1"/>
  <c r="AM260" i="4" s="1"/>
  <c r="BN260" i="4" a="1"/>
  <c r="BN260" i="4" s="1"/>
  <c r="BP260" i="4" a="1"/>
  <c r="BP260" i="4" s="1"/>
  <c r="BQ260" i="4" s="1"/>
  <c r="BR260" i="4" a="1"/>
  <c r="BR260" i="4" s="1"/>
  <c r="BU260" i="4" s="1"/>
  <c r="AI260" i="4" l="1"/>
  <c r="BT260" i="4"/>
  <c r="CB260" i="4" s="1"/>
  <c r="BV260" i="4"/>
  <c r="BZ260" i="4" s="1"/>
  <c r="AJ260" i="4"/>
  <c r="AN260" i="4" s="1"/>
  <c r="AO260" i="4" s="1"/>
  <c r="CA260" i="4" l="1"/>
  <c r="AS260" i="4"/>
  <c r="AQ260" i="4"/>
  <c r="AR260" i="4"/>
  <c r="AK260" i="4"/>
  <c r="AL260" i="4" s="1"/>
  <c r="CD260" i="4"/>
  <c r="CE260" i="4"/>
  <c r="CC260" i="4"/>
  <c r="BW260" i="4"/>
  <c r="BX260" i="4" s="1"/>
  <c r="CF260" i="4"/>
  <c r="AT261" i="4"/>
  <c r="H261" i="4"/>
  <c r="I261" i="4" l="1" a="1"/>
  <c r="I261" i="4" s="1"/>
  <c r="O261" i="4" a="1"/>
  <c r="O261" i="4" s="1"/>
  <c r="M261" i="4" a="1"/>
  <c r="M261" i="4" s="1"/>
  <c r="L261" i="4" a="1"/>
  <c r="L261" i="4" s="1"/>
  <c r="N261" i="4" a="1"/>
  <c r="N261" i="4" s="1"/>
  <c r="AU261" i="4" a="1"/>
  <c r="AU261" i="4" s="1"/>
  <c r="AX261" i="4" a="1"/>
  <c r="AX261" i="4" s="1"/>
  <c r="AW261" i="4" a="1"/>
  <c r="AW261" i="4" s="1"/>
  <c r="AZ261" i="4" a="1"/>
  <c r="AZ261" i="4" s="1"/>
  <c r="BA261" i="4" a="1"/>
  <c r="BA261" i="4" s="1"/>
  <c r="AY261" i="4" l="1" a="1"/>
  <c r="AY261" i="4" s="1"/>
  <c r="BC261" i="4" a="1"/>
  <c r="BC261" i="4" s="1"/>
  <c r="AV261" i="4" a="1"/>
  <c r="AV261" i="4" s="1"/>
  <c r="BD261" i="4" a="1"/>
  <c r="BD261" i="4" s="1"/>
  <c r="BF261" i="4" s="1" a="1"/>
  <c r="BF261" i="4" s="1"/>
  <c r="BE261" i="4" a="1"/>
  <c r="BE261" i="4" s="1"/>
  <c r="BG261" i="4" s="1" a="1"/>
  <c r="BG261" i="4" s="1"/>
  <c r="BB261" i="4" a="1"/>
  <c r="BB261" i="4" s="1"/>
  <c r="K261" i="4" a="1"/>
  <c r="K261" i="4" s="1"/>
  <c r="S261" i="4" a="1"/>
  <c r="S261" i="4" s="1"/>
  <c r="U261" i="4" s="1" a="1"/>
  <c r="U261" i="4" s="1"/>
  <c r="P261" i="4" a="1"/>
  <c r="P261" i="4" s="1"/>
  <c r="Q261" i="4" a="1"/>
  <c r="Q261" i="4" s="1"/>
  <c r="J261" i="4" a="1"/>
  <c r="J261" i="4" s="1"/>
  <c r="R261" i="4" a="1"/>
  <c r="R261" i="4" s="1"/>
  <c r="T261" i="4" s="1" a="1"/>
  <c r="T261" i="4" s="1"/>
  <c r="W261" i="4" l="1"/>
  <c r="X261" i="4"/>
  <c r="V261" i="4"/>
  <c r="BH261" i="4"/>
  <c r="BI261" i="4"/>
  <c r="BJ261" i="4"/>
  <c r="BK261" i="4" s="1"/>
  <c r="BL261" i="4" s="1"/>
  <c r="Y261" i="4" l="1"/>
  <c r="Z261" i="4" s="1"/>
  <c r="BR261" i="4" a="1"/>
  <c r="BR261" i="4" s="1"/>
  <c r="BS261" i="4" a="1"/>
  <c r="BS261" i="4" s="1"/>
  <c r="BT261" i="4" s="1"/>
  <c r="BO261" i="4" a="1"/>
  <c r="BO261" i="4" s="1"/>
  <c r="BP261" i="4" a="1"/>
  <c r="BP261" i="4" s="1"/>
  <c r="BM261" i="4" a="1"/>
  <c r="BM261" i="4" s="1"/>
  <c r="AM261" i="4" s="1" a="1"/>
  <c r="AM261" i="4" s="1"/>
  <c r="BN261" i="4" a="1"/>
  <c r="BN261" i="4" s="1"/>
  <c r="AB261" i="4" a="1"/>
  <c r="AB261" i="4" s="1"/>
  <c r="AF261" i="4" a="1"/>
  <c r="AF261" i="4" s="1"/>
  <c r="AD261" i="4" a="1"/>
  <c r="AD261" i="4" s="1"/>
  <c r="AA261" i="4" a="1"/>
  <c r="AA261" i="4" s="1"/>
  <c r="BY261" i="4" s="1" a="1"/>
  <c r="BY261" i="4" s="1"/>
  <c r="AC261" i="4" a="1"/>
  <c r="AC261" i="4" s="1"/>
  <c r="AE261" i="4" s="1"/>
  <c r="AG261" i="4" a="1"/>
  <c r="AG261" i="4" s="1"/>
  <c r="AH261" i="4" s="1"/>
  <c r="AP261" i="4" s="1"/>
  <c r="CB261" i="4" l="1"/>
  <c r="AI261" i="4"/>
  <c r="AS261" i="4"/>
  <c r="AR261" i="4"/>
  <c r="AQ261" i="4"/>
  <c r="CE261" i="4"/>
  <c r="CC261" i="4"/>
  <c r="CD261" i="4"/>
  <c r="BQ261" i="4"/>
  <c r="BV261" i="4"/>
  <c r="BZ261" i="4" s="1"/>
  <c r="CA261" i="4" s="1"/>
  <c r="BU261" i="4"/>
  <c r="BW261" i="4" l="1"/>
  <c r="BX261" i="4" s="1"/>
  <c r="AJ261" i="4"/>
  <c r="AN261" i="4" s="1"/>
  <c r="AO261" i="4" s="1"/>
  <c r="AK261" i="4" l="1"/>
  <c r="AL261" i="4" s="1"/>
  <c r="CF261" i="4" s="1"/>
  <c r="AT262" i="4"/>
  <c r="H262" i="4"/>
  <c r="I262" i="4" l="1" a="1"/>
  <c r="I262" i="4" s="1"/>
  <c r="K262" i="4" a="1"/>
  <c r="K262" i="4" s="1"/>
  <c r="M262" i="4" a="1"/>
  <c r="M262" i="4" s="1"/>
  <c r="O262" i="4" a="1"/>
  <c r="O262" i="4" s="1"/>
  <c r="L262" i="4" a="1"/>
  <c r="L262" i="4" s="1"/>
  <c r="AU262" i="4" a="1"/>
  <c r="AU262" i="4" s="1"/>
  <c r="AW262" i="4" a="1"/>
  <c r="AW262" i="4" s="1"/>
  <c r="BA262" i="4" a="1"/>
  <c r="BA262" i="4" s="1"/>
  <c r="AZ262" i="4" a="1"/>
  <c r="AZ262" i="4" s="1"/>
  <c r="AX262" i="4" a="1"/>
  <c r="AX262" i="4" s="1"/>
  <c r="AY262" i="4" l="1" a="1"/>
  <c r="AY262" i="4" s="1"/>
  <c r="BC262" i="4" a="1"/>
  <c r="BC262" i="4" s="1"/>
  <c r="AV262" i="4" a="1"/>
  <c r="AV262" i="4" s="1"/>
  <c r="BD262" i="4" a="1"/>
  <c r="BD262" i="4" s="1"/>
  <c r="BF262" i="4" s="1" a="1"/>
  <c r="BF262" i="4" s="1"/>
  <c r="BB262" i="4" a="1"/>
  <c r="BB262" i="4" s="1"/>
  <c r="BE262" i="4" a="1"/>
  <c r="BE262" i="4" s="1"/>
  <c r="BG262" i="4" s="1" a="1"/>
  <c r="BG262" i="4" s="1"/>
  <c r="N262" i="4" a="1"/>
  <c r="N262" i="4" s="1"/>
  <c r="P262" i="4" a="1"/>
  <c r="P262" i="4" s="1"/>
  <c r="Q262" i="4" a="1"/>
  <c r="Q262" i="4" s="1"/>
  <c r="J262" i="4" a="1"/>
  <c r="J262" i="4" s="1"/>
  <c r="R262" i="4" a="1"/>
  <c r="R262" i="4" s="1"/>
  <c r="T262" i="4" s="1" a="1"/>
  <c r="T262" i="4" s="1"/>
  <c r="S262" i="4" a="1"/>
  <c r="S262" i="4" s="1"/>
  <c r="U262" i="4" s="1" a="1"/>
  <c r="U262" i="4" s="1"/>
  <c r="V262" i="4" l="1"/>
  <c r="W262" i="4"/>
  <c r="X262" i="4"/>
  <c r="Y262" i="4" s="1"/>
  <c r="Z262" i="4" s="1"/>
  <c r="BH262" i="4"/>
  <c r="BJ262" i="4"/>
  <c r="BK262" i="4" s="1"/>
  <c r="BL262" i="4" s="1"/>
  <c r="BI262" i="4"/>
  <c r="BP262" i="4" l="1" a="1"/>
  <c r="BP262" i="4" s="1"/>
  <c r="BM262" i="4" a="1"/>
  <c r="BM262" i="4" s="1"/>
  <c r="AM262" i="4" s="1" a="1"/>
  <c r="AM262" i="4" s="1"/>
  <c r="BR262" i="4" a="1"/>
  <c r="BR262" i="4" s="1"/>
  <c r="BN262" i="4" a="1"/>
  <c r="BN262" i="4" s="1"/>
  <c r="BS262" i="4" a="1"/>
  <c r="BS262" i="4" s="1"/>
  <c r="BT262" i="4" s="1"/>
  <c r="CB262" i="4" s="1"/>
  <c r="BO262" i="4" a="1"/>
  <c r="BO262" i="4" s="1"/>
  <c r="BQ262" i="4" s="1"/>
  <c r="AF262" i="4" a="1"/>
  <c r="AF262" i="4" s="1"/>
  <c r="AB262" i="4" a="1"/>
  <c r="AB262" i="4" s="1"/>
  <c r="AG262" i="4" a="1"/>
  <c r="AG262" i="4" s="1"/>
  <c r="AH262" i="4" s="1"/>
  <c r="AP262" i="4" s="1"/>
  <c r="AC262" i="4" a="1"/>
  <c r="AC262" i="4" s="1"/>
  <c r="AA262" i="4" a="1"/>
  <c r="AA262" i="4" s="1"/>
  <c r="BY262" i="4" s="1" a="1"/>
  <c r="BY262" i="4" s="1"/>
  <c r="AD262" i="4" a="1"/>
  <c r="AD262" i="4" s="1"/>
  <c r="AS262" i="4" l="1"/>
  <c r="AR262" i="4"/>
  <c r="AQ262" i="4"/>
  <c r="CE262" i="4"/>
  <c r="CC262" i="4"/>
  <c r="CD262" i="4"/>
  <c r="AE262" i="4"/>
  <c r="AI262" i="4" s="1"/>
  <c r="BV262" i="4"/>
  <c r="BZ262" i="4" s="1"/>
  <c r="CA262" i="4" s="1"/>
  <c r="BU262" i="4"/>
  <c r="BW262" i="4" l="1"/>
  <c r="BX262" i="4" s="1"/>
  <c r="AJ262" i="4"/>
  <c r="AN262" i="4" s="1"/>
  <c r="AO262" i="4" s="1"/>
  <c r="AK262" i="4" l="1"/>
  <c r="AL262" i="4" s="1"/>
  <c r="CF262" i="4" s="1"/>
  <c r="H263" i="4"/>
  <c r="AT263" i="4"/>
  <c r="AU263" i="4" l="1" a="1"/>
  <c r="AU263" i="4" s="1"/>
  <c r="AY263" i="4" a="1"/>
  <c r="AY263" i="4" s="1"/>
  <c r="AX263" i="4" a="1"/>
  <c r="AX263" i="4" s="1"/>
  <c r="BA263" i="4" a="1"/>
  <c r="BA263" i="4" s="1"/>
  <c r="AW263" i="4" a="1"/>
  <c r="AW263" i="4" s="1"/>
  <c r="I263" i="4" a="1"/>
  <c r="I263" i="4" s="1"/>
  <c r="M263" i="4" a="1"/>
  <c r="M263" i="4" s="1"/>
  <c r="K263" i="4" a="1"/>
  <c r="K263" i="4" s="1"/>
  <c r="O263" i="4" a="1"/>
  <c r="O263" i="4" s="1"/>
  <c r="N263" i="4" a="1"/>
  <c r="N263" i="4" s="1"/>
  <c r="L263" i="4" l="1" a="1"/>
  <c r="L263" i="4" s="1"/>
  <c r="P263" i="4" a="1"/>
  <c r="P263" i="4" s="1"/>
  <c r="Q263" i="4" a="1"/>
  <c r="Q263" i="4" s="1"/>
  <c r="R263" i="4" a="1"/>
  <c r="R263" i="4" s="1"/>
  <c r="T263" i="4" s="1" a="1"/>
  <c r="T263" i="4" s="1"/>
  <c r="S263" i="4" a="1"/>
  <c r="S263" i="4" s="1"/>
  <c r="U263" i="4" s="1" a="1"/>
  <c r="U263" i="4" s="1"/>
  <c r="J263" i="4" a="1"/>
  <c r="J263" i="4" s="1"/>
  <c r="AZ263" i="4" a="1"/>
  <c r="AZ263" i="4" s="1"/>
  <c r="AV263" i="4" a="1"/>
  <c r="AV263" i="4" s="1"/>
  <c r="BD263" i="4" a="1"/>
  <c r="BD263" i="4" s="1"/>
  <c r="BF263" i="4" s="1" a="1"/>
  <c r="BF263" i="4" s="1"/>
  <c r="BE263" i="4" a="1"/>
  <c r="BE263" i="4" s="1"/>
  <c r="BG263" i="4" s="1" a="1"/>
  <c r="BG263" i="4" s="1"/>
  <c r="BB263" i="4" a="1"/>
  <c r="BB263" i="4" s="1"/>
  <c r="BC263" i="4" a="1"/>
  <c r="BC263" i="4" s="1"/>
  <c r="BH263" i="4" l="1"/>
  <c r="BJ263" i="4"/>
  <c r="BK263" i="4" s="1"/>
  <c r="BL263" i="4" s="1"/>
  <c r="BI263" i="4"/>
  <c r="W263" i="4"/>
  <c r="V263" i="4"/>
  <c r="X263" i="4"/>
  <c r="Y263" i="4" s="1"/>
  <c r="Z263" i="4" s="1"/>
  <c r="AC263" i="4" l="1" a="1"/>
  <c r="AC263" i="4" s="1"/>
  <c r="AD263" i="4" a="1"/>
  <c r="AD263" i="4" s="1"/>
  <c r="AA263" i="4" a="1"/>
  <c r="AA263" i="4" s="1"/>
  <c r="BY263" i="4" s="1" a="1"/>
  <c r="BY263" i="4" s="1"/>
  <c r="AF263" i="4" a="1"/>
  <c r="AF263" i="4" s="1"/>
  <c r="AG263" i="4" a="1"/>
  <c r="AG263" i="4" s="1"/>
  <c r="AH263" i="4" s="1"/>
  <c r="AB263" i="4" a="1"/>
  <c r="AB263" i="4" s="1"/>
  <c r="BS263" i="4" a="1"/>
  <c r="BS263" i="4" s="1"/>
  <c r="BP263" i="4" a="1"/>
  <c r="BP263" i="4" s="1"/>
  <c r="BM263" i="4" a="1"/>
  <c r="BM263" i="4" s="1"/>
  <c r="AM263" i="4" s="1" a="1"/>
  <c r="AM263" i="4" s="1"/>
  <c r="BN263" i="4" a="1"/>
  <c r="BN263" i="4" s="1"/>
  <c r="BO263" i="4" a="1"/>
  <c r="BO263" i="4" s="1"/>
  <c r="BQ263" i="4" s="1"/>
  <c r="BR263" i="4" a="1"/>
  <c r="BR263" i="4" s="1"/>
  <c r="BU263" i="4" s="1"/>
  <c r="AP263" i="4" l="1"/>
  <c r="BT263" i="4"/>
  <c r="CB263" i="4" s="1"/>
  <c r="AJ263" i="4"/>
  <c r="AN263" i="4" s="1"/>
  <c r="AO263" i="4" s="1"/>
  <c r="AE263" i="4"/>
  <c r="AI263" i="4" s="1"/>
  <c r="BV263" i="4" s="1"/>
  <c r="BZ263" i="4" s="1"/>
  <c r="CA263" i="4" l="1"/>
  <c r="AS263" i="4"/>
  <c r="AQ263" i="4"/>
  <c r="AR263" i="4"/>
  <c r="AK263" i="4"/>
  <c r="AL263" i="4" s="1"/>
  <c r="CD263" i="4"/>
  <c r="CE263" i="4"/>
  <c r="CC263" i="4"/>
  <c r="BW263" i="4"/>
  <c r="BX263" i="4" s="1"/>
  <c r="CF263" i="4" s="1"/>
  <c r="AT264" i="4"/>
  <c r="H264" i="4"/>
  <c r="I264" i="4" l="1" a="1"/>
  <c r="I264" i="4" s="1"/>
  <c r="N264" i="4" a="1"/>
  <c r="N264" i="4" s="1"/>
  <c r="K264" i="4" a="1"/>
  <c r="K264" i="4" s="1"/>
  <c r="O264" i="4" a="1"/>
  <c r="O264" i="4" s="1"/>
  <c r="L264" i="4" a="1"/>
  <c r="L264" i="4" s="1"/>
  <c r="AU264" i="4" a="1"/>
  <c r="AU264" i="4" s="1"/>
  <c r="AX264" i="4" a="1"/>
  <c r="AX264" i="4" s="1"/>
  <c r="AY264" i="4" a="1"/>
  <c r="AY264" i="4" s="1"/>
  <c r="BA264" i="4" a="1"/>
  <c r="BA264" i="4" s="1"/>
  <c r="AZ264" i="4" a="1"/>
  <c r="AZ264" i="4" s="1"/>
  <c r="AW264" i="4" a="1"/>
  <c r="AW264" i="4" s="1"/>
  <c r="AV264" i="4" l="1" a="1"/>
  <c r="AV264" i="4" s="1"/>
  <c r="BD264" i="4" a="1"/>
  <c r="BD264" i="4" s="1"/>
  <c r="BF264" i="4" s="1" a="1"/>
  <c r="BF264" i="4" s="1"/>
  <c r="BE264" i="4" a="1"/>
  <c r="BE264" i="4" s="1"/>
  <c r="BG264" i="4" s="1" a="1"/>
  <c r="BG264" i="4" s="1"/>
  <c r="BC264" i="4" a="1"/>
  <c r="BC264" i="4" s="1"/>
  <c r="BB264" i="4" a="1"/>
  <c r="BB264" i="4" s="1"/>
  <c r="M264" i="4" a="1"/>
  <c r="M264" i="4" s="1"/>
  <c r="Q264" i="4" a="1"/>
  <c r="Q264" i="4" s="1"/>
  <c r="J264" i="4" a="1"/>
  <c r="J264" i="4" s="1"/>
  <c r="R264" i="4" a="1"/>
  <c r="R264" i="4" s="1"/>
  <c r="T264" i="4" s="1" a="1"/>
  <c r="T264" i="4" s="1"/>
  <c r="S264" i="4" a="1"/>
  <c r="S264" i="4" s="1"/>
  <c r="U264" i="4" s="1" a="1"/>
  <c r="U264" i="4" s="1"/>
  <c r="P264" i="4" a="1"/>
  <c r="P264" i="4" s="1"/>
  <c r="V264" i="4" l="1"/>
  <c r="W264" i="4"/>
  <c r="X264" i="4"/>
  <c r="Y264" i="4" s="1"/>
  <c r="Z264" i="4" s="1"/>
  <c r="BH264" i="4"/>
  <c r="BI264" i="4"/>
  <c r="BJ264" i="4"/>
  <c r="BK264" i="4" s="1"/>
  <c r="BL264" i="4" s="1"/>
  <c r="BM264" i="4" l="1" a="1"/>
  <c r="BM264" i="4" s="1"/>
  <c r="AM264" i="4" s="1" a="1"/>
  <c r="AM264" i="4" s="1"/>
  <c r="BN264" i="4" a="1"/>
  <c r="BN264" i="4" s="1"/>
  <c r="BS264" i="4" a="1"/>
  <c r="BS264" i="4" s="1"/>
  <c r="BO264" i="4" a="1"/>
  <c r="BO264" i="4" s="1"/>
  <c r="BR264" i="4" a="1"/>
  <c r="BR264" i="4" s="1"/>
  <c r="BP264" i="4" a="1"/>
  <c r="BP264" i="4" s="1"/>
  <c r="AF264" i="4" a="1"/>
  <c r="AF264" i="4" s="1"/>
  <c r="AG264" i="4" a="1"/>
  <c r="AG264" i="4" s="1"/>
  <c r="AH264" i="4" s="1"/>
  <c r="AC264" i="4" a="1"/>
  <c r="AC264" i="4" s="1"/>
  <c r="AD264" i="4" a="1"/>
  <c r="AD264" i="4" s="1"/>
  <c r="AA264" i="4" a="1"/>
  <c r="AA264" i="4" s="1"/>
  <c r="BY264" i="4" s="1" a="1"/>
  <c r="BY264" i="4" s="1"/>
  <c r="AB264" i="4" a="1"/>
  <c r="AB264" i="4" s="1"/>
  <c r="AP264" i="4" l="1"/>
  <c r="BT264" i="4"/>
  <c r="CB264" i="4" s="1"/>
  <c r="AE264" i="4"/>
  <c r="AI264" i="4" s="1"/>
  <c r="BQ264" i="4"/>
  <c r="BU264" i="4" s="1"/>
  <c r="BV264" i="4"/>
  <c r="BZ264" i="4" s="1"/>
  <c r="CA264" i="4" l="1"/>
  <c r="AS264" i="4"/>
  <c r="AQ264" i="4"/>
  <c r="AR264" i="4"/>
  <c r="CD264" i="4"/>
  <c r="CE264" i="4"/>
  <c r="CC264" i="4"/>
  <c r="BW264" i="4"/>
  <c r="BX264" i="4" s="1"/>
  <c r="AJ264" i="4"/>
  <c r="AN264" i="4" s="1"/>
  <c r="AO264" i="4" s="1"/>
  <c r="AK264" i="4" l="1"/>
  <c r="AL264" i="4" s="1"/>
  <c r="CF264" i="4" s="1"/>
  <c r="H265" i="4"/>
  <c r="AT265" i="4"/>
  <c r="AU265" i="4" l="1" a="1"/>
  <c r="AU265" i="4" s="1"/>
  <c r="AY265" i="4" a="1"/>
  <c r="AY265" i="4" s="1"/>
  <c r="AZ265" i="4" a="1"/>
  <c r="AZ265" i="4" s="1"/>
  <c r="AW265" i="4" a="1"/>
  <c r="AW265" i="4" s="1"/>
  <c r="BA265" i="4" a="1"/>
  <c r="BA265" i="4" s="1"/>
  <c r="AX265" i="4" a="1"/>
  <c r="AX265" i="4" s="1"/>
  <c r="I265" i="4" a="1"/>
  <c r="I265" i="4" s="1"/>
  <c r="M265" i="4" a="1"/>
  <c r="M265" i="4" s="1"/>
  <c r="N265" i="4" a="1"/>
  <c r="N265" i="4" s="1"/>
  <c r="K265" i="4" a="1"/>
  <c r="K265" i="4" s="1"/>
  <c r="L265" i="4" a="1"/>
  <c r="L265" i="4" s="1"/>
  <c r="O265" i="4" a="1"/>
  <c r="O265" i="4" s="1"/>
  <c r="Q265" i="4" l="1" a="1"/>
  <c r="Q265" i="4" s="1"/>
  <c r="J265" i="4" a="1"/>
  <c r="J265" i="4" s="1"/>
  <c r="R265" i="4" a="1"/>
  <c r="R265" i="4" s="1"/>
  <c r="T265" i="4" s="1" a="1"/>
  <c r="T265" i="4" s="1"/>
  <c r="S265" i="4" a="1"/>
  <c r="S265" i="4" s="1"/>
  <c r="U265" i="4" s="1" a="1"/>
  <c r="U265" i="4" s="1"/>
  <c r="P265" i="4" a="1"/>
  <c r="P265" i="4" s="1"/>
  <c r="BE265" i="4" a="1"/>
  <c r="BE265" i="4" s="1"/>
  <c r="BG265" i="4" s="1" a="1"/>
  <c r="BG265" i="4" s="1"/>
  <c r="BB265" i="4" a="1"/>
  <c r="BB265" i="4" s="1"/>
  <c r="BC265" i="4" a="1"/>
  <c r="BC265" i="4" s="1"/>
  <c r="BD265" i="4" a="1"/>
  <c r="BD265" i="4" s="1"/>
  <c r="BF265" i="4" s="1" a="1"/>
  <c r="BF265" i="4" s="1"/>
  <c r="AV265" i="4" a="1"/>
  <c r="AV265" i="4" s="1"/>
  <c r="BJ265" i="4" l="1"/>
  <c r="BI265" i="4"/>
  <c r="BH265" i="4"/>
  <c r="V265" i="4"/>
  <c r="W265" i="4"/>
  <c r="X265" i="4"/>
  <c r="Y265" i="4" s="1"/>
  <c r="Z265" i="4" s="1"/>
  <c r="AD265" i="4" l="1" a="1"/>
  <c r="AD265" i="4" s="1"/>
  <c r="AA265" i="4" a="1"/>
  <c r="AA265" i="4" s="1"/>
  <c r="BY265" i="4" s="1" a="1"/>
  <c r="BY265" i="4" s="1"/>
  <c r="AF265" i="4" a="1"/>
  <c r="AF265" i="4" s="1"/>
  <c r="AB265" i="4" a="1"/>
  <c r="AB265" i="4" s="1"/>
  <c r="AG265" i="4" a="1"/>
  <c r="AG265" i="4" s="1"/>
  <c r="AH265" i="4" s="1"/>
  <c r="AP265" i="4" s="1"/>
  <c r="AC265" i="4" a="1"/>
  <c r="AC265" i="4" s="1"/>
  <c r="AE265" i="4" s="1"/>
  <c r="BK265" i="4"/>
  <c r="BL265" i="4" s="1"/>
  <c r="BM265" i="4" l="1" a="1"/>
  <c r="BM265" i="4" s="1"/>
  <c r="AM265" i="4" s="1" a="1"/>
  <c r="AM265" i="4" s="1"/>
  <c r="BR265" i="4" a="1"/>
  <c r="BR265" i="4" s="1"/>
  <c r="BN265" i="4" a="1"/>
  <c r="BN265" i="4" s="1"/>
  <c r="BP265" i="4" a="1"/>
  <c r="BP265" i="4" s="1"/>
  <c r="BS265" i="4" a="1"/>
  <c r="BS265" i="4" s="1"/>
  <c r="BT265" i="4" s="1"/>
  <c r="CB265" i="4" s="1"/>
  <c r="BO265" i="4" a="1"/>
  <c r="BO265" i="4" s="1"/>
  <c r="BQ265" i="4" s="1"/>
  <c r="AI265" i="4"/>
  <c r="AS265" i="4" l="1"/>
  <c r="AQ265" i="4"/>
  <c r="AR265" i="4"/>
  <c r="CD265" i="4"/>
  <c r="CE265" i="4"/>
  <c r="CC265" i="4"/>
  <c r="BV265" i="4"/>
  <c r="BZ265" i="4" s="1"/>
  <c r="CA265" i="4" s="1"/>
  <c r="BU265" i="4"/>
  <c r="BW265" i="4" l="1"/>
  <c r="BX265" i="4" s="1"/>
  <c r="AJ265" i="4"/>
  <c r="AN265" i="4" s="1"/>
  <c r="AO265" i="4" s="1"/>
  <c r="AK265" i="4" l="1"/>
  <c r="AL265" i="4" s="1"/>
  <c r="CF265" i="4" s="1"/>
  <c r="H266" i="4"/>
  <c r="AT266" i="4"/>
  <c r="AU266" i="4" l="1" a="1"/>
  <c r="AU266" i="4" s="1"/>
  <c r="AZ266" i="4" a="1"/>
  <c r="AZ266" i="4" s="1"/>
  <c r="AY266" i="4" a="1"/>
  <c r="AY266" i="4" s="1"/>
  <c r="AX266" i="4" a="1"/>
  <c r="AX266" i="4" s="1"/>
  <c r="BA266" i="4" a="1"/>
  <c r="BA266" i="4" s="1"/>
  <c r="I266" i="4" a="1"/>
  <c r="I266" i="4" s="1"/>
  <c r="K266" i="4" a="1"/>
  <c r="K266" i="4" s="1"/>
  <c r="N266" i="4" a="1"/>
  <c r="N266" i="4" s="1"/>
  <c r="L266" i="4" a="1"/>
  <c r="L266" i="4" s="1"/>
  <c r="O266" i="4" a="1"/>
  <c r="O266" i="4" s="1"/>
  <c r="M266" i="4" a="1"/>
  <c r="M266" i="4" s="1"/>
  <c r="J266" i="4" l="1" a="1"/>
  <c r="J266" i="4" s="1"/>
  <c r="R266" i="4" a="1"/>
  <c r="R266" i="4" s="1"/>
  <c r="T266" i="4" s="1" a="1"/>
  <c r="T266" i="4" s="1"/>
  <c r="S266" i="4" a="1"/>
  <c r="S266" i="4" s="1"/>
  <c r="U266" i="4" s="1" a="1"/>
  <c r="U266" i="4" s="1"/>
  <c r="P266" i="4" a="1"/>
  <c r="P266" i="4" s="1"/>
  <c r="Q266" i="4" a="1"/>
  <c r="Q266" i="4" s="1"/>
  <c r="AW266" i="4" a="1"/>
  <c r="AW266" i="4" s="1"/>
  <c r="BE266" i="4" a="1"/>
  <c r="BE266" i="4" s="1"/>
  <c r="BG266" i="4" s="1" a="1"/>
  <c r="BG266" i="4" s="1"/>
  <c r="BB266" i="4" a="1"/>
  <c r="BB266" i="4" s="1"/>
  <c r="AV266" i="4" a="1"/>
  <c r="AV266" i="4" s="1"/>
  <c r="BD266" i="4" a="1"/>
  <c r="BD266" i="4" s="1"/>
  <c r="BF266" i="4" s="1" a="1"/>
  <c r="BF266" i="4" s="1"/>
  <c r="BC266" i="4" a="1"/>
  <c r="BC266" i="4" s="1"/>
  <c r="BI266" i="4" l="1"/>
  <c r="BJ266" i="4"/>
  <c r="BH266" i="4"/>
  <c r="V266" i="4"/>
  <c r="X266" i="4"/>
  <c r="Y266" i="4" s="1"/>
  <c r="Z266" i="4" s="1"/>
  <c r="W266" i="4"/>
  <c r="AG266" i="4" l="1" a="1"/>
  <c r="AG266" i="4" s="1"/>
  <c r="AD266" i="4" a="1"/>
  <c r="AD266" i="4" s="1"/>
  <c r="AA266" i="4" a="1"/>
  <c r="AA266" i="4" s="1"/>
  <c r="BY266" i="4" s="1" a="1"/>
  <c r="BY266" i="4" s="1"/>
  <c r="AF266" i="4" a="1"/>
  <c r="AF266" i="4" s="1"/>
  <c r="AB266" i="4" a="1"/>
  <c r="AB266" i="4" s="1"/>
  <c r="AC266" i="4" a="1"/>
  <c r="AC266" i="4" s="1"/>
  <c r="AE266" i="4" s="1"/>
  <c r="BK266" i="4"/>
  <c r="BL266" i="4" s="1"/>
  <c r="BN266" i="4" l="1" a="1"/>
  <c r="BN266" i="4" s="1"/>
  <c r="BS266" i="4" a="1"/>
  <c r="BS266" i="4" s="1"/>
  <c r="BP266" i="4" a="1"/>
  <c r="BP266" i="4" s="1"/>
  <c r="BR266" i="4" a="1"/>
  <c r="BR266" i="4" s="1"/>
  <c r="BO266" i="4" a="1"/>
  <c r="BO266" i="4" s="1"/>
  <c r="BQ266" i="4" s="1"/>
  <c r="BU266" i="4" s="1"/>
  <c r="BM266" i="4" a="1"/>
  <c r="BM266" i="4" s="1"/>
  <c r="AM266" i="4" s="1" a="1"/>
  <c r="AM266" i="4" s="1"/>
  <c r="AI266" i="4"/>
  <c r="AH266" i="4"/>
  <c r="AP266" i="4" s="1"/>
  <c r="AJ266" i="4" l="1"/>
  <c r="AN266" i="4" s="1"/>
  <c r="AO266" i="4" s="1"/>
  <c r="BT266" i="4"/>
  <c r="CB266" i="4" s="1"/>
  <c r="AS266" i="4" l="1"/>
  <c r="AQ266" i="4"/>
  <c r="AR266" i="4"/>
  <c r="AK266" i="4"/>
  <c r="AL266" i="4" s="1"/>
  <c r="CD266" i="4"/>
  <c r="CE266" i="4"/>
  <c r="CC266" i="4"/>
  <c r="BV266" i="4"/>
  <c r="BZ266" i="4" s="1"/>
  <c r="CA266" i="4" s="1"/>
  <c r="BW266" i="4" l="1"/>
  <c r="BX266" i="4" s="1"/>
  <c r="CF266" i="4" s="1"/>
  <c r="H267" i="4"/>
  <c r="AT267" i="4"/>
  <c r="AU267" i="4" l="1" a="1"/>
  <c r="AU267" i="4" s="1"/>
  <c r="AY267" i="4" a="1"/>
  <c r="AY267" i="4" s="1"/>
  <c r="AZ267" i="4" a="1"/>
  <c r="AZ267" i="4" s="1"/>
  <c r="BA267" i="4" a="1"/>
  <c r="BA267" i="4" s="1"/>
  <c r="AW267" i="4" a="1"/>
  <c r="AW267" i="4" s="1"/>
  <c r="I267" i="4" a="1"/>
  <c r="I267" i="4" s="1"/>
  <c r="L267" i="4" a="1"/>
  <c r="L267" i="4" s="1"/>
  <c r="N267" i="4" a="1"/>
  <c r="N267" i="4" s="1"/>
  <c r="K267" i="4" a="1"/>
  <c r="K267" i="4" s="1"/>
  <c r="O267" i="4" a="1"/>
  <c r="O267" i="4" s="1"/>
  <c r="M267" i="4" a="1"/>
  <c r="M267" i="4" s="1"/>
  <c r="J267" i="4" l="1" a="1"/>
  <c r="J267" i="4" s="1"/>
  <c r="R267" i="4" a="1"/>
  <c r="R267" i="4" s="1"/>
  <c r="T267" i="4" s="1" a="1"/>
  <c r="T267" i="4" s="1"/>
  <c r="S267" i="4" a="1"/>
  <c r="S267" i="4" s="1"/>
  <c r="U267" i="4" s="1" a="1"/>
  <c r="U267" i="4" s="1"/>
  <c r="P267" i="4" a="1"/>
  <c r="P267" i="4" s="1"/>
  <c r="Q267" i="4" a="1"/>
  <c r="Q267" i="4" s="1"/>
  <c r="AX267" i="4" a="1"/>
  <c r="AX267" i="4" s="1"/>
  <c r="BB267" i="4" a="1"/>
  <c r="BB267" i="4" s="1"/>
  <c r="BC267" i="4" a="1"/>
  <c r="BC267" i="4" s="1"/>
  <c r="AV267" i="4" a="1"/>
  <c r="AV267" i="4" s="1"/>
  <c r="BE267" i="4" a="1"/>
  <c r="BE267" i="4" s="1"/>
  <c r="BG267" i="4" s="1" a="1"/>
  <c r="BG267" i="4" s="1"/>
  <c r="BD267" i="4" a="1"/>
  <c r="BD267" i="4" s="1"/>
  <c r="BF267" i="4" s="1" a="1"/>
  <c r="BF267" i="4" s="1"/>
  <c r="BJ267" i="4" l="1"/>
  <c r="BI267" i="4"/>
  <c r="BH267" i="4"/>
  <c r="BK267" i="4"/>
  <c r="BL267" i="4" s="1"/>
  <c r="V267" i="4"/>
  <c r="W267" i="4"/>
  <c r="X267" i="4"/>
  <c r="Y267" i="4" s="1"/>
  <c r="Z267" i="4" s="1"/>
  <c r="AA267" i="4" l="1" a="1"/>
  <c r="AA267" i="4" s="1"/>
  <c r="BY267" i="4" s="1" a="1"/>
  <c r="BY267" i="4" s="1"/>
  <c r="AB267" i="4" a="1"/>
  <c r="AB267" i="4" s="1"/>
  <c r="AG267" i="4" a="1"/>
  <c r="AG267" i="4" s="1"/>
  <c r="AC267" i="4" a="1"/>
  <c r="AC267" i="4" s="1"/>
  <c r="AD267" i="4" a="1"/>
  <c r="AD267" i="4" s="1"/>
  <c r="AF267" i="4" a="1"/>
  <c r="AF267" i="4" s="1"/>
  <c r="BR267" i="4" a="1"/>
  <c r="BR267" i="4" s="1"/>
  <c r="BM267" i="4" a="1"/>
  <c r="BM267" i="4" s="1"/>
  <c r="AM267" i="4" s="1" a="1"/>
  <c r="AM267" i="4" s="1"/>
  <c r="BO267" i="4" a="1"/>
  <c r="BO267" i="4" s="1"/>
  <c r="BS267" i="4" a="1"/>
  <c r="BS267" i="4" s="1"/>
  <c r="BT267" i="4" s="1"/>
  <c r="BP267" i="4" a="1"/>
  <c r="BP267" i="4" s="1"/>
  <c r="BQ267" i="4" s="1"/>
  <c r="BN267" i="4" a="1"/>
  <c r="BN267" i="4" s="1"/>
  <c r="CB267" i="4" l="1"/>
  <c r="BU267" i="4"/>
  <c r="AE267" i="4"/>
  <c r="AI267" i="4" s="1"/>
  <c r="BV267" i="4" s="1"/>
  <c r="BZ267" i="4" s="1"/>
  <c r="CA267" i="4" s="1"/>
  <c r="AH267" i="4"/>
  <c r="AP267" i="4" s="1"/>
  <c r="AR267" i="4" l="1"/>
  <c r="AS267" i="4"/>
  <c r="AQ267" i="4"/>
  <c r="CE267" i="4"/>
  <c r="CC267" i="4"/>
  <c r="CD267" i="4"/>
  <c r="BW267" i="4"/>
  <c r="BX267" i="4" s="1"/>
  <c r="AJ267" i="4"/>
  <c r="AN267" i="4" s="1"/>
  <c r="AO267" i="4" s="1"/>
  <c r="AK267" i="4" l="1"/>
  <c r="AL267" i="4" s="1"/>
  <c r="CF267" i="4" s="1"/>
  <c r="AT268" i="4"/>
  <c r="H268" i="4"/>
  <c r="I268" i="4" l="1" a="1"/>
  <c r="I268" i="4" s="1"/>
  <c r="K268" i="4" a="1"/>
  <c r="K268" i="4" s="1"/>
  <c r="N268" i="4" a="1"/>
  <c r="N268" i="4" s="1"/>
  <c r="L268" i="4" a="1"/>
  <c r="L268" i="4" s="1"/>
  <c r="O268" i="4" a="1"/>
  <c r="O268" i="4" s="1"/>
  <c r="M268" i="4" a="1"/>
  <c r="M268" i="4" s="1"/>
  <c r="AU268" i="4" a="1"/>
  <c r="AU268" i="4" s="1"/>
  <c r="AY268" i="4" a="1"/>
  <c r="AY268" i="4" s="1"/>
  <c r="AZ268" i="4" a="1"/>
  <c r="AZ268" i="4" s="1"/>
  <c r="BA268" i="4" a="1"/>
  <c r="BA268" i="4" s="1"/>
  <c r="AW268" i="4" a="1"/>
  <c r="AW268" i="4" s="1"/>
  <c r="AX268" i="4" a="1"/>
  <c r="AX268" i="4" s="1"/>
  <c r="BE268" i="4" l="1" a="1"/>
  <c r="BE268" i="4" s="1"/>
  <c r="BG268" i="4" s="1" a="1"/>
  <c r="BG268" i="4" s="1"/>
  <c r="AV268" i="4" a="1"/>
  <c r="AV268" i="4" s="1"/>
  <c r="BB268" i="4" a="1"/>
  <c r="BB268" i="4" s="1"/>
  <c r="BD268" i="4" a="1"/>
  <c r="BD268" i="4" s="1"/>
  <c r="BF268" i="4" s="1" a="1"/>
  <c r="BF268" i="4" s="1"/>
  <c r="BC268" i="4" a="1"/>
  <c r="BC268" i="4" s="1"/>
  <c r="J268" i="4" a="1"/>
  <c r="J268" i="4" s="1"/>
  <c r="R268" i="4" a="1"/>
  <c r="R268" i="4" s="1"/>
  <c r="T268" i="4" s="1" a="1"/>
  <c r="T268" i="4" s="1"/>
  <c r="P268" i="4" a="1"/>
  <c r="P268" i="4" s="1"/>
  <c r="Q268" i="4" a="1"/>
  <c r="Q268" i="4" s="1"/>
  <c r="S268" i="4" a="1"/>
  <c r="S268" i="4" s="1"/>
  <c r="U268" i="4" s="1" a="1"/>
  <c r="U268" i="4" s="1"/>
  <c r="V268" i="4" l="1"/>
  <c r="W268" i="4"/>
  <c r="X268" i="4"/>
  <c r="Y268" i="4" s="1"/>
  <c r="Z268" i="4" s="1"/>
  <c r="BH268" i="4"/>
  <c r="BJ268" i="4"/>
  <c r="BK268" i="4" s="1"/>
  <c r="BL268" i="4" s="1"/>
  <c r="BI268" i="4"/>
  <c r="BN268" i="4" l="1" a="1"/>
  <c r="BN268" i="4" s="1"/>
  <c r="BP268" i="4" a="1"/>
  <c r="BP268" i="4" s="1"/>
  <c r="BR268" i="4" a="1"/>
  <c r="BR268" i="4" s="1"/>
  <c r="BM268" i="4" a="1"/>
  <c r="BM268" i="4" s="1"/>
  <c r="AM268" i="4" s="1" a="1"/>
  <c r="AM268" i="4" s="1"/>
  <c r="BS268" i="4" a="1"/>
  <c r="BS268" i="4" s="1"/>
  <c r="BT268" i="4" s="1"/>
  <c r="CB268" i="4" s="1"/>
  <c r="BO268" i="4" a="1"/>
  <c r="BO268" i="4" s="1"/>
  <c r="BQ268" i="4" s="1"/>
  <c r="AG268" i="4" a="1"/>
  <c r="AG268" i="4" s="1"/>
  <c r="AB268" i="4" a="1"/>
  <c r="AB268" i="4" s="1"/>
  <c r="AC268" i="4" a="1"/>
  <c r="AC268" i="4" s="1"/>
  <c r="AD268" i="4" a="1"/>
  <c r="AD268" i="4" s="1"/>
  <c r="AF268" i="4" a="1"/>
  <c r="AF268" i="4" s="1"/>
  <c r="AA268" i="4" a="1"/>
  <c r="AA268" i="4" s="1"/>
  <c r="BY268" i="4" s="1" a="1"/>
  <c r="BY268" i="4" s="1"/>
  <c r="AH268" i="4" l="1"/>
  <c r="AP268" i="4" s="1"/>
  <c r="AE268" i="4"/>
  <c r="AI268" i="4" s="1"/>
  <c r="BV268" i="4"/>
  <c r="BZ268" i="4" s="1"/>
  <c r="CA268" i="4" s="1"/>
  <c r="BU268" i="4"/>
  <c r="AR268" i="4" l="1"/>
  <c r="AS268" i="4"/>
  <c r="AQ268" i="4"/>
  <c r="CE268" i="4"/>
  <c r="CC268" i="4"/>
  <c r="CD268" i="4"/>
  <c r="BW268" i="4"/>
  <c r="BX268" i="4" s="1"/>
  <c r="AJ268" i="4"/>
  <c r="AN268" i="4" s="1"/>
  <c r="AO268" i="4" s="1"/>
  <c r="AK268" i="4" l="1"/>
  <c r="AL268" i="4" s="1"/>
  <c r="CF268" i="4" s="1"/>
  <c r="H269" i="4"/>
  <c r="AT269" i="4"/>
  <c r="AU269" i="4" l="1" a="1"/>
  <c r="AU269" i="4" s="1"/>
  <c r="AY269" i="4" a="1"/>
  <c r="AY269" i="4" s="1"/>
  <c r="AW269" i="4" a="1"/>
  <c r="AW269" i="4" s="1"/>
  <c r="BA269" i="4" a="1"/>
  <c r="BA269" i="4" s="1"/>
  <c r="AZ269" i="4" a="1"/>
  <c r="AZ269" i="4" s="1"/>
  <c r="AX269" i="4" a="1"/>
  <c r="AX269" i="4" s="1"/>
  <c r="I269" i="4" a="1"/>
  <c r="I269" i="4" s="1"/>
  <c r="O269" i="4" a="1"/>
  <c r="O269" i="4" s="1"/>
  <c r="L269" i="4" a="1"/>
  <c r="L269" i="4" s="1"/>
  <c r="N269" i="4" a="1"/>
  <c r="N269" i="4" s="1"/>
  <c r="K269" i="4" a="1"/>
  <c r="K269" i="4" s="1"/>
  <c r="M269" i="4" a="1"/>
  <c r="M269" i="4" s="1"/>
  <c r="P269" i="4" l="1" a="1"/>
  <c r="P269" i="4" s="1"/>
  <c r="Q269" i="4" a="1"/>
  <c r="Q269" i="4" s="1"/>
  <c r="R269" i="4" a="1"/>
  <c r="R269" i="4" s="1"/>
  <c r="T269" i="4" s="1" a="1"/>
  <c r="T269" i="4" s="1"/>
  <c r="S269" i="4" a="1"/>
  <c r="S269" i="4" s="1"/>
  <c r="U269" i="4" s="1" a="1"/>
  <c r="U269" i="4" s="1"/>
  <c r="J269" i="4" a="1"/>
  <c r="J269" i="4" s="1"/>
  <c r="BC269" i="4" a="1"/>
  <c r="BC269" i="4" s="1"/>
  <c r="BE269" i="4" a="1"/>
  <c r="BE269" i="4" s="1"/>
  <c r="BG269" i="4" s="1" a="1"/>
  <c r="BG269" i="4" s="1"/>
  <c r="BB269" i="4" a="1"/>
  <c r="BB269" i="4" s="1"/>
  <c r="AV269" i="4" a="1"/>
  <c r="AV269" i="4" s="1"/>
  <c r="BD269" i="4" a="1"/>
  <c r="BD269" i="4" s="1"/>
  <c r="BF269" i="4" s="1" a="1"/>
  <c r="BF269" i="4" s="1"/>
  <c r="BI269" i="4" l="1"/>
  <c r="BJ269" i="4"/>
  <c r="BH269" i="4"/>
  <c r="V269" i="4"/>
  <c r="X269" i="4"/>
  <c r="Y269" i="4" s="1"/>
  <c r="Z269" i="4" s="1"/>
  <c r="W269" i="4"/>
  <c r="AB269" i="4" l="1" a="1"/>
  <c r="AB269" i="4" s="1"/>
  <c r="AG269" i="4" a="1"/>
  <c r="AG269" i="4" s="1"/>
  <c r="AD269" i="4" a="1"/>
  <c r="AD269" i="4" s="1"/>
  <c r="AF269" i="4" a="1"/>
  <c r="AF269" i="4" s="1"/>
  <c r="AC269" i="4" a="1"/>
  <c r="AC269" i="4" s="1"/>
  <c r="AE269" i="4" s="1"/>
  <c r="AA269" i="4" a="1"/>
  <c r="AA269" i="4" s="1"/>
  <c r="BY269" i="4" s="1" a="1"/>
  <c r="BY269" i="4" s="1"/>
  <c r="BK269" i="4"/>
  <c r="BL269" i="4" s="1"/>
  <c r="BR269" i="4" l="1" a="1"/>
  <c r="BR269" i="4" s="1"/>
  <c r="BN269" i="4" a="1"/>
  <c r="BN269" i="4" s="1"/>
  <c r="BO269" i="4" a="1"/>
  <c r="BO269" i="4" s="1"/>
  <c r="BP269" i="4" a="1"/>
  <c r="BP269" i="4" s="1"/>
  <c r="BM269" i="4" a="1"/>
  <c r="BM269" i="4" s="1"/>
  <c r="AM269" i="4" s="1" a="1"/>
  <c r="AM269" i="4" s="1"/>
  <c r="BS269" i="4" a="1"/>
  <c r="BS269" i="4" s="1"/>
  <c r="BT269" i="4" s="1"/>
  <c r="CB269" i="4" s="1"/>
  <c r="AI269" i="4"/>
  <c r="AH269" i="4"/>
  <c r="AP269" i="4" s="1"/>
  <c r="AS269" i="4" l="1"/>
  <c r="AR269" i="4"/>
  <c r="AQ269" i="4"/>
  <c r="CE269" i="4"/>
  <c r="CC269" i="4"/>
  <c r="CD269" i="4"/>
  <c r="BV269" i="4"/>
  <c r="BZ269" i="4" s="1"/>
  <c r="CA269" i="4" s="1"/>
  <c r="BQ269" i="4"/>
  <c r="BU269" i="4"/>
  <c r="BW269" i="4" l="1"/>
  <c r="BX269" i="4" s="1"/>
  <c r="AJ269" i="4"/>
  <c r="AN269" i="4" s="1"/>
  <c r="AO269" i="4" s="1"/>
  <c r="AK269" i="4" l="1"/>
  <c r="AL269" i="4" s="1"/>
  <c r="CF269" i="4" s="1"/>
  <c r="H270" i="4"/>
  <c r="AT270" i="4"/>
  <c r="AU270" i="4" l="1" a="1"/>
  <c r="AU270" i="4" s="1"/>
  <c r="AW270" i="4" a="1"/>
  <c r="AW270" i="4" s="1"/>
  <c r="AZ270" i="4" a="1"/>
  <c r="AZ270" i="4" s="1"/>
  <c r="BA270" i="4" a="1"/>
  <c r="BA270" i="4" s="1"/>
  <c r="AY270" i="4" a="1"/>
  <c r="AY270" i="4" s="1"/>
  <c r="I270" i="4" a="1"/>
  <c r="I270" i="4" s="1"/>
  <c r="L270" i="4" a="1"/>
  <c r="L270" i="4" s="1"/>
  <c r="O270" i="4" a="1"/>
  <c r="O270" i="4" s="1"/>
  <c r="K270" i="4" a="1"/>
  <c r="K270" i="4" s="1"/>
  <c r="M270" i="4" a="1"/>
  <c r="M270" i="4" s="1"/>
  <c r="N270" i="4" l="1" a="1"/>
  <c r="N270" i="4" s="1"/>
  <c r="P270" i="4" a="1"/>
  <c r="P270" i="4" s="1"/>
  <c r="J270" i="4" a="1"/>
  <c r="J270" i="4" s="1"/>
  <c r="R270" i="4" a="1"/>
  <c r="R270" i="4" s="1"/>
  <c r="T270" i="4" s="1" a="1"/>
  <c r="T270" i="4" s="1"/>
  <c r="Q270" i="4" a="1"/>
  <c r="Q270" i="4" s="1"/>
  <c r="S270" i="4" a="1"/>
  <c r="S270" i="4" s="1"/>
  <c r="U270" i="4" s="1" a="1"/>
  <c r="U270" i="4" s="1"/>
  <c r="AX270" i="4" a="1"/>
  <c r="AX270" i="4" s="1"/>
  <c r="BB270" i="4" a="1"/>
  <c r="BB270" i="4" s="1"/>
  <c r="BC270" i="4" a="1"/>
  <c r="BC270" i="4" s="1"/>
  <c r="AV270" i="4" a="1"/>
  <c r="AV270" i="4" s="1"/>
  <c r="BD270" i="4" a="1"/>
  <c r="BD270" i="4" s="1"/>
  <c r="BF270" i="4" s="1" a="1"/>
  <c r="BF270" i="4" s="1"/>
  <c r="BE270" i="4" a="1"/>
  <c r="BE270" i="4" s="1"/>
  <c r="BG270" i="4" s="1" a="1"/>
  <c r="BG270" i="4" s="1"/>
  <c r="BH270" i="4" l="1"/>
  <c r="BJ270" i="4"/>
  <c r="BK270" i="4" s="1"/>
  <c r="BL270" i="4" s="1"/>
  <c r="BI270" i="4"/>
  <c r="V270" i="4"/>
  <c r="W270" i="4"/>
  <c r="X270" i="4"/>
  <c r="Y270" i="4" s="1"/>
  <c r="Z270" i="4" s="1"/>
  <c r="AA270" i="4" l="1" a="1"/>
  <c r="AA270" i="4" s="1"/>
  <c r="BY270" i="4" s="1" a="1"/>
  <c r="BY270" i="4" s="1"/>
  <c r="AB270" i="4" a="1"/>
  <c r="AB270" i="4" s="1"/>
  <c r="AG270" i="4" a="1"/>
  <c r="AG270" i="4" s="1"/>
  <c r="AC270" i="4" a="1"/>
  <c r="AC270" i="4" s="1"/>
  <c r="AD270" i="4" a="1"/>
  <c r="AD270" i="4" s="1"/>
  <c r="AF270" i="4" a="1"/>
  <c r="AF270" i="4" s="1"/>
  <c r="BP270" i="4" a="1"/>
  <c r="BP270" i="4" s="1"/>
  <c r="BR270" i="4" a="1"/>
  <c r="BR270" i="4" s="1"/>
  <c r="BN270" i="4" a="1"/>
  <c r="BN270" i="4" s="1"/>
  <c r="BS270" i="4" a="1"/>
  <c r="BS270" i="4" s="1"/>
  <c r="BT270" i="4" s="1"/>
  <c r="CB270" i="4" s="1"/>
  <c r="BO270" i="4" a="1"/>
  <c r="BO270" i="4" s="1"/>
  <c r="BQ270" i="4" s="1"/>
  <c r="BM270" i="4" a="1"/>
  <c r="BM270" i="4" s="1"/>
  <c r="AM270" i="4" s="1" a="1"/>
  <c r="AM270" i="4" s="1"/>
  <c r="AH270" i="4" l="1"/>
  <c r="AP270" i="4" s="1"/>
  <c r="BU270" i="4"/>
  <c r="AE270" i="4"/>
  <c r="AI270" i="4" s="1"/>
  <c r="BV270" i="4" s="1"/>
  <c r="BZ270" i="4" s="1"/>
  <c r="CA270" i="4" s="1"/>
  <c r="AJ270" i="4"/>
  <c r="AN270" i="4" s="1"/>
  <c r="AO270" i="4" l="1"/>
  <c r="AR270" i="4"/>
  <c r="AS270" i="4"/>
  <c r="AQ270" i="4"/>
  <c r="CE270" i="4"/>
  <c r="CC270" i="4"/>
  <c r="CD270" i="4"/>
  <c r="BW270" i="4"/>
  <c r="BX270" i="4" s="1"/>
  <c r="AK270" i="4"/>
  <c r="AL270" i="4" s="1"/>
  <c r="CF270" i="4"/>
  <c r="H271" i="4" l="1"/>
  <c r="AT271" i="4"/>
  <c r="AU271" i="4" l="1" a="1"/>
  <c r="AU271" i="4" s="1"/>
  <c r="BA271" i="4" a="1"/>
  <c r="BA271" i="4" s="1"/>
  <c r="AZ271" i="4" a="1"/>
  <c r="AZ271" i="4" s="1"/>
  <c r="AX271" i="4" a="1"/>
  <c r="AX271" i="4" s="1"/>
  <c r="AW271" i="4" a="1"/>
  <c r="AW271" i="4" s="1"/>
  <c r="AY271" i="4" a="1"/>
  <c r="AY271" i="4" s="1"/>
  <c r="I271" i="4" a="1"/>
  <c r="I271" i="4" s="1"/>
  <c r="K271" i="4" a="1"/>
  <c r="K271" i="4" s="1"/>
  <c r="O271" i="4" a="1"/>
  <c r="O271" i="4" s="1"/>
  <c r="N271" i="4" a="1"/>
  <c r="N271" i="4" s="1"/>
  <c r="M271" i="4" a="1"/>
  <c r="M271" i="4" s="1"/>
  <c r="L271" i="4" l="1" a="1"/>
  <c r="L271" i="4" s="1"/>
  <c r="S271" i="4" a="1"/>
  <c r="S271" i="4" s="1"/>
  <c r="U271" i="4" s="1" a="1"/>
  <c r="U271" i="4" s="1"/>
  <c r="P271" i="4" a="1"/>
  <c r="P271" i="4" s="1"/>
  <c r="Q271" i="4" a="1"/>
  <c r="Q271" i="4" s="1"/>
  <c r="J271" i="4" a="1"/>
  <c r="J271" i="4" s="1"/>
  <c r="R271" i="4" a="1"/>
  <c r="R271" i="4" s="1"/>
  <c r="T271" i="4" s="1" a="1"/>
  <c r="T271" i="4" s="1"/>
  <c r="AV271" i="4" a="1"/>
  <c r="AV271" i="4" s="1"/>
  <c r="BD271" i="4" a="1"/>
  <c r="BD271" i="4" s="1"/>
  <c r="BF271" i="4" s="1" a="1"/>
  <c r="BF271" i="4" s="1"/>
  <c r="BB271" i="4" a="1"/>
  <c r="BB271" i="4" s="1"/>
  <c r="BC271" i="4" a="1"/>
  <c r="BC271" i="4" s="1"/>
  <c r="BE271" i="4" a="1"/>
  <c r="BE271" i="4" s="1"/>
  <c r="BG271" i="4" s="1" a="1"/>
  <c r="BG271" i="4" s="1"/>
  <c r="BH271" i="4" l="1"/>
  <c r="BI271" i="4"/>
  <c r="BJ271" i="4"/>
  <c r="BK271" i="4" s="1"/>
  <c r="BL271" i="4" s="1"/>
  <c r="W271" i="4"/>
  <c r="X271" i="4"/>
  <c r="V271" i="4"/>
  <c r="Y271" i="4"/>
  <c r="Z271" i="4" s="1"/>
  <c r="AC271" i="4" l="1" a="1"/>
  <c r="AC271" i="4" s="1"/>
  <c r="AD271" i="4" a="1"/>
  <c r="AD271" i="4" s="1"/>
  <c r="AF271" i="4" a="1"/>
  <c r="AF271" i="4" s="1"/>
  <c r="AB271" i="4" a="1"/>
  <c r="AB271" i="4" s="1"/>
  <c r="AA271" i="4" a="1"/>
  <c r="AA271" i="4" s="1"/>
  <c r="BY271" i="4" s="1" a="1"/>
  <c r="BY271" i="4" s="1"/>
  <c r="AG271" i="4" a="1"/>
  <c r="AG271" i="4" s="1"/>
  <c r="AH271" i="4" s="1"/>
  <c r="AP271" i="4" s="1"/>
  <c r="BS271" i="4" a="1"/>
  <c r="BS271" i="4" s="1"/>
  <c r="BO271" i="4" a="1"/>
  <c r="BO271" i="4" s="1"/>
  <c r="BP271" i="4" a="1"/>
  <c r="BP271" i="4" s="1"/>
  <c r="BM271" i="4" a="1"/>
  <c r="BM271" i="4" s="1"/>
  <c r="AM271" i="4" s="1" a="1"/>
  <c r="AM271" i="4" s="1"/>
  <c r="BN271" i="4" a="1"/>
  <c r="BN271" i="4" s="1"/>
  <c r="BR271" i="4" a="1"/>
  <c r="BR271" i="4" s="1"/>
  <c r="BT271" i="4" l="1"/>
  <c r="CB271" i="4" s="1"/>
  <c r="BQ271" i="4"/>
  <c r="BU271" i="4" s="1"/>
  <c r="AJ271" i="4"/>
  <c r="AN271" i="4" s="1"/>
  <c r="AO271" i="4" s="1"/>
  <c r="AE271" i="4"/>
  <c r="AI271" i="4" s="1"/>
  <c r="BV271" i="4" s="1"/>
  <c r="BZ271" i="4" s="1"/>
  <c r="CA271" i="4" l="1"/>
  <c r="AS271" i="4"/>
  <c r="AQ271" i="4"/>
  <c r="AR271" i="4"/>
  <c r="CD271" i="4"/>
  <c r="CE271" i="4"/>
  <c r="CC271" i="4"/>
  <c r="BW271" i="4"/>
  <c r="BX271" i="4" s="1"/>
  <c r="AK271" i="4"/>
  <c r="AL271" i="4" s="1"/>
  <c r="CF271" i="4"/>
  <c r="AT272" i="4" l="1"/>
  <c r="H272" i="4"/>
  <c r="I272" i="4" l="1" a="1"/>
  <c r="I272" i="4" s="1"/>
  <c r="N272" i="4" a="1"/>
  <c r="N272" i="4" s="1"/>
  <c r="O272" i="4" a="1"/>
  <c r="O272" i="4" s="1"/>
  <c r="K272" i="4" a="1"/>
  <c r="K272" i="4" s="1"/>
  <c r="L272" i="4" a="1"/>
  <c r="L272" i="4" s="1"/>
  <c r="AU272" i="4" a="1"/>
  <c r="AU272" i="4" s="1"/>
  <c r="AY272" i="4" a="1"/>
  <c r="AY272" i="4" s="1"/>
  <c r="AX272" i="4" a="1"/>
  <c r="AX272" i="4" s="1"/>
  <c r="BA272" i="4" a="1"/>
  <c r="BA272" i="4" s="1"/>
  <c r="AW272" i="4" a="1"/>
  <c r="AW272" i="4" s="1"/>
  <c r="AZ272" i="4" l="1" a="1"/>
  <c r="AZ272" i="4" s="1"/>
  <c r="BC272" i="4" a="1"/>
  <c r="BC272" i="4" s="1"/>
  <c r="AV272" i="4" a="1"/>
  <c r="AV272" i="4" s="1"/>
  <c r="BD272" i="4" a="1"/>
  <c r="BD272" i="4" s="1"/>
  <c r="BF272" i="4" s="1" a="1"/>
  <c r="BF272" i="4" s="1"/>
  <c r="BE272" i="4" a="1"/>
  <c r="BE272" i="4" s="1"/>
  <c r="BG272" i="4" s="1" a="1"/>
  <c r="BG272" i="4" s="1"/>
  <c r="BB272" i="4" a="1"/>
  <c r="BB272" i="4" s="1"/>
  <c r="M272" i="4" a="1"/>
  <c r="M272" i="4" s="1"/>
  <c r="Q272" i="4" a="1"/>
  <c r="Q272" i="4" s="1"/>
  <c r="S272" i="4" a="1"/>
  <c r="S272" i="4" s="1"/>
  <c r="U272" i="4" s="1" a="1"/>
  <c r="U272" i="4" s="1"/>
  <c r="P272" i="4" a="1"/>
  <c r="P272" i="4" s="1"/>
  <c r="J272" i="4" a="1"/>
  <c r="J272" i="4" s="1"/>
  <c r="R272" i="4" a="1"/>
  <c r="R272" i="4" s="1"/>
  <c r="T272" i="4" s="1" a="1"/>
  <c r="T272" i="4" s="1"/>
  <c r="W272" i="4" l="1"/>
  <c r="X272" i="4"/>
  <c r="V272" i="4"/>
  <c r="BH272" i="4"/>
  <c r="BI272" i="4"/>
  <c r="BJ272" i="4"/>
  <c r="BK272" i="4" s="1"/>
  <c r="BL272" i="4" s="1"/>
  <c r="Y272" i="4" l="1"/>
  <c r="Z272" i="4" s="1"/>
  <c r="BM272" i="4" a="1"/>
  <c r="BM272" i="4" s="1"/>
  <c r="AM272" i="4" s="1" a="1"/>
  <c r="AM272" i="4" s="1"/>
  <c r="BR272" i="4" a="1"/>
  <c r="BR272" i="4" s="1"/>
  <c r="BS272" i="4" a="1"/>
  <c r="BS272" i="4" s="1"/>
  <c r="BT272" i="4" s="1"/>
  <c r="BO272" i="4" a="1"/>
  <c r="BO272" i="4" s="1"/>
  <c r="BN272" i="4" a="1"/>
  <c r="BN272" i="4" s="1"/>
  <c r="BP272" i="4" a="1"/>
  <c r="BP272" i="4" s="1"/>
  <c r="AF272" i="4" a="1"/>
  <c r="AF272" i="4" s="1"/>
  <c r="AG272" i="4" a="1"/>
  <c r="AG272" i="4" s="1"/>
  <c r="AH272" i="4" s="1"/>
  <c r="AC272" i="4" a="1"/>
  <c r="AC272" i="4" s="1"/>
  <c r="AA272" i="4" a="1"/>
  <c r="AA272" i="4" s="1"/>
  <c r="BY272" i="4" s="1" a="1"/>
  <c r="BY272" i="4" s="1"/>
  <c r="AB272" i="4" a="1"/>
  <c r="AB272" i="4" s="1"/>
  <c r="AD272" i="4" a="1"/>
  <c r="AD272" i="4" s="1"/>
  <c r="CB272" i="4" l="1"/>
  <c r="AP272" i="4"/>
  <c r="AS272" i="4"/>
  <c r="AR272" i="4"/>
  <c r="AQ272" i="4"/>
  <c r="CE272" i="4"/>
  <c r="CC272" i="4"/>
  <c r="CD272" i="4"/>
  <c r="AE272" i="4"/>
  <c r="AI272" i="4" s="1"/>
  <c r="BQ272" i="4"/>
  <c r="BV272" i="4"/>
  <c r="BZ272" i="4" s="1"/>
  <c r="CA272" i="4" s="1"/>
  <c r="BU272" i="4"/>
  <c r="BW272" i="4" l="1"/>
  <c r="BX272" i="4" s="1"/>
  <c r="AJ272" i="4"/>
  <c r="AN272" i="4" s="1"/>
  <c r="AO272" i="4" s="1"/>
  <c r="AK272" i="4" l="1"/>
  <c r="AL272" i="4" s="1"/>
  <c r="CF272" i="4" s="1"/>
  <c r="AT273" i="4"/>
  <c r="H273" i="4"/>
  <c r="I273" i="4" l="1" a="1"/>
  <c r="I273" i="4" s="1"/>
  <c r="O273" i="4" a="1"/>
  <c r="O273" i="4" s="1"/>
  <c r="K273" i="4" a="1"/>
  <c r="K273" i="4" s="1"/>
  <c r="M273" i="4" a="1"/>
  <c r="M273" i="4" s="1"/>
  <c r="L273" i="4" a="1"/>
  <c r="L273" i="4" s="1"/>
  <c r="N273" i="4" a="1"/>
  <c r="N273" i="4" s="1"/>
  <c r="AU273" i="4" a="1"/>
  <c r="AU273" i="4" s="1"/>
  <c r="AZ273" i="4" a="1"/>
  <c r="AZ273" i="4" s="1"/>
  <c r="AX273" i="4" a="1"/>
  <c r="AX273" i="4" s="1"/>
  <c r="AY273" i="4" a="1"/>
  <c r="AY273" i="4" s="1"/>
  <c r="AW273" i="4" a="1"/>
  <c r="AW273" i="4" s="1"/>
  <c r="BA273" i="4" a="1"/>
  <c r="BA273" i="4" s="1"/>
  <c r="BE273" i="4" l="1" a="1"/>
  <c r="BE273" i="4" s="1"/>
  <c r="BG273" i="4" s="1" a="1"/>
  <c r="BG273" i="4" s="1"/>
  <c r="BC273" i="4" a="1"/>
  <c r="BC273" i="4" s="1"/>
  <c r="AV273" i="4" a="1"/>
  <c r="AV273" i="4" s="1"/>
  <c r="BB273" i="4" a="1"/>
  <c r="BB273" i="4" s="1"/>
  <c r="BD273" i="4" a="1"/>
  <c r="BD273" i="4" s="1"/>
  <c r="BF273" i="4" s="1" a="1"/>
  <c r="BF273" i="4" s="1"/>
  <c r="P273" i="4" a="1"/>
  <c r="P273" i="4" s="1"/>
  <c r="S273" i="4" a="1"/>
  <c r="S273" i="4" s="1"/>
  <c r="U273" i="4" s="1" a="1"/>
  <c r="U273" i="4" s="1"/>
  <c r="R273" i="4" a="1"/>
  <c r="R273" i="4" s="1"/>
  <c r="T273" i="4" s="1" a="1"/>
  <c r="T273" i="4" s="1"/>
  <c r="J273" i="4" a="1"/>
  <c r="J273" i="4" s="1"/>
  <c r="Q273" i="4" a="1"/>
  <c r="Q273" i="4" s="1"/>
  <c r="W273" i="4" l="1"/>
  <c r="V273" i="4"/>
  <c r="X273" i="4"/>
  <c r="Y273" i="4" s="1"/>
  <c r="Z273" i="4" s="1"/>
  <c r="BJ273" i="4"/>
  <c r="BI273" i="4"/>
  <c r="BH273" i="4"/>
  <c r="BK273" i="4" l="1"/>
  <c r="BL273" i="4" s="1"/>
  <c r="AC273" i="4" a="1"/>
  <c r="AC273" i="4" s="1"/>
  <c r="AA273" i="4" a="1"/>
  <c r="AA273" i="4" s="1"/>
  <c r="BY273" i="4" s="1" a="1"/>
  <c r="BY273" i="4" s="1"/>
  <c r="AD273" i="4" a="1"/>
  <c r="AD273" i="4" s="1"/>
  <c r="AF273" i="4" a="1"/>
  <c r="AF273" i="4" s="1"/>
  <c r="AB273" i="4" a="1"/>
  <c r="AB273" i="4" s="1"/>
  <c r="AG273" i="4" a="1"/>
  <c r="AG273" i="4" s="1"/>
  <c r="AH273" i="4" s="1"/>
  <c r="AP273" i="4" s="1"/>
  <c r="AE273" i="4" l="1"/>
  <c r="AI273" i="4" s="1"/>
  <c r="BP273" i="4" a="1"/>
  <c r="BP273" i="4" s="1"/>
  <c r="BS273" i="4" a="1"/>
  <c r="BS273" i="4" s="1"/>
  <c r="BR273" i="4" a="1"/>
  <c r="BR273" i="4" s="1"/>
  <c r="BO273" i="4" a="1"/>
  <c r="BO273" i="4" s="1"/>
  <c r="BQ273" i="4" s="1"/>
  <c r="BM273" i="4" a="1"/>
  <c r="BM273" i="4" s="1"/>
  <c r="AM273" i="4" s="1" a="1"/>
  <c r="AM273" i="4" s="1"/>
  <c r="BN273" i="4" a="1"/>
  <c r="BN273" i="4" s="1"/>
  <c r="BU273" i="4" l="1"/>
  <c r="BT273" i="4"/>
  <c r="CB273" i="4" s="1"/>
  <c r="AS273" i="4" l="1"/>
  <c r="AQ273" i="4"/>
  <c r="AR273" i="4"/>
  <c r="CD273" i="4"/>
  <c r="CE273" i="4"/>
  <c r="CC273" i="4"/>
  <c r="BV273" i="4"/>
  <c r="BZ273" i="4" s="1"/>
  <c r="CA273" i="4" s="1"/>
  <c r="AJ273" i="4"/>
  <c r="AN273" i="4" s="1"/>
  <c r="AO273" i="4" s="1"/>
  <c r="AK273" i="4" l="1"/>
  <c r="AL273" i="4" s="1"/>
  <c r="BW273" i="4"/>
  <c r="BX273" i="4" s="1"/>
  <c r="CF273" i="4" s="1"/>
  <c r="H274" i="4"/>
  <c r="AT274" i="4"/>
  <c r="AU274" i="4" l="1" a="1"/>
  <c r="AU274" i="4" s="1"/>
  <c r="AX274" i="4" a="1"/>
  <c r="AX274" i="4" s="1"/>
  <c r="BA274" i="4" a="1"/>
  <c r="BA274" i="4" s="1"/>
  <c r="AW274" i="4" a="1"/>
  <c r="AW274" i="4" s="1"/>
  <c r="AZ274" i="4" a="1"/>
  <c r="AZ274" i="4" s="1"/>
  <c r="I274" i="4" a="1"/>
  <c r="I274" i="4" s="1"/>
  <c r="O274" i="4" a="1"/>
  <c r="O274" i="4" s="1"/>
  <c r="N274" i="4" a="1"/>
  <c r="N274" i="4" s="1"/>
  <c r="M274" i="4" a="1"/>
  <c r="M274" i="4" s="1"/>
  <c r="L274" i="4" a="1"/>
  <c r="L274" i="4" s="1"/>
  <c r="K274" i="4" l="1" a="1"/>
  <c r="K274" i="4" s="1"/>
  <c r="J274" i="4" a="1"/>
  <c r="J274" i="4" s="1"/>
  <c r="R274" i="4" a="1"/>
  <c r="R274" i="4" s="1"/>
  <c r="T274" i="4" s="1" a="1"/>
  <c r="T274" i="4" s="1"/>
  <c r="P274" i="4" a="1"/>
  <c r="P274" i="4" s="1"/>
  <c r="Q274" i="4" a="1"/>
  <c r="Q274" i="4" s="1"/>
  <c r="S274" i="4" a="1"/>
  <c r="S274" i="4" s="1"/>
  <c r="U274" i="4" s="1" a="1"/>
  <c r="U274" i="4" s="1"/>
  <c r="AY274" i="4" a="1"/>
  <c r="AY274" i="4" s="1"/>
  <c r="BC274" i="4" a="1"/>
  <c r="BC274" i="4" s="1"/>
  <c r="BE274" i="4" a="1"/>
  <c r="BE274" i="4" s="1"/>
  <c r="BG274" i="4" s="1" a="1"/>
  <c r="BG274" i="4" s="1"/>
  <c r="BD274" i="4" a="1"/>
  <c r="BD274" i="4" s="1"/>
  <c r="BF274" i="4" s="1" a="1"/>
  <c r="BF274" i="4" s="1"/>
  <c r="BB274" i="4" a="1"/>
  <c r="BB274" i="4" s="1"/>
  <c r="AV274" i="4" a="1"/>
  <c r="AV274" i="4" s="1"/>
  <c r="BH274" i="4" l="1"/>
  <c r="BJ274" i="4"/>
  <c r="BK274" i="4" s="1"/>
  <c r="BL274" i="4" s="1"/>
  <c r="BI274" i="4"/>
  <c r="V274" i="4"/>
  <c r="W274" i="4"/>
  <c r="X274" i="4"/>
  <c r="Y274" i="4" s="1"/>
  <c r="Z274" i="4" s="1"/>
  <c r="AG274" i="4" l="1" a="1"/>
  <c r="AG274" i="4" s="1"/>
  <c r="AC274" i="4" a="1"/>
  <c r="AC274" i="4" s="1"/>
  <c r="AD274" i="4" a="1"/>
  <c r="AD274" i="4" s="1"/>
  <c r="AA274" i="4" a="1"/>
  <c r="AA274" i="4" s="1"/>
  <c r="BY274" i="4" s="1" a="1"/>
  <c r="BY274" i="4" s="1"/>
  <c r="AB274" i="4" a="1"/>
  <c r="AB274" i="4" s="1"/>
  <c r="AF274" i="4" a="1"/>
  <c r="AF274" i="4" s="1"/>
  <c r="BN274" i="4" a="1"/>
  <c r="BN274" i="4" s="1"/>
  <c r="BS274" i="4" a="1"/>
  <c r="BS274" i="4" s="1"/>
  <c r="BP274" i="4" a="1"/>
  <c r="BP274" i="4" s="1"/>
  <c r="BR274" i="4" a="1"/>
  <c r="BR274" i="4" s="1"/>
  <c r="BM274" i="4" a="1"/>
  <c r="BM274" i="4" s="1"/>
  <c r="AM274" i="4" s="1" a="1"/>
  <c r="AM274" i="4" s="1"/>
  <c r="BO274" i="4" a="1"/>
  <c r="BO274" i="4" s="1"/>
  <c r="BQ274" i="4" s="1"/>
  <c r="AH274" i="4" l="1"/>
  <c r="AP274" i="4" s="1"/>
  <c r="BT274" i="4"/>
  <c r="CB274" i="4" s="1"/>
  <c r="BU274" i="4"/>
  <c r="AE274" i="4"/>
  <c r="AI274" i="4" s="1"/>
  <c r="BV274" i="4" s="1"/>
  <c r="BZ274" i="4" s="1"/>
  <c r="AJ274" i="4"/>
  <c r="AN274" i="4" s="1"/>
  <c r="CA274" i="4" l="1"/>
  <c r="AO274" i="4"/>
  <c r="AR274" i="4"/>
  <c r="AS274" i="4"/>
  <c r="AQ274" i="4"/>
  <c r="CE274" i="4"/>
  <c r="CD274" i="4"/>
  <c r="CC274" i="4"/>
  <c r="BW274" i="4"/>
  <c r="BX274" i="4" s="1"/>
  <c r="AK274" i="4"/>
  <c r="AL274" i="4" s="1"/>
  <c r="CF274" i="4"/>
  <c r="H275" i="4" l="1"/>
  <c r="AT275" i="4"/>
  <c r="AU275" i="4" l="1" a="1"/>
  <c r="AU275" i="4" s="1"/>
  <c r="AX275" i="4" a="1"/>
  <c r="AX275" i="4" s="1"/>
  <c r="AZ275" i="4" a="1"/>
  <c r="AZ275" i="4" s="1"/>
  <c r="AW275" i="4" a="1"/>
  <c r="AW275" i="4" s="1"/>
  <c r="AY275" i="4" a="1"/>
  <c r="AY275" i="4" s="1"/>
  <c r="BA275" i="4" a="1"/>
  <c r="BA275" i="4" s="1"/>
  <c r="I275" i="4" a="1"/>
  <c r="I275" i="4" s="1"/>
  <c r="M275" i="4" a="1"/>
  <c r="M275" i="4" s="1"/>
  <c r="N275" i="4" a="1"/>
  <c r="N275" i="4" s="1"/>
  <c r="K275" i="4" a="1"/>
  <c r="K275" i="4" s="1"/>
  <c r="O275" i="4" a="1"/>
  <c r="O275" i="4" s="1"/>
  <c r="L275" i="4" a="1"/>
  <c r="L275" i="4" s="1"/>
  <c r="Q275" i="4" l="1" a="1"/>
  <c r="Q275" i="4" s="1"/>
  <c r="J275" i="4" a="1"/>
  <c r="J275" i="4" s="1"/>
  <c r="R275" i="4" a="1"/>
  <c r="R275" i="4" s="1"/>
  <c r="T275" i="4" s="1" a="1"/>
  <c r="T275" i="4" s="1"/>
  <c r="S275" i="4" a="1"/>
  <c r="S275" i="4" s="1"/>
  <c r="U275" i="4" s="1" a="1"/>
  <c r="U275" i="4" s="1"/>
  <c r="P275" i="4" a="1"/>
  <c r="P275" i="4" s="1"/>
  <c r="BB275" i="4" a="1"/>
  <c r="BB275" i="4" s="1"/>
  <c r="AV275" i="4" a="1"/>
  <c r="AV275" i="4" s="1"/>
  <c r="BD275" i="4" a="1"/>
  <c r="BD275" i="4" s="1"/>
  <c r="BF275" i="4" s="1" a="1"/>
  <c r="BF275" i="4" s="1"/>
  <c r="BE275" i="4" a="1"/>
  <c r="BE275" i="4" s="1"/>
  <c r="BG275" i="4" s="1" a="1"/>
  <c r="BG275" i="4" s="1"/>
  <c r="BC275" i="4" a="1"/>
  <c r="BC275" i="4" s="1"/>
  <c r="BH275" i="4" l="1"/>
  <c r="BI275" i="4"/>
  <c r="BJ275" i="4"/>
  <c r="BK275" i="4" s="1"/>
  <c r="BL275" i="4" s="1"/>
  <c r="V275" i="4"/>
  <c r="W275" i="4"/>
  <c r="X275" i="4"/>
  <c r="Y275" i="4" s="1"/>
  <c r="Z275" i="4" s="1"/>
  <c r="AA275" i="4" l="1" a="1"/>
  <c r="AA275" i="4" s="1"/>
  <c r="BY275" i="4" s="1" a="1"/>
  <c r="BY275" i="4" s="1"/>
  <c r="AF275" i="4" a="1"/>
  <c r="AF275" i="4" s="1"/>
  <c r="AG275" i="4" a="1"/>
  <c r="AG275" i="4" s="1"/>
  <c r="AH275" i="4" s="1"/>
  <c r="AC275" i="4" a="1"/>
  <c r="AC275" i="4" s="1"/>
  <c r="AB275" i="4" a="1"/>
  <c r="AB275" i="4" s="1"/>
  <c r="AD275" i="4" a="1"/>
  <c r="AD275" i="4" s="1"/>
  <c r="BM275" i="4" a="1"/>
  <c r="BM275" i="4" s="1"/>
  <c r="AM275" i="4" s="1" a="1"/>
  <c r="AM275" i="4" s="1"/>
  <c r="BN275" i="4" a="1"/>
  <c r="BN275" i="4" s="1"/>
  <c r="BS275" i="4" a="1"/>
  <c r="BS275" i="4" s="1"/>
  <c r="BO275" i="4" a="1"/>
  <c r="BO275" i="4" s="1"/>
  <c r="BP275" i="4" a="1"/>
  <c r="BP275" i="4" s="1"/>
  <c r="BR275" i="4" a="1"/>
  <c r="BR275" i="4" s="1"/>
  <c r="AP275" i="4" l="1"/>
  <c r="BT275" i="4"/>
  <c r="CB275" i="4" s="1"/>
  <c r="BQ275" i="4"/>
  <c r="BU275" i="4" s="1"/>
  <c r="AE275" i="4"/>
  <c r="AJ275" i="4"/>
  <c r="AN275" i="4" s="1"/>
  <c r="AO275" i="4" s="1"/>
  <c r="AI275" i="4"/>
  <c r="BV275" i="4" s="1"/>
  <c r="BZ275" i="4" s="1"/>
  <c r="CA275" i="4" l="1"/>
  <c r="AS275" i="4"/>
  <c r="AQ275" i="4"/>
  <c r="AR275" i="4"/>
  <c r="CD275" i="4"/>
  <c r="CE275" i="4"/>
  <c r="CC275" i="4"/>
  <c r="BW275" i="4"/>
  <c r="BX275" i="4" s="1"/>
  <c r="AK275" i="4"/>
  <c r="AL275" i="4" s="1"/>
  <c r="CF275" i="4"/>
  <c r="H276" i="4" l="1"/>
  <c r="AT276" i="4"/>
  <c r="AU276" i="4" l="1" a="1"/>
  <c r="AU276" i="4" s="1"/>
  <c r="AZ276" i="4" a="1"/>
  <c r="AZ276" i="4" s="1"/>
  <c r="AY276" i="4" a="1"/>
  <c r="AY276" i="4" s="1"/>
  <c r="AX276" i="4" a="1"/>
  <c r="AX276" i="4" s="1"/>
  <c r="BA276" i="4" a="1"/>
  <c r="BA276" i="4" s="1"/>
  <c r="I276" i="4" a="1"/>
  <c r="I276" i="4" s="1"/>
  <c r="M276" i="4" a="1"/>
  <c r="M276" i="4" s="1"/>
  <c r="N276" i="4" a="1"/>
  <c r="N276" i="4" s="1"/>
  <c r="L276" i="4" a="1"/>
  <c r="L276" i="4" s="1"/>
  <c r="K276" i="4" a="1"/>
  <c r="K276" i="4" s="1"/>
  <c r="O276" i="4" a="1"/>
  <c r="O276" i="4" s="1"/>
  <c r="S276" i="4" l="1" a="1"/>
  <c r="S276" i="4" s="1"/>
  <c r="U276" i="4" s="1" a="1"/>
  <c r="U276" i="4" s="1"/>
  <c r="Q276" i="4" a="1"/>
  <c r="Q276" i="4" s="1"/>
  <c r="J276" i="4" a="1"/>
  <c r="J276" i="4" s="1"/>
  <c r="P276" i="4" a="1"/>
  <c r="P276" i="4" s="1"/>
  <c r="R276" i="4" a="1"/>
  <c r="R276" i="4" s="1"/>
  <c r="T276" i="4" s="1" a="1"/>
  <c r="T276" i="4" s="1"/>
  <c r="AW276" i="4" a="1"/>
  <c r="AW276" i="4" s="1"/>
  <c r="BE276" i="4" a="1"/>
  <c r="BE276" i="4" s="1"/>
  <c r="BG276" i="4" s="1" a="1"/>
  <c r="BG276" i="4" s="1"/>
  <c r="BB276" i="4" a="1"/>
  <c r="BB276" i="4" s="1"/>
  <c r="BC276" i="4" a="1"/>
  <c r="BC276" i="4" s="1"/>
  <c r="AV276" i="4" a="1"/>
  <c r="AV276" i="4" s="1"/>
  <c r="BD276" i="4" a="1"/>
  <c r="BD276" i="4" s="1"/>
  <c r="BF276" i="4" s="1" a="1"/>
  <c r="BF276" i="4" s="1"/>
  <c r="BI276" i="4" l="1"/>
  <c r="BJ276" i="4"/>
  <c r="BH276" i="4"/>
  <c r="X276" i="4"/>
  <c r="W276" i="4"/>
  <c r="V276" i="4"/>
  <c r="BK276" i="4" l="1"/>
  <c r="BL276" i="4" s="1"/>
  <c r="Y276" i="4"/>
  <c r="Z276" i="4" s="1"/>
  <c r="AD276" i="4" a="1"/>
  <c r="AD276" i="4" s="1"/>
  <c r="AG276" i="4" a="1"/>
  <c r="AG276" i="4" s="1"/>
  <c r="AF276" i="4" a="1"/>
  <c r="AF276" i="4" s="1"/>
  <c r="AC276" i="4" a="1"/>
  <c r="AC276" i="4" s="1"/>
  <c r="AE276" i="4" s="1"/>
  <c r="AA276" i="4" a="1"/>
  <c r="AA276" i="4" s="1"/>
  <c r="BY276" i="4" s="1" a="1"/>
  <c r="BY276" i="4" s="1"/>
  <c r="AB276" i="4" a="1"/>
  <c r="AB276" i="4" s="1"/>
  <c r="BO276" i="4" a="1"/>
  <c r="BO276" i="4" s="1"/>
  <c r="BN276" i="4" a="1"/>
  <c r="BN276" i="4" s="1"/>
  <c r="BR276" i="4" a="1"/>
  <c r="BR276" i="4" s="1"/>
  <c r="BP276" i="4" a="1"/>
  <c r="BP276" i="4" s="1"/>
  <c r="BM276" i="4" a="1"/>
  <c r="BM276" i="4" s="1"/>
  <c r="AM276" i="4" s="1" a="1"/>
  <c r="AM276" i="4" s="1"/>
  <c r="BS276" i="4" a="1"/>
  <c r="BS276" i="4" s="1"/>
  <c r="BT276" i="4" s="1"/>
  <c r="CB276" i="4" s="1"/>
  <c r="AH276" i="4" l="1"/>
  <c r="AP276" i="4" s="1"/>
  <c r="BQ276" i="4"/>
  <c r="BU276" i="4" s="1"/>
  <c r="AI276" i="4"/>
  <c r="BV276" i="4" s="1"/>
  <c r="BZ276" i="4" s="1"/>
  <c r="CA276" i="4" s="1"/>
  <c r="AJ276" i="4"/>
  <c r="AN276" i="4" s="1"/>
  <c r="AO276" i="4" l="1"/>
  <c r="AR276" i="4"/>
  <c r="AS276" i="4"/>
  <c r="AQ276" i="4"/>
  <c r="CE276" i="4"/>
  <c r="CC276" i="4"/>
  <c r="CD276" i="4"/>
  <c r="BW276" i="4"/>
  <c r="BX276" i="4" s="1"/>
  <c r="AK276" i="4"/>
  <c r="AL276" i="4" s="1"/>
  <c r="CF276" i="4"/>
  <c r="AT277" i="4" l="1"/>
  <c r="H277" i="4"/>
  <c r="I277" i="4" l="1" a="1"/>
  <c r="I277" i="4" s="1"/>
  <c r="N277" i="4" a="1"/>
  <c r="N277" i="4" s="1"/>
  <c r="L277" i="4" a="1"/>
  <c r="L277" i="4" s="1"/>
  <c r="M277" i="4" a="1"/>
  <c r="M277" i="4" s="1"/>
  <c r="O277" i="4" a="1"/>
  <c r="O277" i="4" s="1"/>
  <c r="K277" i="4" a="1"/>
  <c r="K277" i="4" s="1"/>
  <c r="AU277" i="4" a="1"/>
  <c r="AU277" i="4" s="1"/>
  <c r="BA277" i="4" a="1"/>
  <c r="BA277" i="4" s="1"/>
  <c r="AX277" i="4" a="1"/>
  <c r="AX277" i="4" s="1"/>
  <c r="AZ277" i="4" a="1"/>
  <c r="AZ277" i="4" s="1"/>
  <c r="AY277" i="4" a="1"/>
  <c r="AY277" i="4" s="1"/>
  <c r="AW277" i="4" l="1" a="1"/>
  <c r="AW277" i="4" s="1"/>
  <c r="BE277" i="4" a="1"/>
  <c r="BE277" i="4" s="1"/>
  <c r="BG277" i="4" s="1" a="1"/>
  <c r="BG277" i="4" s="1"/>
  <c r="AV277" i="4" a="1"/>
  <c r="AV277" i="4" s="1"/>
  <c r="BB277" i="4" a="1"/>
  <c r="BB277" i="4" s="1"/>
  <c r="BC277" i="4" a="1"/>
  <c r="BC277" i="4" s="1"/>
  <c r="BD277" i="4" a="1"/>
  <c r="BD277" i="4" s="1"/>
  <c r="BF277" i="4" s="1" a="1"/>
  <c r="BF277" i="4" s="1"/>
  <c r="J277" i="4" a="1"/>
  <c r="J277" i="4" s="1"/>
  <c r="S277" i="4" a="1"/>
  <c r="S277" i="4" s="1"/>
  <c r="U277" i="4" s="1" a="1"/>
  <c r="U277" i="4" s="1"/>
  <c r="Q277" i="4" a="1"/>
  <c r="Q277" i="4" s="1"/>
  <c r="P277" i="4" a="1"/>
  <c r="P277" i="4" s="1"/>
  <c r="R277" i="4" a="1"/>
  <c r="R277" i="4" s="1"/>
  <c r="T277" i="4" s="1" a="1"/>
  <c r="T277" i="4" s="1"/>
  <c r="X277" i="4" l="1"/>
  <c r="W277" i="4"/>
  <c r="V277" i="4"/>
  <c r="BI277" i="4"/>
  <c r="BH277" i="4"/>
  <c r="BJ277" i="4"/>
  <c r="BK277" i="4" s="1"/>
  <c r="BL277" i="4" s="1"/>
  <c r="Y277" i="4" l="1"/>
  <c r="Z277" i="4" s="1"/>
  <c r="BO277" i="4" a="1"/>
  <c r="BO277" i="4" s="1"/>
  <c r="BM277" i="4" a="1"/>
  <c r="BM277" i="4" s="1"/>
  <c r="AM277" i="4" s="1" a="1"/>
  <c r="AM277" i="4" s="1"/>
  <c r="BR277" i="4" a="1"/>
  <c r="BR277" i="4" s="1"/>
  <c r="BP277" i="4" a="1"/>
  <c r="BP277" i="4" s="1"/>
  <c r="BS277" i="4" a="1"/>
  <c r="BS277" i="4" s="1"/>
  <c r="BT277" i="4" s="1"/>
  <c r="BN277" i="4" a="1"/>
  <c r="BN277" i="4" s="1"/>
  <c r="AF277" i="4" a="1"/>
  <c r="AF277" i="4" s="1"/>
  <c r="AC277" i="4" a="1"/>
  <c r="AC277" i="4" s="1"/>
  <c r="AB277" i="4" a="1"/>
  <c r="AB277" i="4" s="1"/>
  <c r="AA277" i="4" a="1"/>
  <c r="AA277" i="4" s="1"/>
  <c r="BY277" i="4" s="1" a="1"/>
  <c r="BY277" i="4" s="1"/>
  <c r="AD277" i="4" a="1"/>
  <c r="AD277" i="4" s="1"/>
  <c r="AG277" i="4" a="1"/>
  <c r="AG277" i="4" s="1"/>
  <c r="AH277" i="4" s="1"/>
  <c r="AP277" i="4" s="1"/>
  <c r="CB277" i="4" l="1"/>
  <c r="AS277" i="4"/>
  <c r="AR277" i="4"/>
  <c r="AQ277" i="4"/>
  <c r="CE277" i="4"/>
  <c r="CC277" i="4"/>
  <c r="CD277" i="4"/>
  <c r="AE277" i="4"/>
  <c r="AI277" i="4" s="1"/>
  <c r="BV277" i="4" s="1"/>
  <c r="BQ277" i="4"/>
  <c r="BZ277" i="4" l="1"/>
  <c r="CA277" i="4" s="1"/>
  <c r="BU277" i="4"/>
  <c r="BW277" i="4" l="1"/>
  <c r="BX277" i="4" s="1"/>
  <c r="AJ277" i="4"/>
  <c r="AN277" i="4" s="1"/>
  <c r="AO277" i="4" s="1"/>
  <c r="AK277" i="4" l="1"/>
  <c r="AL277" i="4" s="1"/>
  <c r="CF277" i="4" s="1"/>
  <c r="H278" i="4"/>
  <c r="AT278" i="4"/>
  <c r="AU278" i="4" l="1" a="1"/>
  <c r="AU278" i="4" s="1"/>
  <c r="AY278" i="4" a="1"/>
  <c r="AY278" i="4" s="1"/>
  <c r="AZ278" i="4" a="1"/>
  <c r="AZ278" i="4" s="1"/>
  <c r="AW278" i="4" a="1"/>
  <c r="AW278" i="4" s="1"/>
  <c r="BA278" i="4" a="1"/>
  <c r="BA278" i="4" s="1"/>
  <c r="I278" i="4" a="1"/>
  <c r="I278" i="4" s="1"/>
  <c r="L278" i="4" a="1"/>
  <c r="L278" i="4" s="1"/>
  <c r="N278" i="4" a="1"/>
  <c r="N278" i="4" s="1"/>
  <c r="O278" i="4" a="1"/>
  <c r="O278" i="4" s="1"/>
  <c r="M278" i="4" a="1"/>
  <c r="M278" i="4" s="1"/>
  <c r="K278" i="4" l="1" a="1"/>
  <c r="K278" i="4" s="1"/>
  <c r="P278" i="4" a="1"/>
  <c r="P278" i="4" s="1"/>
  <c r="J278" i="4" a="1"/>
  <c r="J278" i="4" s="1"/>
  <c r="R278" i="4" a="1"/>
  <c r="R278" i="4" s="1"/>
  <c r="T278" i="4" s="1" a="1"/>
  <c r="T278" i="4" s="1"/>
  <c r="Q278" i="4" a="1"/>
  <c r="Q278" i="4" s="1"/>
  <c r="S278" i="4" a="1"/>
  <c r="S278" i="4" s="1"/>
  <c r="U278" i="4" s="1" a="1"/>
  <c r="U278" i="4" s="1"/>
  <c r="AX278" i="4" a="1"/>
  <c r="AX278" i="4" s="1"/>
  <c r="BB278" i="4" a="1"/>
  <c r="BB278" i="4" s="1"/>
  <c r="BC278" i="4" a="1"/>
  <c r="BC278" i="4" s="1"/>
  <c r="AV278" i="4" a="1"/>
  <c r="AV278" i="4" s="1"/>
  <c r="BD278" i="4" a="1"/>
  <c r="BD278" i="4" s="1"/>
  <c r="BF278" i="4" s="1" a="1"/>
  <c r="BF278" i="4" s="1"/>
  <c r="BE278" i="4" a="1"/>
  <c r="BE278" i="4" s="1"/>
  <c r="BG278" i="4" s="1" a="1"/>
  <c r="BG278" i="4" s="1"/>
  <c r="BH278" i="4" l="1"/>
  <c r="BJ278" i="4"/>
  <c r="BK278" i="4" s="1"/>
  <c r="BL278" i="4" s="1"/>
  <c r="BI278" i="4"/>
  <c r="V278" i="4"/>
  <c r="W278" i="4"/>
  <c r="X278" i="4"/>
  <c r="Y278" i="4" s="1"/>
  <c r="Z278" i="4" s="1"/>
  <c r="AA278" i="4" l="1" a="1"/>
  <c r="AA278" i="4" s="1"/>
  <c r="BY278" i="4" s="1" a="1"/>
  <c r="BY278" i="4" s="1"/>
  <c r="AB278" i="4" a="1"/>
  <c r="AB278" i="4" s="1"/>
  <c r="AG278" i="4" a="1"/>
  <c r="AG278" i="4" s="1"/>
  <c r="AC278" i="4" a="1"/>
  <c r="AC278" i="4" s="1"/>
  <c r="AD278" i="4" a="1"/>
  <c r="AD278" i="4" s="1"/>
  <c r="AF278" i="4" a="1"/>
  <c r="AF278" i="4" s="1"/>
  <c r="BP278" i="4" a="1"/>
  <c r="BP278" i="4" s="1"/>
  <c r="BR278" i="4" a="1"/>
  <c r="BR278" i="4" s="1"/>
  <c r="BN278" i="4" a="1"/>
  <c r="BN278" i="4" s="1"/>
  <c r="BS278" i="4" a="1"/>
  <c r="BS278" i="4" s="1"/>
  <c r="BT278" i="4" s="1"/>
  <c r="CB278" i="4" s="1"/>
  <c r="BM278" i="4" a="1"/>
  <c r="BM278" i="4" s="1"/>
  <c r="AM278" i="4" s="1" a="1"/>
  <c r="AM278" i="4" s="1"/>
  <c r="BO278" i="4" a="1"/>
  <c r="BO278" i="4" s="1"/>
  <c r="BQ278" i="4" s="1"/>
  <c r="AH278" i="4" l="1"/>
  <c r="AP278" i="4" s="1"/>
  <c r="BU278" i="4"/>
  <c r="AE278" i="4"/>
  <c r="AI278" i="4" s="1"/>
  <c r="BV278" i="4" s="1"/>
  <c r="BZ278" i="4" s="1"/>
  <c r="CA278" i="4" s="1"/>
  <c r="AJ278" i="4"/>
  <c r="AN278" i="4" s="1"/>
  <c r="AO278" i="4" l="1"/>
  <c r="AR278" i="4"/>
  <c r="AS278" i="4"/>
  <c r="AQ278" i="4"/>
  <c r="CE278" i="4"/>
  <c r="CC278" i="4"/>
  <c r="CD278" i="4"/>
  <c r="BW278" i="4"/>
  <c r="BX278" i="4" s="1"/>
  <c r="AK278" i="4"/>
  <c r="AL278" i="4" s="1"/>
  <c r="CF278" i="4"/>
  <c r="H279" i="4" l="1"/>
  <c r="AT279" i="4"/>
  <c r="AU279" i="4" l="1" a="1"/>
  <c r="AU279" i="4" s="1"/>
  <c r="BA279" i="4" a="1"/>
  <c r="BA279" i="4" s="1"/>
  <c r="AY279" i="4" a="1"/>
  <c r="AY279" i="4" s="1"/>
  <c r="AW279" i="4" a="1"/>
  <c r="AW279" i="4" s="1"/>
  <c r="AX279" i="4" a="1"/>
  <c r="AX279" i="4" s="1"/>
  <c r="I279" i="4" a="1"/>
  <c r="I279" i="4" s="1"/>
  <c r="L279" i="4" a="1"/>
  <c r="L279" i="4" s="1"/>
  <c r="O279" i="4" a="1"/>
  <c r="O279" i="4" s="1"/>
  <c r="K279" i="4" a="1"/>
  <c r="K279" i="4" s="1"/>
  <c r="N279" i="4" a="1"/>
  <c r="N279" i="4" s="1"/>
  <c r="M279" i="4" a="1"/>
  <c r="M279" i="4" s="1"/>
  <c r="S279" i="4" l="1" a="1"/>
  <c r="S279" i="4" s="1"/>
  <c r="U279" i="4" s="1" a="1"/>
  <c r="U279" i="4" s="1"/>
  <c r="P279" i="4" a="1"/>
  <c r="P279" i="4" s="1"/>
  <c r="Q279" i="4" a="1"/>
  <c r="Q279" i="4" s="1"/>
  <c r="J279" i="4" a="1"/>
  <c r="J279" i="4" s="1"/>
  <c r="R279" i="4" a="1"/>
  <c r="R279" i="4" s="1"/>
  <c r="T279" i="4" s="1" a="1"/>
  <c r="T279" i="4" s="1"/>
  <c r="AZ279" i="4" a="1"/>
  <c r="AZ279" i="4" s="1"/>
  <c r="AV279" i="4" a="1"/>
  <c r="AV279" i="4" s="1"/>
  <c r="BD279" i="4" a="1"/>
  <c r="BD279" i="4" s="1"/>
  <c r="BF279" i="4" s="1" a="1"/>
  <c r="BF279" i="4" s="1"/>
  <c r="BB279" i="4" a="1"/>
  <c r="BB279" i="4" s="1"/>
  <c r="BC279" i="4" a="1"/>
  <c r="BC279" i="4" s="1"/>
  <c r="BE279" i="4" a="1"/>
  <c r="BE279" i="4" s="1"/>
  <c r="BG279" i="4" s="1" a="1"/>
  <c r="BG279" i="4" s="1"/>
  <c r="BH279" i="4" l="1"/>
  <c r="BI279" i="4"/>
  <c r="BJ279" i="4"/>
  <c r="BK279" i="4" s="1"/>
  <c r="BL279" i="4" s="1"/>
  <c r="W279" i="4"/>
  <c r="X279" i="4"/>
  <c r="V279" i="4"/>
  <c r="Y279" i="4" l="1"/>
  <c r="Z279" i="4" s="1"/>
  <c r="AC279" i="4" a="1"/>
  <c r="AC279" i="4" s="1"/>
  <c r="AA279" i="4" a="1"/>
  <c r="AA279" i="4" s="1"/>
  <c r="BY279" i="4" s="1" a="1"/>
  <c r="BY279" i="4" s="1"/>
  <c r="AF279" i="4" a="1"/>
  <c r="AF279" i="4" s="1"/>
  <c r="AG279" i="4" a="1"/>
  <c r="AG279" i="4" s="1"/>
  <c r="AH279" i="4" s="1"/>
  <c r="AB279" i="4" a="1"/>
  <c r="AB279" i="4" s="1"/>
  <c r="AD279" i="4" a="1"/>
  <c r="AD279" i="4" s="1"/>
  <c r="BS279" i="4" a="1"/>
  <c r="BS279" i="4" s="1"/>
  <c r="BO279" i="4" a="1"/>
  <c r="BO279" i="4" s="1"/>
  <c r="BP279" i="4" a="1"/>
  <c r="BP279" i="4" s="1"/>
  <c r="BM279" i="4" a="1"/>
  <c r="BM279" i="4" s="1"/>
  <c r="AM279" i="4" s="1" a="1"/>
  <c r="AM279" i="4" s="1"/>
  <c r="BN279" i="4" a="1"/>
  <c r="BN279" i="4" s="1"/>
  <c r="BR279" i="4" a="1"/>
  <c r="BR279" i="4" s="1"/>
  <c r="AP279" i="4" l="1"/>
  <c r="BT279" i="4"/>
  <c r="CB279" i="4" s="1"/>
  <c r="BQ279" i="4"/>
  <c r="BU279" i="4" s="1"/>
  <c r="AJ279" i="4"/>
  <c r="AN279" i="4" s="1"/>
  <c r="AO279" i="4" s="1"/>
  <c r="AE279" i="4"/>
  <c r="AI279" i="4" s="1"/>
  <c r="BV279" i="4" s="1"/>
  <c r="BZ279" i="4" s="1"/>
  <c r="CA279" i="4" l="1"/>
  <c r="AS279" i="4"/>
  <c r="AQ279" i="4"/>
  <c r="AR279" i="4"/>
  <c r="CD279" i="4"/>
  <c r="CE279" i="4"/>
  <c r="CC279" i="4"/>
  <c r="BW279" i="4"/>
  <c r="BX279" i="4" s="1"/>
  <c r="AK279" i="4"/>
  <c r="AL279" i="4" s="1"/>
  <c r="CF279" i="4"/>
  <c r="AT280" i="4" l="1"/>
  <c r="H280" i="4"/>
  <c r="I280" i="4" l="1" a="1"/>
  <c r="I280" i="4" s="1"/>
  <c r="L280" i="4" a="1"/>
  <c r="L280" i="4" s="1"/>
  <c r="N280" i="4" a="1"/>
  <c r="N280" i="4" s="1"/>
  <c r="O280" i="4" a="1"/>
  <c r="O280" i="4" s="1"/>
  <c r="K280" i="4" a="1"/>
  <c r="K280" i="4" s="1"/>
  <c r="AU280" i="4" a="1"/>
  <c r="AU280" i="4" s="1"/>
  <c r="AZ280" i="4" a="1"/>
  <c r="AZ280" i="4" s="1"/>
  <c r="AY280" i="4" a="1"/>
  <c r="AY280" i="4" s="1"/>
  <c r="AX280" i="4" a="1"/>
  <c r="AX280" i="4" s="1"/>
  <c r="BA280" i="4" a="1"/>
  <c r="BA280" i="4" s="1"/>
  <c r="AW280" i="4" l="1" a="1"/>
  <c r="AW280" i="4" s="1"/>
  <c r="BC280" i="4" a="1"/>
  <c r="BC280" i="4" s="1"/>
  <c r="AV280" i="4" a="1"/>
  <c r="AV280" i="4" s="1"/>
  <c r="BD280" i="4" a="1"/>
  <c r="BD280" i="4" s="1"/>
  <c r="BF280" i="4" s="1" a="1"/>
  <c r="BF280" i="4" s="1"/>
  <c r="BE280" i="4" a="1"/>
  <c r="BE280" i="4" s="1"/>
  <c r="BG280" i="4" s="1" a="1"/>
  <c r="BG280" i="4" s="1"/>
  <c r="BB280" i="4" a="1"/>
  <c r="BB280" i="4" s="1"/>
  <c r="M280" i="4" a="1"/>
  <c r="M280" i="4" s="1"/>
  <c r="Q280" i="4" a="1"/>
  <c r="Q280" i="4" s="1"/>
  <c r="S280" i="4" a="1"/>
  <c r="S280" i="4" s="1"/>
  <c r="U280" i="4" s="1" a="1"/>
  <c r="U280" i="4" s="1"/>
  <c r="P280" i="4" a="1"/>
  <c r="P280" i="4" s="1"/>
  <c r="R280" i="4" a="1"/>
  <c r="R280" i="4" s="1"/>
  <c r="T280" i="4" s="1" a="1"/>
  <c r="T280" i="4" s="1"/>
  <c r="J280" i="4" a="1"/>
  <c r="J280" i="4" s="1"/>
  <c r="W280" i="4" l="1"/>
  <c r="X280" i="4"/>
  <c r="V280" i="4"/>
  <c r="BH280" i="4"/>
  <c r="BI280" i="4"/>
  <c r="BJ280" i="4"/>
  <c r="BK280" i="4" s="1"/>
  <c r="BL280" i="4" s="1"/>
  <c r="Y280" i="4" l="1"/>
  <c r="Z280" i="4" s="1"/>
  <c r="BM280" i="4" a="1"/>
  <c r="BM280" i="4" s="1"/>
  <c r="AM280" i="4" s="1" a="1"/>
  <c r="AM280" i="4" s="1"/>
  <c r="BR280" i="4" a="1"/>
  <c r="BR280" i="4" s="1"/>
  <c r="BS280" i="4" a="1"/>
  <c r="BS280" i="4" s="1"/>
  <c r="BT280" i="4" s="1"/>
  <c r="BO280" i="4" a="1"/>
  <c r="BO280" i="4" s="1"/>
  <c r="BN280" i="4" a="1"/>
  <c r="BN280" i="4" s="1"/>
  <c r="BP280" i="4" a="1"/>
  <c r="BP280" i="4" s="1"/>
  <c r="AF280" i="4" a="1"/>
  <c r="AF280" i="4" s="1"/>
  <c r="AB280" i="4" a="1"/>
  <c r="AB280" i="4" s="1"/>
  <c r="AC280" i="4" a="1"/>
  <c r="AC280" i="4" s="1"/>
  <c r="AD280" i="4" a="1"/>
  <c r="AD280" i="4" s="1"/>
  <c r="AA280" i="4" a="1"/>
  <c r="AA280" i="4" s="1"/>
  <c r="BY280" i="4" s="1" a="1"/>
  <c r="BY280" i="4" s="1"/>
  <c r="AG280" i="4" a="1"/>
  <c r="AG280" i="4" s="1"/>
  <c r="AH280" i="4" s="1"/>
  <c r="AP280" i="4" s="1"/>
  <c r="CB280" i="4" l="1"/>
  <c r="AS280" i="4"/>
  <c r="AR280" i="4"/>
  <c r="AQ280" i="4"/>
  <c r="CE280" i="4"/>
  <c r="CC280" i="4"/>
  <c r="CD280" i="4"/>
  <c r="AE280" i="4"/>
  <c r="AI280" i="4"/>
  <c r="BV280" i="4" s="1"/>
  <c r="BQ280" i="4"/>
  <c r="BZ280" i="4" s="1"/>
  <c r="CA280" i="4" s="1"/>
  <c r="BU280" i="4"/>
  <c r="BW280" i="4" l="1"/>
  <c r="BX280" i="4" s="1"/>
  <c r="AJ280" i="4"/>
  <c r="AN280" i="4" s="1"/>
  <c r="AO280" i="4" s="1"/>
  <c r="AK280" i="4" l="1"/>
  <c r="AL280" i="4" s="1"/>
  <c r="CF280" i="4" s="1"/>
  <c r="AT281" i="4"/>
  <c r="H281" i="4"/>
  <c r="I281" i="4" l="1" a="1"/>
  <c r="I281" i="4" s="1"/>
  <c r="M281" i="4" a="1"/>
  <c r="M281" i="4" s="1"/>
  <c r="N281" i="4" a="1"/>
  <c r="N281" i="4" s="1"/>
  <c r="K281" i="4" a="1"/>
  <c r="K281" i="4" s="1"/>
  <c r="O281" i="4" a="1"/>
  <c r="O281" i="4" s="1"/>
  <c r="AU281" i="4" a="1"/>
  <c r="AU281" i="4" s="1"/>
  <c r="BA281" i="4" a="1"/>
  <c r="BA281" i="4" s="1"/>
  <c r="AW281" i="4" a="1"/>
  <c r="AW281" i="4" s="1"/>
  <c r="AZ281" i="4" a="1"/>
  <c r="AZ281" i="4" s="1"/>
  <c r="AX281" i="4" a="1"/>
  <c r="AX281" i="4" s="1"/>
  <c r="AY281" i="4" l="1" a="1"/>
  <c r="AY281" i="4" s="1"/>
  <c r="BE281" i="4" a="1"/>
  <c r="BE281" i="4" s="1"/>
  <c r="BG281" i="4" s="1" a="1"/>
  <c r="BG281" i="4" s="1"/>
  <c r="BC281" i="4" a="1"/>
  <c r="BC281" i="4" s="1"/>
  <c r="AV281" i="4" a="1"/>
  <c r="AV281" i="4" s="1"/>
  <c r="BB281" i="4" a="1"/>
  <c r="BB281" i="4" s="1"/>
  <c r="BD281" i="4" a="1"/>
  <c r="BD281" i="4" s="1"/>
  <c r="BF281" i="4" s="1" a="1"/>
  <c r="BF281" i="4" s="1"/>
  <c r="L281" i="4" a="1"/>
  <c r="L281" i="4" s="1"/>
  <c r="P281" i="4" a="1"/>
  <c r="P281" i="4" s="1"/>
  <c r="Q281" i="4" a="1"/>
  <c r="Q281" i="4" s="1"/>
  <c r="J281" i="4" a="1"/>
  <c r="J281" i="4" s="1"/>
  <c r="R281" i="4" a="1"/>
  <c r="R281" i="4" s="1"/>
  <c r="T281" i="4" s="1" a="1"/>
  <c r="T281" i="4" s="1"/>
  <c r="S281" i="4" a="1"/>
  <c r="S281" i="4" s="1"/>
  <c r="U281" i="4" s="1" a="1"/>
  <c r="U281" i="4" s="1"/>
  <c r="V281" i="4" l="1"/>
  <c r="X281" i="4"/>
  <c r="Y281" i="4" s="1"/>
  <c r="Z281" i="4" s="1"/>
  <c r="W281" i="4"/>
  <c r="BJ281" i="4"/>
  <c r="BI281" i="4"/>
  <c r="BH281" i="4"/>
  <c r="BK281" i="4" l="1"/>
  <c r="BL281" i="4" s="1"/>
  <c r="AD281" i="4" a="1"/>
  <c r="AD281" i="4" s="1"/>
  <c r="AF281" i="4" a="1"/>
  <c r="AF281" i="4" s="1"/>
  <c r="AB281" i="4" a="1"/>
  <c r="AB281" i="4" s="1"/>
  <c r="AG281" i="4" a="1"/>
  <c r="AG281" i="4" s="1"/>
  <c r="AH281" i="4" s="1"/>
  <c r="AP281" i="4" s="1"/>
  <c r="AA281" i="4" a="1"/>
  <c r="AA281" i="4" s="1"/>
  <c r="BY281" i="4" s="1" a="1"/>
  <c r="BY281" i="4" s="1"/>
  <c r="AC281" i="4" a="1"/>
  <c r="AC281" i="4" s="1"/>
  <c r="AE281" i="4" s="1"/>
  <c r="AI281" i="4" l="1"/>
  <c r="BP281" i="4" a="1"/>
  <c r="BP281" i="4" s="1"/>
  <c r="BR281" i="4" a="1"/>
  <c r="BR281" i="4" s="1"/>
  <c r="BS281" i="4" a="1"/>
  <c r="BS281" i="4" s="1"/>
  <c r="BT281" i="4" s="1"/>
  <c r="BO281" i="4" a="1"/>
  <c r="BO281" i="4" s="1"/>
  <c r="BQ281" i="4" s="1"/>
  <c r="BM281" i="4" a="1"/>
  <c r="BM281" i="4" s="1"/>
  <c r="AM281" i="4" s="1" a="1"/>
  <c r="AM281" i="4" s="1"/>
  <c r="BN281" i="4" a="1"/>
  <c r="BN281" i="4" s="1"/>
  <c r="CB281" i="4" l="1"/>
  <c r="AR281" i="4"/>
  <c r="AS281" i="4"/>
  <c r="CE281" i="4"/>
  <c r="AQ281" i="4"/>
  <c r="CC281" i="4"/>
  <c r="CD281" i="4"/>
  <c r="BV281" i="4"/>
  <c r="BZ281" i="4" s="1"/>
  <c r="CA281" i="4" s="1"/>
  <c r="BU281" i="4"/>
  <c r="BW281" i="4" l="1"/>
  <c r="BX281" i="4" s="1"/>
  <c r="AJ281" i="4"/>
  <c r="AN281" i="4" s="1"/>
  <c r="AO281" i="4" s="1"/>
  <c r="AK281" i="4" l="1"/>
  <c r="AL281" i="4" s="1"/>
  <c r="CF281" i="4" s="1"/>
  <c r="H282" i="4"/>
  <c r="AT282" i="4"/>
  <c r="AU282" i="4" l="1" a="1"/>
  <c r="AU282" i="4" s="1"/>
  <c r="AY282" i="4" a="1"/>
  <c r="AY282" i="4" s="1"/>
  <c r="AX282" i="4" a="1"/>
  <c r="AX282" i="4" s="1"/>
  <c r="BA282" i="4" a="1"/>
  <c r="BA282" i="4" s="1"/>
  <c r="AW282" i="4" a="1"/>
  <c r="AW282" i="4" s="1"/>
  <c r="I282" i="4" a="1"/>
  <c r="I282" i="4" s="1"/>
  <c r="K282" i="4" a="1"/>
  <c r="K282" i="4" s="1"/>
  <c r="O282" i="4" a="1"/>
  <c r="O282" i="4" s="1"/>
  <c r="L282" i="4" a="1"/>
  <c r="L282" i="4" s="1"/>
  <c r="M282" i="4" a="1"/>
  <c r="M282" i="4" s="1"/>
  <c r="N282" i="4" l="1" a="1"/>
  <c r="N282" i="4" s="1"/>
  <c r="J282" i="4" a="1"/>
  <c r="J282" i="4" s="1"/>
  <c r="R282" i="4" a="1"/>
  <c r="R282" i="4" s="1"/>
  <c r="T282" i="4" s="1" a="1"/>
  <c r="T282" i="4" s="1"/>
  <c r="P282" i="4" a="1"/>
  <c r="P282" i="4" s="1"/>
  <c r="Q282" i="4" a="1"/>
  <c r="Q282" i="4" s="1"/>
  <c r="S282" i="4" a="1"/>
  <c r="S282" i="4" s="1"/>
  <c r="U282" i="4" s="1" a="1"/>
  <c r="U282" i="4" s="1"/>
  <c r="AZ282" i="4" a="1"/>
  <c r="AZ282" i="4" s="1"/>
  <c r="AV282" i="4" a="1"/>
  <c r="AV282" i="4" s="1"/>
  <c r="BD282" i="4" a="1"/>
  <c r="BD282" i="4" s="1"/>
  <c r="BF282" i="4" s="1" a="1"/>
  <c r="BF282" i="4" s="1"/>
  <c r="BE282" i="4" a="1"/>
  <c r="BE282" i="4" s="1"/>
  <c r="BG282" i="4" s="1" a="1"/>
  <c r="BG282" i="4" s="1"/>
  <c r="BB282" i="4" a="1"/>
  <c r="BB282" i="4" s="1"/>
  <c r="BC282" i="4" a="1"/>
  <c r="BC282" i="4" s="1"/>
  <c r="BH282" i="4" l="1"/>
  <c r="BJ282" i="4"/>
  <c r="BK282" i="4" s="1"/>
  <c r="BL282" i="4" s="1"/>
  <c r="BI282" i="4"/>
  <c r="V282" i="4"/>
  <c r="W282" i="4"/>
  <c r="X282" i="4"/>
  <c r="Y282" i="4" s="1"/>
  <c r="Z282" i="4" s="1"/>
  <c r="AG282" i="4" l="1" a="1"/>
  <c r="AG282" i="4" s="1"/>
  <c r="AC282" i="4" a="1"/>
  <c r="AC282" i="4" s="1"/>
  <c r="AD282" i="4" a="1"/>
  <c r="AD282" i="4" s="1"/>
  <c r="AA282" i="4" a="1"/>
  <c r="AA282" i="4" s="1"/>
  <c r="BY282" i="4" s="1" a="1"/>
  <c r="BY282" i="4" s="1"/>
  <c r="AB282" i="4" a="1"/>
  <c r="AB282" i="4" s="1"/>
  <c r="AF282" i="4" a="1"/>
  <c r="AF282" i="4" s="1"/>
  <c r="BN282" i="4" a="1"/>
  <c r="BN282" i="4" s="1"/>
  <c r="BS282" i="4" a="1"/>
  <c r="BS282" i="4" s="1"/>
  <c r="BP282" i="4" a="1"/>
  <c r="BP282" i="4" s="1"/>
  <c r="BR282" i="4" a="1"/>
  <c r="BR282" i="4" s="1"/>
  <c r="BM282" i="4" a="1"/>
  <c r="BM282" i="4" s="1"/>
  <c r="AM282" i="4" s="1" a="1"/>
  <c r="AM282" i="4" s="1"/>
  <c r="BO282" i="4" a="1"/>
  <c r="BO282" i="4" s="1"/>
  <c r="BQ282" i="4" s="1"/>
  <c r="BU282" i="4" l="1"/>
  <c r="BT282" i="4"/>
  <c r="CB282" i="4" s="1"/>
  <c r="AE282" i="4"/>
  <c r="AI282" i="4" s="1"/>
  <c r="AH282" i="4"/>
  <c r="AP282" i="4" s="1"/>
  <c r="AS282" i="4" l="1"/>
  <c r="AR282" i="4"/>
  <c r="AQ282" i="4"/>
  <c r="CE282" i="4"/>
  <c r="CC282" i="4"/>
  <c r="CD282" i="4"/>
  <c r="AJ282" i="4"/>
  <c r="AN282" i="4" s="1"/>
  <c r="AO282" i="4" s="1"/>
  <c r="BV282" i="4"/>
  <c r="BZ282" i="4" s="1"/>
  <c r="CA282" i="4" s="1"/>
  <c r="AK282" i="4" l="1"/>
  <c r="AL282" i="4" s="1"/>
  <c r="BW282" i="4"/>
  <c r="BX282" i="4" s="1"/>
  <c r="CF282" i="4" s="1"/>
  <c r="H283" i="4"/>
  <c r="AT283" i="4"/>
  <c r="AU283" i="4" l="1" a="1"/>
  <c r="AU283" i="4" s="1"/>
  <c r="AZ283" i="4" a="1"/>
  <c r="AZ283" i="4" s="1"/>
  <c r="BA283" i="4" a="1"/>
  <c r="BA283" i="4" s="1"/>
  <c r="AY283" i="4" a="1"/>
  <c r="AY283" i="4" s="1"/>
  <c r="AW283" i="4" a="1"/>
  <c r="AW283" i="4" s="1"/>
  <c r="I283" i="4" a="1"/>
  <c r="I283" i="4" s="1"/>
  <c r="K283" i="4" a="1"/>
  <c r="K283" i="4" s="1"/>
  <c r="O283" i="4" a="1"/>
  <c r="O283" i="4" s="1"/>
  <c r="M283" i="4" a="1"/>
  <c r="M283" i="4" s="1"/>
  <c r="L283" i="4" a="1"/>
  <c r="L283" i="4" s="1"/>
  <c r="N283" i="4" l="1" a="1"/>
  <c r="N283" i="4" s="1"/>
  <c r="Q283" i="4" a="1"/>
  <c r="Q283" i="4" s="1"/>
  <c r="J283" i="4" a="1"/>
  <c r="J283" i="4" s="1"/>
  <c r="R283" i="4" a="1"/>
  <c r="R283" i="4" s="1"/>
  <c r="T283" i="4" s="1" a="1"/>
  <c r="T283" i="4" s="1"/>
  <c r="S283" i="4" a="1"/>
  <c r="S283" i="4" s="1"/>
  <c r="U283" i="4" s="1" a="1"/>
  <c r="U283" i="4" s="1"/>
  <c r="P283" i="4" a="1"/>
  <c r="P283" i="4" s="1"/>
  <c r="AX283" i="4" a="1"/>
  <c r="AX283" i="4" s="1"/>
  <c r="BB283" i="4" a="1"/>
  <c r="BB283" i="4" s="1"/>
  <c r="AV283" i="4" a="1"/>
  <c r="AV283" i="4" s="1"/>
  <c r="BD283" i="4" a="1"/>
  <c r="BD283" i="4" s="1"/>
  <c r="BF283" i="4" s="1" a="1"/>
  <c r="BF283" i="4" s="1"/>
  <c r="BC283" i="4" a="1"/>
  <c r="BC283" i="4" s="1"/>
  <c r="BE283" i="4" a="1"/>
  <c r="BE283" i="4" s="1"/>
  <c r="BG283" i="4" s="1" a="1"/>
  <c r="BG283" i="4" s="1"/>
  <c r="BH283" i="4" l="1"/>
  <c r="BI283" i="4"/>
  <c r="BJ283" i="4"/>
  <c r="BK283" i="4" s="1"/>
  <c r="BL283" i="4" s="1"/>
  <c r="V283" i="4"/>
  <c r="W283" i="4"/>
  <c r="X283" i="4"/>
  <c r="Y283" i="4" s="1"/>
  <c r="Z283" i="4" s="1"/>
  <c r="AA283" i="4" l="1" a="1"/>
  <c r="AA283" i="4" s="1"/>
  <c r="BY283" i="4" s="1" a="1"/>
  <c r="BY283" i="4" s="1"/>
  <c r="AF283" i="4" a="1"/>
  <c r="AF283" i="4" s="1"/>
  <c r="AG283" i="4" a="1"/>
  <c r="AG283" i="4" s="1"/>
  <c r="AH283" i="4" s="1"/>
  <c r="AC283" i="4" a="1"/>
  <c r="AC283" i="4" s="1"/>
  <c r="AB283" i="4" a="1"/>
  <c r="AB283" i="4" s="1"/>
  <c r="AD283" i="4" a="1"/>
  <c r="AD283" i="4" s="1"/>
  <c r="BM283" i="4" a="1"/>
  <c r="BM283" i="4" s="1"/>
  <c r="AM283" i="4" s="1" a="1"/>
  <c r="AM283" i="4" s="1"/>
  <c r="BN283" i="4" a="1"/>
  <c r="BN283" i="4" s="1"/>
  <c r="BS283" i="4" a="1"/>
  <c r="BS283" i="4" s="1"/>
  <c r="BO283" i="4" a="1"/>
  <c r="BO283" i="4" s="1"/>
  <c r="BP283" i="4" a="1"/>
  <c r="BP283" i="4" s="1"/>
  <c r="BR283" i="4" a="1"/>
  <c r="BR283" i="4" s="1"/>
  <c r="AP283" i="4" l="1"/>
  <c r="BT283" i="4"/>
  <c r="CB283" i="4" s="1"/>
  <c r="BQ283" i="4"/>
  <c r="BU283" i="4" s="1"/>
  <c r="AE283" i="4"/>
  <c r="AJ283" i="4"/>
  <c r="AN283" i="4" s="1"/>
  <c r="AO283" i="4" s="1"/>
  <c r="AI283" i="4"/>
  <c r="BV283" i="4" s="1"/>
  <c r="BZ283" i="4" s="1"/>
  <c r="CA283" i="4" l="1"/>
  <c r="AS283" i="4"/>
  <c r="AQ283" i="4"/>
  <c r="AR283" i="4"/>
  <c r="CD283" i="4"/>
  <c r="CE283" i="4"/>
  <c r="CC283" i="4"/>
  <c r="BW283" i="4"/>
  <c r="BX283" i="4" s="1"/>
  <c r="AK283" i="4"/>
  <c r="AL283" i="4" s="1"/>
  <c r="CF283" i="4"/>
  <c r="H284" i="4" l="1"/>
  <c r="AT284" i="4"/>
  <c r="AU284" i="4" l="1" a="1"/>
  <c r="AU284" i="4" s="1"/>
  <c r="AZ284" i="4" a="1"/>
  <c r="AZ284" i="4" s="1"/>
  <c r="AY284" i="4" a="1"/>
  <c r="AY284" i="4" s="1"/>
  <c r="AW284" i="4" a="1"/>
  <c r="AW284" i="4" s="1"/>
  <c r="BA284" i="4" a="1"/>
  <c r="BA284" i="4" s="1"/>
  <c r="I284" i="4" a="1"/>
  <c r="I284" i="4" s="1"/>
  <c r="N284" i="4" a="1"/>
  <c r="N284" i="4" s="1"/>
  <c r="M284" i="4" a="1"/>
  <c r="M284" i="4" s="1"/>
  <c r="K284" i="4" a="1"/>
  <c r="K284" i="4" s="1"/>
  <c r="O284" i="4" a="1"/>
  <c r="O284" i="4" s="1"/>
  <c r="L284" i="4" a="1"/>
  <c r="L284" i="4" s="1"/>
  <c r="S284" i="4" l="1" a="1"/>
  <c r="S284" i="4" s="1"/>
  <c r="U284" i="4" s="1" a="1"/>
  <c r="U284" i="4" s="1"/>
  <c r="Q284" i="4" a="1"/>
  <c r="Q284" i="4" s="1"/>
  <c r="J284" i="4" a="1"/>
  <c r="J284" i="4" s="1"/>
  <c r="P284" i="4" a="1"/>
  <c r="P284" i="4" s="1"/>
  <c r="R284" i="4" a="1"/>
  <c r="R284" i="4" s="1"/>
  <c r="T284" i="4" s="1" a="1"/>
  <c r="T284" i="4" s="1"/>
  <c r="AX284" i="4" a="1"/>
  <c r="AX284" i="4" s="1"/>
  <c r="BE284" i="4" a="1"/>
  <c r="BE284" i="4" s="1"/>
  <c r="BG284" i="4" s="1" a="1"/>
  <c r="BG284" i="4" s="1"/>
  <c r="BB284" i="4" a="1"/>
  <c r="BB284" i="4" s="1"/>
  <c r="BC284" i="4" a="1"/>
  <c r="BC284" i="4" s="1"/>
  <c r="AV284" i="4" a="1"/>
  <c r="AV284" i="4" s="1"/>
  <c r="BD284" i="4" a="1"/>
  <c r="BD284" i="4" s="1"/>
  <c r="BF284" i="4" s="1" a="1"/>
  <c r="BF284" i="4" s="1"/>
  <c r="BI284" i="4" l="1"/>
  <c r="BJ284" i="4"/>
  <c r="BH284" i="4"/>
  <c r="BK284" i="4"/>
  <c r="BL284" i="4" s="1"/>
  <c r="X284" i="4"/>
  <c r="W284" i="4"/>
  <c r="V284" i="4"/>
  <c r="Y284" i="4" l="1"/>
  <c r="Z284" i="4" s="1"/>
  <c r="AD284" i="4" a="1"/>
  <c r="AD284" i="4" s="1"/>
  <c r="AG284" i="4" a="1"/>
  <c r="AG284" i="4" s="1"/>
  <c r="AF284" i="4" a="1"/>
  <c r="AF284" i="4" s="1"/>
  <c r="AC284" i="4" a="1"/>
  <c r="AC284" i="4" s="1"/>
  <c r="AE284" i="4" s="1"/>
  <c r="AI284" i="4" s="1"/>
  <c r="AA284" i="4" a="1"/>
  <c r="AA284" i="4" s="1"/>
  <c r="BY284" i="4" s="1" a="1"/>
  <c r="BY284" i="4" s="1"/>
  <c r="AB284" i="4" a="1"/>
  <c r="AB284" i="4" s="1"/>
  <c r="BO284" i="4" a="1"/>
  <c r="BO284" i="4" s="1"/>
  <c r="BN284" i="4" a="1"/>
  <c r="BN284" i="4" s="1"/>
  <c r="BR284" i="4" a="1"/>
  <c r="BR284" i="4" s="1"/>
  <c r="BP284" i="4" a="1"/>
  <c r="BP284" i="4" s="1"/>
  <c r="BM284" i="4" a="1"/>
  <c r="BM284" i="4" s="1"/>
  <c r="AM284" i="4" s="1" a="1"/>
  <c r="AM284" i="4" s="1"/>
  <c r="BS284" i="4" a="1"/>
  <c r="BS284" i="4" s="1"/>
  <c r="BT284" i="4" s="1"/>
  <c r="CB284" i="4" s="1"/>
  <c r="AH284" i="4" l="1"/>
  <c r="AP284" i="4" s="1"/>
  <c r="BV284" i="4"/>
  <c r="BZ284" i="4" s="1"/>
  <c r="CA284" i="4" s="1"/>
  <c r="BQ284" i="4"/>
  <c r="BU284" i="4" s="1"/>
  <c r="AJ284" i="4"/>
  <c r="AN284" i="4" s="1"/>
  <c r="AO284" i="4" l="1"/>
  <c r="AR284" i="4"/>
  <c r="AS284" i="4"/>
  <c r="AQ284" i="4"/>
  <c r="CE284" i="4"/>
  <c r="CC284" i="4"/>
  <c r="CD284" i="4"/>
  <c r="BW284" i="4"/>
  <c r="BX284" i="4" s="1"/>
  <c r="AK284" i="4"/>
  <c r="AL284" i="4" s="1"/>
  <c r="CF284" i="4" s="1"/>
  <c r="AT285" i="4"/>
  <c r="H285" i="4"/>
  <c r="I285" i="4" l="1" a="1"/>
  <c r="I285" i="4" s="1"/>
  <c r="M285" i="4" a="1"/>
  <c r="M285" i="4" s="1"/>
  <c r="O285" i="4" a="1"/>
  <c r="O285" i="4" s="1"/>
  <c r="L285" i="4" a="1"/>
  <c r="L285" i="4" s="1"/>
  <c r="K285" i="4" a="1"/>
  <c r="K285" i="4" s="1"/>
  <c r="AU285" i="4" a="1"/>
  <c r="AU285" i="4" s="1"/>
  <c r="AY285" i="4" a="1"/>
  <c r="AY285" i="4" s="1"/>
  <c r="AW285" i="4" a="1"/>
  <c r="AW285" i="4" s="1"/>
  <c r="BA285" i="4" a="1"/>
  <c r="BA285" i="4" s="1"/>
  <c r="AX285" i="4" a="1"/>
  <c r="AX285" i="4" s="1"/>
  <c r="AZ285" i="4" a="1"/>
  <c r="AZ285" i="4" s="1"/>
  <c r="BC285" i="4" l="1" a="1"/>
  <c r="BC285" i="4" s="1"/>
  <c r="BE285" i="4" a="1"/>
  <c r="BE285" i="4" s="1"/>
  <c r="BG285" i="4" s="1" a="1"/>
  <c r="BG285" i="4" s="1"/>
  <c r="BD285" i="4" a="1"/>
  <c r="BD285" i="4" s="1"/>
  <c r="BF285" i="4" s="1" a="1"/>
  <c r="BF285" i="4" s="1"/>
  <c r="AV285" i="4" a="1"/>
  <c r="AV285" i="4" s="1"/>
  <c r="BB285" i="4" a="1"/>
  <c r="BB285" i="4" s="1"/>
  <c r="N285" i="4" a="1"/>
  <c r="N285" i="4" s="1"/>
  <c r="J285" i="4" a="1"/>
  <c r="J285" i="4" s="1"/>
  <c r="R285" i="4" a="1"/>
  <c r="R285" i="4" s="1"/>
  <c r="T285" i="4" s="1" a="1"/>
  <c r="T285" i="4" s="1"/>
  <c r="S285" i="4" a="1"/>
  <c r="S285" i="4" s="1"/>
  <c r="U285" i="4" s="1" a="1"/>
  <c r="U285" i="4" s="1"/>
  <c r="P285" i="4" a="1"/>
  <c r="P285" i="4" s="1"/>
  <c r="Q285" i="4" a="1"/>
  <c r="Q285" i="4" s="1"/>
  <c r="V285" i="4" l="1"/>
  <c r="X285" i="4"/>
  <c r="Y285" i="4" s="1"/>
  <c r="Z285" i="4" s="1"/>
  <c r="W285" i="4"/>
  <c r="BI285" i="4"/>
  <c r="BJ285" i="4"/>
  <c r="BH285" i="4"/>
  <c r="BK285" i="4" l="1"/>
  <c r="BL285" i="4" s="1"/>
  <c r="AB285" i="4" a="1"/>
  <c r="AB285" i="4" s="1"/>
  <c r="AG285" i="4" a="1"/>
  <c r="AG285" i="4" s="1"/>
  <c r="AD285" i="4" a="1"/>
  <c r="AD285" i="4" s="1"/>
  <c r="AF285" i="4" a="1"/>
  <c r="AF285" i="4" s="1"/>
  <c r="AA285" i="4" a="1"/>
  <c r="AA285" i="4" s="1"/>
  <c r="BY285" i="4" s="1" a="1"/>
  <c r="BY285" i="4" s="1"/>
  <c r="AC285" i="4" a="1"/>
  <c r="AC285" i="4" s="1"/>
  <c r="AE285" i="4" s="1"/>
  <c r="AH285" i="4" l="1"/>
  <c r="AP285" i="4" s="1"/>
  <c r="AI285" i="4"/>
  <c r="BR285" i="4" a="1"/>
  <c r="BR285" i="4" s="1"/>
  <c r="BN285" i="4" a="1"/>
  <c r="BN285" i="4" s="1"/>
  <c r="BO285" i="4" a="1"/>
  <c r="BO285" i="4" s="1"/>
  <c r="BP285" i="4" a="1"/>
  <c r="BP285" i="4" s="1"/>
  <c r="BM285" i="4" a="1"/>
  <c r="BM285" i="4" s="1"/>
  <c r="AM285" i="4" s="1" a="1"/>
  <c r="AM285" i="4" s="1"/>
  <c r="BS285" i="4" a="1"/>
  <c r="BS285" i="4" s="1"/>
  <c r="BT285" i="4" s="1"/>
  <c r="CB285" i="4" s="1"/>
  <c r="AR285" i="4" l="1"/>
  <c r="AS285" i="4"/>
  <c r="AQ285" i="4"/>
  <c r="CE285" i="4"/>
  <c r="CD285" i="4"/>
  <c r="CC285" i="4"/>
  <c r="BV285" i="4"/>
  <c r="BQ285" i="4"/>
  <c r="BZ285" i="4" s="1"/>
  <c r="CA285" i="4" s="1"/>
  <c r="BU285" i="4"/>
  <c r="BW285" i="4" l="1"/>
  <c r="BX285" i="4" s="1"/>
  <c r="AJ285" i="4"/>
  <c r="AN285" i="4" s="1"/>
  <c r="AO285" i="4" s="1"/>
  <c r="AK285" i="4" l="1"/>
  <c r="AL285" i="4" s="1"/>
  <c r="CF285" i="4" s="1"/>
  <c r="H286" i="4"/>
  <c r="AT286" i="4"/>
  <c r="AU286" i="4" l="1" a="1"/>
  <c r="AU286" i="4" s="1"/>
  <c r="AY286" i="4" a="1"/>
  <c r="AY286" i="4" s="1"/>
  <c r="AZ286" i="4" a="1"/>
  <c r="AZ286" i="4" s="1"/>
  <c r="AW286" i="4" a="1"/>
  <c r="AW286" i="4" s="1"/>
  <c r="BA286" i="4" a="1"/>
  <c r="BA286" i="4" s="1"/>
  <c r="I286" i="4" a="1"/>
  <c r="I286" i="4" s="1"/>
  <c r="L286" i="4" a="1"/>
  <c r="L286" i="4" s="1"/>
  <c r="O286" i="4" a="1"/>
  <c r="O286" i="4" s="1"/>
  <c r="N286" i="4" a="1"/>
  <c r="N286" i="4" s="1"/>
  <c r="M286" i="4" a="1"/>
  <c r="M286" i="4" s="1"/>
  <c r="K286" i="4" l="1" a="1"/>
  <c r="K286" i="4" s="1"/>
  <c r="P286" i="4" a="1"/>
  <c r="P286" i="4" s="1"/>
  <c r="J286" i="4" a="1"/>
  <c r="J286" i="4" s="1"/>
  <c r="R286" i="4" a="1"/>
  <c r="R286" i="4" s="1"/>
  <c r="T286" i="4" s="1" a="1"/>
  <c r="T286" i="4" s="1"/>
  <c r="Q286" i="4" a="1"/>
  <c r="Q286" i="4" s="1"/>
  <c r="S286" i="4" a="1"/>
  <c r="S286" i="4" s="1"/>
  <c r="U286" i="4" s="1" a="1"/>
  <c r="U286" i="4" s="1"/>
  <c r="AX286" i="4" a="1"/>
  <c r="AX286" i="4" s="1"/>
  <c r="BB286" i="4" a="1"/>
  <c r="BB286" i="4" s="1"/>
  <c r="BC286" i="4" a="1"/>
  <c r="BC286" i="4" s="1"/>
  <c r="AV286" i="4" a="1"/>
  <c r="AV286" i="4" s="1"/>
  <c r="BD286" i="4" a="1"/>
  <c r="BD286" i="4" s="1"/>
  <c r="BF286" i="4" s="1" a="1"/>
  <c r="BF286" i="4" s="1"/>
  <c r="BE286" i="4" a="1"/>
  <c r="BE286" i="4" s="1"/>
  <c r="BG286" i="4" s="1" a="1"/>
  <c r="BG286" i="4" s="1"/>
  <c r="BH286" i="4" l="1"/>
  <c r="BJ286" i="4"/>
  <c r="BK286" i="4" s="1"/>
  <c r="BL286" i="4" s="1"/>
  <c r="BI286" i="4"/>
  <c r="V286" i="4"/>
  <c r="W286" i="4"/>
  <c r="X286" i="4"/>
  <c r="Y286" i="4" s="1"/>
  <c r="Z286" i="4" s="1"/>
  <c r="AA286" i="4" l="1" a="1"/>
  <c r="AA286" i="4" s="1"/>
  <c r="BY286" i="4" s="1" a="1"/>
  <c r="BY286" i="4" s="1"/>
  <c r="AB286" i="4" a="1"/>
  <c r="AB286" i="4" s="1"/>
  <c r="AG286" i="4" a="1"/>
  <c r="AG286" i="4" s="1"/>
  <c r="AC286" i="4" a="1"/>
  <c r="AC286" i="4" s="1"/>
  <c r="AD286" i="4" a="1"/>
  <c r="AD286" i="4" s="1"/>
  <c r="AF286" i="4" a="1"/>
  <c r="AF286" i="4" s="1"/>
  <c r="BP286" i="4" a="1"/>
  <c r="BP286" i="4" s="1"/>
  <c r="BR286" i="4" a="1"/>
  <c r="BR286" i="4" s="1"/>
  <c r="BN286" i="4" a="1"/>
  <c r="BN286" i="4" s="1"/>
  <c r="BS286" i="4" a="1"/>
  <c r="BS286" i="4" s="1"/>
  <c r="BT286" i="4" s="1"/>
  <c r="CB286" i="4" s="1"/>
  <c r="BM286" i="4" a="1"/>
  <c r="BM286" i="4" s="1"/>
  <c r="AM286" i="4" s="1" a="1"/>
  <c r="AM286" i="4" s="1"/>
  <c r="BO286" i="4" a="1"/>
  <c r="BO286" i="4" s="1"/>
  <c r="BQ286" i="4" s="1"/>
  <c r="AH286" i="4" l="1"/>
  <c r="AP286" i="4" s="1"/>
  <c r="BU286" i="4"/>
  <c r="AE286" i="4"/>
  <c r="AI286" i="4" s="1"/>
  <c r="BV286" i="4" s="1"/>
  <c r="BZ286" i="4" s="1"/>
  <c r="CA286" i="4" s="1"/>
  <c r="AJ286" i="4"/>
  <c r="AN286" i="4" s="1"/>
  <c r="AO286" i="4" l="1"/>
  <c r="AR286" i="4"/>
  <c r="AS286" i="4"/>
  <c r="AQ286" i="4"/>
  <c r="CE286" i="4"/>
  <c r="CC286" i="4"/>
  <c r="CD286" i="4"/>
  <c r="BW286" i="4"/>
  <c r="BX286" i="4" s="1"/>
  <c r="AK286" i="4"/>
  <c r="AL286" i="4" s="1"/>
  <c r="CF286" i="4"/>
  <c r="H287" i="4" l="1"/>
  <c r="AT287" i="4"/>
  <c r="AU287" i="4" l="1" a="1"/>
  <c r="AU287" i="4" s="1"/>
  <c r="AY287" i="4" a="1"/>
  <c r="AY287" i="4" s="1"/>
  <c r="BA287" i="4" a="1"/>
  <c r="BA287" i="4" s="1"/>
  <c r="AX287" i="4" a="1"/>
  <c r="AX287" i="4" s="1"/>
  <c r="AZ287" i="4" a="1"/>
  <c r="AZ287" i="4" s="1"/>
  <c r="I287" i="4" a="1"/>
  <c r="I287" i="4" s="1"/>
  <c r="N287" i="4" a="1"/>
  <c r="N287" i="4" s="1"/>
  <c r="L287" i="4" a="1"/>
  <c r="L287" i="4" s="1"/>
  <c r="O287" i="4" a="1"/>
  <c r="O287" i="4" s="1"/>
  <c r="M287" i="4" a="1"/>
  <c r="M287" i="4" s="1"/>
  <c r="K287" i="4" l="1" a="1"/>
  <c r="K287" i="4" s="1"/>
  <c r="S287" i="4" a="1"/>
  <c r="S287" i="4" s="1"/>
  <c r="U287" i="4" s="1" a="1"/>
  <c r="U287" i="4" s="1"/>
  <c r="P287" i="4" a="1"/>
  <c r="P287" i="4" s="1"/>
  <c r="Q287" i="4" a="1"/>
  <c r="Q287" i="4" s="1"/>
  <c r="J287" i="4" a="1"/>
  <c r="J287" i="4" s="1"/>
  <c r="R287" i="4" a="1"/>
  <c r="R287" i="4" s="1"/>
  <c r="T287" i="4" s="1" a="1"/>
  <c r="T287" i="4" s="1"/>
  <c r="AW287" i="4" a="1"/>
  <c r="AW287" i="4" s="1"/>
  <c r="AV287" i="4" a="1"/>
  <c r="AV287" i="4" s="1"/>
  <c r="BD287" i="4" a="1"/>
  <c r="BD287" i="4" s="1"/>
  <c r="BF287" i="4" s="1" a="1"/>
  <c r="BF287" i="4" s="1"/>
  <c r="BB287" i="4" a="1"/>
  <c r="BB287" i="4" s="1"/>
  <c r="BC287" i="4" a="1"/>
  <c r="BC287" i="4" s="1"/>
  <c r="BE287" i="4" a="1"/>
  <c r="BE287" i="4" s="1"/>
  <c r="BG287" i="4" s="1" a="1"/>
  <c r="BG287" i="4" s="1"/>
  <c r="BH287" i="4" l="1"/>
  <c r="BI287" i="4"/>
  <c r="BJ287" i="4"/>
  <c r="BK287" i="4" s="1"/>
  <c r="BL287" i="4" s="1"/>
  <c r="W287" i="4"/>
  <c r="X287" i="4"/>
  <c r="V287" i="4"/>
  <c r="Y287" i="4" l="1"/>
  <c r="Z287" i="4" s="1"/>
  <c r="AC287" i="4" a="1"/>
  <c r="AC287" i="4" s="1"/>
  <c r="AG287" i="4" a="1"/>
  <c r="AG287" i="4" s="1"/>
  <c r="AB287" i="4" a="1"/>
  <c r="AB287" i="4" s="1"/>
  <c r="AF287" i="4" a="1"/>
  <c r="AF287" i="4" s="1"/>
  <c r="AD287" i="4" a="1"/>
  <c r="AD287" i="4" s="1"/>
  <c r="AA287" i="4" a="1"/>
  <c r="AA287" i="4" s="1"/>
  <c r="BY287" i="4" s="1" a="1"/>
  <c r="BY287" i="4" s="1"/>
  <c r="BS287" i="4" a="1"/>
  <c r="BS287" i="4" s="1"/>
  <c r="BO287" i="4" a="1"/>
  <c r="BO287" i="4" s="1"/>
  <c r="BP287" i="4" a="1"/>
  <c r="BP287" i="4" s="1"/>
  <c r="BM287" i="4" a="1"/>
  <c r="BM287" i="4" s="1"/>
  <c r="AM287" i="4" s="1" a="1"/>
  <c r="AM287" i="4" s="1"/>
  <c r="BN287" i="4" a="1"/>
  <c r="BN287" i="4" s="1"/>
  <c r="BR287" i="4" a="1"/>
  <c r="BR287" i="4" s="1"/>
  <c r="BT287" i="4" l="1"/>
  <c r="CB287" i="4" s="1"/>
  <c r="AH287" i="4"/>
  <c r="AP287" i="4" s="1"/>
  <c r="BQ287" i="4"/>
  <c r="BU287" i="4" s="1"/>
  <c r="AJ287" i="4"/>
  <c r="AN287" i="4" s="1"/>
  <c r="AE287" i="4"/>
  <c r="AI287" i="4" s="1"/>
  <c r="BV287" i="4" s="1"/>
  <c r="BZ287" i="4" s="1"/>
  <c r="CA287" i="4" l="1"/>
  <c r="AO287" i="4"/>
  <c r="AS287" i="4"/>
  <c r="AR287" i="4"/>
  <c r="AQ287" i="4"/>
  <c r="CE287" i="4"/>
  <c r="CC287" i="4"/>
  <c r="CD287" i="4"/>
  <c r="BW287" i="4"/>
  <c r="BX287" i="4" s="1"/>
  <c r="AK287" i="4"/>
  <c r="AL287" i="4" s="1"/>
  <c r="CF287" i="4"/>
  <c r="AT288" i="4" l="1"/>
  <c r="H288" i="4"/>
  <c r="I288" i="4" l="1" a="1"/>
  <c r="I288" i="4" s="1"/>
  <c r="N288" i="4" a="1"/>
  <c r="N288" i="4" s="1"/>
  <c r="L288" i="4" a="1"/>
  <c r="L288" i="4" s="1"/>
  <c r="O288" i="4" a="1"/>
  <c r="O288" i="4" s="1"/>
  <c r="K288" i="4" a="1"/>
  <c r="K288" i="4" s="1"/>
  <c r="AU288" i="4" a="1"/>
  <c r="AU288" i="4" s="1"/>
  <c r="AY288" i="4" a="1"/>
  <c r="AY288" i="4" s="1"/>
  <c r="AX288" i="4" a="1"/>
  <c r="AX288" i="4" s="1"/>
  <c r="BA288" i="4" a="1"/>
  <c r="BA288" i="4" s="1"/>
  <c r="AW288" i="4" a="1"/>
  <c r="AW288" i="4" s="1"/>
  <c r="AZ288" i="4" l="1" a="1"/>
  <c r="AZ288" i="4" s="1"/>
  <c r="BC288" i="4" a="1"/>
  <c r="BC288" i="4" s="1"/>
  <c r="AV288" i="4" a="1"/>
  <c r="AV288" i="4" s="1"/>
  <c r="BD288" i="4" a="1"/>
  <c r="BD288" i="4" s="1"/>
  <c r="BF288" i="4" s="1" a="1"/>
  <c r="BF288" i="4" s="1"/>
  <c r="BE288" i="4" a="1"/>
  <c r="BE288" i="4" s="1"/>
  <c r="BG288" i="4" s="1" a="1"/>
  <c r="BG288" i="4" s="1"/>
  <c r="BB288" i="4" a="1"/>
  <c r="BB288" i="4" s="1"/>
  <c r="M288" i="4" a="1"/>
  <c r="M288" i="4" s="1"/>
  <c r="Q288" i="4" a="1"/>
  <c r="Q288" i="4" s="1"/>
  <c r="S288" i="4" a="1"/>
  <c r="S288" i="4" s="1"/>
  <c r="U288" i="4" s="1" a="1"/>
  <c r="U288" i="4" s="1"/>
  <c r="R288" i="4" a="1"/>
  <c r="R288" i="4" s="1"/>
  <c r="T288" i="4" s="1" a="1"/>
  <c r="T288" i="4" s="1"/>
  <c r="J288" i="4" a="1"/>
  <c r="J288" i="4" s="1"/>
  <c r="P288" i="4" a="1"/>
  <c r="P288" i="4" s="1"/>
  <c r="W288" i="4" l="1"/>
  <c r="X288" i="4"/>
  <c r="V288" i="4"/>
  <c r="BH288" i="4"/>
  <c r="BI288" i="4"/>
  <c r="BJ288" i="4"/>
  <c r="BK288" i="4" s="1"/>
  <c r="BL288" i="4" s="1"/>
  <c r="Y288" i="4" l="1"/>
  <c r="Z288" i="4" s="1"/>
  <c r="BM288" i="4" a="1"/>
  <c r="BM288" i="4" s="1"/>
  <c r="AM288" i="4" s="1" a="1"/>
  <c r="AM288" i="4" s="1"/>
  <c r="BR288" i="4" a="1"/>
  <c r="BR288" i="4" s="1"/>
  <c r="BS288" i="4" a="1"/>
  <c r="BS288" i="4" s="1"/>
  <c r="BT288" i="4" s="1"/>
  <c r="BO288" i="4" a="1"/>
  <c r="BO288" i="4" s="1"/>
  <c r="BN288" i="4" a="1"/>
  <c r="BN288" i="4" s="1"/>
  <c r="BP288" i="4" a="1"/>
  <c r="BP288" i="4" s="1"/>
  <c r="AF288" i="4" a="1"/>
  <c r="AF288" i="4" s="1"/>
  <c r="AB288" i="4" a="1"/>
  <c r="AB288" i="4" s="1"/>
  <c r="AC288" i="4" a="1"/>
  <c r="AC288" i="4" s="1"/>
  <c r="AD288" i="4" a="1"/>
  <c r="AD288" i="4" s="1"/>
  <c r="AA288" i="4" a="1"/>
  <c r="AA288" i="4" s="1"/>
  <c r="BY288" i="4" s="1" a="1"/>
  <c r="BY288" i="4" s="1"/>
  <c r="AG288" i="4" a="1"/>
  <c r="AG288" i="4" s="1"/>
  <c r="AH288" i="4" s="1"/>
  <c r="AP288" i="4" s="1"/>
  <c r="CB288" i="4" l="1"/>
  <c r="AS288" i="4"/>
  <c r="AR288" i="4"/>
  <c r="AQ288" i="4"/>
  <c r="CE288" i="4"/>
  <c r="CC288" i="4"/>
  <c r="CD288" i="4"/>
  <c r="AE288" i="4"/>
  <c r="AI288" i="4" s="1"/>
  <c r="BQ288" i="4"/>
  <c r="BV288" i="4"/>
  <c r="BZ288" i="4" s="1"/>
  <c r="CA288" i="4" s="1"/>
  <c r="BU288" i="4"/>
  <c r="BW288" i="4" l="1"/>
  <c r="BX288" i="4" s="1"/>
  <c r="AJ288" i="4"/>
  <c r="AN288" i="4" s="1"/>
  <c r="AO288" i="4" s="1"/>
  <c r="AK288" i="4" l="1"/>
  <c r="AL288" i="4" s="1"/>
  <c r="CF288" i="4" s="1"/>
  <c r="AT289" i="4"/>
  <c r="H289" i="4"/>
  <c r="I289" i="4" l="1" a="1"/>
  <c r="I289" i="4" s="1"/>
  <c r="M289" i="4" a="1"/>
  <c r="M289" i="4" s="1"/>
  <c r="N289" i="4" a="1"/>
  <c r="N289" i="4" s="1"/>
  <c r="K289" i="4" a="1"/>
  <c r="K289" i="4" s="1"/>
  <c r="O289" i="4" a="1"/>
  <c r="O289" i="4" s="1"/>
  <c r="AU289" i="4" a="1"/>
  <c r="AU289" i="4" s="1"/>
  <c r="AY289" i="4" a="1"/>
  <c r="AY289" i="4" s="1"/>
  <c r="AX289" i="4" a="1"/>
  <c r="AX289" i="4" s="1"/>
  <c r="BA289" i="4" a="1"/>
  <c r="BA289" i="4" s="1"/>
  <c r="AW289" i="4" a="1"/>
  <c r="AW289" i="4" s="1"/>
  <c r="AZ289" i="4" a="1"/>
  <c r="AZ289" i="4" s="1"/>
  <c r="BE289" i="4" l="1" a="1"/>
  <c r="BE289" i="4" s="1"/>
  <c r="BG289" i="4" s="1" a="1"/>
  <c r="BG289" i="4" s="1"/>
  <c r="BC289" i="4" a="1"/>
  <c r="BC289" i="4" s="1"/>
  <c r="BB289" i="4" a="1"/>
  <c r="BB289" i="4" s="1"/>
  <c r="BD289" i="4" a="1"/>
  <c r="BD289" i="4" s="1"/>
  <c r="BF289" i="4" s="1" a="1"/>
  <c r="BF289" i="4" s="1"/>
  <c r="AV289" i="4" a="1"/>
  <c r="AV289" i="4" s="1"/>
  <c r="L289" i="4" a="1"/>
  <c r="L289" i="4" s="1"/>
  <c r="P289" i="4" a="1"/>
  <c r="P289" i="4" s="1"/>
  <c r="Q289" i="4" a="1"/>
  <c r="Q289" i="4" s="1"/>
  <c r="J289" i="4" a="1"/>
  <c r="J289" i="4" s="1"/>
  <c r="R289" i="4" a="1"/>
  <c r="R289" i="4" s="1"/>
  <c r="T289" i="4" s="1" a="1"/>
  <c r="T289" i="4" s="1"/>
  <c r="S289" i="4" a="1"/>
  <c r="S289" i="4" s="1"/>
  <c r="U289" i="4" s="1" a="1"/>
  <c r="U289" i="4" s="1"/>
  <c r="V289" i="4" l="1"/>
  <c r="X289" i="4"/>
  <c r="Y289" i="4" s="1"/>
  <c r="Z289" i="4" s="1"/>
  <c r="W289" i="4"/>
  <c r="BJ289" i="4"/>
  <c r="BI289" i="4"/>
  <c r="BH289" i="4"/>
  <c r="BK289" i="4" l="1"/>
  <c r="BL289" i="4" s="1"/>
  <c r="AD289" i="4" a="1"/>
  <c r="AD289" i="4" s="1"/>
  <c r="AF289" i="4" a="1"/>
  <c r="AF289" i="4" s="1"/>
  <c r="AB289" i="4" a="1"/>
  <c r="AB289" i="4" s="1"/>
  <c r="AG289" i="4" a="1"/>
  <c r="AG289" i="4" s="1"/>
  <c r="AH289" i="4" s="1"/>
  <c r="AP289" i="4" s="1"/>
  <c r="AA289" i="4" a="1"/>
  <c r="AA289" i="4" s="1"/>
  <c r="BY289" i="4" s="1" a="1"/>
  <c r="BY289" i="4" s="1"/>
  <c r="AC289" i="4" a="1"/>
  <c r="AC289" i="4" s="1"/>
  <c r="AE289" i="4" s="1"/>
  <c r="AI289" i="4" l="1"/>
  <c r="BP289" i="4" a="1"/>
  <c r="BP289" i="4" s="1"/>
  <c r="BM289" i="4" a="1"/>
  <c r="BM289" i="4" s="1"/>
  <c r="AM289" i="4" s="1" a="1"/>
  <c r="AM289" i="4" s="1"/>
  <c r="BR289" i="4" a="1"/>
  <c r="BR289" i="4" s="1"/>
  <c r="BN289" i="4" a="1"/>
  <c r="BN289" i="4" s="1"/>
  <c r="BO289" i="4" a="1"/>
  <c r="BO289" i="4" s="1"/>
  <c r="BQ289" i="4" s="1"/>
  <c r="BS289" i="4" a="1"/>
  <c r="BS289" i="4" s="1"/>
  <c r="BT289" i="4" s="1"/>
  <c r="CB289" i="4" s="1"/>
  <c r="AS289" i="4" l="1"/>
  <c r="AQ289" i="4"/>
  <c r="AR289" i="4"/>
  <c r="CD289" i="4"/>
  <c r="CE289" i="4"/>
  <c r="CC289" i="4"/>
  <c r="BV289" i="4"/>
  <c r="BZ289" i="4" s="1"/>
  <c r="CA289" i="4" s="1"/>
  <c r="BU289" i="4"/>
  <c r="BW289" i="4" l="1"/>
  <c r="BX289" i="4" s="1"/>
  <c r="AJ289" i="4"/>
  <c r="AN289" i="4" s="1"/>
  <c r="AO289" i="4" s="1"/>
  <c r="AK289" i="4" l="1"/>
  <c r="AL289" i="4" s="1"/>
  <c r="CF289" i="4" s="1"/>
  <c r="H290" i="4"/>
  <c r="AT290" i="4"/>
  <c r="AU290" i="4" l="1" a="1"/>
  <c r="AU290" i="4" s="1"/>
  <c r="AX290" i="4" a="1"/>
  <c r="AX290" i="4" s="1"/>
  <c r="BA290" i="4" a="1"/>
  <c r="BA290" i="4" s="1"/>
  <c r="AW290" i="4" a="1"/>
  <c r="AW290" i="4" s="1"/>
  <c r="AZ290" i="4" a="1"/>
  <c r="AZ290" i="4" s="1"/>
  <c r="I290" i="4" a="1"/>
  <c r="I290" i="4" s="1"/>
  <c r="M290" i="4" a="1"/>
  <c r="M290" i="4" s="1"/>
  <c r="L290" i="4" a="1"/>
  <c r="L290" i="4" s="1"/>
  <c r="N290" i="4" a="1"/>
  <c r="N290" i="4" s="1"/>
  <c r="O290" i="4" a="1"/>
  <c r="O290" i="4" s="1"/>
  <c r="K290" i="4" a="1"/>
  <c r="K290" i="4" s="1"/>
  <c r="J290" i="4" l="1" a="1"/>
  <c r="J290" i="4" s="1"/>
  <c r="R290" i="4" a="1"/>
  <c r="R290" i="4" s="1"/>
  <c r="T290" i="4" s="1" a="1"/>
  <c r="T290" i="4" s="1"/>
  <c r="P290" i="4" a="1"/>
  <c r="P290" i="4" s="1"/>
  <c r="Q290" i="4" a="1"/>
  <c r="Q290" i="4" s="1"/>
  <c r="S290" i="4" a="1"/>
  <c r="S290" i="4" s="1"/>
  <c r="U290" i="4" s="1" a="1"/>
  <c r="U290" i="4" s="1"/>
  <c r="AY290" i="4" a="1"/>
  <c r="AY290" i="4" s="1"/>
  <c r="AV290" i="4" a="1"/>
  <c r="AV290" i="4" s="1"/>
  <c r="BD290" i="4" a="1"/>
  <c r="BD290" i="4" s="1"/>
  <c r="BF290" i="4" s="1" a="1"/>
  <c r="BF290" i="4" s="1"/>
  <c r="BE290" i="4" a="1"/>
  <c r="BE290" i="4" s="1"/>
  <c r="BG290" i="4" s="1" a="1"/>
  <c r="BG290" i="4" s="1"/>
  <c r="BB290" i="4" a="1"/>
  <c r="BB290" i="4" s="1"/>
  <c r="BC290" i="4" a="1"/>
  <c r="BC290" i="4" s="1"/>
  <c r="BH290" i="4" l="1"/>
  <c r="BJ290" i="4"/>
  <c r="BK290" i="4" s="1"/>
  <c r="BL290" i="4" s="1"/>
  <c r="BI290" i="4"/>
  <c r="V290" i="4"/>
  <c r="W290" i="4"/>
  <c r="X290" i="4"/>
  <c r="Y290" i="4" s="1"/>
  <c r="Z290" i="4" s="1"/>
  <c r="AG290" i="4" l="1" a="1"/>
  <c r="AG290" i="4" s="1"/>
  <c r="AC290" i="4" a="1"/>
  <c r="AC290" i="4" s="1"/>
  <c r="AD290" i="4" a="1"/>
  <c r="AD290" i="4" s="1"/>
  <c r="AA290" i="4" a="1"/>
  <c r="AA290" i="4" s="1"/>
  <c r="BY290" i="4" s="1" a="1"/>
  <c r="BY290" i="4" s="1"/>
  <c r="AB290" i="4" a="1"/>
  <c r="AB290" i="4" s="1"/>
  <c r="AF290" i="4" a="1"/>
  <c r="AF290" i="4" s="1"/>
  <c r="BN290" i="4" a="1"/>
  <c r="BN290" i="4" s="1"/>
  <c r="BS290" i="4" a="1"/>
  <c r="BS290" i="4" s="1"/>
  <c r="BP290" i="4" a="1"/>
  <c r="BP290" i="4" s="1"/>
  <c r="BR290" i="4" a="1"/>
  <c r="BR290" i="4" s="1"/>
  <c r="BM290" i="4" a="1"/>
  <c r="BM290" i="4" s="1"/>
  <c r="AM290" i="4" s="1" a="1"/>
  <c r="AM290" i="4" s="1"/>
  <c r="BO290" i="4" a="1"/>
  <c r="BO290" i="4" s="1"/>
  <c r="BQ290" i="4" s="1"/>
  <c r="BU290" i="4" l="1"/>
  <c r="BT290" i="4"/>
  <c r="CB290" i="4" s="1"/>
  <c r="AE290" i="4"/>
  <c r="AI290" i="4" s="1"/>
  <c r="AH290" i="4"/>
  <c r="AP290" i="4" s="1"/>
  <c r="AS290" i="4" l="1"/>
  <c r="AR290" i="4"/>
  <c r="AQ290" i="4"/>
  <c r="CE290" i="4"/>
  <c r="CC290" i="4"/>
  <c r="CD290" i="4"/>
  <c r="AJ290" i="4"/>
  <c r="AN290" i="4" s="1"/>
  <c r="AO290" i="4" s="1"/>
  <c r="BV290" i="4"/>
  <c r="BZ290" i="4" s="1"/>
  <c r="CA290" i="4" s="1"/>
  <c r="AK290" i="4" l="1"/>
  <c r="AL290" i="4" s="1"/>
  <c r="BW290" i="4"/>
  <c r="BX290" i="4" s="1"/>
  <c r="CF290" i="4" s="1"/>
  <c r="H291" i="4"/>
  <c r="AT291" i="4"/>
  <c r="AU291" i="4" l="1" a="1"/>
  <c r="AU291" i="4" s="1"/>
  <c r="AZ291" i="4" a="1"/>
  <c r="AZ291" i="4" s="1"/>
  <c r="AY291" i="4" a="1"/>
  <c r="AY291" i="4" s="1"/>
  <c r="BA291" i="4" a="1"/>
  <c r="BA291" i="4" s="1"/>
  <c r="AX291" i="4" a="1"/>
  <c r="AX291" i="4" s="1"/>
  <c r="AW291" i="4" a="1"/>
  <c r="AW291" i="4" s="1"/>
  <c r="I291" i="4" a="1"/>
  <c r="I291" i="4" s="1"/>
  <c r="K291" i="4" a="1"/>
  <c r="K291" i="4" s="1"/>
  <c r="O291" i="4" a="1"/>
  <c r="O291" i="4" s="1"/>
  <c r="M291" i="4" a="1"/>
  <c r="M291" i="4" s="1"/>
  <c r="N291" i="4" a="1"/>
  <c r="N291" i="4" s="1"/>
  <c r="L291" i="4" l="1" a="1"/>
  <c r="L291" i="4" s="1"/>
  <c r="Q291" i="4" a="1"/>
  <c r="Q291" i="4" s="1"/>
  <c r="J291" i="4" a="1"/>
  <c r="J291" i="4" s="1"/>
  <c r="R291" i="4" a="1"/>
  <c r="R291" i="4" s="1"/>
  <c r="T291" i="4" s="1" a="1"/>
  <c r="T291" i="4" s="1"/>
  <c r="S291" i="4" a="1"/>
  <c r="S291" i="4" s="1"/>
  <c r="U291" i="4" s="1" a="1"/>
  <c r="U291" i="4" s="1"/>
  <c r="P291" i="4" a="1"/>
  <c r="P291" i="4" s="1"/>
  <c r="BC291" i="4" a="1"/>
  <c r="BC291" i="4" s="1"/>
  <c r="BE291" i="4" a="1"/>
  <c r="BE291" i="4" s="1"/>
  <c r="BG291" i="4" s="1" a="1"/>
  <c r="BG291" i="4" s="1"/>
  <c r="BD291" i="4" a="1"/>
  <c r="BD291" i="4" s="1"/>
  <c r="BF291" i="4" s="1" a="1"/>
  <c r="BF291" i="4" s="1"/>
  <c r="AV291" i="4" a="1"/>
  <c r="AV291" i="4" s="1"/>
  <c r="BB291" i="4" a="1"/>
  <c r="BB291" i="4" s="1"/>
  <c r="BH291" i="4" l="1"/>
  <c r="BI291" i="4"/>
  <c r="BJ291" i="4"/>
  <c r="BK291" i="4" s="1"/>
  <c r="BL291" i="4" s="1"/>
  <c r="V291" i="4"/>
  <c r="W291" i="4"/>
  <c r="X291" i="4"/>
  <c r="Y291" i="4" s="1"/>
  <c r="Z291" i="4" s="1"/>
  <c r="AA291" i="4" l="1" a="1"/>
  <c r="AA291" i="4" s="1"/>
  <c r="BY291" i="4" s="1" a="1"/>
  <c r="BY291" i="4" s="1"/>
  <c r="AF291" i="4" a="1"/>
  <c r="AF291" i="4" s="1"/>
  <c r="AG291" i="4" a="1"/>
  <c r="AG291" i="4" s="1"/>
  <c r="AH291" i="4" s="1"/>
  <c r="AC291" i="4" a="1"/>
  <c r="AC291" i="4" s="1"/>
  <c r="AB291" i="4" a="1"/>
  <c r="AB291" i="4" s="1"/>
  <c r="AD291" i="4" a="1"/>
  <c r="AD291" i="4" s="1"/>
  <c r="BM291" i="4" a="1"/>
  <c r="BM291" i="4" s="1"/>
  <c r="AM291" i="4" s="1" a="1"/>
  <c r="AM291" i="4" s="1"/>
  <c r="BR291" i="4" a="1"/>
  <c r="BR291" i="4" s="1"/>
  <c r="BP291" i="4" a="1"/>
  <c r="BP291" i="4" s="1"/>
  <c r="BO291" i="4" a="1"/>
  <c r="BO291" i="4" s="1"/>
  <c r="BQ291" i="4" s="1"/>
  <c r="BS291" i="4" a="1"/>
  <c r="BS291" i="4" s="1"/>
  <c r="BT291" i="4" s="1"/>
  <c r="BN291" i="4" a="1"/>
  <c r="BN291" i="4" s="1"/>
  <c r="CB291" i="4" l="1"/>
  <c r="AP291" i="4"/>
  <c r="AS291" i="4"/>
  <c r="AQ291" i="4"/>
  <c r="AR291" i="4"/>
  <c r="CE291" i="4"/>
  <c r="CD291" i="4"/>
  <c r="CC291" i="4"/>
  <c r="BU291" i="4"/>
  <c r="AE291" i="4"/>
  <c r="AI291" i="4" s="1"/>
  <c r="BV291" i="4" s="1"/>
  <c r="BZ291" i="4" s="1"/>
  <c r="CA291" i="4" s="1"/>
  <c r="AJ291" i="4"/>
  <c r="AN291" i="4" s="1"/>
  <c r="AO291" i="4" s="1"/>
  <c r="BW291" i="4" l="1"/>
  <c r="BX291" i="4" s="1"/>
  <c r="AK291" i="4"/>
  <c r="AL291" i="4" s="1"/>
  <c r="CF291" i="4"/>
  <c r="H292" i="4" l="1"/>
  <c r="AT292" i="4"/>
  <c r="AU292" i="4" l="1" a="1"/>
  <c r="AU292" i="4" s="1"/>
  <c r="AZ292" i="4" a="1"/>
  <c r="AZ292" i="4" s="1"/>
  <c r="AY292" i="4" a="1"/>
  <c r="AY292" i="4" s="1"/>
  <c r="AX292" i="4" a="1"/>
  <c r="AX292" i="4" s="1"/>
  <c r="BA292" i="4" a="1"/>
  <c r="BA292" i="4" s="1"/>
  <c r="I292" i="4" a="1"/>
  <c r="I292" i="4" s="1"/>
  <c r="K292" i="4" a="1"/>
  <c r="K292" i="4" s="1"/>
  <c r="N292" i="4" a="1"/>
  <c r="N292" i="4" s="1"/>
  <c r="O292" i="4" a="1"/>
  <c r="O292" i="4" s="1"/>
  <c r="L292" i="4" a="1"/>
  <c r="L292" i="4" s="1"/>
  <c r="M292" i="4" l="1" a="1"/>
  <c r="M292" i="4" s="1"/>
  <c r="S292" i="4" a="1"/>
  <c r="S292" i="4" s="1"/>
  <c r="U292" i="4" s="1" a="1"/>
  <c r="U292" i="4" s="1"/>
  <c r="Q292" i="4" a="1"/>
  <c r="Q292" i="4" s="1"/>
  <c r="P292" i="4" a="1"/>
  <c r="P292" i="4" s="1"/>
  <c r="R292" i="4" a="1"/>
  <c r="R292" i="4" s="1"/>
  <c r="T292" i="4" s="1" a="1"/>
  <c r="T292" i="4" s="1"/>
  <c r="J292" i="4" a="1"/>
  <c r="J292" i="4" s="1"/>
  <c r="AW292" i="4" a="1"/>
  <c r="AW292" i="4" s="1"/>
  <c r="BE292" i="4" a="1"/>
  <c r="BE292" i="4" s="1"/>
  <c r="BG292" i="4" s="1" a="1"/>
  <c r="BG292" i="4" s="1"/>
  <c r="BB292" i="4" a="1"/>
  <c r="BB292" i="4" s="1"/>
  <c r="BC292" i="4" a="1"/>
  <c r="BC292" i="4" s="1"/>
  <c r="AV292" i="4" a="1"/>
  <c r="AV292" i="4" s="1"/>
  <c r="BD292" i="4" a="1"/>
  <c r="BD292" i="4" s="1"/>
  <c r="BF292" i="4" s="1" a="1"/>
  <c r="BF292" i="4" s="1"/>
  <c r="BI292" i="4" l="1"/>
  <c r="BJ292" i="4"/>
  <c r="BH292" i="4"/>
  <c r="X292" i="4"/>
  <c r="W292" i="4"/>
  <c r="V292" i="4"/>
  <c r="BK292" i="4" l="1"/>
  <c r="BL292" i="4" s="1"/>
  <c r="Y292" i="4"/>
  <c r="Z292" i="4" s="1"/>
  <c r="AD292" i="4" a="1"/>
  <c r="AD292" i="4" s="1"/>
  <c r="AG292" i="4" a="1"/>
  <c r="AG292" i="4" s="1"/>
  <c r="AF292" i="4" a="1"/>
  <c r="AF292" i="4" s="1"/>
  <c r="AC292" i="4" a="1"/>
  <c r="AC292" i="4" s="1"/>
  <c r="AE292" i="4" s="1"/>
  <c r="AI292" i="4" s="1"/>
  <c r="AA292" i="4" a="1"/>
  <c r="AA292" i="4" s="1"/>
  <c r="BY292" i="4" s="1" a="1"/>
  <c r="BY292" i="4" s="1"/>
  <c r="AB292" i="4" a="1"/>
  <c r="AB292" i="4" s="1"/>
  <c r="BO292" i="4" a="1"/>
  <c r="BO292" i="4" s="1"/>
  <c r="BP292" i="4" a="1"/>
  <c r="BP292" i="4" s="1"/>
  <c r="BR292" i="4" a="1"/>
  <c r="BR292" i="4" s="1"/>
  <c r="BN292" i="4" a="1"/>
  <c r="BN292" i="4" s="1"/>
  <c r="BM292" i="4" a="1"/>
  <c r="BM292" i="4" s="1"/>
  <c r="AM292" i="4" s="1" a="1"/>
  <c r="AM292" i="4" s="1"/>
  <c r="BS292" i="4" a="1"/>
  <c r="BS292" i="4" s="1"/>
  <c r="BT292" i="4" s="1"/>
  <c r="CB292" i="4" s="1"/>
  <c r="AH292" i="4" l="1"/>
  <c r="AP292" i="4" s="1"/>
  <c r="BV292" i="4"/>
  <c r="BZ292" i="4" s="1"/>
  <c r="CA292" i="4" s="1"/>
  <c r="BQ292" i="4"/>
  <c r="BU292" i="4" s="1"/>
  <c r="AJ292" i="4"/>
  <c r="AN292" i="4" s="1"/>
  <c r="AO292" i="4" l="1"/>
  <c r="AR292" i="4"/>
  <c r="AS292" i="4"/>
  <c r="AQ292" i="4"/>
  <c r="CE292" i="4"/>
  <c r="CC292" i="4"/>
  <c r="CD292" i="4"/>
  <c r="BW292" i="4"/>
  <c r="BX292" i="4" s="1"/>
  <c r="AK292" i="4"/>
  <c r="AL292" i="4" s="1"/>
  <c r="CF292" i="4" s="1"/>
  <c r="AT293" i="4"/>
  <c r="H293" i="4"/>
  <c r="I293" i="4" l="1" a="1"/>
  <c r="I293" i="4" s="1"/>
  <c r="L293" i="4" a="1"/>
  <c r="L293" i="4" s="1"/>
  <c r="O293" i="4" a="1"/>
  <c r="O293" i="4" s="1"/>
  <c r="K293" i="4" a="1"/>
  <c r="K293" i="4" s="1"/>
  <c r="N293" i="4" a="1"/>
  <c r="N293" i="4" s="1"/>
  <c r="AU293" i="4" a="1"/>
  <c r="AU293" i="4" s="1"/>
  <c r="BA293" i="4" a="1"/>
  <c r="BA293" i="4" s="1"/>
  <c r="AX293" i="4" a="1"/>
  <c r="AX293" i="4" s="1"/>
  <c r="AW293" i="4" a="1"/>
  <c r="AW293" i="4" s="1"/>
  <c r="AZ293" i="4" a="1"/>
  <c r="AZ293" i="4" s="1"/>
  <c r="AY293" i="4" a="1"/>
  <c r="AY293" i="4" s="1"/>
  <c r="BC293" i="4" l="1" a="1"/>
  <c r="BC293" i="4" s="1"/>
  <c r="BE293" i="4" a="1"/>
  <c r="BE293" i="4" s="1"/>
  <c r="BG293" i="4" s="1" a="1"/>
  <c r="BG293" i="4" s="1"/>
  <c r="AV293" i="4" a="1"/>
  <c r="AV293" i="4" s="1"/>
  <c r="BB293" i="4" a="1"/>
  <c r="BB293" i="4" s="1"/>
  <c r="BD293" i="4" a="1"/>
  <c r="BD293" i="4" s="1"/>
  <c r="BF293" i="4" s="1" a="1"/>
  <c r="BF293" i="4" s="1"/>
  <c r="M293" i="4" a="1"/>
  <c r="M293" i="4" s="1"/>
  <c r="J293" i="4" a="1"/>
  <c r="J293" i="4" s="1"/>
  <c r="R293" i="4" a="1"/>
  <c r="R293" i="4" s="1"/>
  <c r="T293" i="4" s="1" a="1"/>
  <c r="T293" i="4" s="1"/>
  <c r="S293" i="4" a="1"/>
  <c r="S293" i="4" s="1"/>
  <c r="U293" i="4" s="1" a="1"/>
  <c r="U293" i="4" s="1"/>
  <c r="P293" i="4" a="1"/>
  <c r="P293" i="4" s="1"/>
  <c r="Q293" i="4" a="1"/>
  <c r="Q293" i="4" s="1"/>
  <c r="V293" i="4" l="1"/>
  <c r="X293" i="4"/>
  <c r="Y293" i="4" s="1"/>
  <c r="Z293" i="4" s="1"/>
  <c r="W293" i="4"/>
  <c r="BI293" i="4"/>
  <c r="BJ293" i="4"/>
  <c r="BH293" i="4"/>
  <c r="BK293" i="4" l="1"/>
  <c r="BL293" i="4" s="1"/>
  <c r="AB293" i="4" a="1"/>
  <c r="AB293" i="4" s="1"/>
  <c r="AG293" i="4" a="1"/>
  <c r="AG293" i="4" s="1"/>
  <c r="AD293" i="4" a="1"/>
  <c r="AD293" i="4" s="1"/>
  <c r="AF293" i="4" a="1"/>
  <c r="AF293" i="4" s="1"/>
  <c r="AA293" i="4" a="1"/>
  <c r="AA293" i="4" s="1"/>
  <c r="BY293" i="4" s="1" a="1"/>
  <c r="BY293" i="4" s="1"/>
  <c r="AC293" i="4" a="1"/>
  <c r="AC293" i="4" s="1"/>
  <c r="AE293" i="4" s="1"/>
  <c r="AI293" i="4" l="1"/>
  <c r="AH293" i="4"/>
  <c r="AP293" i="4" s="1"/>
  <c r="BR293" i="4" a="1"/>
  <c r="BR293" i="4" s="1"/>
  <c r="BN293" i="4" a="1"/>
  <c r="BN293" i="4" s="1"/>
  <c r="BO293" i="4" a="1"/>
  <c r="BO293" i="4" s="1"/>
  <c r="BP293" i="4" a="1"/>
  <c r="BP293" i="4" s="1"/>
  <c r="BM293" i="4" a="1"/>
  <c r="BM293" i="4" s="1"/>
  <c r="AM293" i="4" s="1" a="1"/>
  <c r="AM293" i="4" s="1"/>
  <c r="BS293" i="4" a="1"/>
  <c r="BS293" i="4" s="1"/>
  <c r="BT293" i="4" s="1"/>
  <c r="CB293" i="4" s="1"/>
  <c r="AR293" i="4" l="1"/>
  <c r="AS293" i="4"/>
  <c r="AQ293" i="4"/>
  <c r="CE293" i="4"/>
  <c r="CD293" i="4"/>
  <c r="CC293" i="4"/>
  <c r="BV293" i="4"/>
  <c r="BZ293" i="4" s="1"/>
  <c r="CA293" i="4" s="1"/>
  <c r="BQ293" i="4"/>
  <c r="BU293" i="4"/>
  <c r="AJ293" i="4"/>
  <c r="AN293" i="4" s="1"/>
  <c r="AO293" i="4" s="1"/>
  <c r="BW293" i="4" l="1"/>
  <c r="BX293" i="4" s="1"/>
  <c r="AK293" i="4"/>
  <c r="AL293" i="4" s="1"/>
  <c r="CF293" i="4" s="1"/>
  <c r="H294" i="4"/>
  <c r="AT294" i="4"/>
  <c r="AU294" i="4" l="1" a="1"/>
  <c r="AU294" i="4" s="1"/>
  <c r="AZ294" i="4" a="1"/>
  <c r="AZ294" i="4" s="1"/>
  <c r="AW294" i="4" a="1"/>
  <c r="AW294" i="4" s="1"/>
  <c r="BA294" i="4" a="1"/>
  <c r="BA294" i="4" s="1"/>
  <c r="AY294" i="4" a="1"/>
  <c r="AY294" i="4" s="1"/>
  <c r="I294" i="4" a="1"/>
  <c r="I294" i="4" s="1"/>
  <c r="O294" i="4" a="1"/>
  <c r="O294" i="4" s="1"/>
  <c r="L294" i="4" a="1"/>
  <c r="L294" i="4" s="1"/>
  <c r="N294" i="4" a="1"/>
  <c r="N294" i="4" s="1"/>
  <c r="M294" i="4" a="1"/>
  <c r="M294" i="4" s="1"/>
  <c r="K294" i="4" l="1" a="1"/>
  <c r="K294" i="4" s="1"/>
  <c r="P294" i="4" a="1"/>
  <c r="P294" i="4" s="1"/>
  <c r="J294" i="4" a="1"/>
  <c r="J294" i="4" s="1"/>
  <c r="R294" i="4" a="1"/>
  <c r="R294" i="4" s="1"/>
  <c r="T294" i="4" s="1" a="1"/>
  <c r="T294" i="4" s="1"/>
  <c r="S294" i="4" a="1"/>
  <c r="S294" i="4" s="1"/>
  <c r="U294" i="4" s="1" a="1"/>
  <c r="U294" i="4" s="1"/>
  <c r="Q294" i="4" a="1"/>
  <c r="Q294" i="4" s="1"/>
  <c r="AX294" i="4" a="1"/>
  <c r="AX294" i="4" s="1"/>
  <c r="BB294" i="4" a="1"/>
  <c r="BB294" i="4" s="1"/>
  <c r="BC294" i="4" a="1"/>
  <c r="BC294" i="4" s="1"/>
  <c r="AV294" i="4" a="1"/>
  <c r="AV294" i="4" s="1"/>
  <c r="BD294" i="4" a="1"/>
  <c r="BD294" i="4" s="1"/>
  <c r="BF294" i="4" s="1" a="1"/>
  <c r="BF294" i="4" s="1"/>
  <c r="BE294" i="4" a="1"/>
  <c r="BE294" i="4" s="1"/>
  <c r="BG294" i="4" s="1" a="1"/>
  <c r="BG294" i="4" s="1"/>
  <c r="BH294" i="4" l="1"/>
  <c r="BJ294" i="4"/>
  <c r="BK294" i="4" s="1"/>
  <c r="BL294" i="4" s="1"/>
  <c r="BI294" i="4"/>
  <c r="V294" i="4"/>
  <c r="W294" i="4"/>
  <c r="X294" i="4"/>
  <c r="Y294" i="4" s="1"/>
  <c r="Z294" i="4" s="1"/>
  <c r="AA294" i="4" l="1" a="1"/>
  <c r="AA294" i="4" s="1"/>
  <c r="BY294" i="4" s="1" a="1"/>
  <c r="BY294" i="4" s="1"/>
  <c r="AB294" i="4" a="1"/>
  <c r="AB294" i="4" s="1"/>
  <c r="AG294" i="4" a="1"/>
  <c r="AG294" i="4" s="1"/>
  <c r="AC294" i="4" a="1"/>
  <c r="AC294" i="4" s="1"/>
  <c r="AD294" i="4" a="1"/>
  <c r="AD294" i="4" s="1"/>
  <c r="AF294" i="4" a="1"/>
  <c r="AF294" i="4" s="1"/>
  <c r="BP294" i="4" a="1"/>
  <c r="BP294" i="4" s="1"/>
  <c r="BR294" i="4" a="1"/>
  <c r="BR294" i="4" s="1"/>
  <c r="BN294" i="4" a="1"/>
  <c r="BN294" i="4" s="1"/>
  <c r="BS294" i="4" a="1"/>
  <c r="BS294" i="4" s="1"/>
  <c r="BT294" i="4" s="1"/>
  <c r="CB294" i="4" s="1"/>
  <c r="BM294" i="4" a="1"/>
  <c r="BM294" i="4" s="1"/>
  <c r="AM294" i="4" s="1" a="1"/>
  <c r="AM294" i="4" s="1"/>
  <c r="BO294" i="4" a="1"/>
  <c r="BO294" i="4" s="1"/>
  <c r="BQ294" i="4" s="1"/>
  <c r="AH294" i="4" l="1"/>
  <c r="AP294" i="4" s="1"/>
  <c r="BU294" i="4"/>
  <c r="AE294" i="4"/>
  <c r="AI294" i="4" s="1"/>
  <c r="BV294" i="4" s="1"/>
  <c r="BZ294" i="4" s="1"/>
  <c r="CA294" i="4" s="1"/>
  <c r="AJ294" i="4"/>
  <c r="AN294" i="4" s="1"/>
  <c r="AO294" i="4" l="1"/>
  <c r="AR294" i="4"/>
  <c r="AS294" i="4"/>
  <c r="AQ294" i="4"/>
  <c r="CE294" i="4"/>
  <c r="CC294" i="4"/>
  <c r="CD294" i="4"/>
  <c r="BW294" i="4"/>
  <c r="BX294" i="4" s="1"/>
  <c r="AK294" i="4"/>
  <c r="AL294" i="4" s="1"/>
  <c r="CF294" i="4"/>
  <c r="H295" i="4" l="1"/>
  <c r="AT295" i="4"/>
  <c r="AU295" i="4" l="1" a="1"/>
  <c r="AU295" i="4" s="1"/>
  <c r="AW295" i="4" a="1"/>
  <c r="AW295" i="4" s="1"/>
  <c r="BA295" i="4" a="1"/>
  <c r="BA295" i="4" s="1"/>
  <c r="AY295" i="4" a="1"/>
  <c r="AY295" i="4" s="1"/>
  <c r="AX295" i="4" a="1"/>
  <c r="AX295" i="4" s="1"/>
  <c r="I295" i="4" a="1"/>
  <c r="I295" i="4" s="1"/>
  <c r="M295" i="4" a="1"/>
  <c r="M295" i="4" s="1"/>
  <c r="N295" i="4" a="1"/>
  <c r="N295" i="4" s="1"/>
  <c r="K295" i="4" a="1"/>
  <c r="K295" i="4" s="1"/>
  <c r="O295" i="4" a="1"/>
  <c r="O295" i="4" s="1"/>
  <c r="L295" i="4" a="1"/>
  <c r="L295" i="4" s="1"/>
  <c r="S295" i="4" l="1" a="1"/>
  <c r="S295" i="4" s="1"/>
  <c r="U295" i="4" s="1" a="1"/>
  <c r="U295" i="4" s="1"/>
  <c r="P295" i="4" a="1"/>
  <c r="P295" i="4" s="1"/>
  <c r="Q295" i="4" a="1"/>
  <c r="Q295" i="4" s="1"/>
  <c r="J295" i="4" a="1"/>
  <c r="J295" i="4" s="1"/>
  <c r="R295" i="4" a="1"/>
  <c r="R295" i="4" s="1"/>
  <c r="T295" i="4" s="1" a="1"/>
  <c r="T295" i="4" s="1"/>
  <c r="AZ295" i="4" a="1"/>
  <c r="AZ295" i="4" s="1"/>
  <c r="AV295" i="4" a="1"/>
  <c r="AV295" i="4" s="1"/>
  <c r="BD295" i="4" a="1"/>
  <c r="BD295" i="4" s="1"/>
  <c r="BF295" i="4" s="1" a="1"/>
  <c r="BF295" i="4" s="1"/>
  <c r="BB295" i="4" a="1"/>
  <c r="BB295" i="4" s="1"/>
  <c r="BE295" i="4" a="1"/>
  <c r="BE295" i="4" s="1"/>
  <c r="BG295" i="4" s="1" a="1"/>
  <c r="BG295" i="4" s="1"/>
  <c r="BC295" i="4" a="1"/>
  <c r="BC295" i="4" s="1"/>
  <c r="BH295" i="4" l="1"/>
  <c r="BI295" i="4"/>
  <c r="BJ295" i="4"/>
  <c r="BK295" i="4" s="1"/>
  <c r="BL295" i="4" s="1"/>
  <c r="W295" i="4"/>
  <c r="X295" i="4"/>
  <c r="V295" i="4"/>
  <c r="Y295" i="4" l="1"/>
  <c r="Z295" i="4" s="1"/>
  <c r="AC295" i="4" a="1"/>
  <c r="AC295" i="4" s="1"/>
  <c r="AD295" i="4" a="1"/>
  <c r="AD295" i="4" s="1"/>
  <c r="AB295" i="4" a="1"/>
  <c r="AB295" i="4" s="1"/>
  <c r="AA295" i="4" a="1"/>
  <c r="AA295" i="4" s="1"/>
  <c r="BY295" i="4" s="1" a="1"/>
  <c r="BY295" i="4" s="1"/>
  <c r="AG295" i="4" a="1"/>
  <c r="AG295" i="4" s="1"/>
  <c r="AF295" i="4" a="1"/>
  <c r="AF295" i="4" s="1"/>
  <c r="BS295" i="4" a="1"/>
  <c r="BS295" i="4" s="1"/>
  <c r="BO295" i="4" a="1"/>
  <c r="BO295" i="4" s="1"/>
  <c r="BP295" i="4" a="1"/>
  <c r="BP295" i="4" s="1"/>
  <c r="BM295" i="4" a="1"/>
  <c r="BM295" i="4" s="1"/>
  <c r="AM295" i="4" s="1" a="1"/>
  <c r="AM295" i="4" s="1"/>
  <c r="BN295" i="4" a="1"/>
  <c r="BN295" i="4" s="1"/>
  <c r="BR295" i="4" a="1"/>
  <c r="BR295" i="4" s="1"/>
  <c r="AH295" i="4" l="1"/>
  <c r="AP295" i="4" s="1"/>
  <c r="BQ295" i="4"/>
  <c r="BU295" i="4" s="1"/>
  <c r="BT295" i="4"/>
  <c r="CB295" i="4" s="1"/>
  <c r="AJ295" i="4"/>
  <c r="AN295" i="4" s="1"/>
  <c r="AE295" i="4"/>
  <c r="AI295" i="4" s="1"/>
  <c r="AO295" i="4" l="1"/>
  <c r="AR295" i="4"/>
  <c r="AS295" i="4"/>
  <c r="AQ295" i="4"/>
  <c r="CE295" i="4"/>
  <c r="CD295" i="4"/>
  <c r="CC295" i="4"/>
  <c r="AK295" i="4"/>
  <c r="AL295" i="4" s="1"/>
  <c r="BV295" i="4"/>
  <c r="BZ295" i="4" s="1"/>
  <c r="CA295" i="4" s="1"/>
  <c r="BW295" i="4" l="1"/>
  <c r="BX295" i="4" s="1"/>
  <c r="CF295" i="4" s="1"/>
  <c r="AT296" i="4"/>
  <c r="H296" i="4"/>
  <c r="I296" i="4" l="1" a="1"/>
  <c r="I296" i="4" s="1"/>
  <c r="M296" i="4" a="1"/>
  <c r="M296" i="4" s="1"/>
  <c r="K296" i="4" a="1"/>
  <c r="K296" i="4" s="1"/>
  <c r="O296" i="4" a="1"/>
  <c r="O296" i="4" s="1"/>
  <c r="L296" i="4" a="1"/>
  <c r="L296" i="4" s="1"/>
  <c r="N296" i="4" a="1"/>
  <c r="N296" i="4" s="1"/>
  <c r="AU296" i="4" a="1"/>
  <c r="AU296" i="4" s="1"/>
  <c r="AY296" i="4" a="1"/>
  <c r="AY296" i="4" s="1"/>
  <c r="AX296" i="4" a="1"/>
  <c r="AX296" i="4" s="1"/>
  <c r="BA296" i="4" a="1"/>
  <c r="BA296" i="4" s="1"/>
  <c r="AW296" i="4" a="1"/>
  <c r="AW296" i="4" s="1"/>
  <c r="AZ296" i="4" l="1" a="1"/>
  <c r="AZ296" i="4" s="1"/>
  <c r="BC296" i="4" a="1"/>
  <c r="BC296" i="4" s="1"/>
  <c r="AV296" i="4" a="1"/>
  <c r="AV296" i="4" s="1"/>
  <c r="BD296" i="4" a="1"/>
  <c r="BD296" i="4" s="1"/>
  <c r="BF296" i="4" s="1" a="1"/>
  <c r="BF296" i="4" s="1"/>
  <c r="BE296" i="4" a="1"/>
  <c r="BE296" i="4" s="1"/>
  <c r="BG296" i="4" s="1" a="1"/>
  <c r="BG296" i="4" s="1"/>
  <c r="BB296" i="4" a="1"/>
  <c r="BB296" i="4" s="1"/>
  <c r="Q296" i="4" a="1"/>
  <c r="Q296" i="4" s="1"/>
  <c r="S296" i="4" a="1"/>
  <c r="S296" i="4" s="1"/>
  <c r="U296" i="4" s="1" a="1"/>
  <c r="U296" i="4" s="1"/>
  <c r="J296" i="4" a="1"/>
  <c r="J296" i="4" s="1"/>
  <c r="P296" i="4" a="1"/>
  <c r="P296" i="4" s="1"/>
  <c r="R296" i="4" a="1"/>
  <c r="R296" i="4" s="1"/>
  <c r="T296" i="4" s="1" a="1"/>
  <c r="T296" i="4" s="1"/>
  <c r="W296" i="4" l="1"/>
  <c r="X296" i="4"/>
  <c r="V296" i="4"/>
  <c r="BH296" i="4"/>
  <c r="BI296" i="4"/>
  <c r="BJ296" i="4"/>
  <c r="BK296" i="4" s="1"/>
  <c r="BL296" i="4" s="1"/>
  <c r="Y296" i="4" l="1"/>
  <c r="Z296" i="4" s="1"/>
  <c r="BM296" i="4" a="1"/>
  <c r="BM296" i="4" s="1"/>
  <c r="AM296" i="4" s="1" a="1"/>
  <c r="AM296" i="4" s="1"/>
  <c r="BR296" i="4" a="1"/>
  <c r="BR296" i="4" s="1"/>
  <c r="BS296" i="4" a="1"/>
  <c r="BS296" i="4" s="1"/>
  <c r="BT296" i="4" s="1"/>
  <c r="BO296" i="4" a="1"/>
  <c r="BO296" i="4" s="1"/>
  <c r="BN296" i="4" a="1"/>
  <c r="BN296" i="4" s="1"/>
  <c r="BP296" i="4" a="1"/>
  <c r="BP296" i="4" s="1"/>
  <c r="AF296" i="4" a="1"/>
  <c r="AF296" i="4" s="1"/>
  <c r="AD296" i="4" a="1"/>
  <c r="AD296" i="4" s="1"/>
  <c r="AG296" i="4" a="1"/>
  <c r="AG296" i="4" s="1"/>
  <c r="AH296" i="4" s="1"/>
  <c r="AC296" i="4" a="1"/>
  <c r="AC296" i="4" s="1"/>
  <c r="AE296" i="4" s="1"/>
  <c r="AA296" i="4" a="1"/>
  <c r="AA296" i="4" s="1"/>
  <c r="BY296" i="4" s="1" a="1"/>
  <c r="BY296" i="4" s="1"/>
  <c r="AB296" i="4" a="1"/>
  <c r="AB296" i="4" s="1"/>
  <c r="CB296" i="4" l="1"/>
  <c r="AP296" i="4"/>
  <c r="AS296" i="4"/>
  <c r="AR296" i="4"/>
  <c r="AQ296" i="4"/>
  <c r="CE296" i="4"/>
  <c r="CC296" i="4"/>
  <c r="CD296" i="4"/>
  <c r="AI296" i="4"/>
  <c r="BQ296" i="4"/>
  <c r="BV296" i="4"/>
  <c r="BZ296" i="4" s="1"/>
  <c r="CA296" i="4" s="1"/>
  <c r="BU296" i="4"/>
  <c r="BW296" i="4" l="1"/>
  <c r="BX296" i="4" s="1"/>
  <c r="AJ296" i="4"/>
  <c r="AN296" i="4" s="1"/>
  <c r="AO296" i="4" s="1"/>
  <c r="AK296" i="4" l="1"/>
  <c r="AL296" i="4" s="1"/>
  <c r="CF296" i="4" s="1"/>
  <c r="AT297" i="4"/>
  <c r="H297" i="4"/>
  <c r="I297" i="4" l="1" a="1"/>
  <c r="I297" i="4" s="1"/>
  <c r="O297" i="4" a="1"/>
  <c r="O297" i="4" s="1"/>
  <c r="K297" i="4" a="1"/>
  <c r="K297" i="4" s="1"/>
  <c r="N297" i="4" a="1"/>
  <c r="N297" i="4" s="1"/>
  <c r="M297" i="4" a="1"/>
  <c r="M297" i="4" s="1"/>
  <c r="AU297" i="4" a="1"/>
  <c r="AU297" i="4" s="1"/>
  <c r="AZ297" i="4" a="1"/>
  <c r="AZ297" i="4" s="1"/>
  <c r="AW297" i="4" a="1"/>
  <c r="AW297" i="4" s="1"/>
  <c r="AX297" i="4" a="1"/>
  <c r="AX297" i="4" s="1"/>
  <c r="AY297" i="4" a="1"/>
  <c r="AY297" i="4" s="1"/>
  <c r="BA297" i="4" l="1" a="1"/>
  <c r="BA297" i="4" s="1"/>
  <c r="BE297" i="4" a="1"/>
  <c r="BE297" i="4" s="1"/>
  <c r="BG297" i="4" s="1" a="1"/>
  <c r="BG297" i="4" s="1"/>
  <c r="BC297" i="4" a="1"/>
  <c r="BC297" i="4" s="1"/>
  <c r="BB297" i="4" a="1"/>
  <c r="BB297" i="4" s="1"/>
  <c r="BD297" i="4" a="1"/>
  <c r="BD297" i="4" s="1"/>
  <c r="BF297" i="4" s="1" a="1"/>
  <c r="BF297" i="4" s="1"/>
  <c r="AV297" i="4" a="1"/>
  <c r="AV297" i="4" s="1"/>
  <c r="L297" i="4" a="1"/>
  <c r="L297" i="4" s="1"/>
  <c r="P297" i="4" a="1"/>
  <c r="P297" i="4" s="1"/>
  <c r="Q297" i="4" a="1"/>
  <c r="Q297" i="4" s="1"/>
  <c r="J297" i="4" a="1"/>
  <c r="J297" i="4" s="1"/>
  <c r="R297" i="4" a="1"/>
  <c r="R297" i="4" s="1"/>
  <c r="T297" i="4" s="1" a="1"/>
  <c r="T297" i="4" s="1"/>
  <c r="S297" i="4" a="1"/>
  <c r="S297" i="4" s="1"/>
  <c r="U297" i="4" s="1" a="1"/>
  <c r="U297" i="4" s="1"/>
  <c r="V297" i="4" l="1"/>
  <c r="X297" i="4"/>
  <c r="Y297" i="4" s="1"/>
  <c r="Z297" i="4" s="1"/>
  <c r="W297" i="4"/>
  <c r="BJ297" i="4"/>
  <c r="BI297" i="4"/>
  <c r="BH297" i="4"/>
  <c r="BK297" i="4" l="1"/>
  <c r="BL297" i="4" s="1"/>
  <c r="AD297" i="4" a="1"/>
  <c r="AD297" i="4" s="1"/>
  <c r="AF297" i="4" a="1"/>
  <c r="AF297" i="4" s="1"/>
  <c r="AB297" i="4" a="1"/>
  <c r="AB297" i="4" s="1"/>
  <c r="AG297" i="4" a="1"/>
  <c r="AG297" i="4" s="1"/>
  <c r="AH297" i="4" s="1"/>
  <c r="AP297" i="4" s="1"/>
  <c r="AA297" i="4" a="1"/>
  <c r="AA297" i="4" s="1"/>
  <c r="BY297" i="4" s="1" a="1"/>
  <c r="BY297" i="4" s="1"/>
  <c r="AC297" i="4" a="1"/>
  <c r="AC297" i="4" s="1"/>
  <c r="AE297" i="4" s="1"/>
  <c r="AI297" i="4" s="1"/>
  <c r="BP297" i="4" l="1" a="1"/>
  <c r="BP297" i="4" s="1"/>
  <c r="BO297" i="4" a="1"/>
  <c r="BO297" i="4" s="1"/>
  <c r="BQ297" i="4" s="1"/>
  <c r="BR297" i="4" a="1"/>
  <c r="BR297" i="4" s="1"/>
  <c r="BS297" i="4" a="1"/>
  <c r="BS297" i="4" s="1"/>
  <c r="BT297" i="4" s="1"/>
  <c r="BM297" i="4" a="1"/>
  <c r="BM297" i="4" s="1"/>
  <c r="AM297" i="4" s="1" a="1"/>
  <c r="AM297" i="4" s="1"/>
  <c r="BN297" i="4" a="1"/>
  <c r="BN297" i="4" s="1"/>
  <c r="CB297" i="4" l="1"/>
  <c r="BU297" i="4"/>
  <c r="AR297" i="4"/>
  <c r="AS297" i="4"/>
  <c r="CE297" i="4"/>
  <c r="AQ297" i="4"/>
  <c r="CC297" i="4"/>
  <c r="CD297" i="4"/>
  <c r="BV297" i="4"/>
  <c r="BZ297" i="4" s="1"/>
  <c r="CA297" i="4" s="1"/>
  <c r="AJ297" i="4"/>
  <c r="AN297" i="4" s="1"/>
  <c r="AO297" i="4" s="1"/>
  <c r="AK297" i="4" l="1"/>
  <c r="AL297" i="4" s="1"/>
  <c r="BW297" i="4"/>
  <c r="BX297" i="4" s="1"/>
  <c r="CF297" i="4" s="1"/>
  <c r="H298" i="4"/>
  <c r="AT298" i="4"/>
  <c r="AU298" i="4" l="1" a="1"/>
  <c r="AU298" i="4" s="1"/>
  <c r="AY298" i="4" a="1"/>
  <c r="AY298" i="4" s="1"/>
  <c r="AX298" i="4" a="1"/>
  <c r="AX298" i="4" s="1"/>
  <c r="BA298" i="4" a="1"/>
  <c r="BA298" i="4" s="1"/>
  <c r="AW298" i="4" a="1"/>
  <c r="AW298" i="4" s="1"/>
  <c r="I298" i="4" a="1"/>
  <c r="I298" i="4" s="1"/>
  <c r="N298" i="4" a="1"/>
  <c r="N298" i="4" s="1"/>
  <c r="O298" i="4" a="1"/>
  <c r="O298" i="4" s="1"/>
  <c r="K298" i="4" a="1"/>
  <c r="K298" i="4" s="1"/>
  <c r="M298" i="4" a="1"/>
  <c r="M298" i="4" s="1"/>
  <c r="L298" i="4" l="1" a="1"/>
  <c r="L298" i="4" s="1"/>
  <c r="J298" i="4" a="1"/>
  <c r="J298" i="4" s="1"/>
  <c r="P298" i="4" a="1"/>
  <c r="P298" i="4" s="1"/>
  <c r="Q298" i="4" a="1"/>
  <c r="Q298" i="4" s="1"/>
  <c r="R298" i="4" a="1"/>
  <c r="R298" i="4" s="1"/>
  <c r="T298" i="4" s="1" a="1"/>
  <c r="T298" i="4" s="1"/>
  <c r="S298" i="4" a="1"/>
  <c r="S298" i="4" s="1"/>
  <c r="U298" i="4" s="1" a="1"/>
  <c r="U298" i="4" s="1"/>
  <c r="AZ298" i="4" a="1"/>
  <c r="AZ298" i="4" s="1"/>
  <c r="AV298" i="4" a="1"/>
  <c r="AV298" i="4" s="1"/>
  <c r="BD298" i="4" a="1"/>
  <c r="BD298" i="4" s="1"/>
  <c r="BF298" i="4" s="1" a="1"/>
  <c r="BF298" i="4" s="1"/>
  <c r="BE298" i="4" a="1"/>
  <c r="BE298" i="4" s="1"/>
  <c r="BG298" i="4" s="1" a="1"/>
  <c r="BG298" i="4" s="1"/>
  <c r="BB298" i="4" a="1"/>
  <c r="BB298" i="4" s="1"/>
  <c r="BC298" i="4" a="1"/>
  <c r="BC298" i="4" s="1"/>
  <c r="BH298" i="4" l="1"/>
  <c r="BI298" i="4"/>
  <c r="BJ298" i="4"/>
  <c r="BK298" i="4" s="1"/>
  <c r="BL298" i="4" s="1"/>
  <c r="V298" i="4"/>
  <c r="W298" i="4"/>
  <c r="X298" i="4"/>
  <c r="Y298" i="4" s="1"/>
  <c r="Z298" i="4" s="1"/>
  <c r="AG298" i="4" l="1" a="1"/>
  <c r="AG298" i="4" s="1"/>
  <c r="AC298" i="4" a="1"/>
  <c r="AC298" i="4" s="1"/>
  <c r="AD298" i="4" a="1"/>
  <c r="AD298" i="4" s="1"/>
  <c r="AA298" i="4" a="1"/>
  <c r="AA298" i="4" s="1"/>
  <c r="BY298" i="4" s="1" a="1"/>
  <c r="BY298" i="4" s="1"/>
  <c r="AF298" i="4" a="1"/>
  <c r="AF298" i="4" s="1"/>
  <c r="AB298" i="4" a="1"/>
  <c r="AB298" i="4" s="1"/>
  <c r="BN298" i="4" a="1"/>
  <c r="BN298" i="4" s="1"/>
  <c r="BS298" i="4" a="1"/>
  <c r="BS298" i="4" s="1"/>
  <c r="BO298" i="4" a="1"/>
  <c r="BO298" i="4" s="1"/>
  <c r="BM298" i="4" a="1"/>
  <c r="BM298" i="4" s="1"/>
  <c r="AM298" i="4" s="1" a="1"/>
  <c r="AM298" i="4" s="1"/>
  <c r="BR298" i="4" a="1"/>
  <c r="BR298" i="4" s="1"/>
  <c r="BP298" i="4" a="1"/>
  <c r="BP298" i="4" s="1"/>
  <c r="BQ298" i="4" l="1"/>
  <c r="BU298" i="4" s="1"/>
  <c r="BT298" i="4"/>
  <c r="CB298" i="4" s="1"/>
  <c r="AE298" i="4"/>
  <c r="AI298" i="4" s="1"/>
  <c r="AH298" i="4"/>
  <c r="AP298" i="4" s="1"/>
  <c r="AS298" i="4" l="1"/>
  <c r="AR298" i="4"/>
  <c r="AQ298" i="4"/>
  <c r="CE298" i="4"/>
  <c r="CC298" i="4"/>
  <c r="CD298" i="4"/>
  <c r="AJ298" i="4"/>
  <c r="AN298" i="4" s="1"/>
  <c r="AO298" i="4" s="1"/>
  <c r="BV298" i="4"/>
  <c r="BZ298" i="4" s="1"/>
  <c r="CA298" i="4" s="1"/>
  <c r="AK298" i="4" l="1"/>
  <c r="AL298" i="4" s="1"/>
  <c r="BW298" i="4"/>
  <c r="BX298" i="4" s="1"/>
  <c r="CF298" i="4" s="1"/>
  <c r="H299" i="4"/>
  <c r="AT299" i="4"/>
  <c r="AU299" i="4" l="1" a="1"/>
  <c r="AU299" i="4" s="1"/>
  <c r="AY299" i="4" a="1"/>
  <c r="AY299" i="4" s="1"/>
  <c r="AW299" i="4" a="1"/>
  <c r="AW299" i="4" s="1"/>
  <c r="BA299" i="4" a="1"/>
  <c r="BA299" i="4" s="1"/>
  <c r="AZ299" i="4" a="1"/>
  <c r="AZ299" i="4" s="1"/>
  <c r="I299" i="4" a="1"/>
  <c r="I299" i="4" s="1"/>
  <c r="M299" i="4" a="1"/>
  <c r="M299" i="4" s="1"/>
  <c r="L299" i="4" a="1"/>
  <c r="L299" i="4" s="1"/>
  <c r="O299" i="4" a="1"/>
  <c r="O299" i="4" s="1"/>
  <c r="K299" i="4" a="1"/>
  <c r="K299" i="4" s="1"/>
  <c r="N299" i="4" l="1" a="1"/>
  <c r="N299" i="4" s="1"/>
  <c r="Q299" i="4" a="1"/>
  <c r="Q299" i="4" s="1"/>
  <c r="J299" i="4" a="1"/>
  <c r="J299" i="4" s="1"/>
  <c r="R299" i="4" a="1"/>
  <c r="R299" i="4" s="1"/>
  <c r="T299" i="4" s="1" a="1"/>
  <c r="T299" i="4" s="1"/>
  <c r="S299" i="4" a="1"/>
  <c r="S299" i="4" s="1"/>
  <c r="U299" i="4" s="1" a="1"/>
  <c r="U299" i="4" s="1"/>
  <c r="P299" i="4" a="1"/>
  <c r="P299" i="4" s="1"/>
  <c r="AX299" i="4" a="1"/>
  <c r="AX299" i="4" s="1"/>
  <c r="BB299" i="4" a="1"/>
  <c r="BB299" i="4" s="1"/>
  <c r="BC299" i="4" a="1"/>
  <c r="BC299" i="4" s="1"/>
  <c r="BE299" i="4" a="1"/>
  <c r="BE299" i="4" s="1"/>
  <c r="BG299" i="4" s="1" a="1"/>
  <c r="BG299" i="4" s="1"/>
  <c r="AV299" i="4" a="1"/>
  <c r="AV299" i="4" s="1"/>
  <c r="BD299" i="4" a="1"/>
  <c r="BD299" i="4" s="1"/>
  <c r="BF299" i="4" s="1" a="1"/>
  <c r="BF299" i="4" s="1"/>
  <c r="BI299" i="4" l="1"/>
  <c r="BJ299" i="4"/>
  <c r="BH299" i="4"/>
  <c r="BK299" i="4"/>
  <c r="BL299" i="4" s="1"/>
  <c r="V299" i="4"/>
  <c r="X299" i="4"/>
  <c r="Y299" i="4" s="1"/>
  <c r="Z299" i="4" s="1"/>
  <c r="W299" i="4"/>
  <c r="AA299" i="4" l="1" a="1"/>
  <c r="AA299" i="4" s="1"/>
  <c r="BY299" i="4" s="1" a="1"/>
  <c r="BY299" i="4" s="1"/>
  <c r="AF299" i="4" a="1"/>
  <c r="AF299" i="4" s="1"/>
  <c r="AB299" i="4" a="1"/>
  <c r="AB299" i="4" s="1"/>
  <c r="AG299" i="4" a="1"/>
  <c r="AG299" i="4" s="1"/>
  <c r="AH299" i="4" s="1"/>
  <c r="AP299" i="4" s="1"/>
  <c r="AD299" i="4" a="1"/>
  <c r="AD299" i="4" s="1"/>
  <c r="AC299" i="4" a="1"/>
  <c r="AC299" i="4" s="1"/>
  <c r="AE299" i="4" s="1"/>
  <c r="BM299" i="4" a="1"/>
  <c r="BM299" i="4" s="1"/>
  <c r="AM299" i="4" s="1" a="1"/>
  <c r="AM299" i="4" s="1"/>
  <c r="BR299" i="4" a="1"/>
  <c r="BR299" i="4" s="1"/>
  <c r="BN299" i="4" a="1"/>
  <c r="BN299" i="4" s="1"/>
  <c r="BO299" i="4" a="1"/>
  <c r="BO299" i="4" s="1"/>
  <c r="BP299" i="4" a="1"/>
  <c r="BP299" i="4" s="1"/>
  <c r="BS299" i="4" a="1"/>
  <c r="BS299" i="4" s="1"/>
  <c r="BT299" i="4" s="1"/>
  <c r="CB299" i="4" s="1"/>
  <c r="AR299" i="4" l="1"/>
  <c r="AS299" i="4"/>
  <c r="AQ299" i="4"/>
  <c r="CE299" i="4"/>
  <c r="CD299" i="4"/>
  <c r="CC299" i="4"/>
  <c r="BQ299" i="4"/>
  <c r="BU299" i="4"/>
  <c r="AJ299" i="4"/>
  <c r="AN299" i="4" s="1"/>
  <c r="AO299" i="4" s="1"/>
  <c r="AI299" i="4"/>
  <c r="BV299" i="4" s="1"/>
  <c r="BZ299" i="4" s="1"/>
  <c r="CA299" i="4" s="1"/>
  <c r="BW299" i="4" l="1"/>
  <c r="BX299" i="4" s="1"/>
  <c r="AK299" i="4"/>
  <c r="AL299" i="4" s="1"/>
  <c r="CF299" i="4"/>
  <c r="H300" i="4" l="1"/>
  <c r="AT300" i="4"/>
  <c r="AU300" i="4" l="1" a="1"/>
  <c r="AU300" i="4" s="1"/>
  <c r="AZ300" i="4" a="1"/>
  <c r="AZ300" i="4" s="1"/>
  <c r="AY300" i="4" a="1"/>
  <c r="AY300" i="4" s="1"/>
  <c r="AW300" i="4" a="1"/>
  <c r="AW300" i="4" s="1"/>
  <c r="BA300" i="4" a="1"/>
  <c r="BA300" i="4" s="1"/>
  <c r="AX300" i="4" a="1"/>
  <c r="AX300" i="4" s="1"/>
  <c r="I300" i="4" a="1"/>
  <c r="I300" i="4" s="1"/>
  <c r="M300" i="4" a="1"/>
  <c r="M300" i="4" s="1"/>
  <c r="K300" i="4" a="1"/>
  <c r="K300" i="4" s="1"/>
  <c r="O300" i="4" a="1"/>
  <c r="O300" i="4" s="1"/>
  <c r="L300" i="4" a="1"/>
  <c r="L300" i="4" s="1"/>
  <c r="N300" i="4" a="1"/>
  <c r="N300" i="4" s="1"/>
  <c r="S300" i="4" l="1" a="1"/>
  <c r="S300" i="4" s="1"/>
  <c r="U300" i="4" s="1" a="1"/>
  <c r="U300" i="4" s="1"/>
  <c r="P300" i="4" a="1"/>
  <c r="P300" i="4" s="1"/>
  <c r="J300" i="4" a="1"/>
  <c r="J300" i="4" s="1"/>
  <c r="R300" i="4" a="1"/>
  <c r="R300" i="4" s="1"/>
  <c r="T300" i="4" s="1" a="1"/>
  <c r="T300" i="4" s="1"/>
  <c r="Q300" i="4" a="1"/>
  <c r="Q300" i="4" s="1"/>
  <c r="BE300" i="4" a="1"/>
  <c r="BE300" i="4" s="1"/>
  <c r="BG300" i="4" s="1" a="1"/>
  <c r="BG300" i="4" s="1"/>
  <c r="BB300" i="4" a="1"/>
  <c r="BB300" i="4" s="1"/>
  <c r="BC300" i="4" a="1"/>
  <c r="BC300" i="4" s="1"/>
  <c r="AV300" i="4" a="1"/>
  <c r="AV300" i="4" s="1"/>
  <c r="BD300" i="4" a="1"/>
  <c r="BD300" i="4" s="1"/>
  <c r="BF300" i="4" s="1" a="1"/>
  <c r="BF300" i="4" s="1"/>
  <c r="BI300" i="4" l="1"/>
  <c r="BJ300" i="4"/>
  <c r="BH300" i="4"/>
  <c r="X300" i="4"/>
  <c r="V300" i="4"/>
  <c r="W300" i="4"/>
  <c r="BK300" i="4" l="1"/>
  <c r="BL300" i="4" s="1"/>
  <c r="Y300" i="4"/>
  <c r="Z300" i="4" s="1"/>
  <c r="AD300" i="4" a="1"/>
  <c r="AD300" i="4" s="1"/>
  <c r="AF300" i="4" a="1"/>
  <c r="AF300" i="4" s="1"/>
  <c r="AB300" i="4" a="1"/>
  <c r="AB300" i="4" s="1"/>
  <c r="AC300" i="4" a="1"/>
  <c r="AC300" i="4" s="1"/>
  <c r="AE300" i="4" s="1"/>
  <c r="AA300" i="4" a="1"/>
  <c r="AA300" i="4" s="1"/>
  <c r="BY300" i="4" s="1" a="1"/>
  <c r="BY300" i="4" s="1"/>
  <c r="AG300" i="4" a="1"/>
  <c r="AG300" i="4" s="1"/>
  <c r="AH300" i="4" s="1"/>
  <c r="AP300" i="4" s="1"/>
  <c r="BO300" i="4" a="1"/>
  <c r="BO300" i="4" s="1"/>
  <c r="BM300" i="4" a="1"/>
  <c r="BM300" i="4" s="1"/>
  <c r="AM300" i="4" s="1" a="1"/>
  <c r="AM300" i="4" s="1"/>
  <c r="BR300" i="4" a="1"/>
  <c r="BR300" i="4" s="1"/>
  <c r="BS300" i="4" a="1"/>
  <c r="BS300" i="4" s="1"/>
  <c r="BT300" i="4" s="1"/>
  <c r="BP300" i="4" a="1"/>
  <c r="BP300" i="4" s="1"/>
  <c r="BN300" i="4" a="1"/>
  <c r="BN300" i="4" s="1"/>
  <c r="CB300" i="4" l="1"/>
  <c r="AS300" i="4"/>
  <c r="AQ300" i="4"/>
  <c r="AR300" i="4"/>
  <c r="CE300" i="4"/>
  <c r="CD300" i="4"/>
  <c r="CC300" i="4"/>
  <c r="BQ300" i="4"/>
  <c r="BU300" i="4" s="1"/>
  <c r="AJ300" i="4"/>
  <c r="AN300" i="4" s="1"/>
  <c r="AO300" i="4" s="1"/>
  <c r="AI300" i="4"/>
  <c r="BV300" i="4" s="1"/>
  <c r="BZ300" i="4" s="1"/>
  <c r="CA300" i="4" s="1"/>
  <c r="BW300" i="4" l="1"/>
  <c r="BX300" i="4" s="1"/>
  <c r="AK300" i="4"/>
  <c r="AL300" i="4" s="1"/>
  <c r="CF300" i="4"/>
  <c r="H301" i="4" l="1"/>
  <c r="AT301" i="4"/>
  <c r="AU301" i="4" l="1" a="1"/>
  <c r="AU301" i="4" s="1"/>
  <c r="BA301" i="4" a="1"/>
  <c r="BA301" i="4" s="1"/>
  <c r="AW301" i="4" a="1"/>
  <c r="AW301" i="4" s="1"/>
  <c r="AX301" i="4" a="1"/>
  <c r="AX301" i="4" s="1"/>
  <c r="AZ301" i="4" a="1"/>
  <c r="AZ301" i="4" s="1"/>
  <c r="I301" i="4" a="1"/>
  <c r="I301" i="4" s="1"/>
  <c r="O301" i="4" a="1"/>
  <c r="O301" i="4" s="1"/>
  <c r="N301" i="4" a="1"/>
  <c r="N301" i="4" s="1"/>
  <c r="K301" i="4" a="1"/>
  <c r="K301" i="4" s="1"/>
  <c r="M301" i="4" a="1"/>
  <c r="M301" i="4" s="1"/>
  <c r="L301" i="4" a="1"/>
  <c r="L301" i="4" s="1"/>
  <c r="J301" i="4" l="1" a="1"/>
  <c r="J301" i="4" s="1"/>
  <c r="R301" i="4" a="1"/>
  <c r="R301" i="4" s="1"/>
  <c r="T301" i="4" s="1" a="1"/>
  <c r="T301" i="4" s="1"/>
  <c r="S301" i="4" a="1"/>
  <c r="S301" i="4" s="1"/>
  <c r="U301" i="4" s="1" a="1"/>
  <c r="U301" i="4" s="1"/>
  <c r="P301" i="4" a="1"/>
  <c r="P301" i="4" s="1"/>
  <c r="Q301" i="4" a="1"/>
  <c r="Q301" i="4" s="1"/>
  <c r="AY301" i="4" a="1"/>
  <c r="AY301" i="4" s="1"/>
  <c r="BC301" i="4" a="1"/>
  <c r="BC301" i="4" s="1"/>
  <c r="AV301" i="4" a="1"/>
  <c r="AV301" i="4" s="1"/>
  <c r="BD301" i="4" a="1"/>
  <c r="BD301" i="4" s="1"/>
  <c r="BF301" i="4" s="1" a="1"/>
  <c r="BF301" i="4" s="1"/>
  <c r="BB301" i="4" a="1"/>
  <c r="BB301" i="4" s="1"/>
  <c r="BE301" i="4" a="1"/>
  <c r="BE301" i="4" s="1"/>
  <c r="BG301" i="4" s="1" a="1"/>
  <c r="BG301" i="4" s="1"/>
  <c r="BH301" i="4" l="1"/>
  <c r="BI301" i="4"/>
  <c r="BJ301" i="4"/>
  <c r="BK301" i="4" s="1"/>
  <c r="BL301" i="4" s="1"/>
  <c r="V301" i="4"/>
  <c r="W301" i="4"/>
  <c r="X301" i="4"/>
  <c r="Y301" i="4" s="1"/>
  <c r="Z301" i="4" s="1"/>
  <c r="AB301" i="4" l="1" a="1"/>
  <c r="AB301" i="4" s="1"/>
  <c r="AG301" i="4" a="1"/>
  <c r="AG301" i="4" s="1"/>
  <c r="AC301" i="4" a="1"/>
  <c r="AC301" i="4" s="1"/>
  <c r="AA301" i="4" a="1"/>
  <c r="AA301" i="4" s="1"/>
  <c r="BY301" i="4" s="1" a="1"/>
  <c r="BY301" i="4" s="1"/>
  <c r="AF301" i="4" a="1"/>
  <c r="AF301" i="4" s="1"/>
  <c r="AD301" i="4" a="1"/>
  <c r="AD301" i="4" s="1"/>
  <c r="BR301" i="4" a="1"/>
  <c r="BR301" i="4" s="1"/>
  <c r="BN301" i="4" a="1"/>
  <c r="BN301" i="4" s="1"/>
  <c r="BS301" i="4" a="1"/>
  <c r="BS301" i="4" s="1"/>
  <c r="BT301" i="4" s="1"/>
  <c r="CB301" i="4" s="1"/>
  <c r="BO301" i="4" a="1"/>
  <c r="BO301" i="4" s="1"/>
  <c r="BP301" i="4" a="1"/>
  <c r="BP301" i="4" s="1"/>
  <c r="BM301" i="4" a="1"/>
  <c r="BM301" i="4" s="1"/>
  <c r="AM301" i="4" s="1" a="1"/>
  <c r="AM301" i="4" s="1"/>
  <c r="AH301" i="4" l="1"/>
  <c r="AP301" i="4" s="1"/>
  <c r="BQ301" i="4"/>
  <c r="BU301" i="4"/>
  <c r="AE301" i="4"/>
  <c r="AI301" i="4" s="1"/>
  <c r="BV301" i="4" s="1"/>
  <c r="BZ301" i="4" s="1"/>
  <c r="CA301" i="4" s="1"/>
  <c r="AJ301" i="4"/>
  <c r="AN301" i="4" s="1"/>
  <c r="AO301" i="4" l="1"/>
  <c r="AR301" i="4"/>
  <c r="AS301" i="4"/>
  <c r="AQ301" i="4"/>
  <c r="CE301" i="4"/>
  <c r="CC301" i="4"/>
  <c r="CD301" i="4"/>
  <c r="BW301" i="4"/>
  <c r="BX301" i="4" s="1"/>
  <c r="AK301" i="4"/>
  <c r="AL301" i="4" s="1"/>
  <c r="CF301" i="4"/>
  <c r="H302" i="4" l="1"/>
  <c r="AT302" i="4"/>
  <c r="AU302" i="4" l="1" a="1"/>
  <c r="AU302" i="4" s="1"/>
  <c r="AW302" i="4" a="1"/>
  <c r="AW302" i="4" s="1"/>
  <c r="BA302" i="4" a="1"/>
  <c r="BA302" i="4" s="1"/>
  <c r="AY302" i="4" a="1"/>
  <c r="AY302" i="4" s="1"/>
  <c r="AZ302" i="4" a="1"/>
  <c r="AZ302" i="4" s="1"/>
  <c r="AX302" i="4" a="1"/>
  <c r="AX302" i="4" s="1"/>
  <c r="I302" i="4" a="1"/>
  <c r="I302" i="4" s="1"/>
  <c r="M302" i="4" a="1"/>
  <c r="M302" i="4" s="1"/>
  <c r="K302" i="4" a="1"/>
  <c r="K302" i="4" s="1"/>
  <c r="O302" i="4" a="1"/>
  <c r="O302" i="4" s="1"/>
  <c r="N302" i="4" a="1"/>
  <c r="N302" i="4" s="1"/>
  <c r="L302" i="4" l="1" a="1"/>
  <c r="L302" i="4" s="1"/>
  <c r="P302" i="4" a="1"/>
  <c r="P302" i="4" s="1"/>
  <c r="Q302" i="4" a="1"/>
  <c r="Q302" i="4" s="1"/>
  <c r="S302" i="4" a="1"/>
  <c r="S302" i="4" s="1"/>
  <c r="U302" i="4" s="1" a="1"/>
  <c r="U302" i="4" s="1"/>
  <c r="J302" i="4" a="1"/>
  <c r="J302" i="4" s="1"/>
  <c r="R302" i="4" a="1"/>
  <c r="R302" i="4" s="1"/>
  <c r="T302" i="4" s="1" a="1"/>
  <c r="T302" i="4" s="1"/>
  <c r="BB302" i="4" a="1"/>
  <c r="BB302" i="4" s="1"/>
  <c r="BE302" i="4" a="1"/>
  <c r="BE302" i="4" s="1"/>
  <c r="BG302" i="4" s="1" a="1"/>
  <c r="BG302" i="4" s="1"/>
  <c r="BD302" i="4" a="1"/>
  <c r="BD302" i="4" s="1"/>
  <c r="BF302" i="4" s="1" a="1"/>
  <c r="BF302" i="4" s="1"/>
  <c r="AV302" i="4" a="1"/>
  <c r="AV302" i="4" s="1"/>
  <c r="BC302" i="4" a="1"/>
  <c r="BC302" i="4" s="1"/>
  <c r="BH302" i="4" l="1"/>
  <c r="BJ302" i="4"/>
  <c r="BK302" i="4" s="1"/>
  <c r="BL302" i="4" s="1"/>
  <c r="BI302" i="4"/>
  <c r="W302" i="4"/>
  <c r="X302" i="4"/>
  <c r="V302" i="4"/>
  <c r="Y302" i="4"/>
  <c r="Z302" i="4" s="1"/>
  <c r="AB302" i="4" l="1" a="1"/>
  <c r="AB302" i="4" s="1"/>
  <c r="AD302" i="4" a="1"/>
  <c r="AD302" i="4" s="1"/>
  <c r="AF302" i="4" a="1"/>
  <c r="AF302" i="4" s="1"/>
  <c r="AC302" i="4" a="1"/>
  <c r="AC302" i="4" s="1"/>
  <c r="AE302" i="4" s="1"/>
  <c r="AA302" i="4" a="1"/>
  <c r="AA302" i="4" s="1"/>
  <c r="BY302" i="4" s="1" a="1"/>
  <c r="BY302" i="4" s="1"/>
  <c r="AG302" i="4" a="1"/>
  <c r="AG302" i="4" s="1"/>
  <c r="AH302" i="4" s="1"/>
  <c r="AP302" i="4" s="1"/>
  <c r="BP302" i="4" a="1"/>
  <c r="BP302" i="4" s="1"/>
  <c r="BO302" i="4" a="1"/>
  <c r="BO302" i="4" s="1"/>
  <c r="BQ302" i="4" s="1"/>
  <c r="BN302" i="4" a="1"/>
  <c r="BN302" i="4" s="1"/>
  <c r="BS302" i="4" a="1"/>
  <c r="BS302" i="4" s="1"/>
  <c r="BR302" i="4" a="1"/>
  <c r="BR302" i="4" s="1"/>
  <c r="BU302" i="4" s="1"/>
  <c r="BM302" i="4" a="1"/>
  <c r="BM302" i="4" s="1"/>
  <c r="AM302" i="4" s="1" a="1"/>
  <c r="AM302" i="4" s="1"/>
  <c r="AI302" i="4" l="1"/>
  <c r="BT302" i="4"/>
  <c r="CB302" i="4" s="1"/>
  <c r="AJ302" i="4"/>
  <c r="AN302" i="4" s="1"/>
  <c r="AO302" i="4" s="1"/>
  <c r="AS302" i="4" l="1"/>
  <c r="AQ302" i="4"/>
  <c r="AR302" i="4"/>
  <c r="AK302" i="4"/>
  <c r="AL302" i="4" s="1"/>
  <c r="CD302" i="4"/>
  <c r="CE302" i="4"/>
  <c r="CC302" i="4"/>
  <c r="BV302" i="4"/>
  <c r="BZ302" i="4" s="1"/>
  <c r="CA302" i="4" s="1"/>
  <c r="BW302" i="4" l="1"/>
  <c r="BX302" i="4" s="1"/>
  <c r="CF302" i="4" s="1"/>
  <c r="AT303" i="4"/>
  <c r="H303" i="4"/>
  <c r="I303" i="4" l="1" a="1"/>
  <c r="I303" i="4" s="1"/>
  <c r="N303" i="4" a="1"/>
  <c r="N303" i="4" s="1"/>
  <c r="M303" i="4" a="1"/>
  <c r="M303" i="4" s="1"/>
  <c r="L303" i="4" a="1"/>
  <c r="L303" i="4" s="1"/>
  <c r="O303" i="4" a="1"/>
  <c r="O303" i="4" s="1"/>
  <c r="AU303" i="4" a="1"/>
  <c r="AU303" i="4" s="1"/>
  <c r="AY303" i="4" a="1"/>
  <c r="AY303" i="4" s="1"/>
  <c r="AX303" i="4" a="1"/>
  <c r="AX303" i="4" s="1"/>
  <c r="AZ303" i="4" a="1"/>
  <c r="AZ303" i="4" s="1"/>
  <c r="AW303" i="4" a="1"/>
  <c r="AW303" i="4" s="1"/>
  <c r="BA303" i="4" a="1"/>
  <c r="BA303" i="4" s="1"/>
  <c r="AV303" i="4" l="1" a="1"/>
  <c r="AV303" i="4" s="1"/>
  <c r="BD303" i="4" a="1"/>
  <c r="BD303" i="4" s="1"/>
  <c r="BF303" i="4" s="1" a="1"/>
  <c r="BF303" i="4" s="1"/>
  <c r="BE303" i="4" a="1"/>
  <c r="BE303" i="4" s="1"/>
  <c r="BG303" i="4" s="1" a="1"/>
  <c r="BG303" i="4" s="1"/>
  <c r="BC303" i="4" a="1"/>
  <c r="BC303" i="4" s="1"/>
  <c r="BB303" i="4" a="1"/>
  <c r="BB303" i="4" s="1"/>
  <c r="K303" i="4" a="1"/>
  <c r="K303" i="4" s="1"/>
  <c r="S303" i="4" a="1"/>
  <c r="S303" i="4" s="1"/>
  <c r="U303" i="4" s="1" a="1"/>
  <c r="U303" i="4" s="1"/>
  <c r="P303" i="4" a="1"/>
  <c r="P303" i="4" s="1"/>
  <c r="Q303" i="4" a="1"/>
  <c r="Q303" i="4" s="1"/>
  <c r="J303" i="4" a="1"/>
  <c r="J303" i="4" s="1"/>
  <c r="R303" i="4" a="1"/>
  <c r="R303" i="4" s="1"/>
  <c r="T303" i="4" s="1" a="1"/>
  <c r="T303" i="4" s="1"/>
  <c r="W303" i="4" l="1"/>
  <c r="X303" i="4"/>
  <c r="V303" i="4"/>
  <c r="BH303" i="4"/>
  <c r="BI303" i="4"/>
  <c r="BJ303" i="4"/>
  <c r="BK303" i="4" s="1"/>
  <c r="BL303" i="4" s="1"/>
  <c r="Y303" i="4" l="1"/>
  <c r="Z303" i="4" s="1"/>
  <c r="BS303" i="4" a="1"/>
  <c r="BS303" i="4" s="1"/>
  <c r="BO303" i="4" a="1"/>
  <c r="BO303" i="4" s="1"/>
  <c r="BP303" i="4" a="1"/>
  <c r="BP303" i="4" s="1"/>
  <c r="BM303" i="4" a="1"/>
  <c r="BM303" i="4" s="1"/>
  <c r="AM303" i="4" s="1" a="1"/>
  <c r="AM303" i="4" s="1"/>
  <c r="BR303" i="4" a="1"/>
  <c r="BR303" i="4" s="1"/>
  <c r="BN303" i="4" a="1"/>
  <c r="BN303" i="4" s="1"/>
  <c r="AC303" i="4" a="1"/>
  <c r="AC303" i="4" s="1"/>
  <c r="AA303" i="4" a="1"/>
  <c r="AA303" i="4" s="1"/>
  <c r="BY303" i="4" s="1" a="1"/>
  <c r="BY303" i="4" s="1"/>
  <c r="AF303" i="4" a="1"/>
  <c r="AF303" i="4" s="1"/>
  <c r="AG303" i="4" a="1"/>
  <c r="AG303" i="4" s="1"/>
  <c r="AH303" i="4" s="1"/>
  <c r="AD303" i="4" a="1"/>
  <c r="AD303" i="4" s="1"/>
  <c r="AB303" i="4" a="1"/>
  <c r="AB303" i="4" s="1"/>
  <c r="AP303" i="4" l="1"/>
  <c r="BT303" i="4"/>
  <c r="CB303" i="4" s="1"/>
  <c r="AE303" i="4"/>
  <c r="AI303" i="4" s="1"/>
  <c r="BQ303" i="4"/>
  <c r="BU303" i="4" s="1"/>
  <c r="BV303" i="4"/>
  <c r="BZ303" i="4" s="1"/>
  <c r="CA303" i="4" l="1"/>
  <c r="AS303" i="4"/>
  <c r="AQ303" i="4"/>
  <c r="AR303" i="4"/>
  <c r="CD303" i="4"/>
  <c r="CE303" i="4"/>
  <c r="CC303" i="4"/>
  <c r="BW303" i="4"/>
  <c r="BX303" i="4" s="1"/>
  <c r="AJ303" i="4"/>
  <c r="AN303" i="4" s="1"/>
  <c r="AO303" i="4" s="1"/>
  <c r="AK303" i="4" l="1"/>
  <c r="AL303" i="4" s="1"/>
  <c r="CF303" i="4" s="1"/>
  <c r="AT304" i="4"/>
  <c r="H304" i="4"/>
  <c r="I304" i="4" l="1" a="1"/>
  <c r="I304" i="4" s="1"/>
  <c r="O304" i="4" a="1"/>
  <c r="O304" i="4" s="1"/>
  <c r="N304" i="4" a="1"/>
  <c r="N304" i="4" s="1"/>
  <c r="K304" i="4" a="1"/>
  <c r="K304" i="4" s="1"/>
  <c r="L304" i="4" a="1"/>
  <c r="L304" i="4" s="1"/>
  <c r="M304" i="4" a="1"/>
  <c r="M304" i="4" s="1"/>
  <c r="AU304" i="4" a="1"/>
  <c r="AU304" i="4" s="1"/>
  <c r="AY304" i="4" a="1"/>
  <c r="AY304" i="4" s="1"/>
  <c r="BA304" i="4" a="1"/>
  <c r="BA304" i="4" s="1"/>
  <c r="AW304" i="4" a="1"/>
  <c r="AW304" i="4" s="1"/>
  <c r="AX304" i="4" a="1"/>
  <c r="AX304" i="4" s="1"/>
  <c r="AZ304" i="4" l="1" a="1"/>
  <c r="AZ304" i="4" s="1"/>
  <c r="BC304" i="4" a="1"/>
  <c r="BC304" i="4" s="1"/>
  <c r="AV304" i="4" a="1"/>
  <c r="AV304" i="4" s="1"/>
  <c r="BD304" i="4" a="1"/>
  <c r="BD304" i="4" s="1"/>
  <c r="BF304" i="4" s="1" a="1"/>
  <c r="BF304" i="4" s="1"/>
  <c r="BE304" i="4" a="1"/>
  <c r="BE304" i="4" s="1"/>
  <c r="BG304" i="4" s="1" a="1"/>
  <c r="BG304" i="4" s="1"/>
  <c r="BB304" i="4" a="1"/>
  <c r="BB304" i="4" s="1"/>
  <c r="Q304" i="4" a="1"/>
  <c r="Q304" i="4" s="1"/>
  <c r="J304" i="4" a="1"/>
  <c r="J304" i="4" s="1"/>
  <c r="P304" i="4" a="1"/>
  <c r="P304" i="4" s="1"/>
  <c r="R304" i="4" a="1"/>
  <c r="R304" i="4" s="1"/>
  <c r="T304" i="4" s="1" a="1"/>
  <c r="T304" i="4" s="1"/>
  <c r="S304" i="4" a="1"/>
  <c r="S304" i="4" s="1"/>
  <c r="U304" i="4" s="1" a="1"/>
  <c r="U304" i="4" s="1"/>
  <c r="W304" i="4" l="1"/>
  <c r="V304" i="4"/>
  <c r="X304" i="4"/>
  <c r="Y304" i="4" s="1"/>
  <c r="Z304" i="4" s="1"/>
  <c r="BH304" i="4"/>
  <c r="BJ304" i="4"/>
  <c r="BK304" i="4" s="1"/>
  <c r="BL304" i="4" s="1"/>
  <c r="BI304" i="4"/>
  <c r="BM304" i="4" l="1" a="1"/>
  <c r="BM304" i="4" s="1"/>
  <c r="AM304" i="4" s="1" a="1"/>
  <c r="AM304" i="4" s="1"/>
  <c r="BR304" i="4" a="1"/>
  <c r="BR304" i="4" s="1"/>
  <c r="BS304" i="4" a="1"/>
  <c r="BS304" i="4" s="1"/>
  <c r="BT304" i="4" s="1"/>
  <c r="BP304" i="4" a="1"/>
  <c r="BP304" i="4" s="1"/>
  <c r="BN304" i="4" a="1"/>
  <c r="BN304" i="4" s="1"/>
  <c r="BO304" i="4" a="1"/>
  <c r="BO304" i="4" s="1"/>
  <c r="BQ304" i="4" s="1"/>
  <c r="AF304" i="4" a="1"/>
  <c r="AF304" i="4" s="1"/>
  <c r="AB304" i="4" a="1"/>
  <c r="AB304" i="4" s="1"/>
  <c r="AC304" i="4" a="1"/>
  <c r="AC304" i="4" s="1"/>
  <c r="AD304" i="4" a="1"/>
  <c r="AD304" i="4" s="1"/>
  <c r="AA304" i="4" a="1"/>
  <c r="AA304" i="4" s="1"/>
  <c r="BY304" i="4" s="1" a="1"/>
  <c r="BY304" i="4" s="1"/>
  <c r="AG304" i="4" a="1"/>
  <c r="AG304" i="4" s="1"/>
  <c r="AH304" i="4" s="1"/>
  <c r="AP304" i="4" s="1"/>
  <c r="CB304" i="4" l="1"/>
  <c r="AS304" i="4"/>
  <c r="AR304" i="4"/>
  <c r="AQ304" i="4"/>
  <c r="CE304" i="4"/>
  <c r="CC304" i="4"/>
  <c r="CD304" i="4"/>
  <c r="AE304" i="4"/>
  <c r="AI304" i="4"/>
  <c r="BV304" i="4"/>
  <c r="BZ304" i="4" s="1"/>
  <c r="CA304" i="4" s="1"/>
  <c r="BU304" i="4"/>
  <c r="BW304" i="4" l="1"/>
  <c r="BX304" i="4" s="1"/>
  <c r="AJ304" i="4"/>
  <c r="AN304" i="4" s="1"/>
  <c r="AO304" i="4" s="1"/>
  <c r="AK304" i="4" l="1"/>
  <c r="AL304" i="4" s="1"/>
  <c r="CF304" i="4" s="1"/>
  <c r="AT305" i="4"/>
  <c r="H305" i="4"/>
  <c r="I305" i="4" l="1" a="1"/>
  <c r="I305" i="4" s="1"/>
  <c r="O305" i="4" a="1"/>
  <c r="O305" i="4" s="1"/>
  <c r="K305" i="4" a="1"/>
  <c r="K305" i="4" s="1"/>
  <c r="N305" i="4" a="1"/>
  <c r="N305" i="4" s="1"/>
  <c r="M305" i="4" a="1"/>
  <c r="M305" i="4" s="1"/>
  <c r="AU305" i="4" a="1"/>
  <c r="AU305" i="4" s="1"/>
  <c r="AX305" i="4" a="1"/>
  <c r="AX305" i="4" s="1"/>
  <c r="AY305" i="4" a="1"/>
  <c r="AY305" i="4" s="1"/>
  <c r="AZ305" i="4" a="1"/>
  <c r="AZ305" i="4" s="1"/>
  <c r="AW305" i="4" a="1"/>
  <c r="AW305" i="4" s="1"/>
  <c r="BA305" i="4" a="1"/>
  <c r="BA305" i="4" s="1"/>
  <c r="BE305" i="4" l="1" a="1"/>
  <c r="BE305" i="4" s="1"/>
  <c r="BG305" i="4" s="1" a="1"/>
  <c r="BG305" i="4" s="1"/>
  <c r="AV305" i="4" a="1"/>
  <c r="AV305" i="4" s="1"/>
  <c r="BD305" i="4" a="1"/>
  <c r="BD305" i="4" s="1"/>
  <c r="BF305" i="4" s="1" a="1"/>
  <c r="BF305" i="4" s="1"/>
  <c r="BB305" i="4" a="1"/>
  <c r="BB305" i="4" s="1"/>
  <c r="BC305" i="4" a="1"/>
  <c r="BC305" i="4" s="1"/>
  <c r="L305" i="4" a="1"/>
  <c r="L305" i="4" s="1"/>
  <c r="P305" i="4" a="1"/>
  <c r="P305" i="4" s="1"/>
  <c r="Q305" i="4" a="1"/>
  <c r="Q305" i="4" s="1"/>
  <c r="J305" i="4" a="1"/>
  <c r="J305" i="4" s="1"/>
  <c r="R305" i="4" a="1"/>
  <c r="R305" i="4" s="1"/>
  <c r="T305" i="4" s="1" a="1"/>
  <c r="T305" i="4" s="1"/>
  <c r="S305" i="4" a="1"/>
  <c r="S305" i="4" s="1"/>
  <c r="U305" i="4" s="1" a="1"/>
  <c r="U305" i="4" s="1"/>
  <c r="V305" i="4" l="1"/>
  <c r="W305" i="4"/>
  <c r="X305" i="4"/>
  <c r="Y305" i="4" s="1"/>
  <c r="Z305" i="4" s="1"/>
  <c r="BJ305" i="4"/>
  <c r="BH305" i="4"/>
  <c r="BI305" i="4"/>
  <c r="BK305" i="4" l="1"/>
  <c r="BL305" i="4" s="1"/>
  <c r="AD305" i="4" a="1"/>
  <c r="AD305" i="4" s="1"/>
  <c r="AF305" i="4" a="1"/>
  <c r="AF305" i="4" s="1"/>
  <c r="AG305" i="4" a="1"/>
  <c r="AG305" i="4" s="1"/>
  <c r="AH305" i="4" s="1"/>
  <c r="AC305" i="4" a="1"/>
  <c r="AC305" i="4" s="1"/>
  <c r="AE305" i="4" s="1"/>
  <c r="AA305" i="4" a="1"/>
  <c r="AA305" i="4" s="1"/>
  <c r="BY305" i="4" s="1" a="1"/>
  <c r="BY305" i="4" s="1"/>
  <c r="AB305" i="4" a="1"/>
  <c r="AB305" i="4" s="1"/>
  <c r="AP305" i="4" l="1"/>
  <c r="AI305" i="4"/>
  <c r="BP305" i="4" a="1"/>
  <c r="BP305" i="4" s="1"/>
  <c r="BM305" i="4" a="1"/>
  <c r="BM305" i="4" s="1"/>
  <c r="AM305" i="4" s="1" a="1"/>
  <c r="AM305" i="4" s="1"/>
  <c r="BN305" i="4" a="1"/>
  <c r="BN305" i="4" s="1"/>
  <c r="BS305" i="4" a="1"/>
  <c r="BS305" i="4" s="1"/>
  <c r="BO305" i="4" a="1"/>
  <c r="BO305" i="4" s="1"/>
  <c r="BQ305" i="4" s="1"/>
  <c r="BR305" i="4" a="1"/>
  <c r="BR305" i="4" s="1"/>
  <c r="BU305" i="4" s="1"/>
  <c r="AJ305" i="4" l="1"/>
  <c r="AN305" i="4" s="1"/>
  <c r="AO305" i="4" s="1"/>
  <c r="BT305" i="4"/>
  <c r="CB305" i="4" s="1"/>
  <c r="AS305" i="4" l="1"/>
  <c r="AQ305" i="4"/>
  <c r="AR305" i="4"/>
  <c r="AK305" i="4"/>
  <c r="AL305" i="4" s="1"/>
  <c r="CD305" i="4"/>
  <c r="CE305" i="4"/>
  <c r="CC305" i="4"/>
  <c r="BV305" i="4"/>
  <c r="BZ305" i="4" s="1"/>
  <c r="CA305" i="4" s="1"/>
  <c r="BW305" i="4" l="1"/>
  <c r="BX305" i="4" s="1"/>
  <c r="CF305" i="4" s="1"/>
  <c r="H306" i="4"/>
  <c r="AT306" i="4"/>
  <c r="AU306" i="4" l="1" a="1"/>
  <c r="AU306" i="4" s="1"/>
  <c r="AX306" i="4" a="1"/>
  <c r="AX306" i="4" s="1"/>
  <c r="BA306" i="4" a="1"/>
  <c r="BA306" i="4" s="1"/>
  <c r="AW306" i="4" a="1"/>
  <c r="AW306" i="4" s="1"/>
  <c r="AZ306" i="4" a="1"/>
  <c r="AZ306" i="4" s="1"/>
  <c r="I306" i="4" a="1"/>
  <c r="I306" i="4" s="1"/>
  <c r="O306" i="4" a="1"/>
  <c r="O306" i="4" s="1"/>
  <c r="K306" i="4" a="1"/>
  <c r="K306" i="4" s="1"/>
  <c r="N306" i="4" a="1"/>
  <c r="N306" i="4" s="1"/>
  <c r="L306" i="4" a="1"/>
  <c r="L306" i="4" s="1"/>
  <c r="M306" i="4" l="1" a="1"/>
  <c r="M306" i="4" s="1"/>
  <c r="J306" i="4" a="1"/>
  <c r="J306" i="4" s="1"/>
  <c r="R306" i="4" a="1"/>
  <c r="R306" i="4" s="1"/>
  <c r="T306" i="4" s="1" a="1"/>
  <c r="T306" i="4" s="1"/>
  <c r="Q306" i="4" a="1"/>
  <c r="Q306" i="4" s="1"/>
  <c r="P306" i="4" a="1"/>
  <c r="P306" i="4" s="1"/>
  <c r="S306" i="4" a="1"/>
  <c r="S306" i="4" s="1"/>
  <c r="U306" i="4" s="1" a="1"/>
  <c r="U306" i="4" s="1"/>
  <c r="AY306" i="4" a="1"/>
  <c r="AY306" i="4" s="1"/>
  <c r="AV306" i="4" a="1"/>
  <c r="AV306" i="4" s="1"/>
  <c r="BD306" i="4" a="1"/>
  <c r="BD306" i="4" s="1"/>
  <c r="BF306" i="4" s="1" a="1"/>
  <c r="BF306" i="4" s="1"/>
  <c r="BE306" i="4" a="1"/>
  <c r="BE306" i="4" s="1"/>
  <c r="BG306" i="4" s="1" a="1"/>
  <c r="BG306" i="4" s="1"/>
  <c r="BB306" i="4" a="1"/>
  <c r="BB306" i="4" s="1"/>
  <c r="BC306" i="4" a="1"/>
  <c r="BC306" i="4" s="1"/>
  <c r="BH306" i="4" l="1"/>
  <c r="BJ306" i="4"/>
  <c r="BK306" i="4" s="1"/>
  <c r="BL306" i="4" s="1"/>
  <c r="BI306" i="4"/>
  <c r="V306" i="4"/>
  <c r="W306" i="4"/>
  <c r="X306" i="4"/>
  <c r="Y306" i="4" s="1"/>
  <c r="Z306" i="4" s="1"/>
  <c r="AG306" i="4" l="1" a="1"/>
  <c r="AG306" i="4" s="1"/>
  <c r="AC306" i="4" a="1"/>
  <c r="AC306" i="4" s="1"/>
  <c r="AD306" i="4" a="1"/>
  <c r="AD306" i="4" s="1"/>
  <c r="AA306" i="4" a="1"/>
  <c r="AA306" i="4" s="1"/>
  <c r="BY306" i="4" s="1" a="1"/>
  <c r="BY306" i="4" s="1"/>
  <c r="AF306" i="4" a="1"/>
  <c r="AF306" i="4" s="1"/>
  <c r="AB306" i="4" a="1"/>
  <c r="AB306" i="4" s="1"/>
  <c r="BN306" i="4" a="1"/>
  <c r="BN306" i="4" s="1"/>
  <c r="BS306" i="4" a="1"/>
  <c r="BS306" i="4" s="1"/>
  <c r="BM306" i="4" a="1"/>
  <c r="BM306" i="4" s="1"/>
  <c r="AM306" i="4" s="1" a="1"/>
  <c r="AM306" i="4" s="1"/>
  <c r="BR306" i="4" a="1"/>
  <c r="BR306" i="4" s="1"/>
  <c r="BO306" i="4" a="1"/>
  <c r="BO306" i="4" s="1"/>
  <c r="BP306" i="4" a="1"/>
  <c r="BP306" i="4" s="1"/>
  <c r="AH306" i="4" l="1"/>
  <c r="AP306" i="4" s="1"/>
  <c r="BQ306" i="4"/>
  <c r="BU306" i="4"/>
  <c r="BT306" i="4"/>
  <c r="CB306" i="4" s="1"/>
  <c r="AE306" i="4"/>
  <c r="AI306" i="4" s="1"/>
  <c r="AJ306" i="4"/>
  <c r="AN306" i="4" s="1"/>
  <c r="AO306" i="4" l="1"/>
  <c r="AR306" i="4"/>
  <c r="AS306" i="4"/>
  <c r="AQ306" i="4"/>
  <c r="CE306" i="4"/>
  <c r="CD306" i="4"/>
  <c r="CC306" i="4"/>
  <c r="AK306" i="4"/>
  <c r="AL306" i="4" s="1"/>
  <c r="BV306" i="4"/>
  <c r="BZ306" i="4" s="1"/>
  <c r="CA306" i="4" s="1"/>
  <c r="BW306" i="4" l="1"/>
  <c r="BX306" i="4" s="1"/>
  <c r="CF306" i="4" s="1"/>
  <c r="H307" i="4"/>
  <c r="AT307" i="4"/>
  <c r="AU307" i="4" l="1" a="1"/>
  <c r="AU307" i="4" s="1"/>
  <c r="AY307" i="4" a="1"/>
  <c r="AY307" i="4" s="1"/>
  <c r="AZ307" i="4" a="1"/>
  <c r="AZ307" i="4" s="1"/>
  <c r="BA307" i="4" a="1"/>
  <c r="BA307" i="4" s="1"/>
  <c r="AX307" i="4" a="1"/>
  <c r="AX307" i="4" s="1"/>
  <c r="I307" i="4" a="1"/>
  <c r="I307" i="4" s="1"/>
  <c r="M307" i="4" a="1"/>
  <c r="M307" i="4" s="1"/>
  <c r="L307" i="4" a="1"/>
  <c r="L307" i="4" s="1"/>
  <c r="O307" i="4" a="1"/>
  <c r="O307" i="4" s="1"/>
  <c r="K307" i="4" a="1"/>
  <c r="K307" i="4" s="1"/>
  <c r="N307" i="4" l="1" a="1"/>
  <c r="N307" i="4" s="1"/>
  <c r="Q307" i="4" a="1"/>
  <c r="Q307" i="4" s="1"/>
  <c r="J307" i="4" a="1"/>
  <c r="J307" i="4" s="1"/>
  <c r="R307" i="4" a="1"/>
  <c r="R307" i="4" s="1"/>
  <c r="T307" i="4" s="1" a="1"/>
  <c r="T307" i="4" s="1"/>
  <c r="S307" i="4" a="1"/>
  <c r="S307" i="4" s="1"/>
  <c r="U307" i="4" s="1" a="1"/>
  <c r="U307" i="4" s="1"/>
  <c r="P307" i="4" a="1"/>
  <c r="P307" i="4" s="1"/>
  <c r="AW307" i="4" a="1"/>
  <c r="AW307" i="4" s="1"/>
  <c r="BB307" i="4" a="1"/>
  <c r="BB307" i="4" s="1"/>
  <c r="BC307" i="4" a="1"/>
  <c r="BC307" i="4" s="1"/>
  <c r="BD307" i="4" a="1"/>
  <c r="BD307" i="4" s="1"/>
  <c r="BF307" i="4" s="1" a="1"/>
  <c r="BF307" i="4" s="1"/>
  <c r="BE307" i="4" a="1"/>
  <c r="BE307" i="4" s="1"/>
  <c r="BG307" i="4" s="1" a="1"/>
  <c r="BG307" i="4" s="1"/>
  <c r="AV307" i="4" a="1"/>
  <c r="AV307" i="4" s="1"/>
  <c r="BI307" i="4" l="1"/>
  <c r="BH307" i="4"/>
  <c r="BJ307" i="4"/>
  <c r="BK307" i="4" s="1"/>
  <c r="BL307" i="4" s="1"/>
  <c r="V307" i="4"/>
  <c r="X307" i="4"/>
  <c r="Y307" i="4" s="1"/>
  <c r="Z307" i="4" s="1"/>
  <c r="W307" i="4"/>
  <c r="AA307" i="4" l="1" a="1"/>
  <c r="AA307" i="4" s="1"/>
  <c r="BY307" i="4" s="1" a="1"/>
  <c r="BY307" i="4" s="1"/>
  <c r="AF307" i="4" a="1"/>
  <c r="AF307" i="4" s="1"/>
  <c r="AG307" i="4" a="1"/>
  <c r="AG307" i="4" s="1"/>
  <c r="AH307" i="4" s="1"/>
  <c r="AB307" i="4" a="1"/>
  <c r="AB307" i="4" s="1"/>
  <c r="AC307" i="4" a="1"/>
  <c r="AC307" i="4" s="1"/>
  <c r="AD307" i="4" a="1"/>
  <c r="AD307" i="4" s="1"/>
  <c r="BM307" i="4" a="1"/>
  <c r="BM307" i="4" s="1"/>
  <c r="AM307" i="4" s="1" a="1"/>
  <c r="AM307" i="4" s="1"/>
  <c r="BN307" i="4" a="1"/>
  <c r="BN307" i="4" s="1"/>
  <c r="BO307" i="4" a="1"/>
  <c r="BO307" i="4" s="1"/>
  <c r="BP307" i="4" a="1"/>
  <c r="BP307" i="4" s="1"/>
  <c r="BR307" i="4" a="1"/>
  <c r="BR307" i="4" s="1"/>
  <c r="BS307" i="4" a="1"/>
  <c r="BS307" i="4" s="1"/>
  <c r="BT307" i="4" s="1"/>
  <c r="CB307" i="4" s="1"/>
  <c r="AP307" i="4" l="1"/>
  <c r="AR307" i="4"/>
  <c r="AS307" i="4"/>
  <c r="AQ307" i="4"/>
  <c r="CE307" i="4"/>
  <c r="CD307" i="4"/>
  <c r="CC307" i="4"/>
  <c r="BQ307" i="4"/>
  <c r="AE307" i="4"/>
  <c r="AI307" i="4"/>
  <c r="BV307" i="4" s="1"/>
  <c r="BZ307" i="4" l="1"/>
  <c r="CA307" i="4" s="1"/>
  <c r="BU307" i="4"/>
  <c r="BW307" i="4" l="1"/>
  <c r="BX307" i="4" s="1"/>
  <c r="AJ307" i="4"/>
  <c r="AN307" i="4" s="1"/>
  <c r="AO307" i="4" s="1"/>
  <c r="AK307" i="4" l="1"/>
  <c r="AL307" i="4" s="1"/>
  <c r="CF307" i="4" s="1"/>
  <c r="H308" i="4"/>
  <c r="AT308" i="4"/>
  <c r="AU308" i="4" l="1" a="1"/>
  <c r="AU308" i="4" s="1"/>
  <c r="AX308" i="4" a="1"/>
  <c r="AX308" i="4" s="1"/>
  <c r="BA308" i="4" a="1"/>
  <c r="BA308" i="4" s="1"/>
  <c r="AW308" i="4" a="1"/>
  <c r="AW308" i="4" s="1"/>
  <c r="AY308" i="4" a="1"/>
  <c r="AY308" i="4" s="1"/>
  <c r="I308" i="4" a="1"/>
  <c r="I308" i="4" s="1"/>
  <c r="O308" i="4" a="1"/>
  <c r="O308" i="4" s="1"/>
  <c r="N308" i="4" a="1"/>
  <c r="N308" i="4" s="1"/>
  <c r="K308" i="4" a="1"/>
  <c r="K308" i="4" s="1"/>
  <c r="L308" i="4" a="1"/>
  <c r="L308" i="4" s="1"/>
  <c r="M308" i="4" a="1"/>
  <c r="M308" i="4" s="1"/>
  <c r="P308" i="4" l="1" a="1"/>
  <c r="P308" i="4" s="1"/>
  <c r="Q308" i="4" a="1"/>
  <c r="Q308" i="4" s="1"/>
  <c r="R308" i="4" a="1"/>
  <c r="R308" i="4" s="1"/>
  <c r="T308" i="4" s="1" a="1"/>
  <c r="T308" i="4" s="1"/>
  <c r="S308" i="4" a="1"/>
  <c r="S308" i="4" s="1"/>
  <c r="U308" i="4" s="1" a="1"/>
  <c r="U308" i="4" s="1"/>
  <c r="J308" i="4" a="1"/>
  <c r="J308" i="4" s="1"/>
  <c r="AZ308" i="4" a="1"/>
  <c r="AZ308" i="4" s="1"/>
  <c r="BC308" i="4" a="1"/>
  <c r="BC308" i="4" s="1"/>
  <c r="AV308" i="4" a="1"/>
  <c r="AV308" i="4" s="1"/>
  <c r="BD308" i="4" a="1"/>
  <c r="BD308" i="4" s="1"/>
  <c r="BF308" i="4" s="1" a="1"/>
  <c r="BF308" i="4" s="1"/>
  <c r="BE308" i="4" a="1"/>
  <c r="BE308" i="4" s="1"/>
  <c r="BG308" i="4" s="1" a="1"/>
  <c r="BG308" i="4" s="1"/>
  <c r="BB308" i="4" a="1"/>
  <c r="BB308" i="4" s="1"/>
  <c r="BH308" i="4" l="1"/>
  <c r="BI308" i="4"/>
  <c r="BJ308" i="4"/>
  <c r="BK308" i="4" s="1"/>
  <c r="BL308" i="4" s="1"/>
  <c r="V308" i="4"/>
  <c r="W308" i="4"/>
  <c r="X308" i="4"/>
  <c r="Y308" i="4" s="1"/>
  <c r="Z308" i="4" s="1"/>
  <c r="AB308" i="4" l="1" a="1"/>
  <c r="AB308" i="4" s="1"/>
  <c r="AG308" i="4" a="1"/>
  <c r="AG308" i="4" s="1"/>
  <c r="AC308" i="4" a="1"/>
  <c r="AC308" i="4" s="1"/>
  <c r="AD308" i="4" a="1"/>
  <c r="AD308" i="4" s="1"/>
  <c r="AA308" i="4" a="1"/>
  <c r="AA308" i="4" s="1"/>
  <c r="BY308" i="4" s="1" a="1"/>
  <c r="BY308" i="4" s="1"/>
  <c r="AF308" i="4" a="1"/>
  <c r="AF308" i="4" s="1"/>
  <c r="BR308" i="4" a="1"/>
  <c r="BR308" i="4" s="1"/>
  <c r="BN308" i="4" a="1"/>
  <c r="BN308" i="4" s="1"/>
  <c r="BS308" i="4" a="1"/>
  <c r="BS308" i="4" s="1"/>
  <c r="BT308" i="4" s="1"/>
  <c r="CB308" i="4" s="1"/>
  <c r="BO308" i="4" a="1"/>
  <c r="BO308" i="4" s="1"/>
  <c r="BP308" i="4" a="1"/>
  <c r="BP308" i="4" s="1"/>
  <c r="BM308" i="4" a="1"/>
  <c r="BM308" i="4" s="1"/>
  <c r="AM308" i="4" s="1" a="1"/>
  <c r="AM308" i="4" s="1"/>
  <c r="AH308" i="4" l="1"/>
  <c r="AP308" i="4" s="1"/>
  <c r="BQ308" i="4"/>
  <c r="BU308" i="4"/>
  <c r="AE308" i="4"/>
  <c r="AI308" i="4" s="1"/>
  <c r="BV308" i="4" s="1"/>
  <c r="AJ308" i="4"/>
  <c r="AN308" i="4" s="1"/>
  <c r="AO308" i="4" l="1"/>
  <c r="AR308" i="4"/>
  <c r="AS308" i="4"/>
  <c r="AQ308" i="4"/>
  <c r="CE308" i="4"/>
  <c r="CC308" i="4"/>
  <c r="CD308" i="4"/>
  <c r="AK308" i="4"/>
  <c r="AL308" i="4" s="1"/>
  <c r="BZ308" i="4"/>
  <c r="CA308" i="4" s="1"/>
  <c r="BW308" i="4" l="1"/>
  <c r="BX308" i="4" s="1"/>
  <c r="CF308" i="4" s="1"/>
  <c r="H309" i="4"/>
  <c r="AT309" i="4"/>
  <c r="AU309" i="4" l="1" a="1"/>
  <c r="AU309" i="4" s="1"/>
  <c r="AW309" i="4" a="1"/>
  <c r="AW309" i="4" s="1"/>
  <c r="BA309" i="4" a="1"/>
  <c r="BA309" i="4" s="1"/>
  <c r="AZ309" i="4" a="1"/>
  <c r="AZ309" i="4" s="1"/>
  <c r="AY309" i="4" a="1"/>
  <c r="AY309" i="4" s="1"/>
  <c r="I309" i="4" a="1"/>
  <c r="I309" i="4" s="1"/>
  <c r="M309" i="4" a="1"/>
  <c r="M309" i="4" s="1"/>
  <c r="L309" i="4" a="1"/>
  <c r="L309" i="4" s="1"/>
  <c r="O309" i="4" a="1"/>
  <c r="O309" i="4" s="1"/>
  <c r="K309" i="4" a="1"/>
  <c r="K309" i="4" s="1"/>
  <c r="N309" i="4" l="1" a="1"/>
  <c r="N309" i="4" s="1"/>
  <c r="P309" i="4" a="1"/>
  <c r="P309" i="4" s="1"/>
  <c r="Q309" i="4" a="1"/>
  <c r="Q309" i="4" s="1"/>
  <c r="J309" i="4" a="1"/>
  <c r="J309" i="4" s="1"/>
  <c r="R309" i="4" a="1"/>
  <c r="R309" i="4" s="1"/>
  <c r="T309" i="4" s="1" a="1"/>
  <c r="T309" i="4" s="1"/>
  <c r="S309" i="4" a="1"/>
  <c r="S309" i="4" s="1"/>
  <c r="U309" i="4" s="1" a="1"/>
  <c r="U309" i="4" s="1"/>
  <c r="AX309" i="4" a="1"/>
  <c r="AX309" i="4" s="1"/>
  <c r="BB309" i="4" a="1"/>
  <c r="BB309" i="4" s="1"/>
  <c r="BC309" i="4" a="1"/>
  <c r="BC309" i="4" s="1"/>
  <c r="AV309" i="4" a="1"/>
  <c r="AV309" i="4" s="1"/>
  <c r="BD309" i="4" a="1"/>
  <c r="BD309" i="4" s="1"/>
  <c r="BF309" i="4" s="1" a="1"/>
  <c r="BF309" i="4" s="1"/>
  <c r="BE309" i="4" a="1"/>
  <c r="BE309" i="4" s="1"/>
  <c r="BG309" i="4" s="1" a="1"/>
  <c r="BG309" i="4" s="1"/>
  <c r="BH309" i="4" l="1"/>
  <c r="BI309" i="4"/>
  <c r="BJ309" i="4"/>
  <c r="BK309" i="4" s="1"/>
  <c r="BL309" i="4" s="1"/>
  <c r="V309" i="4"/>
  <c r="W309" i="4"/>
  <c r="X309" i="4"/>
  <c r="Y309" i="4" s="1"/>
  <c r="Z309" i="4" s="1"/>
  <c r="AA309" i="4" l="1" a="1"/>
  <c r="AA309" i="4" s="1"/>
  <c r="BY309" i="4" s="1" a="1"/>
  <c r="BY309" i="4" s="1"/>
  <c r="AF309" i="4" a="1"/>
  <c r="AF309" i="4" s="1"/>
  <c r="AB309" i="4" a="1"/>
  <c r="AB309" i="4" s="1"/>
  <c r="AG309" i="4" a="1"/>
  <c r="AG309" i="4" s="1"/>
  <c r="AH309" i="4" s="1"/>
  <c r="AP309" i="4" s="1"/>
  <c r="AC309" i="4" a="1"/>
  <c r="AC309" i="4" s="1"/>
  <c r="AD309" i="4" a="1"/>
  <c r="AD309" i="4" s="1"/>
  <c r="BP309" i="4" a="1"/>
  <c r="BP309" i="4" s="1"/>
  <c r="BM309" i="4" a="1"/>
  <c r="BM309" i="4" s="1"/>
  <c r="AM309" i="4" s="1" a="1"/>
  <c r="AM309" i="4" s="1"/>
  <c r="BR309" i="4" a="1"/>
  <c r="BR309" i="4" s="1"/>
  <c r="BN309" i="4" a="1"/>
  <c r="BN309" i="4" s="1"/>
  <c r="BS309" i="4" a="1"/>
  <c r="BS309" i="4" s="1"/>
  <c r="BT309" i="4" s="1"/>
  <c r="CB309" i="4" s="1"/>
  <c r="BO309" i="4" a="1"/>
  <c r="BO309" i="4" s="1"/>
  <c r="BQ309" i="4" s="1"/>
  <c r="AR309" i="4" l="1"/>
  <c r="AS309" i="4"/>
  <c r="AQ309" i="4"/>
  <c r="CE309" i="4"/>
  <c r="CD309" i="4"/>
  <c r="CC309" i="4"/>
  <c r="BU309" i="4"/>
  <c r="AE309" i="4"/>
  <c r="AI309" i="4" s="1"/>
  <c r="BV309" i="4" s="1"/>
  <c r="BZ309" i="4" s="1"/>
  <c r="CA309" i="4" s="1"/>
  <c r="AJ309" i="4"/>
  <c r="AN309" i="4" s="1"/>
  <c r="AO309" i="4" s="1"/>
  <c r="BW309" i="4" l="1"/>
  <c r="BX309" i="4" s="1"/>
  <c r="AK309" i="4"/>
  <c r="AL309" i="4" s="1"/>
  <c r="CF309" i="4"/>
  <c r="H310" i="4" l="1"/>
  <c r="AT310" i="4"/>
  <c r="AU310" i="4" l="1" a="1"/>
  <c r="AU310" i="4" s="1"/>
  <c r="AY310" i="4" a="1"/>
  <c r="AY310" i="4" s="1"/>
  <c r="AX310" i="4" a="1"/>
  <c r="AX310" i="4" s="1"/>
  <c r="BA310" i="4" a="1"/>
  <c r="BA310" i="4" s="1"/>
  <c r="AW310" i="4" a="1"/>
  <c r="AW310" i="4" s="1"/>
  <c r="I310" i="4" a="1"/>
  <c r="I310" i="4" s="1"/>
  <c r="M310" i="4" a="1"/>
  <c r="M310" i="4" s="1"/>
  <c r="N310" i="4" a="1"/>
  <c r="N310" i="4" s="1"/>
  <c r="K310" i="4" a="1"/>
  <c r="K310" i="4" s="1"/>
  <c r="O310" i="4" a="1"/>
  <c r="O310" i="4" s="1"/>
  <c r="L310" i="4" a="1"/>
  <c r="L310" i="4" s="1"/>
  <c r="S310" i="4" l="1" a="1"/>
  <c r="S310" i="4" s="1"/>
  <c r="U310" i="4" s="1" a="1"/>
  <c r="U310" i="4" s="1"/>
  <c r="P310" i="4" a="1"/>
  <c r="P310" i="4" s="1"/>
  <c r="Q310" i="4" a="1"/>
  <c r="Q310" i="4" s="1"/>
  <c r="J310" i="4" a="1"/>
  <c r="J310" i="4" s="1"/>
  <c r="R310" i="4" a="1"/>
  <c r="R310" i="4" s="1"/>
  <c r="T310" i="4" s="1" a="1"/>
  <c r="T310" i="4" s="1"/>
  <c r="AZ310" i="4" a="1"/>
  <c r="AZ310" i="4" s="1"/>
  <c r="AV310" i="4" a="1"/>
  <c r="AV310" i="4" s="1"/>
  <c r="BD310" i="4" a="1"/>
  <c r="BD310" i="4" s="1"/>
  <c r="BF310" i="4" s="1" a="1"/>
  <c r="BF310" i="4" s="1"/>
  <c r="BE310" i="4" a="1"/>
  <c r="BE310" i="4" s="1"/>
  <c r="BG310" i="4" s="1" a="1"/>
  <c r="BG310" i="4" s="1"/>
  <c r="BB310" i="4" a="1"/>
  <c r="BB310" i="4" s="1"/>
  <c r="BC310" i="4" a="1"/>
  <c r="BC310" i="4" s="1"/>
  <c r="BH310" i="4" l="1"/>
  <c r="BI310" i="4"/>
  <c r="BJ310" i="4"/>
  <c r="BK310" i="4" s="1"/>
  <c r="BL310" i="4" s="1"/>
  <c r="W310" i="4"/>
  <c r="X310" i="4"/>
  <c r="V310" i="4"/>
  <c r="Y310" i="4" l="1"/>
  <c r="Z310" i="4" s="1"/>
  <c r="BS310" i="4" a="1"/>
  <c r="BS310" i="4" s="1"/>
  <c r="BO310" i="4" a="1"/>
  <c r="BO310" i="4" s="1"/>
  <c r="BP310" i="4" a="1"/>
  <c r="BP310" i="4" s="1"/>
  <c r="BM310" i="4" a="1"/>
  <c r="BM310" i="4" s="1"/>
  <c r="AM310" i="4" s="1" a="1"/>
  <c r="AM310" i="4" s="1"/>
  <c r="BR310" i="4" a="1"/>
  <c r="BR310" i="4" s="1"/>
  <c r="BN310" i="4" a="1"/>
  <c r="BN310" i="4" s="1"/>
  <c r="BT310" i="4" l="1"/>
  <c r="CB310" i="4" s="1"/>
  <c r="BQ310" i="4"/>
  <c r="BU310" i="4" s="1"/>
  <c r="AC310" i="4" a="1"/>
  <c r="AC310" i="4" s="1"/>
  <c r="AD310" i="4" a="1"/>
  <c r="AD310" i="4" s="1"/>
  <c r="AA310" i="4" a="1"/>
  <c r="AA310" i="4" s="1"/>
  <c r="BY310" i="4" s="1" a="1"/>
  <c r="BY310" i="4" s="1"/>
  <c r="AF310" i="4" a="1"/>
  <c r="AF310" i="4" s="1"/>
  <c r="AB310" i="4" a="1"/>
  <c r="AB310" i="4" s="1"/>
  <c r="AG310" i="4" a="1"/>
  <c r="AG310" i="4" s="1"/>
  <c r="AH310" i="4" s="1"/>
  <c r="AP310" i="4" s="1"/>
  <c r="AS310" i="4" l="1"/>
  <c r="AR310" i="4"/>
  <c r="AQ310" i="4"/>
  <c r="CE310" i="4"/>
  <c r="CC310" i="4"/>
  <c r="CD310" i="4"/>
  <c r="AJ310" i="4"/>
  <c r="AN310" i="4" s="1"/>
  <c r="AO310" i="4" s="1"/>
  <c r="AE310" i="4"/>
  <c r="AI310" i="4" s="1"/>
  <c r="BV310" i="4" s="1"/>
  <c r="BZ310" i="4" s="1"/>
  <c r="CA310" i="4" s="1"/>
  <c r="AK310" i="4"/>
  <c r="AL310" i="4" s="1"/>
  <c r="BW310" i="4" l="1"/>
  <c r="BX310" i="4" s="1"/>
  <c r="CF310" i="4" s="1"/>
  <c r="AT311" i="4"/>
  <c r="H311" i="4"/>
  <c r="I311" i="4" l="1" a="1"/>
  <c r="I311" i="4" s="1"/>
  <c r="K311" i="4" a="1"/>
  <c r="K311" i="4" s="1"/>
  <c r="L311" i="4" a="1"/>
  <c r="L311" i="4" s="1"/>
  <c r="N311" i="4" a="1"/>
  <c r="N311" i="4" s="1"/>
  <c r="O311" i="4" a="1"/>
  <c r="O311" i="4" s="1"/>
  <c r="AU311" i="4" a="1"/>
  <c r="AU311" i="4" s="1"/>
  <c r="AY311" i="4" a="1"/>
  <c r="AY311" i="4" s="1"/>
  <c r="AZ311" i="4" a="1"/>
  <c r="AZ311" i="4" s="1"/>
  <c r="AW311" i="4" a="1"/>
  <c r="AW311" i="4" s="1"/>
  <c r="BA311" i="4" a="1"/>
  <c r="BA311" i="4" s="1"/>
  <c r="AX311" i="4" a="1"/>
  <c r="AX311" i="4" s="1"/>
  <c r="BC311" i="4" l="1" a="1"/>
  <c r="BC311" i="4" s="1"/>
  <c r="AV311" i="4" a="1"/>
  <c r="AV311" i="4" s="1"/>
  <c r="BD311" i="4" a="1"/>
  <c r="BD311" i="4" s="1"/>
  <c r="BF311" i="4" s="1" a="1"/>
  <c r="BF311" i="4" s="1"/>
  <c r="BE311" i="4" a="1"/>
  <c r="BE311" i="4" s="1"/>
  <c r="BG311" i="4" s="1" a="1"/>
  <c r="BG311" i="4" s="1"/>
  <c r="BB311" i="4" a="1"/>
  <c r="BB311" i="4" s="1"/>
  <c r="M311" i="4" a="1"/>
  <c r="M311" i="4" s="1"/>
  <c r="Q311" i="4" a="1"/>
  <c r="Q311" i="4" s="1"/>
  <c r="J311" i="4" a="1"/>
  <c r="J311" i="4" s="1"/>
  <c r="R311" i="4" a="1"/>
  <c r="R311" i="4" s="1"/>
  <c r="T311" i="4" s="1" a="1"/>
  <c r="T311" i="4" s="1"/>
  <c r="S311" i="4" a="1"/>
  <c r="S311" i="4" s="1"/>
  <c r="U311" i="4" s="1" a="1"/>
  <c r="U311" i="4" s="1"/>
  <c r="P311" i="4" a="1"/>
  <c r="P311" i="4" s="1"/>
  <c r="V311" i="4" l="1"/>
  <c r="W311" i="4"/>
  <c r="X311" i="4"/>
  <c r="Y311" i="4" s="1"/>
  <c r="Z311" i="4" s="1"/>
  <c r="BH311" i="4"/>
  <c r="BI311" i="4"/>
  <c r="BJ311" i="4"/>
  <c r="BK311" i="4" s="1"/>
  <c r="BL311" i="4" s="1"/>
  <c r="BM311" i="4" l="1" a="1"/>
  <c r="BM311" i="4" s="1"/>
  <c r="AM311" i="4" s="1" a="1"/>
  <c r="AM311" i="4" s="1"/>
  <c r="BR311" i="4" a="1"/>
  <c r="BR311" i="4" s="1"/>
  <c r="BN311" i="4" a="1"/>
  <c r="BN311" i="4" s="1"/>
  <c r="BS311" i="4" a="1"/>
  <c r="BS311" i="4" s="1"/>
  <c r="BT311" i="4" s="1"/>
  <c r="CB311" i="4" s="1"/>
  <c r="BO311" i="4" a="1"/>
  <c r="BO311" i="4" s="1"/>
  <c r="BP311" i="4" a="1"/>
  <c r="BP311" i="4" s="1"/>
  <c r="AF311" i="4" a="1"/>
  <c r="AF311" i="4" s="1"/>
  <c r="AB311" i="4" a="1"/>
  <c r="AB311" i="4" s="1"/>
  <c r="AG311" i="4" a="1"/>
  <c r="AG311" i="4" s="1"/>
  <c r="AH311" i="4" s="1"/>
  <c r="AP311" i="4" s="1"/>
  <c r="AC311" i="4" a="1"/>
  <c r="AC311" i="4" s="1"/>
  <c r="AD311" i="4" a="1"/>
  <c r="AD311" i="4" s="1"/>
  <c r="AA311" i="4" a="1"/>
  <c r="AA311" i="4" s="1"/>
  <c r="BY311" i="4" s="1" a="1"/>
  <c r="BY311" i="4" s="1"/>
  <c r="AS311" i="4" l="1"/>
  <c r="AR311" i="4"/>
  <c r="AQ311" i="4"/>
  <c r="CE311" i="4"/>
  <c r="CC311" i="4"/>
  <c r="CD311" i="4"/>
  <c r="AE311" i="4"/>
  <c r="AI311" i="4" s="1"/>
  <c r="BQ311" i="4"/>
  <c r="BV311" i="4"/>
  <c r="BZ311" i="4" s="1"/>
  <c r="CA311" i="4" s="1"/>
  <c r="BU311" i="4"/>
  <c r="BW311" i="4" l="1"/>
  <c r="BX311" i="4" s="1"/>
  <c r="AJ311" i="4"/>
  <c r="AN311" i="4" s="1"/>
  <c r="AO311" i="4" s="1"/>
  <c r="AK311" i="4" l="1"/>
  <c r="AL311" i="4" s="1"/>
  <c r="CF311" i="4" s="1"/>
  <c r="H312" i="4"/>
  <c r="AT312" i="4"/>
  <c r="AU312" i="4" l="1" a="1"/>
  <c r="AU312" i="4" s="1"/>
  <c r="AY312" i="4" a="1"/>
  <c r="AY312" i="4" s="1"/>
  <c r="AZ312" i="4" a="1"/>
  <c r="AZ312" i="4" s="1"/>
  <c r="AW312" i="4" a="1"/>
  <c r="AW312" i="4" s="1"/>
  <c r="AX312" i="4" a="1"/>
  <c r="AX312" i="4" s="1"/>
  <c r="BA312" i="4" a="1"/>
  <c r="BA312" i="4" s="1"/>
  <c r="I312" i="4" a="1"/>
  <c r="I312" i="4" s="1"/>
  <c r="N312" i="4" a="1"/>
  <c r="N312" i="4" s="1"/>
  <c r="L312" i="4" a="1"/>
  <c r="L312" i="4" s="1"/>
  <c r="M312" i="4" a="1"/>
  <c r="M312" i="4" s="1"/>
  <c r="O312" i="4" a="1"/>
  <c r="O312" i="4" s="1"/>
  <c r="K312" i="4" l="1" a="1"/>
  <c r="K312" i="4" s="1"/>
  <c r="P312" i="4" a="1"/>
  <c r="P312" i="4" s="1"/>
  <c r="Q312" i="4" a="1"/>
  <c r="Q312" i="4" s="1"/>
  <c r="J312" i="4" a="1"/>
  <c r="J312" i="4" s="1"/>
  <c r="R312" i="4" a="1"/>
  <c r="R312" i="4" s="1"/>
  <c r="T312" i="4" s="1" a="1"/>
  <c r="T312" i="4" s="1"/>
  <c r="S312" i="4" a="1"/>
  <c r="S312" i="4" s="1"/>
  <c r="U312" i="4" s="1" a="1"/>
  <c r="U312" i="4" s="1"/>
  <c r="BE312" i="4" a="1"/>
  <c r="BE312" i="4" s="1"/>
  <c r="BG312" i="4" s="1" a="1"/>
  <c r="BG312" i="4" s="1"/>
  <c r="BB312" i="4" a="1"/>
  <c r="BB312" i="4" s="1"/>
  <c r="BC312" i="4" a="1"/>
  <c r="BC312" i="4" s="1"/>
  <c r="AV312" i="4" a="1"/>
  <c r="AV312" i="4" s="1"/>
  <c r="BD312" i="4" a="1"/>
  <c r="BD312" i="4" s="1"/>
  <c r="BF312" i="4" s="1" a="1"/>
  <c r="BF312" i="4" s="1"/>
  <c r="BJ312" i="4" l="1"/>
  <c r="BH312" i="4"/>
  <c r="BI312" i="4"/>
  <c r="V312" i="4"/>
  <c r="W312" i="4"/>
  <c r="X312" i="4"/>
  <c r="Y312" i="4" s="1"/>
  <c r="Z312" i="4" s="1"/>
  <c r="BK312" i="4" l="1"/>
  <c r="BL312" i="4" s="1"/>
  <c r="AD312" i="4" a="1"/>
  <c r="AD312" i="4" s="1"/>
  <c r="AA312" i="4" a="1"/>
  <c r="AA312" i="4" s="1"/>
  <c r="BY312" i="4" s="1" a="1"/>
  <c r="BY312" i="4" s="1"/>
  <c r="AF312" i="4" a="1"/>
  <c r="AF312" i="4" s="1"/>
  <c r="AB312" i="4" a="1"/>
  <c r="AB312" i="4" s="1"/>
  <c r="AG312" i="4" a="1"/>
  <c r="AG312" i="4" s="1"/>
  <c r="AH312" i="4" s="1"/>
  <c r="AP312" i="4" s="1"/>
  <c r="AC312" i="4" a="1"/>
  <c r="AC312" i="4" s="1"/>
  <c r="AE312" i="4" s="1"/>
  <c r="AI312" i="4" s="1"/>
  <c r="BP312" i="4" a="1"/>
  <c r="BP312" i="4" s="1"/>
  <c r="BO312" i="4" a="1"/>
  <c r="BO312" i="4" s="1"/>
  <c r="BQ312" i="4" s="1"/>
  <c r="BR312" i="4" a="1"/>
  <c r="BR312" i="4" s="1"/>
  <c r="BS312" i="4" a="1"/>
  <c r="BS312" i="4" s="1"/>
  <c r="BT312" i="4" s="1"/>
  <c r="BM312" i="4" a="1"/>
  <c r="BM312" i="4" s="1"/>
  <c r="AM312" i="4" s="1" a="1"/>
  <c r="AM312" i="4" s="1"/>
  <c r="BN312" i="4" a="1"/>
  <c r="BN312" i="4" s="1"/>
  <c r="CB312" i="4" l="1"/>
  <c r="BU312" i="4"/>
  <c r="AS312" i="4"/>
  <c r="AQ312" i="4"/>
  <c r="AR312" i="4"/>
  <c r="CE312" i="4"/>
  <c r="CD312" i="4"/>
  <c r="CC312" i="4"/>
  <c r="BV312" i="4"/>
  <c r="BZ312" i="4" s="1"/>
  <c r="CA312" i="4" s="1"/>
  <c r="AJ312" i="4"/>
  <c r="AN312" i="4" s="1"/>
  <c r="AO312" i="4" s="1"/>
  <c r="AK312" i="4" l="1"/>
  <c r="AL312" i="4" s="1"/>
  <c r="BW312" i="4"/>
  <c r="BX312" i="4" s="1"/>
  <c r="CF312" i="4" s="1"/>
  <c r="H313" i="4"/>
  <c r="AT313" i="4"/>
  <c r="AU313" i="4" l="1" a="1"/>
  <c r="AU313" i="4" s="1"/>
  <c r="AY313" i="4" a="1"/>
  <c r="AY313" i="4" s="1"/>
  <c r="AX313" i="4" a="1"/>
  <c r="AX313" i="4" s="1"/>
  <c r="BA313" i="4" a="1"/>
  <c r="BA313" i="4" s="1"/>
  <c r="AW313" i="4" a="1"/>
  <c r="AW313" i="4" s="1"/>
  <c r="I313" i="4" a="1"/>
  <c r="I313" i="4" s="1"/>
  <c r="M313" i="4" a="1"/>
  <c r="M313" i="4" s="1"/>
  <c r="K313" i="4" a="1"/>
  <c r="K313" i="4" s="1"/>
  <c r="N313" i="4" a="1"/>
  <c r="N313" i="4" s="1"/>
  <c r="L313" i="4" a="1"/>
  <c r="L313" i="4" s="1"/>
  <c r="O313" i="4" l="1" a="1"/>
  <c r="O313" i="4" s="1"/>
  <c r="J313" i="4" a="1"/>
  <c r="J313" i="4" s="1"/>
  <c r="R313" i="4" a="1"/>
  <c r="R313" i="4" s="1"/>
  <c r="T313" i="4" s="1" a="1"/>
  <c r="T313" i="4" s="1"/>
  <c r="S313" i="4" a="1"/>
  <c r="S313" i="4" s="1"/>
  <c r="U313" i="4" s="1" a="1"/>
  <c r="U313" i="4" s="1"/>
  <c r="P313" i="4" a="1"/>
  <c r="P313" i="4" s="1"/>
  <c r="Q313" i="4" a="1"/>
  <c r="Q313" i="4" s="1"/>
  <c r="AZ313" i="4" a="1"/>
  <c r="AZ313" i="4" s="1"/>
  <c r="AV313" i="4" a="1"/>
  <c r="AV313" i="4" s="1"/>
  <c r="BD313" i="4" a="1"/>
  <c r="BD313" i="4" s="1"/>
  <c r="BF313" i="4" s="1" a="1"/>
  <c r="BF313" i="4" s="1"/>
  <c r="BE313" i="4" a="1"/>
  <c r="BE313" i="4" s="1"/>
  <c r="BG313" i="4" s="1" a="1"/>
  <c r="BG313" i="4" s="1"/>
  <c r="BB313" i="4" a="1"/>
  <c r="BB313" i="4" s="1"/>
  <c r="BC313" i="4" a="1"/>
  <c r="BC313" i="4" s="1"/>
  <c r="BH313" i="4" l="1"/>
  <c r="BI313" i="4"/>
  <c r="BJ313" i="4"/>
  <c r="BK313" i="4" s="1"/>
  <c r="BL313" i="4" s="1"/>
  <c r="V313" i="4"/>
  <c r="W313" i="4"/>
  <c r="X313" i="4"/>
  <c r="Y313" i="4" s="1"/>
  <c r="Z313" i="4" s="1"/>
  <c r="AG313" i="4" l="1" a="1"/>
  <c r="AG313" i="4" s="1"/>
  <c r="AC313" i="4" a="1"/>
  <c r="AC313" i="4" s="1"/>
  <c r="AD313" i="4" a="1"/>
  <c r="AD313" i="4" s="1"/>
  <c r="AA313" i="4" a="1"/>
  <c r="AA313" i="4" s="1"/>
  <c r="BY313" i="4" s="1" a="1"/>
  <c r="BY313" i="4" s="1"/>
  <c r="AF313" i="4" a="1"/>
  <c r="AF313" i="4" s="1"/>
  <c r="AB313" i="4" a="1"/>
  <c r="AB313" i="4" s="1"/>
  <c r="BN313" i="4" a="1"/>
  <c r="BN313" i="4" s="1"/>
  <c r="BS313" i="4" a="1"/>
  <c r="BS313" i="4" s="1"/>
  <c r="BO313" i="4" a="1"/>
  <c r="BO313" i="4" s="1"/>
  <c r="BP313" i="4" a="1"/>
  <c r="BP313" i="4" s="1"/>
  <c r="BM313" i="4" a="1"/>
  <c r="BM313" i="4" s="1"/>
  <c r="AM313" i="4" s="1" a="1"/>
  <c r="AM313" i="4" s="1"/>
  <c r="BR313" i="4" a="1"/>
  <c r="BR313" i="4" s="1"/>
  <c r="BT313" i="4" l="1"/>
  <c r="CB313" i="4" s="1"/>
  <c r="AH313" i="4"/>
  <c r="AP313" i="4" s="1"/>
  <c r="BQ313" i="4"/>
  <c r="BU313" i="4" s="1"/>
  <c r="AE313" i="4"/>
  <c r="AI313" i="4" s="1"/>
  <c r="BV313" i="4" s="1"/>
  <c r="BZ313" i="4" s="1"/>
  <c r="AJ313" i="4"/>
  <c r="AN313" i="4" s="1"/>
  <c r="CA313" i="4" l="1"/>
  <c r="AO313" i="4"/>
  <c r="AS313" i="4"/>
  <c r="AR313" i="4"/>
  <c r="AQ313" i="4"/>
  <c r="CE313" i="4"/>
  <c r="CC313" i="4"/>
  <c r="CD313" i="4"/>
  <c r="BW313" i="4"/>
  <c r="BX313" i="4" s="1"/>
  <c r="AK313" i="4"/>
  <c r="AL313" i="4" s="1"/>
  <c r="CF313" i="4"/>
  <c r="H314" i="4" l="1"/>
  <c r="AT314" i="4"/>
  <c r="AU314" i="4" l="1" a="1"/>
  <c r="AU314" i="4" s="1"/>
  <c r="AY314" i="4" a="1"/>
  <c r="AY314" i="4" s="1"/>
  <c r="AZ314" i="4" a="1"/>
  <c r="AZ314" i="4" s="1"/>
  <c r="AW314" i="4" a="1"/>
  <c r="AW314" i="4" s="1"/>
  <c r="BA314" i="4" a="1"/>
  <c r="BA314" i="4" s="1"/>
  <c r="I314" i="4" a="1"/>
  <c r="I314" i="4" s="1"/>
  <c r="M314" i="4" a="1"/>
  <c r="M314" i="4" s="1"/>
  <c r="L314" i="4" a="1"/>
  <c r="L314" i="4" s="1"/>
  <c r="O314" i="4" a="1"/>
  <c r="O314" i="4" s="1"/>
  <c r="K314" i="4" a="1"/>
  <c r="K314" i="4" s="1"/>
  <c r="N314" i="4" l="1" a="1"/>
  <c r="N314" i="4" s="1"/>
  <c r="Q314" i="4" a="1"/>
  <c r="Q314" i="4" s="1"/>
  <c r="J314" i="4" a="1"/>
  <c r="J314" i="4" s="1"/>
  <c r="R314" i="4" a="1"/>
  <c r="R314" i="4" s="1"/>
  <c r="T314" i="4" s="1" a="1"/>
  <c r="T314" i="4" s="1"/>
  <c r="S314" i="4" a="1"/>
  <c r="S314" i="4" s="1"/>
  <c r="U314" i="4" s="1" a="1"/>
  <c r="U314" i="4" s="1"/>
  <c r="P314" i="4" a="1"/>
  <c r="P314" i="4" s="1"/>
  <c r="AX314" i="4" a="1"/>
  <c r="AX314" i="4" s="1"/>
  <c r="BB314" i="4" a="1"/>
  <c r="BB314" i="4" s="1"/>
  <c r="BC314" i="4" a="1"/>
  <c r="BC314" i="4" s="1"/>
  <c r="AV314" i="4" a="1"/>
  <c r="AV314" i="4" s="1"/>
  <c r="BD314" i="4" a="1"/>
  <c r="BD314" i="4" s="1"/>
  <c r="BF314" i="4" s="1" a="1"/>
  <c r="BF314" i="4" s="1"/>
  <c r="BE314" i="4" a="1"/>
  <c r="BE314" i="4" s="1"/>
  <c r="BG314" i="4" s="1" a="1"/>
  <c r="BG314" i="4" s="1"/>
  <c r="BH314" i="4" l="1"/>
  <c r="BI314" i="4"/>
  <c r="BJ314" i="4"/>
  <c r="BK314" i="4" s="1"/>
  <c r="BL314" i="4" s="1"/>
  <c r="V314" i="4"/>
  <c r="W314" i="4"/>
  <c r="X314" i="4"/>
  <c r="Y314" i="4" s="1"/>
  <c r="Z314" i="4" s="1"/>
  <c r="AA314" i="4" l="1" a="1"/>
  <c r="AA314" i="4" s="1"/>
  <c r="BY314" i="4" s="1" a="1"/>
  <c r="BY314" i="4" s="1"/>
  <c r="AF314" i="4" a="1"/>
  <c r="AF314" i="4" s="1"/>
  <c r="AB314" i="4" a="1"/>
  <c r="AB314" i="4" s="1"/>
  <c r="AG314" i="4" a="1"/>
  <c r="AG314" i="4" s="1"/>
  <c r="AH314" i="4" s="1"/>
  <c r="AP314" i="4" s="1"/>
  <c r="AC314" i="4" a="1"/>
  <c r="AC314" i="4" s="1"/>
  <c r="AD314" i="4" a="1"/>
  <c r="AD314" i="4" s="1"/>
  <c r="BM314" i="4" a="1"/>
  <c r="BM314" i="4" s="1"/>
  <c r="AM314" i="4" s="1" a="1"/>
  <c r="AM314" i="4" s="1"/>
  <c r="BR314" i="4" a="1"/>
  <c r="BR314" i="4" s="1"/>
  <c r="BN314" i="4" a="1"/>
  <c r="BN314" i="4" s="1"/>
  <c r="BS314" i="4" a="1"/>
  <c r="BS314" i="4" s="1"/>
  <c r="BT314" i="4" s="1"/>
  <c r="CB314" i="4" s="1"/>
  <c r="BO314" i="4" a="1"/>
  <c r="BO314" i="4" s="1"/>
  <c r="BP314" i="4" a="1"/>
  <c r="BP314" i="4" s="1"/>
  <c r="AR314" i="4" l="1"/>
  <c r="AS314" i="4"/>
  <c r="AQ314" i="4"/>
  <c r="CE314" i="4"/>
  <c r="CD314" i="4"/>
  <c r="CC314" i="4"/>
  <c r="BQ314" i="4"/>
  <c r="BU314" i="4"/>
  <c r="AE314" i="4"/>
  <c r="AI314" i="4" s="1"/>
  <c r="BV314" i="4" s="1"/>
  <c r="BZ314" i="4" s="1"/>
  <c r="CA314" i="4" s="1"/>
  <c r="AJ314" i="4"/>
  <c r="AN314" i="4" s="1"/>
  <c r="AO314" i="4" s="1"/>
  <c r="BW314" i="4" l="1"/>
  <c r="BX314" i="4" s="1"/>
  <c r="AK314" i="4"/>
  <c r="AL314" i="4" s="1"/>
  <c r="CF314" i="4"/>
  <c r="H315" i="4" l="1"/>
  <c r="AT315" i="4"/>
  <c r="AU315" i="4" l="1" a="1"/>
  <c r="AU315" i="4" s="1"/>
  <c r="AZ315" i="4" a="1"/>
  <c r="AZ315" i="4" s="1"/>
  <c r="AY315" i="4" a="1"/>
  <c r="AY315" i="4" s="1"/>
  <c r="AX315" i="4" a="1"/>
  <c r="AX315" i="4" s="1"/>
  <c r="BA315" i="4" a="1"/>
  <c r="BA315" i="4" s="1"/>
  <c r="I315" i="4" a="1"/>
  <c r="I315" i="4" s="1"/>
  <c r="M315" i="4" a="1"/>
  <c r="M315" i="4" s="1"/>
  <c r="L315" i="4" a="1"/>
  <c r="L315" i="4" s="1"/>
  <c r="O315" i="4" a="1"/>
  <c r="O315" i="4" s="1"/>
  <c r="K315" i="4" a="1"/>
  <c r="K315" i="4" s="1"/>
  <c r="N315" i="4" l="1" a="1"/>
  <c r="N315" i="4" s="1"/>
  <c r="S315" i="4" a="1"/>
  <c r="S315" i="4" s="1"/>
  <c r="U315" i="4" s="1" a="1"/>
  <c r="U315" i="4" s="1"/>
  <c r="P315" i="4" a="1"/>
  <c r="P315" i="4" s="1"/>
  <c r="Q315" i="4" a="1"/>
  <c r="Q315" i="4" s="1"/>
  <c r="J315" i="4" a="1"/>
  <c r="J315" i="4" s="1"/>
  <c r="R315" i="4" a="1"/>
  <c r="R315" i="4" s="1"/>
  <c r="T315" i="4" s="1" a="1"/>
  <c r="T315" i="4" s="1"/>
  <c r="AW315" i="4" a="1"/>
  <c r="AW315" i="4" s="1"/>
  <c r="BE315" i="4" a="1"/>
  <c r="BE315" i="4" s="1"/>
  <c r="BG315" i="4" s="1" a="1"/>
  <c r="BG315" i="4" s="1"/>
  <c r="BB315" i="4" a="1"/>
  <c r="BB315" i="4" s="1"/>
  <c r="BC315" i="4" a="1"/>
  <c r="BC315" i="4" s="1"/>
  <c r="AV315" i="4" a="1"/>
  <c r="AV315" i="4" s="1"/>
  <c r="BD315" i="4" a="1"/>
  <c r="BD315" i="4" s="1"/>
  <c r="BF315" i="4" s="1" a="1"/>
  <c r="BF315" i="4" s="1"/>
  <c r="BI315" i="4" l="1"/>
  <c r="BJ315" i="4"/>
  <c r="BH315" i="4"/>
  <c r="X315" i="4"/>
  <c r="V315" i="4"/>
  <c r="W315" i="4"/>
  <c r="BK315" i="4" l="1"/>
  <c r="BL315" i="4" s="1"/>
  <c r="Y315" i="4"/>
  <c r="Z315" i="4" s="1"/>
  <c r="AD315" i="4" a="1"/>
  <c r="AD315" i="4" s="1"/>
  <c r="AC315" i="4" a="1"/>
  <c r="AC315" i="4" s="1"/>
  <c r="AE315" i="4" s="1"/>
  <c r="AF315" i="4" a="1"/>
  <c r="AF315" i="4" s="1"/>
  <c r="AG315" i="4" a="1"/>
  <c r="AG315" i="4" s="1"/>
  <c r="AH315" i="4" s="1"/>
  <c r="AA315" i="4" a="1"/>
  <c r="AA315" i="4" s="1"/>
  <c r="BY315" i="4" s="1" a="1"/>
  <c r="BY315" i="4" s="1"/>
  <c r="AB315" i="4" a="1"/>
  <c r="AB315" i="4" s="1"/>
  <c r="BO315" i="4" a="1"/>
  <c r="BO315" i="4" s="1"/>
  <c r="BS315" i="4" a="1"/>
  <c r="BS315" i="4" s="1"/>
  <c r="BM315" i="4" a="1"/>
  <c r="BM315" i="4" s="1"/>
  <c r="AM315" i="4" s="1" a="1"/>
  <c r="AM315" i="4" s="1"/>
  <c r="BN315" i="4" a="1"/>
  <c r="BN315" i="4" s="1"/>
  <c r="BP315" i="4" a="1"/>
  <c r="BP315" i="4" s="1"/>
  <c r="BR315" i="4" a="1"/>
  <c r="BR315" i="4" s="1"/>
  <c r="AP315" i="4" l="1"/>
  <c r="AI315" i="4"/>
  <c r="BT315" i="4"/>
  <c r="CB315" i="4" s="1"/>
  <c r="BV315" i="4"/>
  <c r="BZ315" i="4" s="1"/>
  <c r="BQ315" i="4"/>
  <c r="BU315" i="4" s="1"/>
  <c r="AJ315" i="4"/>
  <c r="AN315" i="4" s="1"/>
  <c r="AO315" i="4" s="1"/>
  <c r="CA315" i="4" l="1"/>
  <c r="AS315" i="4"/>
  <c r="AQ315" i="4"/>
  <c r="AR315" i="4"/>
  <c r="CD315" i="4"/>
  <c r="CE315" i="4"/>
  <c r="CC315" i="4"/>
  <c r="BW315" i="4"/>
  <c r="BX315" i="4" s="1"/>
  <c r="AK315" i="4"/>
  <c r="AL315" i="4" s="1"/>
  <c r="CF315" i="4"/>
  <c r="H316" i="4" l="1"/>
  <c r="AT316" i="4"/>
  <c r="AU316" i="4" l="1" a="1"/>
  <c r="AU316" i="4" s="1"/>
  <c r="AY316" i="4" a="1"/>
  <c r="AY316" i="4" s="1"/>
  <c r="AX316" i="4" a="1"/>
  <c r="AX316" i="4" s="1"/>
  <c r="BA316" i="4" a="1"/>
  <c r="BA316" i="4" s="1"/>
  <c r="AW316" i="4" a="1"/>
  <c r="AW316" i="4" s="1"/>
  <c r="AZ316" i="4" a="1"/>
  <c r="AZ316" i="4" s="1"/>
  <c r="I316" i="4" a="1"/>
  <c r="I316" i="4" s="1"/>
  <c r="M316" i="4" a="1"/>
  <c r="M316" i="4" s="1"/>
  <c r="N316" i="4" a="1"/>
  <c r="N316" i="4" s="1"/>
  <c r="K316" i="4" a="1"/>
  <c r="K316" i="4" s="1"/>
  <c r="O316" i="4" a="1"/>
  <c r="O316" i="4" s="1"/>
  <c r="L316" i="4" a="1"/>
  <c r="L316" i="4" s="1"/>
  <c r="J316" i="4" l="1" a="1"/>
  <c r="J316" i="4" s="1"/>
  <c r="R316" i="4" a="1"/>
  <c r="R316" i="4" s="1"/>
  <c r="T316" i="4" s="1" a="1"/>
  <c r="T316" i="4" s="1"/>
  <c r="S316" i="4" a="1"/>
  <c r="S316" i="4" s="1"/>
  <c r="U316" i="4" s="1" a="1"/>
  <c r="U316" i="4" s="1"/>
  <c r="P316" i="4" a="1"/>
  <c r="P316" i="4" s="1"/>
  <c r="Q316" i="4" a="1"/>
  <c r="Q316" i="4" s="1"/>
  <c r="BC316" i="4" a="1"/>
  <c r="BC316" i="4" s="1"/>
  <c r="AV316" i="4" a="1"/>
  <c r="AV316" i="4" s="1"/>
  <c r="BD316" i="4" a="1"/>
  <c r="BD316" i="4" s="1"/>
  <c r="BF316" i="4" s="1" a="1"/>
  <c r="BF316" i="4" s="1"/>
  <c r="BE316" i="4" a="1"/>
  <c r="BE316" i="4" s="1"/>
  <c r="BG316" i="4" s="1" a="1"/>
  <c r="BG316" i="4" s="1"/>
  <c r="BB316" i="4" a="1"/>
  <c r="BB316" i="4" s="1"/>
  <c r="BH316" i="4" l="1"/>
  <c r="BI316" i="4"/>
  <c r="BJ316" i="4"/>
  <c r="BK316" i="4" s="1"/>
  <c r="BL316" i="4" s="1"/>
  <c r="V316" i="4"/>
  <c r="W316" i="4"/>
  <c r="X316" i="4"/>
  <c r="Y316" i="4" s="1"/>
  <c r="Z316" i="4" s="1"/>
  <c r="AB316" i="4" l="1" a="1"/>
  <c r="AB316" i="4" s="1"/>
  <c r="AG316" i="4" a="1"/>
  <c r="AG316" i="4" s="1"/>
  <c r="AC316" i="4" a="1"/>
  <c r="AC316" i="4" s="1"/>
  <c r="AD316" i="4" a="1"/>
  <c r="AD316" i="4" s="1"/>
  <c r="AA316" i="4" a="1"/>
  <c r="AA316" i="4" s="1"/>
  <c r="BY316" i="4" s="1" a="1"/>
  <c r="BY316" i="4" s="1"/>
  <c r="AF316" i="4" a="1"/>
  <c r="AF316" i="4" s="1"/>
  <c r="BR316" i="4" a="1"/>
  <c r="BR316" i="4" s="1"/>
  <c r="BN316" i="4" a="1"/>
  <c r="BN316" i="4" s="1"/>
  <c r="BS316" i="4" a="1"/>
  <c r="BS316" i="4" s="1"/>
  <c r="BT316" i="4" s="1"/>
  <c r="CB316" i="4" s="1"/>
  <c r="BO316" i="4" a="1"/>
  <c r="BO316" i="4" s="1"/>
  <c r="BP316" i="4" a="1"/>
  <c r="BP316" i="4" s="1"/>
  <c r="BM316" i="4" a="1"/>
  <c r="BM316" i="4" s="1"/>
  <c r="AM316" i="4" s="1" a="1"/>
  <c r="AM316" i="4" s="1"/>
  <c r="AH316" i="4" l="1"/>
  <c r="AP316" i="4" s="1"/>
  <c r="BQ316" i="4"/>
  <c r="BU316" i="4"/>
  <c r="AE316" i="4"/>
  <c r="AI316" i="4" s="1"/>
  <c r="BV316" i="4" s="1"/>
  <c r="AJ316" i="4"/>
  <c r="AN316" i="4" s="1"/>
  <c r="AO316" i="4" l="1"/>
  <c r="AR316" i="4"/>
  <c r="AS316" i="4"/>
  <c r="AQ316" i="4"/>
  <c r="CE316" i="4"/>
  <c r="CC316" i="4"/>
  <c r="CD316" i="4"/>
  <c r="AK316" i="4"/>
  <c r="AL316" i="4" s="1"/>
  <c r="BZ316" i="4"/>
  <c r="CA316" i="4" s="1"/>
  <c r="BW316" i="4" l="1"/>
  <c r="BX316" i="4" s="1"/>
  <c r="CF316" i="4" s="1"/>
  <c r="H317" i="4"/>
  <c r="AT317" i="4"/>
  <c r="AU317" i="4" l="1" a="1"/>
  <c r="AU317" i="4" s="1"/>
  <c r="AZ317" i="4" a="1"/>
  <c r="AZ317" i="4" s="1"/>
  <c r="BA317" i="4" a="1"/>
  <c r="BA317" i="4" s="1"/>
  <c r="AW317" i="4" a="1"/>
  <c r="AW317" i="4" s="1"/>
  <c r="AY317" i="4" a="1"/>
  <c r="AY317" i="4" s="1"/>
  <c r="I317" i="4" a="1"/>
  <c r="I317" i="4" s="1"/>
  <c r="L317" i="4" a="1"/>
  <c r="L317" i="4" s="1"/>
  <c r="N317" i="4" a="1"/>
  <c r="N317" i="4" s="1"/>
  <c r="O317" i="4" a="1"/>
  <c r="O317" i="4" s="1"/>
  <c r="K317" i="4" a="1"/>
  <c r="K317" i="4" s="1"/>
  <c r="M317" i="4" l="1" a="1"/>
  <c r="M317" i="4" s="1"/>
  <c r="P317" i="4" a="1"/>
  <c r="P317" i="4" s="1"/>
  <c r="Q317" i="4" a="1"/>
  <c r="Q317" i="4" s="1"/>
  <c r="J317" i="4" a="1"/>
  <c r="J317" i="4" s="1"/>
  <c r="R317" i="4" a="1"/>
  <c r="R317" i="4" s="1"/>
  <c r="T317" i="4" s="1" a="1"/>
  <c r="T317" i="4" s="1"/>
  <c r="S317" i="4" a="1"/>
  <c r="S317" i="4" s="1"/>
  <c r="U317" i="4" s="1" a="1"/>
  <c r="U317" i="4" s="1"/>
  <c r="AX317" i="4" a="1"/>
  <c r="AX317" i="4" s="1"/>
  <c r="BB317" i="4" a="1"/>
  <c r="BB317" i="4" s="1"/>
  <c r="BC317" i="4" a="1"/>
  <c r="BC317" i="4" s="1"/>
  <c r="AV317" i="4" a="1"/>
  <c r="AV317" i="4" s="1"/>
  <c r="BD317" i="4" a="1"/>
  <c r="BD317" i="4" s="1"/>
  <c r="BF317" i="4" s="1" a="1"/>
  <c r="BF317" i="4" s="1"/>
  <c r="BE317" i="4" a="1"/>
  <c r="BE317" i="4" s="1"/>
  <c r="BG317" i="4" s="1" a="1"/>
  <c r="BG317" i="4" s="1"/>
  <c r="BH317" i="4" l="1"/>
  <c r="BI317" i="4"/>
  <c r="BJ317" i="4"/>
  <c r="BK317" i="4" s="1"/>
  <c r="BL317" i="4" s="1"/>
  <c r="V317" i="4"/>
  <c r="W317" i="4"/>
  <c r="X317" i="4"/>
  <c r="Y317" i="4" s="1"/>
  <c r="Z317" i="4" s="1"/>
  <c r="AA317" i="4" l="1" a="1"/>
  <c r="AA317" i="4" s="1"/>
  <c r="BY317" i="4" s="1" a="1"/>
  <c r="BY317" i="4" s="1"/>
  <c r="AF317" i="4" a="1"/>
  <c r="AF317" i="4" s="1"/>
  <c r="AB317" i="4" a="1"/>
  <c r="AB317" i="4" s="1"/>
  <c r="AG317" i="4" a="1"/>
  <c r="AG317" i="4" s="1"/>
  <c r="AH317" i="4" s="1"/>
  <c r="AP317" i="4" s="1"/>
  <c r="AC317" i="4" a="1"/>
  <c r="AC317" i="4" s="1"/>
  <c r="AD317" i="4" a="1"/>
  <c r="AD317" i="4" s="1"/>
  <c r="BP317" i="4" a="1"/>
  <c r="BP317" i="4" s="1"/>
  <c r="BM317" i="4" a="1"/>
  <c r="BM317" i="4" s="1"/>
  <c r="AM317" i="4" s="1" a="1"/>
  <c r="AM317" i="4" s="1"/>
  <c r="BR317" i="4" a="1"/>
  <c r="BR317" i="4" s="1"/>
  <c r="BN317" i="4" a="1"/>
  <c r="BN317" i="4" s="1"/>
  <c r="BS317" i="4" a="1"/>
  <c r="BS317" i="4" s="1"/>
  <c r="BT317" i="4" s="1"/>
  <c r="CB317" i="4" s="1"/>
  <c r="BO317" i="4" a="1"/>
  <c r="BO317" i="4" s="1"/>
  <c r="BQ317" i="4" s="1"/>
  <c r="AR317" i="4" l="1"/>
  <c r="AS317" i="4"/>
  <c r="AQ317" i="4"/>
  <c r="CE317" i="4"/>
  <c r="CD317" i="4"/>
  <c r="CC317" i="4"/>
  <c r="BU317" i="4"/>
  <c r="AE317" i="4"/>
  <c r="AJ317" i="4"/>
  <c r="AN317" i="4" s="1"/>
  <c r="AO317" i="4" s="1"/>
  <c r="AI317" i="4"/>
  <c r="BV317" i="4" s="1"/>
  <c r="BZ317" i="4" s="1"/>
  <c r="CA317" i="4" s="1"/>
  <c r="BW317" i="4" l="1"/>
  <c r="BX317" i="4" s="1"/>
  <c r="AK317" i="4"/>
  <c r="AL317" i="4" s="1"/>
  <c r="CF317" i="4" s="1"/>
  <c r="H318" i="4"/>
  <c r="AT318" i="4"/>
  <c r="AU318" i="4" l="1" a="1"/>
  <c r="AU318" i="4" s="1"/>
  <c r="AY318" i="4" a="1"/>
  <c r="AY318" i="4" s="1"/>
  <c r="AX318" i="4" a="1"/>
  <c r="AX318" i="4" s="1"/>
  <c r="BA318" i="4" a="1"/>
  <c r="BA318" i="4" s="1"/>
  <c r="AW318" i="4" a="1"/>
  <c r="AW318" i="4" s="1"/>
  <c r="I318" i="4" a="1"/>
  <c r="I318" i="4" s="1"/>
  <c r="N318" i="4" a="1"/>
  <c r="N318" i="4" s="1"/>
  <c r="O318" i="4" a="1"/>
  <c r="O318" i="4" s="1"/>
  <c r="M318" i="4" a="1"/>
  <c r="M318" i="4" s="1"/>
  <c r="K318" i="4" a="1"/>
  <c r="K318" i="4" s="1"/>
  <c r="L318" i="4" l="1" a="1"/>
  <c r="L318" i="4" s="1"/>
  <c r="S318" i="4" a="1"/>
  <c r="S318" i="4" s="1"/>
  <c r="U318" i="4" s="1" a="1"/>
  <c r="U318" i="4" s="1"/>
  <c r="P318" i="4" a="1"/>
  <c r="P318" i="4" s="1"/>
  <c r="Q318" i="4" a="1"/>
  <c r="Q318" i="4" s="1"/>
  <c r="J318" i="4" a="1"/>
  <c r="J318" i="4" s="1"/>
  <c r="R318" i="4" a="1"/>
  <c r="R318" i="4" s="1"/>
  <c r="T318" i="4" s="1" a="1"/>
  <c r="T318" i="4" s="1"/>
  <c r="AZ318" i="4" a="1"/>
  <c r="AZ318" i="4" s="1"/>
  <c r="AV318" i="4" a="1"/>
  <c r="AV318" i="4" s="1"/>
  <c r="BD318" i="4" a="1"/>
  <c r="BD318" i="4" s="1"/>
  <c r="BF318" i="4" s="1" a="1"/>
  <c r="BF318" i="4" s="1"/>
  <c r="BE318" i="4" a="1"/>
  <c r="BE318" i="4" s="1"/>
  <c r="BG318" i="4" s="1" a="1"/>
  <c r="BG318" i="4" s="1"/>
  <c r="BB318" i="4" a="1"/>
  <c r="BB318" i="4" s="1"/>
  <c r="BC318" i="4" a="1"/>
  <c r="BC318" i="4" s="1"/>
  <c r="BH318" i="4" l="1"/>
  <c r="BI318" i="4"/>
  <c r="BJ318" i="4"/>
  <c r="BK318" i="4" s="1"/>
  <c r="BL318" i="4" s="1"/>
  <c r="W318" i="4"/>
  <c r="X318" i="4"/>
  <c r="V318" i="4"/>
  <c r="Y318" i="4"/>
  <c r="Z318" i="4" s="1"/>
  <c r="AC318" i="4" l="1" a="1"/>
  <c r="AC318" i="4" s="1"/>
  <c r="AA318" i="4" a="1"/>
  <c r="AA318" i="4" s="1"/>
  <c r="BY318" i="4" s="1" a="1"/>
  <c r="BY318" i="4" s="1"/>
  <c r="AF318" i="4" a="1"/>
  <c r="AF318" i="4" s="1"/>
  <c r="AB318" i="4" a="1"/>
  <c r="AB318" i="4" s="1"/>
  <c r="AG318" i="4" a="1"/>
  <c r="AG318" i="4" s="1"/>
  <c r="AH318" i="4" s="1"/>
  <c r="AP318" i="4" s="1"/>
  <c r="AD318" i="4" a="1"/>
  <c r="AD318" i="4" s="1"/>
  <c r="AE318" i="4" s="1"/>
  <c r="AI318" i="4" s="1"/>
  <c r="BS318" i="4" a="1"/>
  <c r="BS318" i="4" s="1"/>
  <c r="BO318" i="4" a="1"/>
  <c r="BO318" i="4" s="1"/>
  <c r="BP318" i="4" a="1"/>
  <c r="BP318" i="4" s="1"/>
  <c r="BM318" i="4" a="1"/>
  <c r="BM318" i="4" s="1"/>
  <c r="AM318" i="4" s="1" a="1"/>
  <c r="AM318" i="4" s="1"/>
  <c r="BR318" i="4" a="1"/>
  <c r="BR318" i="4" s="1"/>
  <c r="BN318" i="4" a="1"/>
  <c r="BN318" i="4" s="1"/>
  <c r="BQ318" i="4" l="1"/>
  <c r="BU318" i="4" s="1"/>
  <c r="BT318" i="4"/>
  <c r="CB318" i="4" s="1"/>
  <c r="AJ318" i="4"/>
  <c r="AN318" i="4" s="1"/>
  <c r="AO318" i="4" s="1"/>
  <c r="AS318" i="4" l="1"/>
  <c r="AQ318" i="4"/>
  <c r="AR318" i="4"/>
  <c r="CD318" i="4"/>
  <c r="CE318" i="4"/>
  <c r="CC318" i="4"/>
  <c r="AK318" i="4"/>
  <c r="AL318" i="4" s="1"/>
  <c r="BV318" i="4"/>
  <c r="BZ318" i="4" s="1"/>
  <c r="CA318" i="4" s="1"/>
  <c r="BW318" i="4" l="1"/>
  <c r="BX318" i="4" s="1"/>
  <c r="CF318" i="4" s="1"/>
  <c r="H319" i="4"/>
  <c r="AT319" i="4"/>
  <c r="AU319" i="4" l="1" a="1"/>
  <c r="AU319" i="4" s="1"/>
  <c r="BA319" i="4" a="1"/>
  <c r="BA319" i="4" s="1"/>
  <c r="AW319" i="4" a="1"/>
  <c r="AW319" i="4" s="1"/>
  <c r="AY319" i="4" a="1"/>
  <c r="AY319" i="4" s="1"/>
  <c r="AZ319" i="4" a="1"/>
  <c r="AZ319" i="4" s="1"/>
  <c r="I319" i="4" a="1"/>
  <c r="I319" i="4" s="1"/>
  <c r="L319" i="4" a="1"/>
  <c r="L319" i="4" s="1"/>
  <c r="O319" i="4" a="1"/>
  <c r="O319" i="4" s="1"/>
  <c r="K319" i="4" a="1"/>
  <c r="K319" i="4" s="1"/>
  <c r="N319" i="4" a="1"/>
  <c r="N319" i="4" s="1"/>
  <c r="M319" i="4" l="1" a="1"/>
  <c r="M319" i="4" s="1"/>
  <c r="Q319" i="4" a="1"/>
  <c r="Q319" i="4" s="1"/>
  <c r="J319" i="4" a="1"/>
  <c r="J319" i="4" s="1"/>
  <c r="R319" i="4" a="1"/>
  <c r="R319" i="4" s="1"/>
  <c r="T319" i="4" s="1" a="1"/>
  <c r="T319" i="4" s="1"/>
  <c r="S319" i="4" a="1"/>
  <c r="S319" i="4" s="1"/>
  <c r="U319" i="4" s="1" a="1"/>
  <c r="U319" i="4" s="1"/>
  <c r="P319" i="4" a="1"/>
  <c r="P319" i="4" s="1"/>
  <c r="AX319" i="4" a="1"/>
  <c r="AX319" i="4" s="1"/>
  <c r="BC319" i="4" a="1"/>
  <c r="BC319" i="4" s="1"/>
  <c r="AV319" i="4" a="1"/>
  <c r="AV319" i="4" s="1"/>
  <c r="BD319" i="4" a="1"/>
  <c r="BD319" i="4" s="1"/>
  <c r="BF319" i="4" s="1" a="1"/>
  <c r="BF319" i="4" s="1"/>
  <c r="BE319" i="4" a="1"/>
  <c r="BE319" i="4" s="1"/>
  <c r="BG319" i="4" s="1" a="1"/>
  <c r="BG319" i="4" s="1"/>
  <c r="BB319" i="4" a="1"/>
  <c r="BB319" i="4" s="1"/>
  <c r="BH319" i="4" l="1"/>
  <c r="BI319" i="4"/>
  <c r="BJ319" i="4"/>
  <c r="BK319" i="4" s="1"/>
  <c r="BL319" i="4" s="1"/>
  <c r="V319" i="4"/>
  <c r="W319" i="4"/>
  <c r="X319" i="4"/>
  <c r="Y319" i="4" s="1"/>
  <c r="Z319" i="4" s="1"/>
  <c r="AF319" i="4" l="1" a="1"/>
  <c r="AF319" i="4" s="1"/>
  <c r="AB319" i="4" a="1"/>
  <c r="AB319" i="4" s="1"/>
  <c r="AG319" i="4" a="1"/>
  <c r="AG319" i="4" s="1"/>
  <c r="AH319" i="4" s="1"/>
  <c r="AP319" i="4" s="1"/>
  <c r="AC319" i="4" a="1"/>
  <c r="AC319" i="4" s="1"/>
  <c r="AD319" i="4" a="1"/>
  <c r="AD319" i="4" s="1"/>
  <c r="AA319" i="4" a="1"/>
  <c r="AA319" i="4" s="1"/>
  <c r="BY319" i="4" s="1" a="1"/>
  <c r="BY319" i="4" s="1"/>
  <c r="BM319" i="4" a="1"/>
  <c r="BM319" i="4" s="1"/>
  <c r="AM319" i="4" s="1" a="1"/>
  <c r="AM319" i="4" s="1"/>
  <c r="BR319" i="4" a="1"/>
  <c r="BR319" i="4" s="1"/>
  <c r="BN319" i="4" a="1"/>
  <c r="BN319" i="4" s="1"/>
  <c r="BS319" i="4" a="1"/>
  <c r="BS319" i="4" s="1"/>
  <c r="BT319" i="4" s="1"/>
  <c r="CB319" i="4" s="1"/>
  <c r="BO319" i="4" a="1"/>
  <c r="BO319" i="4" s="1"/>
  <c r="BP319" i="4" a="1"/>
  <c r="BP319" i="4" s="1"/>
  <c r="AR319" i="4" l="1"/>
  <c r="AS319" i="4"/>
  <c r="AQ319" i="4"/>
  <c r="CE319" i="4"/>
  <c r="CD319" i="4"/>
  <c r="CC319" i="4"/>
  <c r="BQ319" i="4"/>
  <c r="BU319" i="4"/>
  <c r="AE319" i="4"/>
  <c r="AI319" i="4" s="1"/>
  <c r="BV319" i="4" s="1"/>
  <c r="BZ319" i="4" s="1"/>
  <c r="CA319" i="4" s="1"/>
  <c r="AJ319" i="4"/>
  <c r="AN319" i="4" s="1"/>
  <c r="AO319" i="4" s="1"/>
  <c r="BW319" i="4" l="1"/>
  <c r="BX319" i="4" s="1"/>
  <c r="AK319" i="4"/>
  <c r="AL319" i="4" s="1"/>
  <c r="CF319" i="4"/>
  <c r="H320" i="4" l="1"/>
  <c r="AT320" i="4"/>
  <c r="AU320" i="4" l="1" a="1"/>
  <c r="AU320" i="4" s="1"/>
  <c r="AZ320" i="4" a="1"/>
  <c r="AZ320" i="4" s="1"/>
  <c r="AX320" i="4" a="1"/>
  <c r="AX320" i="4" s="1"/>
  <c r="BA320" i="4" a="1"/>
  <c r="BA320" i="4" s="1"/>
  <c r="AW320" i="4" a="1"/>
  <c r="AW320" i="4" s="1"/>
  <c r="I320" i="4" a="1"/>
  <c r="I320" i="4" s="1"/>
  <c r="M320" i="4" a="1"/>
  <c r="M320" i="4" s="1"/>
  <c r="N320" i="4" a="1"/>
  <c r="N320" i="4" s="1"/>
  <c r="K320" i="4" a="1"/>
  <c r="K320" i="4" s="1"/>
  <c r="O320" i="4" a="1"/>
  <c r="O320" i="4" s="1"/>
  <c r="L320" i="4" l="1" a="1"/>
  <c r="L320" i="4" s="1"/>
  <c r="P320" i="4" a="1"/>
  <c r="P320" i="4" s="1"/>
  <c r="Q320" i="4" a="1"/>
  <c r="Q320" i="4" s="1"/>
  <c r="J320" i="4" a="1"/>
  <c r="J320" i="4" s="1"/>
  <c r="R320" i="4" a="1"/>
  <c r="R320" i="4" s="1"/>
  <c r="T320" i="4" s="1" a="1"/>
  <c r="T320" i="4" s="1"/>
  <c r="S320" i="4" a="1"/>
  <c r="S320" i="4" s="1"/>
  <c r="U320" i="4" s="1" a="1"/>
  <c r="U320" i="4" s="1"/>
  <c r="AY320" i="4" a="1"/>
  <c r="AY320" i="4" s="1"/>
  <c r="BE320" i="4" a="1"/>
  <c r="BE320" i="4" s="1"/>
  <c r="BG320" i="4" s="1" a="1"/>
  <c r="BG320" i="4" s="1"/>
  <c r="BB320" i="4" a="1"/>
  <c r="BB320" i="4" s="1"/>
  <c r="BC320" i="4" a="1"/>
  <c r="BC320" i="4" s="1"/>
  <c r="AV320" i="4" a="1"/>
  <c r="AV320" i="4" s="1"/>
  <c r="BD320" i="4" a="1"/>
  <c r="BD320" i="4" s="1"/>
  <c r="BF320" i="4" s="1" a="1"/>
  <c r="BF320" i="4" s="1"/>
  <c r="BJ320" i="4" l="1"/>
  <c r="BH320" i="4"/>
  <c r="BI320" i="4"/>
  <c r="V320" i="4"/>
  <c r="W320" i="4"/>
  <c r="X320" i="4"/>
  <c r="Y320" i="4" s="1"/>
  <c r="Z320" i="4" s="1"/>
  <c r="BK320" i="4" l="1"/>
  <c r="BL320" i="4" s="1"/>
  <c r="AD320" i="4" a="1"/>
  <c r="AD320" i="4" s="1"/>
  <c r="AA320" i="4" a="1"/>
  <c r="AA320" i="4" s="1"/>
  <c r="BY320" i="4" s="1" a="1"/>
  <c r="BY320" i="4" s="1"/>
  <c r="AF320" i="4" a="1"/>
  <c r="AF320" i="4" s="1"/>
  <c r="AB320" i="4" a="1"/>
  <c r="AB320" i="4" s="1"/>
  <c r="AG320" i="4" a="1"/>
  <c r="AG320" i="4" s="1"/>
  <c r="AH320" i="4" s="1"/>
  <c r="AP320" i="4" s="1"/>
  <c r="AC320" i="4" a="1"/>
  <c r="AC320" i="4" s="1"/>
  <c r="AE320" i="4" s="1"/>
  <c r="AI320" i="4" s="1"/>
  <c r="BP320" i="4" a="1"/>
  <c r="BP320" i="4" s="1"/>
  <c r="BO320" i="4" a="1"/>
  <c r="BO320" i="4" s="1"/>
  <c r="BQ320" i="4" s="1"/>
  <c r="BR320" i="4" a="1"/>
  <c r="BR320" i="4" s="1"/>
  <c r="BS320" i="4" a="1"/>
  <c r="BS320" i="4" s="1"/>
  <c r="BT320" i="4" s="1"/>
  <c r="BM320" i="4" a="1"/>
  <c r="BM320" i="4" s="1"/>
  <c r="AM320" i="4" s="1" a="1"/>
  <c r="AM320" i="4" s="1"/>
  <c r="BN320" i="4" a="1"/>
  <c r="BN320" i="4" s="1"/>
  <c r="CB320" i="4" l="1"/>
  <c r="BU320" i="4"/>
  <c r="AS320" i="4"/>
  <c r="AQ320" i="4"/>
  <c r="AR320" i="4"/>
  <c r="CE320" i="4"/>
  <c r="CD320" i="4"/>
  <c r="CC320" i="4"/>
  <c r="BV320" i="4"/>
  <c r="BZ320" i="4" s="1"/>
  <c r="CA320" i="4" s="1"/>
  <c r="AJ320" i="4"/>
  <c r="AN320" i="4" s="1"/>
  <c r="AO320" i="4" s="1"/>
  <c r="AK320" i="4" l="1"/>
  <c r="AL320" i="4" s="1"/>
  <c r="BW320" i="4"/>
  <c r="BX320" i="4" s="1"/>
  <c r="CF320" i="4" s="1"/>
  <c r="H321" i="4"/>
  <c r="AT321" i="4"/>
  <c r="AU321" i="4" l="1" a="1"/>
  <c r="AU321" i="4" s="1"/>
  <c r="AY321" i="4" a="1"/>
  <c r="AY321" i="4" s="1"/>
  <c r="AZ321" i="4" a="1"/>
  <c r="AZ321" i="4" s="1"/>
  <c r="AW321" i="4" a="1"/>
  <c r="AW321" i="4" s="1"/>
  <c r="BA321" i="4" a="1"/>
  <c r="BA321" i="4" s="1"/>
  <c r="AX321" i="4" a="1"/>
  <c r="AX321" i="4" s="1"/>
  <c r="I321" i="4" a="1"/>
  <c r="I321" i="4" s="1"/>
  <c r="K321" i="4" a="1"/>
  <c r="K321" i="4" s="1"/>
  <c r="N321" i="4" a="1"/>
  <c r="N321" i="4" s="1"/>
  <c r="M321" i="4" a="1"/>
  <c r="M321" i="4" s="1"/>
  <c r="L321" i="4" a="1"/>
  <c r="L321" i="4" s="1"/>
  <c r="O321" i="4" l="1" a="1"/>
  <c r="O321" i="4" s="1"/>
  <c r="J321" i="4" a="1"/>
  <c r="J321" i="4" s="1"/>
  <c r="R321" i="4" a="1"/>
  <c r="R321" i="4" s="1"/>
  <c r="T321" i="4" s="1" a="1"/>
  <c r="T321" i="4" s="1"/>
  <c r="S321" i="4" a="1"/>
  <c r="S321" i="4" s="1"/>
  <c r="U321" i="4" s="1" a="1"/>
  <c r="U321" i="4" s="1"/>
  <c r="P321" i="4" a="1"/>
  <c r="P321" i="4" s="1"/>
  <c r="Q321" i="4" a="1"/>
  <c r="Q321" i="4" s="1"/>
  <c r="AV321" i="4" a="1"/>
  <c r="AV321" i="4" s="1"/>
  <c r="BD321" i="4" a="1"/>
  <c r="BD321" i="4" s="1"/>
  <c r="BF321" i="4" s="1" a="1"/>
  <c r="BF321" i="4" s="1"/>
  <c r="BE321" i="4" a="1"/>
  <c r="BE321" i="4" s="1"/>
  <c r="BG321" i="4" s="1" a="1"/>
  <c r="BG321" i="4" s="1"/>
  <c r="BB321" i="4" a="1"/>
  <c r="BB321" i="4" s="1"/>
  <c r="BC321" i="4" a="1"/>
  <c r="BC321" i="4" s="1"/>
  <c r="BH321" i="4" l="1"/>
  <c r="BI321" i="4"/>
  <c r="BJ321" i="4"/>
  <c r="BK321" i="4" s="1"/>
  <c r="BL321" i="4" s="1"/>
  <c r="V321" i="4"/>
  <c r="W321" i="4"/>
  <c r="X321" i="4"/>
  <c r="Y321" i="4" s="1"/>
  <c r="Z321" i="4" s="1"/>
  <c r="AG321" i="4" l="1" a="1"/>
  <c r="AG321" i="4" s="1"/>
  <c r="AC321" i="4" a="1"/>
  <c r="AC321" i="4" s="1"/>
  <c r="AD321" i="4" a="1"/>
  <c r="AD321" i="4" s="1"/>
  <c r="AA321" i="4" a="1"/>
  <c r="AA321" i="4" s="1"/>
  <c r="BY321" i="4" s="1" a="1"/>
  <c r="BY321" i="4" s="1"/>
  <c r="AF321" i="4" a="1"/>
  <c r="AF321" i="4" s="1"/>
  <c r="AB321" i="4" a="1"/>
  <c r="AB321" i="4" s="1"/>
  <c r="BN321" i="4" a="1"/>
  <c r="BN321" i="4" s="1"/>
  <c r="BS321" i="4" a="1"/>
  <c r="BS321" i="4" s="1"/>
  <c r="BO321" i="4" a="1"/>
  <c r="BO321" i="4" s="1"/>
  <c r="BP321" i="4" a="1"/>
  <c r="BP321" i="4" s="1"/>
  <c r="BM321" i="4" a="1"/>
  <c r="BM321" i="4" s="1"/>
  <c r="AM321" i="4" s="1" a="1"/>
  <c r="AM321" i="4" s="1"/>
  <c r="BR321" i="4" a="1"/>
  <c r="BR321" i="4" s="1"/>
  <c r="BT321" i="4" l="1"/>
  <c r="CB321" i="4" s="1"/>
  <c r="AH321" i="4"/>
  <c r="AP321" i="4" s="1"/>
  <c r="BQ321" i="4"/>
  <c r="BU321" i="4" s="1"/>
  <c r="AE321" i="4"/>
  <c r="AI321" i="4" s="1"/>
  <c r="BV321" i="4" s="1"/>
  <c r="BZ321" i="4" s="1"/>
  <c r="AJ321" i="4"/>
  <c r="AN321" i="4" s="1"/>
  <c r="CA321" i="4" l="1"/>
  <c r="AO321" i="4"/>
  <c r="AS321" i="4"/>
  <c r="AR321" i="4"/>
  <c r="AQ321" i="4"/>
  <c r="CE321" i="4"/>
  <c r="CC321" i="4"/>
  <c r="CD321" i="4"/>
  <c r="BW321" i="4"/>
  <c r="BX321" i="4" s="1"/>
  <c r="AK321" i="4"/>
  <c r="AL321" i="4" s="1"/>
  <c r="CF321" i="4"/>
  <c r="H322" i="4" l="1"/>
  <c r="AT322" i="4"/>
  <c r="AU322" i="4" l="1" a="1"/>
  <c r="AU322" i="4" s="1"/>
  <c r="AZ322" i="4" a="1"/>
  <c r="AZ322" i="4" s="1"/>
  <c r="AW322" i="4" a="1"/>
  <c r="AW322" i="4" s="1"/>
  <c r="BA322" i="4" a="1"/>
  <c r="BA322" i="4" s="1"/>
  <c r="AX322" i="4" a="1"/>
  <c r="AX322" i="4" s="1"/>
  <c r="AY322" i="4" a="1"/>
  <c r="AY322" i="4" s="1"/>
  <c r="I322" i="4" a="1"/>
  <c r="I322" i="4" s="1"/>
  <c r="M322" i="4" a="1"/>
  <c r="M322" i="4" s="1"/>
  <c r="N322" i="4" a="1"/>
  <c r="N322" i="4" s="1"/>
  <c r="K322" i="4" a="1"/>
  <c r="K322" i="4" s="1"/>
  <c r="O322" i="4" a="1"/>
  <c r="O322" i="4" s="1"/>
  <c r="L322" i="4" a="1"/>
  <c r="L322" i="4" s="1"/>
  <c r="Q322" i="4" l="1" a="1"/>
  <c r="Q322" i="4" s="1"/>
  <c r="J322" i="4" a="1"/>
  <c r="J322" i="4" s="1"/>
  <c r="R322" i="4" a="1"/>
  <c r="R322" i="4" s="1"/>
  <c r="T322" i="4" s="1" a="1"/>
  <c r="T322" i="4" s="1"/>
  <c r="S322" i="4" a="1"/>
  <c r="S322" i="4" s="1"/>
  <c r="U322" i="4" s="1" a="1"/>
  <c r="U322" i="4" s="1"/>
  <c r="P322" i="4" a="1"/>
  <c r="P322" i="4" s="1"/>
  <c r="BD322" i="4" a="1"/>
  <c r="BD322" i="4" s="1"/>
  <c r="BF322" i="4" s="1" a="1"/>
  <c r="BF322" i="4" s="1"/>
  <c r="BE322" i="4" a="1"/>
  <c r="BE322" i="4" s="1"/>
  <c r="BG322" i="4" s="1" a="1"/>
  <c r="BG322" i="4" s="1"/>
  <c r="BB322" i="4" a="1"/>
  <c r="BB322" i="4" s="1"/>
  <c r="AV322" i="4" a="1"/>
  <c r="AV322" i="4" s="1"/>
  <c r="BC322" i="4" a="1"/>
  <c r="BC322" i="4" s="1"/>
  <c r="BH322" i="4" l="1"/>
  <c r="BI322" i="4"/>
  <c r="BJ322" i="4"/>
  <c r="BK322" i="4" s="1"/>
  <c r="BL322" i="4" s="1"/>
  <c r="V322" i="4"/>
  <c r="W322" i="4"/>
  <c r="X322" i="4"/>
  <c r="Y322" i="4" s="1"/>
  <c r="Z322" i="4" s="1"/>
  <c r="AA322" i="4" l="1" a="1"/>
  <c r="AA322" i="4" s="1"/>
  <c r="BY322" i="4" s="1" a="1"/>
  <c r="BY322" i="4" s="1"/>
  <c r="AF322" i="4" a="1"/>
  <c r="AF322" i="4" s="1"/>
  <c r="AB322" i="4" a="1"/>
  <c r="AB322" i="4" s="1"/>
  <c r="AG322" i="4" a="1"/>
  <c r="AG322" i="4" s="1"/>
  <c r="AH322" i="4" s="1"/>
  <c r="AP322" i="4" s="1"/>
  <c r="AC322" i="4" a="1"/>
  <c r="AC322" i="4" s="1"/>
  <c r="AD322" i="4" a="1"/>
  <c r="AD322" i="4" s="1"/>
  <c r="BM322" i="4" a="1"/>
  <c r="BM322" i="4" s="1"/>
  <c r="AM322" i="4" s="1" a="1"/>
  <c r="AM322" i="4" s="1"/>
  <c r="BR322" i="4" a="1"/>
  <c r="BR322" i="4" s="1"/>
  <c r="BN322" i="4" a="1"/>
  <c r="BN322" i="4" s="1"/>
  <c r="BS322" i="4" a="1"/>
  <c r="BS322" i="4" s="1"/>
  <c r="BT322" i="4" s="1"/>
  <c r="CB322" i="4" s="1"/>
  <c r="BO322" i="4" a="1"/>
  <c r="BO322" i="4" s="1"/>
  <c r="BP322" i="4" a="1"/>
  <c r="BP322" i="4" s="1"/>
  <c r="AR322" i="4" l="1"/>
  <c r="AS322" i="4"/>
  <c r="AQ322" i="4"/>
  <c r="CE322" i="4"/>
  <c r="CD322" i="4"/>
  <c r="CC322" i="4"/>
  <c r="BQ322" i="4"/>
  <c r="BU322" i="4"/>
  <c r="AE322" i="4"/>
  <c r="AI322" i="4" s="1"/>
  <c r="BV322" i="4" s="1"/>
  <c r="BZ322" i="4" s="1"/>
  <c r="CA322" i="4" s="1"/>
  <c r="AJ322" i="4"/>
  <c r="AN322" i="4" s="1"/>
  <c r="AO322" i="4" s="1"/>
  <c r="BW322" i="4" l="1"/>
  <c r="BX322" i="4" s="1"/>
  <c r="AK322" i="4"/>
  <c r="AL322" i="4" s="1"/>
  <c r="CF322" i="4"/>
  <c r="H323" i="4" l="1"/>
  <c r="AT323" i="4"/>
  <c r="AU323" i="4" l="1" a="1"/>
  <c r="AU323" i="4" s="1"/>
  <c r="AY323" i="4" a="1"/>
  <c r="AY323" i="4" s="1"/>
  <c r="AZ323" i="4" a="1"/>
  <c r="AZ323" i="4" s="1"/>
  <c r="AX323" i="4" a="1"/>
  <c r="AX323" i="4" s="1"/>
  <c r="BA323" i="4" a="1"/>
  <c r="BA323" i="4" s="1"/>
  <c r="I323" i="4" a="1"/>
  <c r="I323" i="4" s="1"/>
  <c r="N323" i="4" a="1"/>
  <c r="N323" i="4" s="1"/>
  <c r="K323" i="4" a="1"/>
  <c r="K323" i="4" s="1"/>
  <c r="O323" i="4" a="1"/>
  <c r="O323" i="4" s="1"/>
  <c r="M323" i="4" a="1"/>
  <c r="M323" i="4" s="1"/>
  <c r="L323" i="4" l="1" a="1"/>
  <c r="L323" i="4" s="1"/>
  <c r="S323" i="4" a="1"/>
  <c r="S323" i="4" s="1"/>
  <c r="U323" i="4" s="1" a="1"/>
  <c r="U323" i="4" s="1"/>
  <c r="P323" i="4" a="1"/>
  <c r="P323" i="4" s="1"/>
  <c r="Q323" i="4" a="1"/>
  <c r="Q323" i="4" s="1"/>
  <c r="J323" i="4" a="1"/>
  <c r="J323" i="4" s="1"/>
  <c r="R323" i="4" a="1"/>
  <c r="R323" i="4" s="1"/>
  <c r="T323" i="4" s="1" a="1"/>
  <c r="T323" i="4" s="1"/>
  <c r="AW323" i="4" a="1"/>
  <c r="AW323" i="4" s="1"/>
  <c r="BE323" i="4" a="1"/>
  <c r="BE323" i="4" s="1"/>
  <c r="BG323" i="4" s="1" a="1"/>
  <c r="BG323" i="4" s="1"/>
  <c r="BB323" i="4" a="1"/>
  <c r="BB323" i="4" s="1"/>
  <c r="BC323" i="4" a="1"/>
  <c r="BC323" i="4" s="1"/>
  <c r="AV323" i="4" a="1"/>
  <c r="AV323" i="4" s="1"/>
  <c r="BD323" i="4" a="1"/>
  <c r="BD323" i="4" s="1"/>
  <c r="BF323" i="4" s="1" a="1"/>
  <c r="BF323" i="4" s="1"/>
  <c r="BI323" i="4" l="1"/>
  <c r="BJ323" i="4"/>
  <c r="BK323" i="4" s="1"/>
  <c r="BL323" i="4" s="1"/>
  <c r="BH323" i="4"/>
  <c r="X323" i="4"/>
  <c r="V323" i="4"/>
  <c r="W323" i="4"/>
  <c r="Y323" i="4"/>
  <c r="Z323" i="4" s="1"/>
  <c r="AD323" i="4" l="1" a="1"/>
  <c r="AD323" i="4" s="1"/>
  <c r="AC323" i="4" a="1"/>
  <c r="AC323" i="4" s="1"/>
  <c r="AE323" i="4" s="1"/>
  <c r="AF323" i="4" a="1"/>
  <c r="AF323" i="4" s="1"/>
  <c r="AG323" i="4" a="1"/>
  <c r="AG323" i="4" s="1"/>
  <c r="AH323" i="4" s="1"/>
  <c r="AA323" i="4" a="1"/>
  <c r="AA323" i="4" s="1"/>
  <c r="BY323" i="4" s="1" a="1"/>
  <c r="BY323" i="4" s="1"/>
  <c r="AB323" i="4" a="1"/>
  <c r="AB323" i="4" s="1"/>
  <c r="BO323" i="4" a="1"/>
  <c r="BO323" i="4" s="1"/>
  <c r="BS323" i="4" a="1"/>
  <c r="BS323" i="4" s="1"/>
  <c r="BM323" i="4" a="1"/>
  <c r="BM323" i="4" s="1"/>
  <c r="AM323" i="4" s="1" a="1"/>
  <c r="AM323" i="4" s="1"/>
  <c r="BN323" i="4" a="1"/>
  <c r="BN323" i="4" s="1"/>
  <c r="BP323" i="4" a="1"/>
  <c r="BP323" i="4" s="1"/>
  <c r="BR323" i="4" a="1"/>
  <c r="BR323" i="4" s="1"/>
  <c r="AP323" i="4" l="1"/>
  <c r="AI323" i="4"/>
  <c r="BT323" i="4"/>
  <c r="CB323" i="4" s="1"/>
  <c r="BV323" i="4"/>
  <c r="BZ323" i="4" s="1"/>
  <c r="BQ323" i="4"/>
  <c r="BU323" i="4" s="1"/>
  <c r="AJ323" i="4"/>
  <c r="AN323" i="4" s="1"/>
  <c r="AO323" i="4" s="1"/>
  <c r="CA323" i="4" l="1"/>
  <c r="AS323" i="4"/>
  <c r="AQ323" i="4"/>
  <c r="AR323" i="4"/>
  <c r="CD323" i="4"/>
  <c r="CE323" i="4"/>
  <c r="CC323" i="4"/>
  <c r="BW323" i="4"/>
  <c r="BX323" i="4" s="1"/>
  <c r="AK323" i="4"/>
  <c r="AL323" i="4" s="1"/>
  <c r="CF323" i="4" s="1"/>
  <c r="H324" i="4"/>
  <c r="AT324" i="4"/>
  <c r="AU324" i="4" l="1" a="1"/>
  <c r="AU324" i="4" s="1"/>
  <c r="AX324" i="4" a="1"/>
  <c r="AX324" i="4" s="1"/>
  <c r="AW324" i="4" a="1"/>
  <c r="AW324" i="4" s="1"/>
  <c r="AZ324" i="4" a="1"/>
  <c r="AZ324" i="4" s="1"/>
  <c r="BA324" i="4" a="1"/>
  <c r="BA324" i="4" s="1"/>
  <c r="I324" i="4" a="1"/>
  <c r="I324" i="4" s="1"/>
  <c r="M324" i="4" a="1"/>
  <c r="M324" i="4" s="1"/>
  <c r="L324" i="4" a="1"/>
  <c r="L324" i="4" s="1"/>
  <c r="O324" i="4" a="1"/>
  <c r="O324" i="4" s="1"/>
  <c r="K324" i="4" a="1"/>
  <c r="K324" i="4" s="1"/>
  <c r="N324" i="4" l="1" a="1"/>
  <c r="N324" i="4" s="1"/>
  <c r="J324" i="4" a="1"/>
  <c r="J324" i="4" s="1"/>
  <c r="R324" i="4" a="1"/>
  <c r="R324" i="4" s="1"/>
  <c r="T324" i="4" s="1" a="1"/>
  <c r="T324" i="4" s="1"/>
  <c r="S324" i="4" a="1"/>
  <c r="S324" i="4" s="1"/>
  <c r="U324" i="4" s="1" a="1"/>
  <c r="U324" i="4" s="1"/>
  <c r="P324" i="4" a="1"/>
  <c r="P324" i="4" s="1"/>
  <c r="Q324" i="4" a="1"/>
  <c r="Q324" i="4" s="1"/>
  <c r="AY324" i="4" a="1"/>
  <c r="AY324" i="4" s="1"/>
  <c r="BC324" i="4" a="1"/>
  <c r="BC324" i="4" s="1"/>
  <c r="AV324" i="4" a="1"/>
  <c r="AV324" i="4" s="1"/>
  <c r="BD324" i="4" a="1"/>
  <c r="BD324" i="4" s="1"/>
  <c r="BF324" i="4" s="1" a="1"/>
  <c r="BF324" i="4" s="1"/>
  <c r="BE324" i="4" a="1"/>
  <c r="BE324" i="4" s="1"/>
  <c r="BG324" i="4" s="1" a="1"/>
  <c r="BG324" i="4" s="1"/>
  <c r="BB324" i="4" a="1"/>
  <c r="BB324" i="4" s="1"/>
  <c r="BH324" i="4" l="1"/>
  <c r="BI324" i="4"/>
  <c r="BJ324" i="4"/>
  <c r="BK324" i="4" s="1"/>
  <c r="BL324" i="4" s="1"/>
  <c r="V324" i="4"/>
  <c r="W324" i="4"/>
  <c r="X324" i="4"/>
  <c r="Y324" i="4" s="1"/>
  <c r="Z324" i="4" s="1"/>
  <c r="AB324" i="4" l="1" a="1"/>
  <c r="AB324" i="4" s="1"/>
  <c r="AG324" i="4" a="1"/>
  <c r="AG324" i="4" s="1"/>
  <c r="AC324" i="4" a="1"/>
  <c r="AC324" i="4" s="1"/>
  <c r="AD324" i="4" a="1"/>
  <c r="AD324" i="4" s="1"/>
  <c r="AA324" i="4" a="1"/>
  <c r="AA324" i="4" s="1"/>
  <c r="BY324" i="4" s="1" a="1"/>
  <c r="BY324" i="4" s="1"/>
  <c r="AF324" i="4" a="1"/>
  <c r="AF324" i="4" s="1"/>
  <c r="BR324" i="4" a="1"/>
  <c r="BR324" i="4" s="1"/>
  <c r="BN324" i="4" a="1"/>
  <c r="BN324" i="4" s="1"/>
  <c r="BS324" i="4" a="1"/>
  <c r="BS324" i="4" s="1"/>
  <c r="BT324" i="4" s="1"/>
  <c r="CB324" i="4" s="1"/>
  <c r="BO324" i="4" a="1"/>
  <c r="BO324" i="4" s="1"/>
  <c r="BP324" i="4" a="1"/>
  <c r="BP324" i="4" s="1"/>
  <c r="BM324" i="4" a="1"/>
  <c r="BM324" i="4" s="1"/>
  <c r="AM324" i="4" s="1" a="1"/>
  <c r="AM324" i="4" s="1"/>
  <c r="AH324" i="4" l="1"/>
  <c r="AP324" i="4" s="1"/>
  <c r="BQ324" i="4"/>
  <c r="BU324" i="4"/>
  <c r="AE324" i="4"/>
  <c r="AI324" i="4" s="1"/>
  <c r="BV324" i="4" s="1"/>
  <c r="BZ324" i="4" s="1"/>
  <c r="CA324" i="4" s="1"/>
  <c r="AJ324" i="4"/>
  <c r="AN324" i="4" s="1"/>
  <c r="AO324" i="4" l="1"/>
  <c r="AR324" i="4"/>
  <c r="AS324" i="4"/>
  <c r="AQ324" i="4"/>
  <c r="CE324" i="4"/>
  <c r="CC324" i="4"/>
  <c r="CD324" i="4"/>
  <c r="BW324" i="4"/>
  <c r="BX324" i="4" s="1"/>
  <c r="AK324" i="4"/>
  <c r="AL324" i="4" s="1"/>
  <c r="CF324" i="4"/>
  <c r="H325" i="4" l="1"/>
  <c r="AT325" i="4"/>
  <c r="AU325" i="4" l="1" a="1"/>
  <c r="AU325" i="4" s="1"/>
  <c r="BA325" i="4" a="1"/>
  <c r="BA325" i="4" s="1"/>
  <c r="AW325" i="4" a="1"/>
  <c r="AW325" i="4" s="1"/>
  <c r="AZ325" i="4" a="1"/>
  <c r="AZ325" i="4" s="1"/>
  <c r="AX325" i="4" a="1"/>
  <c r="AX325" i="4" s="1"/>
  <c r="I325" i="4" a="1"/>
  <c r="I325" i="4" s="1"/>
  <c r="M325" i="4" a="1"/>
  <c r="M325" i="4" s="1"/>
  <c r="N325" i="4" a="1"/>
  <c r="N325" i="4" s="1"/>
  <c r="K325" i="4" a="1"/>
  <c r="K325" i="4" s="1"/>
  <c r="O325" i="4" a="1"/>
  <c r="O325" i="4" s="1"/>
  <c r="L325" i="4" l="1" a="1"/>
  <c r="L325" i="4" s="1"/>
  <c r="P325" i="4" a="1"/>
  <c r="P325" i="4" s="1"/>
  <c r="Q325" i="4" a="1"/>
  <c r="Q325" i="4" s="1"/>
  <c r="J325" i="4" a="1"/>
  <c r="J325" i="4" s="1"/>
  <c r="R325" i="4" a="1"/>
  <c r="R325" i="4" s="1"/>
  <c r="T325" i="4" s="1" a="1"/>
  <c r="T325" i="4" s="1"/>
  <c r="S325" i="4" a="1"/>
  <c r="S325" i="4" s="1"/>
  <c r="U325" i="4" s="1" a="1"/>
  <c r="U325" i="4" s="1"/>
  <c r="AY325" i="4" a="1"/>
  <c r="AY325" i="4" s="1"/>
  <c r="BB325" i="4" a="1"/>
  <c r="BB325" i="4" s="1"/>
  <c r="BC325" i="4" a="1"/>
  <c r="BC325" i="4" s="1"/>
  <c r="AV325" i="4" a="1"/>
  <c r="AV325" i="4" s="1"/>
  <c r="BD325" i="4" a="1"/>
  <c r="BD325" i="4" s="1"/>
  <c r="BF325" i="4" s="1" a="1"/>
  <c r="BF325" i="4" s="1"/>
  <c r="BE325" i="4" a="1"/>
  <c r="BE325" i="4" s="1"/>
  <c r="BG325" i="4" s="1" a="1"/>
  <c r="BG325" i="4" s="1"/>
  <c r="BH325" i="4" l="1"/>
  <c r="BI325" i="4"/>
  <c r="BJ325" i="4"/>
  <c r="BK325" i="4" s="1"/>
  <c r="BL325" i="4" s="1"/>
  <c r="V325" i="4"/>
  <c r="W325" i="4"/>
  <c r="X325" i="4"/>
  <c r="Y325" i="4" s="1"/>
  <c r="Z325" i="4" s="1"/>
  <c r="AA325" i="4" l="1" a="1"/>
  <c r="AA325" i="4" s="1"/>
  <c r="BY325" i="4" s="1" a="1"/>
  <c r="BY325" i="4" s="1"/>
  <c r="AF325" i="4" a="1"/>
  <c r="AF325" i="4" s="1"/>
  <c r="AB325" i="4" a="1"/>
  <c r="AB325" i="4" s="1"/>
  <c r="AG325" i="4" a="1"/>
  <c r="AG325" i="4" s="1"/>
  <c r="AH325" i="4" s="1"/>
  <c r="AP325" i="4" s="1"/>
  <c r="AC325" i="4" a="1"/>
  <c r="AC325" i="4" s="1"/>
  <c r="AD325" i="4" a="1"/>
  <c r="AD325" i="4" s="1"/>
  <c r="BP325" i="4" a="1"/>
  <c r="BP325" i="4" s="1"/>
  <c r="BM325" i="4" a="1"/>
  <c r="BM325" i="4" s="1"/>
  <c r="AM325" i="4" s="1" a="1"/>
  <c r="AM325" i="4" s="1"/>
  <c r="BR325" i="4" a="1"/>
  <c r="BR325" i="4" s="1"/>
  <c r="BN325" i="4" a="1"/>
  <c r="BN325" i="4" s="1"/>
  <c r="BS325" i="4" a="1"/>
  <c r="BS325" i="4" s="1"/>
  <c r="BT325" i="4" s="1"/>
  <c r="CB325" i="4" s="1"/>
  <c r="BO325" i="4" a="1"/>
  <c r="BO325" i="4" s="1"/>
  <c r="BQ325" i="4" s="1"/>
  <c r="AR325" i="4" l="1"/>
  <c r="AS325" i="4"/>
  <c r="AQ325" i="4"/>
  <c r="CE325" i="4"/>
  <c r="CD325" i="4"/>
  <c r="CC325" i="4"/>
  <c r="BU325" i="4"/>
  <c r="AE325" i="4"/>
  <c r="AI325" i="4" s="1"/>
  <c r="BV325" i="4" s="1"/>
  <c r="BZ325" i="4" s="1"/>
  <c r="CA325" i="4" s="1"/>
  <c r="AJ325" i="4"/>
  <c r="AN325" i="4" s="1"/>
  <c r="AO325" i="4" s="1"/>
  <c r="BW325" i="4" l="1"/>
  <c r="BX325" i="4" s="1"/>
  <c r="AK325" i="4"/>
  <c r="AL325" i="4" s="1"/>
  <c r="CF325" i="4"/>
  <c r="H326" i="4" l="1"/>
  <c r="AT326" i="4"/>
  <c r="AU326" i="4" l="1" a="1"/>
  <c r="AU326" i="4" s="1"/>
  <c r="AY326" i="4" a="1"/>
  <c r="AY326" i="4" s="1"/>
  <c r="AX326" i="4" a="1"/>
  <c r="AX326" i="4" s="1"/>
  <c r="BA326" i="4" a="1"/>
  <c r="BA326" i="4" s="1"/>
  <c r="AW326" i="4" a="1"/>
  <c r="AW326" i="4" s="1"/>
  <c r="I326" i="4" a="1"/>
  <c r="I326" i="4" s="1"/>
  <c r="L326" i="4" a="1"/>
  <c r="L326" i="4" s="1"/>
  <c r="K326" i="4" a="1"/>
  <c r="K326" i="4" s="1"/>
  <c r="O326" i="4" a="1"/>
  <c r="O326" i="4" s="1"/>
  <c r="N326" i="4" a="1"/>
  <c r="N326" i="4" s="1"/>
  <c r="M326" i="4" a="1"/>
  <c r="M326" i="4" s="1"/>
  <c r="S326" i="4" l="1" a="1"/>
  <c r="S326" i="4" s="1"/>
  <c r="U326" i="4" s="1" a="1"/>
  <c r="U326" i="4" s="1"/>
  <c r="P326" i="4" a="1"/>
  <c r="P326" i="4" s="1"/>
  <c r="Q326" i="4" a="1"/>
  <c r="Q326" i="4" s="1"/>
  <c r="J326" i="4" a="1"/>
  <c r="J326" i="4" s="1"/>
  <c r="R326" i="4" a="1"/>
  <c r="R326" i="4" s="1"/>
  <c r="T326" i="4" s="1" a="1"/>
  <c r="T326" i="4" s="1"/>
  <c r="AZ326" i="4" a="1"/>
  <c r="AZ326" i="4" s="1"/>
  <c r="AV326" i="4" a="1"/>
  <c r="AV326" i="4" s="1"/>
  <c r="BD326" i="4" a="1"/>
  <c r="BD326" i="4" s="1"/>
  <c r="BF326" i="4" s="1" a="1"/>
  <c r="BF326" i="4" s="1"/>
  <c r="BE326" i="4" a="1"/>
  <c r="BE326" i="4" s="1"/>
  <c r="BG326" i="4" s="1" a="1"/>
  <c r="BG326" i="4" s="1"/>
  <c r="BB326" i="4" a="1"/>
  <c r="BB326" i="4" s="1"/>
  <c r="BC326" i="4" a="1"/>
  <c r="BC326" i="4" s="1"/>
  <c r="BH326" i="4" l="1"/>
  <c r="BI326" i="4"/>
  <c r="BJ326" i="4"/>
  <c r="BK326" i="4" s="1"/>
  <c r="BL326" i="4" s="1"/>
  <c r="W326" i="4"/>
  <c r="X326" i="4"/>
  <c r="V326" i="4"/>
  <c r="Y326" i="4" l="1"/>
  <c r="Z326" i="4" s="1"/>
  <c r="BS326" i="4" a="1"/>
  <c r="BS326" i="4" s="1"/>
  <c r="BO326" i="4" a="1"/>
  <c r="BO326" i="4" s="1"/>
  <c r="BP326" i="4" a="1"/>
  <c r="BP326" i="4" s="1"/>
  <c r="BM326" i="4" a="1"/>
  <c r="BM326" i="4" s="1"/>
  <c r="AM326" i="4" s="1" a="1"/>
  <c r="AM326" i="4" s="1"/>
  <c r="BR326" i="4" a="1"/>
  <c r="BR326" i="4" s="1"/>
  <c r="BN326" i="4" a="1"/>
  <c r="BN326" i="4" s="1"/>
  <c r="BT326" i="4" l="1"/>
  <c r="CB326" i="4" s="1"/>
  <c r="BQ326" i="4"/>
  <c r="BU326" i="4" s="1"/>
  <c r="AC326" i="4" a="1"/>
  <c r="AC326" i="4" s="1"/>
  <c r="AD326" i="4" a="1"/>
  <c r="AD326" i="4" s="1"/>
  <c r="AA326" i="4" a="1"/>
  <c r="AA326" i="4" s="1"/>
  <c r="BY326" i="4" s="1" a="1"/>
  <c r="BY326" i="4" s="1"/>
  <c r="AF326" i="4" a="1"/>
  <c r="AF326" i="4" s="1"/>
  <c r="AB326" i="4" a="1"/>
  <c r="AB326" i="4" s="1"/>
  <c r="AG326" i="4" a="1"/>
  <c r="AG326" i="4" s="1"/>
  <c r="AH326" i="4" s="1"/>
  <c r="AP326" i="4" s="1"/>
  <c r="AS326" i="4" l="1"/>
  <c r="AR326" i="4"/>
  <c r="AQ326" i="4"/>
  <c r="CE326" i="4"/>
  <c r="CC326" i="4"/>
  <c r="CD326" i="4"/>
  <c r="AJ326" i="4"/>
  <c r="AN326" i="4" s="1"/>
  <c r="AO326" i="4" s="1"/>
  <c r="AE326" i="4"/>
  <c r="AI326" i="4" s="1"/>
  <c r="BV326" i="4" s="1"/>
  <c r="BZ326" i="4" s="1"/>
  <c r="CA326" i="4" s="1"/>
  <c r="AK326" i="4"/>
  <c r="AL326" i="4" s="1"/>
  <c r="BW326" i="4" l="1"/>
  <c r="BX326" i="4" s="1"/>
  <c r="CF326" i="4" s="1"/>
  <c r="AT327" i="4"/>
  <c r="H327" i="4"/>
  <c r="I327" i="4" l="1" a="1"/>
  <c r="I327" i="4" s="1"/>
  <c r="M327" i="4" a="1"/>
  <c r="M327" i="4" s="1"/>
  <c r="N327" i="4" a="1"/>
  <c r="N327" i="4" s="1"/>
  <c r="K327" i="4" a="1"/>
  <c r="K327" i="4" s="1"/>
  <c r="O327" i="4" a="1"/>
  <c r="O327" i="4" s="1"/>
  <c r="L327" i="4" a="1"/>
  <c r="L327" i="4" s="1"/>
  <c r="AU327" i="4" a="1"/>
  <c r="AU327" i="4" s="1"/>
  <c r="AY327" i="4" a="1"/>
  <c r="AY327" i="4" s="1"/>
  <c r="AZ327" i="4" a="1"/>
  <c r="AZ327" i="4" s="1"/>
  <c r="AW327" i="4" a="1"/>
  <c r="AW327" i="4" s="1"/>
  <c r="BA327" i="4" a="1"/>
  <c r="BA327" i="4" s="1"/>
  <c r="AX327" i="4" a="1"/>
  <c r="AX327" i="4" s="1"/>
  <c r="BC327" i="4" l="1" a="1"/>
  <c r="BC327" i="4" s="1"/>
  <c r="AV327" i="4" a="1"/>
  <c r="AV327" i="4" s="1"/>
  <c r="BD327" i="4" a="1"/>
  <c r="BD327" i="4" s="1"/>
  <c r="BF327" i="4" s="1" a="1"/>
  <c r="BF327" i="4" s="1"/>
  <c r="BE327" i="4" a="1"/>
  <c r="BE327" i="4" s="1"/>
  <c r="BG327" i="4" s="1" a="1"/>
  <c r="BG327" i="4" s="1"/>
  <c r="BB327" i="4" a="1"/>
  <c r="BB327" i="4" s="1"/>
  <c r="Q327" i="4" a="1"/>
  <c r="Q327" i="4" s="1"/>
  <c r="J327" i="4" a="1"/>
  <c r="J327" i="4" s="1"/>
  <c r="R327" i="4" a="1"/>
  <c r="R327" i="4" s="1"/>
  <c r="T327" i="4" s="1" a="1"/>
  <c r="T327" i="4" s="1"/>
  <c r="S327" i="4" a="1"/>
  <c r="S327" i="4" s="1"/>
  <c r="U327" i="4" s="1" a="1"/>
  <c r="U327" i="4" s="1"/>
  <c r="P327" i="4" a="1"/>
  <c r="P327" i="4" s="1"/>
  <c r="V327" i="4" l="1"/>
  <c r="W327" i="4"/>
  <c r="X327" i="4"/>
  <c r="Y327" i="4" s="1"/>
  <c r="Z327" i="4" s="1"/>
  <c r="BH327" i="4"/>
  <c r="BI327" i="4"/>
  <c r="BJ327" i="4"/>
  <c r="BK327" i="4" s="1"/>
  <c r="BL327" i="4" s="1"/>
  <c r="BM327" i="4" l="1" a="1"/>
  <c r="BM327" i="4" s="1"/>
  <c r="AM327" i="4" s="1" a="1"/>
  <c r="AM327" i="4" s="1"/>
  <c r="BR327" i="4" a="1"/>
  <c r="BR327" i="4" s="1"/>
  <c r="BN327" i="4" a="1"/>
  <c r="BN327" i="4" s="1"/>
  <c r="BS327" i="4" a="1"/>
  <c r="BS327" i="4" s="1"/>
  <c r="BT327" i="4" s="1"/>
  <c r="CB327" i="4" s="1"/>
  <c r="BO327" i="4" a="1"/>
  <c r="BO327" i="4" s="1"/>
  <c r="BP327" i="4" a="1"/>
  <c r="BP327" i="4" s="1"/>
  <c r="AF327" i="4" a="1"/>
  <c r="AF327" i="4" s="1"/>
  <c r="AB327" i="4" a="1"/>
  <c r="AB327" i="4" s="1"/>
  <c r="AG327" i="4" a="1"/>
  <c r="AG327" i="4" s="1"/>
  <c r="AH327" i="4" s="1"/>
  <c r="AP327" i="4" s="1"/>
  <c r="AC327" i="4" a="1"/>
  <c r="AC327" i="4" s="1"/>
  <c r="AD327" i="4" a="1"/>
  <c r="AD327" i="4" s="1"/>
  <c r="AA327" i="4" a="1"/>
  <c r="AA327" i="4" s="1"/>
  <c r="BY327" i="4" s="1" a="1"/>
  <c r="BY327" i="4" s="1"/>
  <c r="AS327" i="4" l="1"/>
  <c r="AR327" i="4"/>
  <c r="AQ327" i="4"/>
  <c r="CE327" i="4"/>
  <c r="CC327" i="4"/>
  <c r="CD327" i="4"/>
  <c r="AE327" i="4"/>
  <c r="AI327" i="4"/>
  <c r="BQ327" i="4"/>
  <c r="BV327" i="4"/>
  <c r="BZ327" i="4" s="1"/>
  <c r="CA327" i="4" s="1"/>
  <c r="BU327" i="4"/>
  <c r="BW327" i="4" l="1"/>
  <c r="BX327" i="4" s="1"/>
  <c r="AJ327" i="4"/>
  <c r="AN327" i="4" s="1"/>
  <c r="AO327" i="4" s="1"/>
  <c r="AK327" i="4" l="1"/>
  <c r="AL327" i="4" s="1"/>
  <c r="CF327" i="4" s="1"/>
  <c r="H328" i="4"/>
  <c r="AT328" i="4"/>
  <c r="AU328" i="4" l="1" a="1"/>
  <c r="AU328" i="4" s="1"/>
  <c r="AX328" i="4" a="1"/>
  <c r="AX328" i="4" s="1"/>
  <c r="AY328" i="4" a="1"/>
  <c r="AY328" i="4" s="1"/>
  <c r="AZ328" i="4" a="1"/>
  <c r="AZ328" i="4" s="1"/>
  <c r="AW328" i="4" a="1"/>
  <c r="AW328" i="4" s="1"/>
  <c r="I328" i="4" a="1"/>
  <c r="I328" i="4" s="1"/>
  <c r="O328" i="4" a="1"/>
  <c r="O328" i="4" s="1"/>
  <c r="L328" i="4" a="1"/>
  <c r="L328" i="4" s="1"/>
  <c r="K328" i="4" a="1"/>
  <c r="K328" i="4" s="1"/>
  <c r="N328" i="4" a="1"/>
  <c r="N328" i="4" s="1"/>
  <c r="M328" i="4" l="1" a="1"/>
  <c r="M328" i="4" s="1"/>
  <c r="P328" i="4" a="1"/>
  <c r="P328" i="4" s="1"/>
  <c r="Q328" i="4" a="1"/>
  <c r="Q328" i="4" s="1"/>
  <c r="J328" i="4" a="1"/>
  <c r="J328" i="4" s="1"/>
  <c r="R328" i="4" a="1"/>
  <c r="R328" i="4" s="1"/>
  <c r="T328" i="4" s="1" a="1"/>
  <c r="T328" i="4" s="1"/>
  <c r="S328" i="4" a="1"/>
  <c r="S328" i="4" s="1"/>
  <c r="U328" i="4" s="1" a="1"/>
  <c r="U328" i="4" s="1"/>
  <c r="BA328" i="4" a="1"/>
  <c r="BA328" i="4" s="1"/>
  <c r="BE328" i="4" a="1"/>
  <c r="BE328" i="4" s="1"/>
  <c r="BG328" i="4" s="1" a="1"/>
  <c r="BG328" i="4" s="1"/>
  <c r="BC328" i="4" a="1"/>
  <c r="BC328" i="4" s="1"/>
  <c r="AV328" i="4" a="1"/>
  <c r="AV328" i="4" s="1"/>
  <c r="BB328" i="4" a="1"/>
  <c r="BB328" i="4" s="1"/>
  <c r="BD328" i="4" a="1"/>
  <c r="BD328" i="4" s="1"/>
  <c r="BF328" i="4" s="1" a="1"/>
  <c r="BF328" i="4" s="1"/>
  <c r="BJ328" i="4" l="1"/>
  <c r="BK328" i="4" s="1"/>
  <c r="BL328" i="4" s="1"/>
  <c r="BI328" i="4"/>
  <c r="BH328" i="4"/>
  <c r="V328" i="4"/>
  <c r="W328" i="4"/>
  <c r="X328" i="4"/>
  <c r="Y328" i="4" s="1"/>
  <c r="Z328" i="4" s="1"/>
  <c r="AD328" i="4" l="1" a="1"/>
  <c r="AD328" i="4" s="1"/>
  <c r="AA328" i="4" a="1"/>
  <c r="AA328" i="4" s="1"/>
  <c r="BY328" i="4" s="1" a="1"/>
  <c r="BY328" i="4" s="1"/>
  <c r="AF328" i="4" a="1"/>
  <c r="AF328" i="4" s="1"/>
  <c r="AB328" i="4" a="1"/>
  <c r="AB328" i="4" s="1"/>
  <c r="AG328" i="4" a="1"/>
  <c r="AG328" i="4" s="1"/>
  <c r="AH328" i="4" s="1"/>
  <c r="AP328" i="4" s="1"/>
  <c r="AC328" i="4" a="1"/>
  <c r="AC328" i="4" s="1"/>
  <c r="AE328" i="4" s="1"/>
  <c r="BP328" i="4" a="1"/>
  <c r="BP328" i="4" s="1"/>
  <c r="BR328" i="4" a="1"/>
  <c r="BR328" i="4" s="1"/>
  <c r="BN328" i="4" a="1"/>
  <c r="BN328" i="4" s="1"/>
  <c r="BO328" i="4" a="1"/>
  <c r="BO328" i="4" s="1"/>
  <c r="BQ328" i="4" s="1"/>
  <c r="BS328" i="4" a="1"/>
  <c r="BS328" i="4" s="1"/>
  <c r="BT328" i="4" s="1"/>
  <c r="CB328" i="4" s="1"/>
  <c r="BM328" i="4" a="1"/>
  <c r="BM328" i="4" s="1"/>
  <c r="AM328" i="4" s="1" a="1"/>
  <c r="AM328" i="4" s="1"/>
  <c r="AR328" i="4" l="1"/>
  <c r="AS328" i="4"/>
  <c r="AQ328" i="4"/>
  <c r="CE328" i="4"/>
  <c r="CD328" i="4"/>
  <c r="CC328" i="4"/>
  <c r="BU328" i="4"/>
  <c r="AJ328" i="4"/>
  <c r="AN328" i="4" s="1"/>
  <c r="AO328" i="4" s="1"/>
  <c r="AI328" i="4"/>
  <c r="BV328" i="4" s="1"/>
  <c r="BZ328" i="4" s="1"/>
  <c r="CA328" i="4" s="1"/>
  <c r="BW328" i="4" l="1"/>
  <c r="BX328" i="4" s="1"/>
  <c r="AK328" i="4"/>
  <c r="AL328" i="4" s="1"/>
  <c r="CF328" i="4"/>
  <c r="H329" i="4" l="1"/>
  <c r="AT329" i="4"/>
  <c r="AU329" i="4" l="1" a="1"/>
  <c r="AU329" i="4" s="1"/>
  <c r="AZ329" i="4" a="1"/>
  <c r="AZ329" i="4" s="1"/>
  <c r="AY329" i="4" a="1"/>
  <c r="AY329" i="4" s="1"/>
  <c r="AX329" i="4" a="1"/>
  <c r="AX329" i="4" s="1"/>
  <c r="BA329" i="4" a="1"/>
  <c r="BA329" i="4" s="1"/>
  <c r="I329" i="4" a="1"/>
  <c r="I329" i="4" s="1"/>
  <c r="O329" i="4" a="1"/>
  <c r="O329" i="4" s="1"/>
  <c r="L329" i="4" a="1"/>
  <c r="L329" i="4" s="1"/>
  <c r="N329" i="4" a="1"/>
  <c r="N329" i="4" s="1"/>
  <c r="M329" i="4" a="1"/>
  <c r="M329" i="4" s="1"/>
  <c r="K329" i="4" l="1" a="1"/>
  <c r="K329" i="4" s="1"/>
  <c r="J329" i="4" a="1"/>
  <c r="J329" i="4" s="1"/>
  <c r="R329" i="4" a="1"/>
  <c r="R329" i="4" s="1"/>
  <c r="T329" i="4" s="1" a="1"/>
  <c r="T329" i="4" s="1"/>
  <c r="P329" i="4" a="1"/>
  <c r="P329" i="4" s="1"/>
  <c r="Q329" i="4" a="1"/>
  <c r="Q329" i="4" s="1"/>
  <c r="S329" i="4" a="1"/>
  <c r="S329" i="4" s="1"/>
  <c r="U329" i="4" s="1" a="1"/>
  <c r="U329" i="4" s="1"/>
  <c r="AW329" i="4" a="1"/>
  <c r="AW329" i="4" s="1"/>
  <c r="BE329" i="4" a="1"/>
  <c r="BE329" i="4" s="1"/>
  <c r="BG329" i="4" s="1" a="1"/>
  <c r="BG329" i="4" s="1"/>
  <c r="BB329" i="4" a="1"/>
  <c r="BB329" i="4" s="1"/>
  <c r="BC329" i="4" a="1"/>
  <c r="BC329" i="4" s="1"/>
  <c r="AV329" i="4" a="1"/>
  <c r="AV329" i="4" s="1"/>
  <c r="BD329" i="4" a="1"/>
  <c r="BD329" i="4" s="1"/>
  <c r="BF329" i="4" s="1" a="1"/>
  <c r="BF329" i="4" s="1"/>
  <c r="BJ329" i="4" l="1"/>
  <c r="BH329" i="4"/>
  <c r="BI329" i="4"/>
  <c r="V329" i="4"/>
  <c r="W329" i="4"/>
  <c r="X329" i="4"/>
  <c r="Y329" i="4" s="1"/>
  <c r="Z329" i="4" s="1"/>
  <c r="AG329" i="4" l="1" a="1"/>
  <c r="AG329" i="4" s="1"/>
  <c r="AC329" i="4" a="1"/>
  <c r="AC329" i="4" s="1"/>
  <c r="AD329" i="4" a="1"/>
  <c r="AD329" i="4" s="1"/>
  <c r="AA329" i="4" a="1"/>
  <c r="AA329" i="4" s="1"/>
  <c r="BY329" i="4" s="1" a="1"/>
  <c r="BY329" i="4" s="1"/>
  <c r="AB329" i="4" a="1"/>
  <c r="AB329" i="4" s="1"/>
  <c r="AF329" i="4" a="1"/>
  <c r="AF329" i="4" s="1"/>
  <c r="BK329" i="4"/>
  <c r="BL329" i="4" s="1"/>
  <c r="BP329" i="4" l="1" a="1"/>
  <c r="BP329" i="4" s="1"/>
  <c r="BO329" i="4" a="1"/>
  <c r="BO329" i="4" s="1"/>
  <c r="BQ329" i="4" s="1"/>
  <c r="BR329" i="4" a="1"/>
  <c r="BR329" i="4" s="1"/>
  <c r="BS329" i="4" a="1"/>
  <c r="BS329" i="4" s="1"/>
  <c r="BT329" i="4" s="1"/>
  <c r="BM329" i="4" a="1"/>
  <c r="BM329" i="4" s="1"/>
  <c r="AM329" i="4" s="1" a="1"/>
  <c r="AM329" i="4" s="1"/>
  <c r="BN329" i="4" a="1"/>
  <c r="BN329" i="4" s="1"/>
  <c r="AE329" i="4"/>
  <c r="AI329" i="4" s="1"/>
  <c r="AH329" i="4"/>
  <c r="AP329" i="4" s="1"/>
  <c r="CB329" i="4" l="1"/>
  <c r="BU329" i="4"/>
  <c r="AS329" i="4"/>
  <c r="AR329" i="4"/>
  <c r="AQ329" i="4"/>
  <c r="CE329" i="4"/>
  <c r="CC329" i="4"/>
  <c r="CD329" i="4"/>
  <c r="AJ329" i="4"/>
  <c r="AN329" i="4" s="1"/>
  <c r="AO329" i="4" s="1"/>
  <c r="BV329" i="4"/>
  <c r="BZ329" i="4" s="1"/>
  <c r="CA329" i="4" s="1"/>
  <c r="AK329" i="4"/>
  <c r="AL329" i="4" s="1"/>
  <c r="BW329" i="4" l="1"/>
  <c r="BX329" i="4" s="1"/>
  <c r="CF329" i="4" s="1"/>
  <c r="H330" i="4"/>
  <c r="AT330" i="4"/>
  <c r="AU330" i="4" l="1" a="1"/>
  <c r="AU330" i="4" s="1"/>
  <c r="AY330" i="4" a="1"/>
  <c r="AY330" i="4" s="1"/>
  <c r="AZ330" i="4" a="1"/>
  <c r="AZ330" i="4" s="1"/>
  <c r="AW330" i="4" a="1"/>
  <c r="AW330" i="4" s="1"/>
  <c r="BA330" i="4" a="1"/>
  <c r="BA330" i="4" s="1"/>
  <c r="AX330" i="4" a="1"/>
  <c r="AX330" i="4" s="1"/>
  <c r="I330" i="4" a="1"/>
  <c r="I330" i="4" s="1"/>
  <c r="M330" i="4" a="1"/>
  <c r="M330" i="4" s="1"/>
  <c r="N330" i="4" a="1"/>
  <c r="N330" i="4" s="1"/>
  <c r="K330" i="4" a="1"/>
  <c r="K330" i="4" s="1"/>
  <c r="O330" i="4" a="1"/>
  <c r="O330" i="4" s="1"/>
  <c r="L330" i="4" a="1"/>
  <c r="L330" i="4" s="1"/>
  <c r="J330" i="4" l="1" a="1"/>
  <c r="J330" i="4" s="1"/>
  <c r="R330" i="4" a="1"/>
  <c r="R330" i="4" s="1"/>
  <c r="T330" i="4" s="1" a="1"/>
  <c r="T330" i="4" s="1"/>
  <c r="S330" i="4" a="1"/>
  <c r="S330" i="4" s="1"/>
  <c r="U330" i="4" s="1" a="1"/>
  <c r="U330" i="4" s="1"/>
  <c r="P330" i="4" a="1"/>
  <c r="P330" i="4" s="1"/>
  <c r="Q330" i="4" a="1"/>
  <c r="Q330" i="4" s="1"/>
  <c r="AV330" i="4" a="1"/>
  <c r="AV330" i="4" s="1"/>
  <c r="BD330" i="4" a="1"/>
  <c r="BD330" i="4" s="1"/>
  <c r="BF330" i="4" s="1" a="1"/>
  <c r="BF330" i="4" s="1"/>
  <c r="BE330" i="4" a="1"/>
  <c r="BE330" i="4" s="1"/>
  <c r="BG330" i="4" s="1" a="1"/>
  <c r="BG330" i="4" s="1"/>
  <c r="BB330" i="4" a="1"/>
  <c r="BB330" i="4" s="1"/>
  <c r="BC330" i="4" a="1"/>
  <c r="BC330" i="4" s="1"/>
  <c r="BH330" i="4" l="1"/>
  <c r="BI330" i="4"/>
  <c r="BJ330" i="4"/>
  <c r="BK330" i="4" s="1"/>
  <c r="BL330" i="4" s="1"/>
  <c r="V330" i="4"/>
  <c r="W330" i="4"/>
  <c r="X330" i="4"/>
  <c r="Y330" i="4" s="1"/>
  <c r="Z330" i="4" s="1"/>
  <c r="AG330" i="4" l="1" a="1"/>
  <c r="AG330" i="4" s="1"/>
  <c r="AC330" i="4" a="1"/>
  <c r="AC330" i="4" s="1"/>
  <c r="AD330" i="4" a="1"/>
  <c r="AD330" i="4" s="1"/>
  <c r="AA330" i="4" a="1"/>
  <c r="AA330" i="4" s="1"/>
  <c r="BY330" i="4" s="1" a="1"/>
  <c r="BY330" i="4" s="1"/>
  <c r="AF330" i="4" a="1"/>
  <c r="AF330" i="4" s="1"/>
  <c r="AB330" i="4" a="1"/>
  <c r="AB330" i="4" s="1"/>
  <c r="BN330" i="4" a="1"/>
  <c r="BN330" i="4" s="1"/>
  <c r="BS330" i="4" a="1"/>
  <c r="BS330" i="4" s="1"/>
  <c r="BO330" i="4" a="1"/>
  <c r="BO330" i="4" s="1"/>
  <c r="BP330" i="4" a="1"/>
  <c r="BP330" i="4" s="1"/>
  <c r="BM330" i="4" a="1"/>
  <c r="BM330" i="4" s="1"/>
  <c r="AM330" i="4" s="1" a="1"/>
  <c r="AM330" i="4" s="1"/>
  <c r="BR330" i="4" a="1"/>
  <c r="BR330" i="4" s="1"/>
  <c r="AH330" i="4" l="1"/>
  <c r="AP330" i="4" s="1"/>
  <c r="BQ330" i="4"/>
  <c r="BU330" i="4" s="1"/>
  <c r="BT330" i="4"/>
  <c r="CB330" i="4" s="1"/>
  <c r="AE330" i="4"/>
  <c r="AI330" i="4" s="1"/>
  <c r="AJ330" i="4"/>
  <c r="AN330" i="4" s="1"/>
  <c r="AO330" i="4" l="1"/>
  <c r="AR330" i="4"/>
  <c r="AS330" i="4"/>
  <c r="AQ330" i="4"/>
  <c r="CE330" i="4"/>
  <c r="CD330" i="4"/>
  <c r="CC330" i="4"/>
  <c r="AK330" i="4"/>
  <c r="AL330" i="4" s="1"/>
  <c r="BV330" i="4"/>
  <c r="BZ330" i="4" s="1"/>
  <c r="CA330" i="4" s="1"/>
  <c r="BW330" i="4" l="1"/>
  <c r="BX330" i="4" s="1"/>
  <c r="CF330" i="4" s="1"/>
  <c r="H331" i="4"/>
  <c r="AT331" i="4"/>
  <c r="AU331" i="4" l="1" a="1"/>
  <c r="AU331" i="4" s="1"/>
  <c r="AW331" i="4" a="1"/>
  <c r="AW331" i="4" s="1"/>
  <c r="BA331" i="4" a="1"/>
  <c r="BA331" i="4" s="1"/>
  <c r="AZ331" i="4" a="1"/>
  <c r="AZ331" i="4" s="1"/>
  <c r="AY331" i="4" a="1"/>
  <c r="AY331" i="4" s="1"/>
  <c r="I331" i="4" a="1"/>
  <c r="I331" i="4" s="1"/>
  <c r="M331" i="4" a="1"/>
  <c r="M331" i="4" s="1"/>
  <c r="L331" i="4" a="1"/>
  <c r="L331" i="4" s="1"/>
  <c r="O331" i="4" a="1"/>
  <c r="O331" i="4" s="1"/>
  <c r="K331" i="4" a="1"/>
  <c r="K331" i="4" s="1"/>
  <c r="N331" i="4" l="1" a="1"/>
  <c r="N331" i="4" s="1"/>
  <c r="Q331" i="4" a="1"/>
  <c r="Q331" i="4" s="1"/>
  <c r="J331" i="4" a="1"/>
  <c r="J331" i="4" s="1"/>
  <c r="R331" i="4" a="1"/>
  <c r="R331" i="4" s="1"/>
  <c r="T331" i="4" s="1" a="1"/>
  <c r="T331" i="4" s="1"/>
  <c r="S331" i="4" a="1"/>
  <c r="S331" i="4" s="1"/>
  <c r="U331" i="4" s="1" a="1"/>
  <c r="U331" i="4" s="1"/>
  <c r="P331" i="4" a="1"/>
  <c r="P331" i="4" s="1"/>
  <c r="AX331" i="4" a="1"/>
  <c r="AX331" i="4" s="1"/>
  <c r="BB331" i="4" a="1"/>
  <c r="BB331" i="4" s="1"/>
  <c r="BC331" i="4" a="1"/>
  <c r="BC331" i="4" s="1"/>
  <c r="AV331" i="4" a="1"/>
  <c r="AV331" i="4" s="1"/>
  <c r="BD331" i="4" a="1"/>
  <c r="BD331" i="4" s="1"/>
  <c r="BF331" i="4" s="1" a="1"/>
  <c r="BF331" i="4" s="1"/>
  <c r="BE331" i="4" a="1"/>
  <c r="BE331" i="4" s="1"/>
  <c r="BG331" i="4" s="1" a="1"/>
  <c r="BG331" i="4" s="1"/>
  <c r="BH331" i="4" l="1"/>
  <c r="BI331" i="4"/>
  <c r="BJ331" i="4"/>
  <c r="BK331" i="4" s="1"/>
  <c r="BL331" i="4" s="1"/>
  <c r="V331" i="4"/>
  <c r="W331" i="4"/>
  <c r="X331" i="4"/>
  <c r="Y331" i="4" s="1"/>
  <c r="Z331" i="4" s="1"/>
  <c r="AA331" i="4" l="1" a="1"/>
  <c r="AA331" i="4" s="1"/>
  <c r="BY331" i="4" s="1" a="1"/>
  <c r="BY331" i="4" s="1"/>
  <c r="AF331" i="4" a="1"/>
  <c r="AF331" i="4" s="1"/>
  <c r="AB331" i="4" a="1"/>
  <c r="AB331" i="4" s="1"/>
  <c r="AG331" i="4" a="1"/>
  <c r="AG331" i="4" s="1"/>
  <c r="AH331" i="4" s="1"/>
  <c r="AP331" i="4" s="1"/>
  <c r="AC331" i="4" a="1"/>
  <c r="AC331" i="4" s="1"/>
  <c r="AD331" i="4" a="1"/>
  <c r="AD331" i="4" s="1"/>
  <c r="BM331" i="4" a="1"/>
  <c r="BM331" i="4" s="1"/>
  <c r="AM331" i="4" s="1" a="1"/>
  <c r="AM331" i="4" s="1"/>
  <c r="BR331" i="4" a="1"/>
  <c r="BR331" i="4" s="1"/>
  <c r="BN331" i="4" a="1"/>
  <c r="BN331" i="4" s="1"/>
  <c r="BS331" i="4" a="1"/>
  <c r="BS331" i="4" s="1"/>
  <c r="BT331" i="4" s="1"/>
  <c r="CB331" i="4" s="1"/>
  <c r="BO331" i="4" a="1"/>
  <c r="BO331" i="4" s="1"/>
  <c r="BP331" i="4" a="1"/>
  <c r="BP331" i="4" s="1"/>
  <c r="AR331" i="4" l="1"/>
  <c r="AS331" i="4"/>
  <c r="AQ331" i="4"/>
  <c r="CE331" i="4"/>
  <c r="CD331" i="4"/>
  <c r="CC331" i="4"/>
  <c r="BQ331" i="4"/>
  <c r="BU331" i="4"/>
  <c r="AE331" i="4"/>
  <c r="AJ331" i="4"/>
  <c r="AN331" i="4" s="1"/>
  <c r="AO331" i="4" s="1"/>
  <c r="AI331" i="4"/>
  <c r="BV331" i="4" s="1"/>
  <c r="BZ331" i="4" s="1"/>
  <c r="CA331" i="4" s="1"/>
  <c r="BW331" i="4" l="1"/>
  <c r="BX331" i="4" s="1"/>
  <c r="AK331" i="4"/>
  <c r="AL331" i="4" s="1"/>
  <c r="CF331" i="4"/>
  <c r="H332" i="4" l="1"/>
  <c r="AT332" i="4"/>
  <c r="AU332" i="4" l="1" a="1"/>
  <c r="AU332" i="4" s="1"/>
  <c r="AY332" i="4" a="1"/>
  <c r="AY332" i="4" s="1"/>
  <c r="AZ332" i="4" a="1"/>
  <c r="AZ332" i="4" s="1"/>
  <c r="AW332" i="4" a="1"/>
  <c r="AW332" i="4" s="1"/>
  <c r="BA332" i="4" a="1"/>
  <c r="BA332" i="4" s="1"/>
  <c r="AX332" i="4" a="1"/>
  <c r="AX332" i="4" s="1"/>
  <c r="I332" i="4" a="1"/>
  <c r="I332" i="4" s="1"/>
  <c r="M332" i="4" a="1"/>
  <c r="M332" i="4" s="1"/>
  <c r="N332" i="4" a="1"/>
  <c r="N332" i="4" s="1"/>
  <c r="K332" i="4" a="1"/>
  <c r="K332" i="4" s="1"/>
  <c r="O332" i="4" a="1"/>
  <c r="O332" i="4" s="1"/>
  <c r="L332" i="4" a="1"/>
  <c r="L332" i="4" s="1"/>
  <c r="S332" i="4" l="1" a="1"/>
  <c r="S332" i="4" s="1"/>
  <c r="U332" i="4" s="1" a="1"/>
  <c r="U332" i="4" s="1"/>
  <c r="P332" i="4" a="1"/>
  <c r="P332" i="4" s="1"/>
  <c r="Q332" i="4" a="1"/>
  <c r="Q332" i="4" s="1"/>
  <c r="J332" i="4" a="1"/>
  <c r="J332" i="4" s="1"/>
  <c r="R332" i="4" a="1"/>
  <c r="R332" i="4" s="1"/>
  <c r="T332" i="4" s="1" a="1"/>
  <c r="T332" i="4" s="1"/>
  <c r="BE332" i="4" a="1"/>
  <c r="BE332" i="4" s="1"/>
  <c r="BG332" i="4" s="1" a="1"/>
  <c r="BG332" i="4" s="1"/>
  <c r="BB332" i="4" a="1"/>
  <c r="BB332" i="4" s="1"/>
  <c r="BC332" i="4" a="1"/>
  <c r="BC332" i="4" s="1"/>
  <c r="AV332" i="4" a="1"/>
  <c r="AV332" i="4" s="1"/>
  <c r="BD332" i="4" a="1"/>
  <c r="BD332" i="4" s="1"/>
  <c r="BF332" i="4" s="1" a="1"/>
  <c r="BF332" i="4" s="1"/>
  <c r="BI332" i="4" l="1"/>
  <c r="BJ332" i="4"/>
  <c r="BH332" i="4"/>
  <c r="X332" i="4"/>
  <c r="V332" i="4"/>
  <c r="W332" i="4"/>
  <c r="BK332" i="4" l="1"/>
  <c r="BL332" i="4" s="1"/>
  <c r="Y332" i="4"/>
  <c r="Z332" i="4" s="1"/>
  <c r="AA332" i="4" a="1"/>
  <c r="AA332" i="4" s="1"/>
  <c r="BY332" i="4" s="1" a="1"/>
  <c r="BY332" i="4" s="1"/>
  <c r="AD332" i="4" a="1"/>
  <c r="AD332" i="4" s="1"/>
  <c r="AC332" i="4" a="1"/>
  <c r="AC332" i="4" s="1"/>
  <c r="AE332" i="4" s="1"/>
  <c r="AG332" i="4" a="1"/>
  <c r="AG332" i="4" s="1"/>
  <c r="AB332" i="4" a="1"/>
  <c r="AB332" i="4" s="1"/>
  <c r="AF332" i="4" a="1"/>
  <c r="AF332" i="4" s="1"/>
  <c r="AI332" i="4" s="1"/>
  <c r="BO332" i="4" a="1"/>
  <c r="BO332" i="4" s="1"/>
  <c r="BS332" i="4" a="1"/>
  <c r="BS332" i="4" s="1"/>
  <c r="BM332" i="4" a="1"/>
  <c r="BM332" i="4" s="1"/>
  <c r="AM332" i="4" s="1" a="1"/>
  <c r="AM332" i="4" s="1"/>
  <c r="BN332" i="4" a="1"/>
  <c r="BN332" i="4" s="1"/>
  <c r="BP332" i="4" a="1"/>
  <c r="BP332" i="4" s="1"/>
  <c r="BR332" i="4" a="1"/>
  <c r="BR332" i="4" s="1"/>
  <c r="BT332" i="4" l="1"/>
  <c r="CB332" i="4" s="1"/>
  <c r="BV332" i="4"/>
  <c r="BZ332" i="4" s="1"/>
  <c r="BQ332" i="4"/>
  <c r="BU332" i="4" s="1"/>
  <c r="AH332" i="4"/>
  <c r="AP332" i="4" s="1"/>
  <c r="CA332" i="4" l="1"/>
  <c r="AS332" i="4"/>
  <c r="AR332" i="4"/>
  <c r="AQ332" i="4"/>
  <c r="CE332" i="4"/>
  <c r="CC332" i="4"/>
  <c r="CD332" i="4"/>
  <c r="BW332" i="4"/>
  <c r="BX332" i="4" s="1"/>
  <c r="AJ332" i="4"/>
  <c r="AN332" i="4" s="1"/>
  <c r="AO332" i="4" s="1"/>
  <c r="AK332" i="4" l="1"/>
  <c r="AL332" i="4" s="1"/>
  <c r="CF332" i="4" s="1"/>
  <c r="H333" i="4"/>
  <c r="AT333" i="4"/>
  <c r="AU333" i="4" l="1" a="1"/>
  <c r="AU333" i="4" s="1"/>
  <c r="AX333" i="4" a="1"/>
  <c r="AX333" i="4" s="1"/>
  <c r="AZ333" i="4" a="1"/>
  <c r="AZ333" i="4" s="1"/>
  <c r="BA333" i="4" a="1"/>
  <c r="BA333" i="4" s="1"/>
  <c r="AY333" i="4" a="1"/>
  <c r="AY333" i="4" s="1"/>
  <c r="AW333" i="4" a="1"/>
  <c r="AW333" i="4" s="1"/>
  <c r="I333" i="4" a="1"/>
  <c r="I333" i="4" s="1"/>
  <c r="M333" i="4" a="1"/>
  <c r="M333" i="4" s="1"/>
  <c r="N333" i="4" a="1"/>
  <c r="N333" i="4" s="1"/>
  <c r="K333" i="4" a="1"/>
  <c r="K333" i="4" s="1"/>
  <c r="O333" i="4" a="1"/>
  <c r="O333" i="4" s="1"/>
  <c r="L333" i="4" a="1"/>
  <c r="L333" i="4" s="1"/>
  <c r="J333" i="4" l="1" a="1"/>
  <c r="J333" i="4" s="1"/>
  <c r="R333" i="4" a="1"/>
  <c r="R333" i="4" s="1"/>
  <c r="T333" i="4" s="1" a="1"/>
  <c r="T333" i="4" s="1"/>
  <c r="S333" i="4" a="1"/>
  <c r="S333" i="4" s="1"/>
  <c r="U333" i="4" s="1" a="1"/>
  <c r="U333" i="4" s="1"/>
  <c r="P333" i="4" a="1"/>
  <c r="P333" i="4" s="1"/>
  <c r="Q333" i="4" a="1"/>
  <c r="Q333" i="4" s="1"/>
  <c r="BC333" i="4" a="1"/>
  <c r="BC333" i="4" s="1"/>
  <c r="AV333" i="4" a="1"/>
  <c r="AV333" i="4" s="1"/>
  <c r="BD333" i="4" a="1"/>
  <c r="BD333" i="4" s="1"/>
  <c r="BF333" i="4" s="1" a="1"/>
  <c r="BF333" i="4" s="1"/>
  <c r="BE333" i="4" a="1"/>
  <c r="BE333" i="4" s="1"/>
  <c r="BG333" i="4" s="1" a="1"/>
  <c r="BG333" i="4" s="1"/>
  <c r="BB333" i="4" a="1"/>
  <c r="BB333" i="4" s="1"/>
  <c r="BH333" i="4" l="1"/>
  <c r="BI333" i="4"/>
  <c r="BJ333" i="4"/>
  <c r="BK333" i="4" s="1"/>
  <c r="BL333" i="4" s="1"/>
  <c r="V333" i="4"/>
  <c r="W333" i="4"/>
  <c r="X333" i="4"/>
  <c r="Y333" i="4" s="1"/>
  <c r="Z333" i="4" s="1"/>
  <c r="AB333" i="4" l="1" a="1"/>
  <c r="AB333" i="4" s="1"/>
  <c r="AG333" i="4" a="1"/>
  <c r="AG333" i="4" s="1"/>
  <c r="AC333" i="4" a="1"/>
  <c r="AC333" i="4" s="1"/>
  <c r="AD333" i="4" a="1"/>
  <c r="AD333" i="4" s="1"/>
  <c r="AA333" i="4" a="1"/>
  <c r="AA333" i="4" s="1"/>
  <c r="BY333" i="4" s="1" a="1"/>
  <c r="BY333" i="4" s="1"/>
  <c r="AF333" i="4" a="1"/>
  <c r="AF333" i="4" s="1"/>
  <c r="BR333" i="4" a="1"/>
  <c r="BR333" i="4" s="1"/>
  <c r="BN333" i="4" a="1"/>
  <c r="BN333" i="4" s="1"/>
  <c r="BS333" i="4" a="1"/>
  <c r="BS333" i="4" s="1"/>
  <c r="BT333" i="4" s="1"/>
  <c r="CB333" i="4" s="1"/>
  <c r="BO333" i="4" a="1"/>
  <c r="BO333" i="4" s="1"/>
  <c r="BP333" i="4" a="1"/>
  <c r="BP333" i="4" s="1"/>
  <c r="BM333" i="4" a="1"/>
  <c r="BM333" i="4" s="1"/>
  <c r="AM333" i="4" s="1" a="1"/>
  <c r="AM333" i="4" s="1"/>
  <c r="AH333" i="4" l="1"/>
  <c r="AP333" i="4" s="1"/>
  <c r="BQ333" i="4"/>
  <c r="BU333" i="4"/>
  <c r="AE333" i="4"/>
  <c r="AI333" i="4" s="1"/>
  <c r="BV333" i="4" s="1"/>
  <c r="AJ333" i="4"/>
  <c r="AN333" i="4" s="1"/>
  <c r="AO333" i="4" l="1"/>
  <c r="AR333" i="4"/>
  <c r="AS333" i="4"/>
  <c r="AQ333" i="4"/>
  <c r="CE333" i="4"/>
  <c r="CC333" i="4"/>
  <c r="CD333" i="4"/>
  <c r="AK333" i="4"/>
  <c r="AL333" i="4" s="1"/>
  <c r="BZ333" i="4"/>
  <c r="CA333" i="4" s="1"/>
  <c r="BW333" i="4" l="1"/>
  <c r="BX333" i="4" s="1"/>
  <c r="CF333" i="4" s="1"/>
  <c r="H334" i="4"/>
  <c r="AT334" i="4"/>
  <c r="AU334" i="4" l="1" a="1"/>
  <c r="AU334" i="4" s="1"/>
  <c r="AW334" i="4" a="1"/>
  <c r="AW334" i="4" s="1"/>
  <c r="AZ334" i="4" a="1"/>
  <c r="AZ334" i="4" s="1"/>
  <c r="BA334" i="4" a="1"/>
  <c r="BA334" i="4" s="1"/>
  <c r="AX334" i="4" a="1"/>
  <c r="AX334" i="4" s="1"/>
  <c r="I334" i="4" a="1"/>
  <c r="I334" i="4" s="1"/>
  <c r="M334" i="4" a="1"/>
  <c r="M334" i="4" s="1"/>
  <c r="N334" i="4" a="1"/>
  <c r="N334" i="4" s="1"/>
  <c r="K334" i="4" a="1"/>
  <c r="K334" i="4" s="1"/>
  <c r="O334" i="4" a="1"/>
  <c r="O334" i="4" s="1"/>
  <c r="L334" i="4" l="1" a="1"/>
  <c r="L334" i="4" s="1"/>
  <c r="P334" i="4" a="1"/>
  <c r="P334" i="4" s="1"/>
  <c r="Q334" i="4" a="1"/>
  <c r="Q334" i="4" s="1"/>
  <c r="J334" i="4" a="1"/>
  <c r="J334" i="4" s="1"/>
  <c r="R334" i="4" a="1"/>
  <c r="R334" i="4" s="1"/>
  <c r="T334" i="4" s="1" a="1"/>
  <c r="T334" i="4" s="1"/>
  <c r="S334" i="4" a="1"/>
  <c r="S334" i="4" s="1"/>
  <c r="U334" i="4" s="1" a="1"/>
  <c r="U334" i="4" s="1"/>
  <c r="AY334" i="4" a="1"/>
  <c r="AY334" i="4" s="1"/>
  <c r="BB334" i="4" a="1"/>
  <c r="BB334" i="4" s="1"/>
  <c r="BC334" i="4" a="1"/>
  <c r="BC334" i="4" s="1"/>
  <c r="AV334" i="4" a="1"/>
  <c r="AV334" i="4" s="1"/>
  <c r="BD334" i="4" a="1"/>
  <c r="BD334" i="4" s="1"/>
  <c r="BF334" i="4" s="1" a="1"/>
  <c r="BF334" i="4" s="1"/>
  <c r="BE334" i="4" a="1"/>
  <c r="BE334" i="4" s="1"/>
  <c r="BG334" i="4" s="1" a="1"/>
  <c r="BG334" i="4" s="1"/>
  <c r="BH334" i="4" l="1"/>
  <c r="BI334" i="4"/>
  <c r="BJ334" i="4"/>
  <c r="BK334" i="4" s="1"/>
  <c r="BL334" i="4" s="1"/>
  <c r="V334" i="4"/>
  <c r="W334" i="4"/>
  <c r="X334" i="4"/>
  <c r="Y334" i="4" s="1"/>
  <c r="Z334" i="4" s="1"/>
  <c r="AA334" i="4" l="1" a="1"/>
  <c r="AA334" i="4" s="1"/>
  <c r="BY334" i="4" s="1" a="1"/>
  <c r="BY334" i="4" s="1"/>
  <c r="AF334" i="4" a="1"/>
  <c r="AF334" i="4" s="1"/>
  <c r="AB334" i="4" a="1"/>
  <c r="AB334" i="4" s="1"/>
  <c r="AG334" i="4" a="1"/>
  <c r="AG334" i="4" s="1"/>
  <c r="AH334" i="4" s="1"/>
  <c r="AP334" i="4" s="1"/>
  <c r="AC334" i="4" a="1"/>
  <c r="AC334" i="4" s="1"/>
  <c r="AD334" i="4" a="1"/>
  <c r="AD334" i="4" s="1"/>
  <c r="BP334" i="4" a="1"/>
  <c r="BP334" i="4" s="1"/>
  <c r="BM334" i="4" a="1"/>
  <c r="BM334" i="4" s="1"/>
  <c r="AM334" i="4" s="1" a="1"/>
  <c r="AM334" i="4" s="1"/>
  <c r="BR334" i="4" a="1"/>
  <c r="BR334" i="4" s="1"/>
  <c r="BN334" i="4" a="1"/>
  <c r="BN334" i="4" s="1"/>
  <c r="BS334" i="4" a="1"/>
  <c r="BS334" i="4" s="1"/>
  <c r="BT334" i="4" s="1"/>
  <c r="CB334" i="4" s="1"/>
  <c r="BO334" i="4" a="1"/>
  <c r="BO334" i="4" s="1"/>
  <c r="BQ334" i="4" s="1"/>
  <c r="AR334" i="4" l="1"/>
  <c r="AS334" i="4"/>
  <c r="AQ334" i="4"/>
  <c r="CE334" i="4"/>
  <c r="CD334" i="4"/>
  <c r="CC334" i="4"/>
  <c r="BU334" i="4"/>
  <c r="AE334" i="4"/>
  <c r="AI334" i="4" s="1"/>
  <c r="BV334" i="4" s="1"/>
  <c r="BZ334" i="4" s="1"/>
  <c r="CA334" i="4" s="1"/>
  <c r="AJ334" i="4"/>
  <c r="AN334" i="4" s="1"/>
  <c r="AO334" i="4" s="1"/>
  <c r="BW334" i="4" l="1"/>
  <c r="BX334" i="4" s="1"/>
  <c r="AK334" i="4"/>
  <c r="AL334" i="4" s="1"/>
  <c r="CF334" i="4"/>
  <c r="H335" i="4" l="1"/>
  <c r="AT335" i="4"/>
  <c r="AU335" i="4" l="1" a="1"/>
  <c r="AU335" i="4" s="1"/>
  <c r="AY335" i="4" a="1"/>
  <c r="AY335" i="4" s="1"/>
  <c r="AX335" i="4" a="1"/>
  <c r="AX335" i="4" s="1"/>
  <c r="BA335" i="4" a="1"/>
  <c r="BA335" i="4" s="1"/>
  <c r="AW335" i="4" a="1"/>
  <c r="AW335" i="4" s="1"/>
  <c r="I335" i="4" a="1"/>
  <c r="I335" i="4" s="1"/>
  <c r="L335" i="4" a="1"/>
  <c r="L335" i="4" s="1"/>
  <c r="O335" i="4" a="1"/>
  <c r="O335" i="4" s="1"/>
  <c r="K335" i="4" a="1"/>
  <c r="K335" i="4" s="1"/>
  <c r="M335" i="4" a="1"/>
  <c r="M335" i="4" s="1"/>
  <c r="N335" i="4" l="1" a="1"/>
  <c r="N335" i="4" s="1"/>
  <c r="S335" i="4" a="1"/>
  <c r="S335" i="4" s="1"/>
  <c r="U335" i="4" s="1" a="1"/>
  <c r="U335" i="4" s="1"/>
  <c r="P335" i="4" a="1"/>
  <c r="P335" i="4" s="1"/>
  <c r="Q335" i="4" a="1"/>
  <c r="Q335" i="4" s="1"/>
  <c r="J335" i="4" a="1"/>
  <c r="J335" i="4" s="1"/>
  <c r="R335" i="4" a="1"/>
  <c r="R335" i="4" s="1"/>
  <c r="T335" i="4" s="1" a="1"/>
  <c r="T335" i="4" s="1"/>
  <c r="AZ335" i="4" a="1"/>
  <c r="AZ335" i="4" s="1"/>
  <c r="AV335" i="4" a="1"/>
  <c r="AV335" i="4" s="1"/>
  <c r="BD335" i="4" a="1"/>
  <c r="BD335" i="4" s="1"/>
  <c r="BF335" i="4" s="1" a="1"/>
  <c r="BF335" i="4" s="1"/>
  <c r="BE335" i="4" a="1"/>
  <c r="BE335" i="4" s="1"/>
  <c r="BG335" i="4" s="1" a="1"/>
  <c r="BG335" i="4" s="1"/>
  <c r="BB335" i="4" a="1"/>
  <c r="BB335" i="4" s="1"/>
  <c r="BC335" i="4" a="1"/>
  <c r="BC335" i="4" s="1"/>
  <c r="BH335" i="4" l="1"/>
  <c r="BI335" i="4"/>
  <c r="BJ335" i="4"/>
  <c r="BK335" i="4" s="1"/>
  <c r="BL335" i="4" s="1"/>
  <c r="W335" i="4"/>
  <c r="X335" i="4"/>
  <c r="V335" i="4"/>
  <c r="Y335" i="4" l="1"/>
  <c r="Z335" i="4" s="1"/>
  <c r="AC335" i="4" a="1"/>
  <c r="AC335" i="4" s="1"/>
  <c r="AG335" i="4" a="1"/>
  <c r="AG335" i="4" s="1"/>
  <c r="AA335" i="4" a="1"/>
  <c r="AA335" i="4" s="1"/>
  <c r="BY335" i="4" s="1" a="1"/>
  <c r="BY335" i="4" s="1"/>
  <c r="AB335" i="4" a="1"/>
  <c r="AB335" i="4" s="1"/>
  <c r="AD335" i="4" a="1"/>
  <c r="AD335" i="4" s="1"/>
  <c r="AE335" i="4" s="1"/>
  <c r="AF335" i="4" a="1"/>
  <c r="AF335" i="4" s="1"/>
  <c r="AI335" i="4" s="1"/>
  <c r="BS335" i="4" a="1"/>
  <c r="BS335" i="4" s="1"/>
  <c r="BO335" i="4" a="1"/>
  <c r="BO335" i="4" s="1"/>
  <c r="BP335" i="4" a="1"/>
  <c r="BP335" i="4" s="1"/>
  <c r="BM335" i="4" a="1"/>
  <c r="BM335" i="4" s="1"/>
  <c r="AM335" i="4" s="1" a="1"/>
  <c r="AM335" i="4" s="1"/>
  <c r="BR335" i="4" a="1"/>
  <c r="BR335" i="4" s="1"/>
  <c r="BN335" i="4" a="1"/>
  <c r="BN335" i="4" s="1"/>
  <c r="BT335" i="4" l="1"/>
  <c r="CB335" i="4" s="1"/>
  <c r="AH335" i="4"/>
  <c r="AP335" i="4" s="1"/>
  <c r="BQ335" i="4"/>
  <c r="BU335" i="4" s="1"/>
  <c r="BV335" i="4"/>
  <c r="BZ335" i="4" s="1"/>
  <c r="AJ335" i="4"/>
  <c r="AN335" i="4" s="1"/>
  <c r="CA335" i="4" l="1"/>
  <c r="AO335" i="4"/>
  <c r="AS335" i="4"/>
  <c r="AR335" i="4"/>
  <c r="AQ335" i="4"/>
  <c r="CE335" i="4"/>
  <c r="CC335" i="4"/>
  <c r="CD335" i="4"/>
  <c r="BW335" i="4"/>
  <c r="BX335" i="4" s="1"/>
  <c r="AK335" i="4"/>
  <c r="AL335" i="4" s="1"/>
  <c r="CF335" i="4" s="1"/>
  <c r="AT336" i="4"/>
  <c r="H336" i="4"/>
  <c r="I336" i="4" l="1" a="1"/>
  <c r="I336" i="4" s="1"/>
  <c r="L336" i="4" a="1"/>
  <c r="L336" i="4" s="1"/>
  <c r="K336" i="4" a="1"/>
  <c r="K336" i="4" s="1"/>
  <c r="N336" i="4" a="1"/>
  <c r="N336" i="4" s="1"/>
  <c r="O336" i="4" a="1"/>
  <c r="O336" i="4" s="1"/>
  <c r="AU336" i="4" a="1"/>
  <c r="AU336" i="4" s="1"/>
  <c r="AY336" i="4" a="1"/>
  <c r="AY336" i="4" s="1"/>
  <c r="AZ336" i="4" a="1"/>
  <c r="AZ336" i="4" s="1"/>
  <c r="AX336" i="4" a="1"/>
  <c r="AX336" i="4" s="1"/>
  <c r="BA336" i="4" a="1"/>
  <c r="BA336" i="4" s="1"/>
  <c r="AW336" i="4" l="1" a="1"/>
  <c r="AW336" i="4" s="1"/>
  <c r="BC336" i="4" a="1"/>
  <c r="BC336" i="4" s="1"/>
  <c r="AV336" i="4" a="1"/>
  <c r="AV336" i="4" s="1"/>
  <c r="BD336" i="4" a="1"/>
  <c r="BD336" i="4" s="1"/>
  <c r="BF336" i="4" s="1" a="1"/>
  <c r="BF336" i="4" s="1"/>
  <c r="BE336" i="4" a="1"/>
  <c r="BE336" i="4" s="1"/>
  <c r="BG336" i="4" s="1" a="1"/>
  <c r="BG336" i="4" s="1"/>
  <c r="BB336" i="4" a="1"/>
  <c r="BB336" i="4" s="1"/>
  <c r="M336" i="4" a="1"/>
  <c r="M336" i="4" s="1"/>
  <c r="Q336" i="4" a="1"/>
  <c r="Q336" i="4" s="1"/>
  <c r="J336" i="4" a="1"/>
  <c r="J336" i="4" s="1"/>
  <c r="R336" i="4" a="1"/>
  <c r="R336" i="4" s="1"/>
  <c r="T336" i="4" s="1" a="1"/>
  <c r="T336" i="4" s="1"/>
  <c r="S336" i="4" a="1"/>
  <c r="S336" i="4" s="1"/>
  <c r="U336" i="4" s="1" a="1"/>
  <c r="U336" i="4" s="1"/>
  <c r="P336" i="4" a="1"/>
  <c r="P336" i="4" s="1"/>
  <c r="V336" i="4" l="1"/>
  <c r="W336" i="4"/>
  <c r="X336" i="4"/>
  <c r="Y336" i="4" s="1"/>
  <c r="Z336" i="4" s="1"/>
  <c r="BH336" i="4"/>
  <c r="BI336" i="4"/>
  <c r="BJ336" i="4"/>
  <c r="BK336" i="4" s="1"/>
  <c r="BL336" i="4" s="1"/>
  <c r="BM336" i="4" l="1" a="1"/>
  <c r="BM336" i="4" s="1"/>
  <c r="AM336" i="4" s="1" a="1"/>
  <c r="AM336" i="4" s="1"/>
  <c r="BR336" i="4" a="1"/>
  <c r="BR336" i="4" s="1"/>
  <c r="BN336" i="4" a="1"/>
  <c r="BN336" i="4" s="1"/>
  <c r="BS336" i="4" a="1"/>
  <c r="BS336" i="4" s="1"/>
  <c r="BT336" i="4" s="1"/>
  <c r="CB336" i="4" s="1"/>
  <c r="BO336" i="4" a="1"/>
  <c r="BO336" i="4" s="1"/>
  <c r="BP336" i="4" a="1"/>
  <c r="BP336" i="4" s="1"/>
  <c r="AF336" i="4" a="1"/>
  <c r="AF336" i="4" s="1"/>
  <c r="AB336" i="4" a="1"/>
  <c r="AB336" i="4" s="1"/>
  <c r="AG336" i="4" a="1"/>
  <c r="AG336" i="4" s="1"/>
  <c r="AH336" i="4" s="1"/>
  <c r="AP336" i="4" s="1"/>
  <c r="AC336" i="4" a="1"/>
  <c r="AC336" i="4" s="1"/>
  <c r="AD336" i="4" a="1"/>
  <c r="AD336" i="4" s="1"/>
  <c r="AA336" i="4" a="1"/>
  <c r="AA336" i="4" s="1"/>
  <c r="BY336" i="4" s="1" a="1"/>
  <c r="BY336" i="4" s="1"/>
  <c r="AS336" i="4" l="1"/>
  <c r="AR336" i="4"/>
  <c r="AQ336" i="4"/>
  <c r="CE336" i="4"/>
  <c r="CC336" i="4"/>
  <c r="CD336" i="4"/>
  <c r="AE336" i="4"/>
  <c r="AI336" i="4" s="1"/>
  <c r="BQ336" i="4"/>
  <c r="BV336" i="4"/>
  <c r="BZ336" i="4" s="1"/>
  <c r="CA336" i="4" s="1"/>
  <c r="BU336" i="4"/>
  <c r="BW336" i="4" l="1"/>
  <c r="BX336" i="4" s="1"/>
  <c r="AJ336" i="4"/>
  <c r="AN336" i="4" s="1"/>
  <c r="AO336" i="4" s="1"/>
  <c r="AK336" i="4" l="1"/>
  <c r="AL336" i="4" s="1"/>
  <c r="CF336" i="4" s="1"/>
  <c r="H337" i="4"/>
  <c r="AT337" i="4"/>
  <c r="AU337" i="4" l="1" a="1"/>
  <c r="AU337" i="4" s="1"/>
  <c r="AZ337" i="4" a="1"/>
  <c r="AZ337" i="4" s="1"/>
  <c r="AY337" i="4" a="1"/>
  <c r="AY337" i="4" s="1"/>
  <c r="AX337" i="4" a="1"/>
  <c r="AX337" i="4" s="1"/>
  <c r="BA337" i="4" a="1"/>
  <c r="BA337" i="4" s="1"/>
  <c r="I337" i="4" a="1"/>
  <c r="I337" i="4" s="1"/>
  <c r="M337" i="4" a="1"/>
  <c r="M337" i="4" s="1"/>
  <c r="N337" i="4" a="1"/>
  <c r="N337" i="4" s="1"/>
  <c r="K337" i="4" a="1"/>
  <c r="K337" i="4" s="1"/>
  <c r="O337" i="4" a="1"/>
  <c r="O337" i="4" s="1"/>
  <c r="L337" i="4" l="1" a="1"/>
  <c r="L337" i="4" s="1"/>
  <c r="P337" i="4" a="1"/>
  <c r="P337" i="4" s="1"/>
  <c r="Q337" i="4" a="1"/>
  <c r="Q337" i="4" s="1"/>
  <c r="J337" i="4" a="1"/>
  <c r="J337" i="4" s="1"/>
  <c r="R337" i="4" a="1"/>
  <c r="R337" i="4" s="1"/>
  <c r="T337" i="4" s="1" a="1"/>
  <c r="T337" i="4" s="1"/>
  <c r="S337" i="4" a="1"/>
  <c r="S337" i="4" s="1"/>
  <c r="U337" i="4" s="1" a="1"/>
  <c r="U337" i="4" s="1"/>
  <c r="AW337" i="4" a="1"/>
  <c r="AW337" i="4" s="1"/>
  <c r="BE337" i="4" a="1"/>
  <c r="BE337" i="4" s="1"/>
  <c r="BG337" i="4" s="1" a="1"/>
  <c r="BG337" i="4" s="1"/>
  <c r="BB337" i="4" a="1"/>
  <c r="BB337" i="4" s="1"/>
  <c r="BC337" i="4" a="1"/>
  <c r="BC337" i="4" s="1"/>
  <c r="AV337" i="4" a="1"/>
  <c r="AV337" i="4" s="1"/>
  <c r="BD337" i="4" a="1"/>
  <c r="BD337" i="4" s="1"/>
  <c r="BF337" i="4" s="1" a="1"/>
  <c r="BF337" i="4" s="1"/>
  <c r="BJ337" i="4" l="1"/>
  <c r="BH337" i="4"/>
  <c r="BI337" i="4"/>
  <c r="V337" i="4"/>
  <c r="W337" i="4"/>
  <c r="X337" i="4"/>
  <c r="Y337" i="4" s="1"/>
  <c r="Z337" i="4" s="1"/>
  <c r="AD337" i="4" l="1" a="1"/>
  <c r="AD337" i="4" s="1"/>
  <c r="AA337" i="4" a="1"/>
  <c r="AA337" i="4" s="1"/>
  <c r="BY337" i="4" s="1" a="1"/>
  <c r="BY337" i="4" s="1"/>
  <c r="AF337" i="4" a="1"/>
  <c r="AF337" i="4" s="1"/>
  <c r="AB337" i="4" a="1"/>
  <c r="AB337" i="4" s="1"/>
  <c r="AG337" i="4" a="1"/>
  <c r="AG337" i="4" s="1"/>
  <c r="AH337" i="4" s="1"/>
  <c r="AP337" i="4" s="1"/>
  <c r="AC337" i="4" a="1"/>
  <c r="AC337" i="4" s="1"/>
  <c r="AE337" i="4" s="1"/>
  <c r="BK337" i="4"/>
  <c r="BL337" i="4" s="1"/>
  <c r="BP337" i="4" l="1" a="1"/>
  <c r="BP337" i="4" s="1"/>
  <c r="BR337" i="4" a="1"/>
  <c r="BR337" i="4" s="1"/>
  <c r="BN337" i="4" a="1"/>
  <c r="BN337" i="4" s="1"/>
  <c r="BS337" i="4" a="1"/>
  <c r="BS337" i="4" s="1"/>
  <c r="BT337" i="4" s="1"/>
  <c r="CB337" i="4" s="1"/>
  <c r="BO337" i="4" a="1"/>
  <c r="BO337" i="4" s="1"/>
  <c r="BQ337" i="4" s="1"/>
  <c r="BM337" i="4" a="1"/>
  <c r="BM337" i="4" s="1"/>
  <c r="AM337" i="4" s="1" a="1"/>
  <c r="AM337" i="4" s="1"/>
  <c r="AI337" i="4"/>
  <c r="AS337" i="4" l="1"/>
  <c r="AQ337" i="4"/>
  <c r="AR337" i="4"/>
  <c r="CD337" i="4"/>
  <c r="CE337" i="4"/>
  <c r="CC337" i="4"/>
  <c r="BV337" i="4"/>
  <c r="BZ337" i="4" s="1"/>
  <c r="CA337" i="4" s="1"/>
  <c r="BU337" i="4"/>
  <c r="BW337" i="4" l="1"/>
  <c r="BX337" i="4" s="1"/>
  <c r="AJ337" i="4"/>
  <c r="AN337" i="4" s="1"/>
  <c r="AO337" i="4" s="1"/>
  <c r="AK337" i="4" l="1"/>
  <c r="AL337" i="4" s="1"/>
  <c r="CF337" i="4" s="1"/>
  <c r="H338" i="4"/>
  <c r="AT338" i="4"/>
  <c r="AU338" i="4" l="1" a="1"/>
  <c r="AU338" i="4" s="1"/>
  <c r="AX338" i="4" a="1"/>
  <c r="AX338" i="4" s="1"/>
  <c r="BA338" i="4" a="1"/>
  <c r="BA338" i="4" s="1"/>
  <c r="AW338" i="4" a="1"/>
  <c r="AW338" i="4" s="1"/>
  <c r="AZ338" i="4" a="1"/>
  <c r="AZ338" i="4" s="1"/>
  <c r="I338" i="4" a="1"/>
  <c r="I338" i="4" s="1"/>
  <c r="L338" i="4" a="1"/>
  <c r="L338" i="4" s="1"/>
  <c r="O338" i="4" a="1"/>
  <c r="O338" i="4" s="1"/>
  <c r="K338" i="4" a="1"/>
  <c r="K338" i="4" s="1"/>
  <c r="N338" i="4" a="1"/>
  <c r="N338" i="4" s="1"/>
  <c r="M338" i="4" l="1" a="1"/>
  <c r="M338" i="4" s="1"/>
  <c r="J338" i="4" a="1"/>
  <c r="J338" i="4" s="1"/>
  <c r="R338" i="4" a="1"/>
  <c r="R338" i="4" s="1"/>
  <c r="T338" i="4" s="1" a="1"/>
  <c r="T338" i="4" s="1"/>
  <c r="S338" i="4" a="1"/>
  <c r="S338" i="4" s="1"/>
  <c r="U338" i="4" s="1" a="1"/>
  <c r="U338" i="4" s="1"/>
  <c r="P338" i="4" a="1"/>
  <c r="P338" i="4" s="1"/>
  <c r="Q338" i="4" a="1"/>
  <c r="Q338" i="4" s="1"/>
  <c r="AY338" i="4" a="1"/>
  <c r="AY338" i="4" s="1"/>
  <c r="AV338" i="4" a="1"/>
  <c r="AV338" i="4" s="1"/>
  <c r="BD338" i="4" a="1"/>
  <c r="BD338" i="4" s="1"/>
  <c r="BF338" i="4" s="1" a="1"/>
  <c r="BF338" i="4" s="1"/>
  <c r="BE338" i="4" a="1"/>
  <c r="BE338" i="4" s="1"/>
  <c r="BG338" i="4" s="1" a="1"/>
  <c r="BG338" i="4" s="1"/>
  <c r="BB338" i="4" a="1"/>
  <c r="BB338" i="4" s="1"/>
  <c r="BC338" i="4" a="1"/>
  <c r="BC338" i="4" s="1"/>
  <c r="BH338" i="4" l="1"/>
  <c r="BI338" i="4"/>
  <c r="BJ338" i="4"/>
  <c r="BK338" i="4" s="1"/>
  <c r="BL338" i="4" s="1"/>
  <c r="V338" i="4"/>
  <c r="W338" i="4"/>
  <c r="X338" i="4"/>
  <c r="Y338" i="4" s="1"/>
  <c r="Z338" i="4" s="1"/>
  <c r="AG338" i="4" l="1" a="1"/>
  <c r="AG338" i="4" s="1"/>
  <c r="AC338" i="4" a="1"/>
  <c r="AC338" i="4" s="1"/>
  <c r="AD338" i="4" a="1"/>
  <c r="AD338" i="4" s="1"/>
  <c r="AA338" i="4" a="1"/>
  <c r="AA338" i="4" s="1"/>
  <c r="BY338" i="4" s="1" a="1"/>
  <c r="BY338" i="4" s="1"/>
  <c r="AF338" i="4" a="1"/>
  <c r="AF338" i="4" s="1"/>
  <c r="AB338" i="4" a="1"/>
  <c r="AB338" i="4" s="1"/>
  <c r="BN338" i="4" a="1"/>
  <c r="BN338" i="4" s="1"/>
  <c r="BS338" i="4" a="1"/>
  <c r="BS338" i="4" s="1"/>
  <c r="BO338" i="4" a="1"/>
  <c r="BO338" i="4" s="1"/>
  <c r="BP338" i="4" a="1"/>
  <c r="BP338" i="4" s="1"/>
  <c r="BM338" i="4" a="1"/>
  <c r="BM338" i="4" s="1"/>
  <c r="AM338" i="4" s="1" a="1"/>
  <c r="AM338" i="4" s="1"/>
  <c r="BR338" i="4" a="1"/>
  <c r="BR338" i="4" s="1"/>
  <c r="AH338" i="4" l="1"/>
  <c r="AP338" i="4" s="1"/>
  <c r="BQ338" i="4"/>
  <c r="BU338" i="4" s="1"/>
  <c r="BT338" i="4"/>
  <c r="CB338" i="4" s="1"/>
  <c r="AE338" i="4"/>
  <c r="AI338" i="4" s="1"/>
  <c r="AJ338" i="4"/>
  <c r="AN338" i="4" s="1"/>
  <c r="AO338" i="4" l="1"/>
  <c r="AR338" i="4"/>
  <c r="AS338" i="4"/>
  <c r="AQ338" i="4"/>
  <c r="CE338" i="4"/>
  <c r="CD338" i="4"/>
  <c r="CC338" i="4"/>
  <c r="AK338" i="4"/>
  <c r="AL338" i="4" s="1"/>
  <c r="BV338" i="4"/>
  <c r="BZ338" i="4" s="1"/>
  <c r="CA338" i="4" s="1"/>
  <c r="BW338" i="4" l="1"/>
  <c r="BX338" i="4" s="1"/>
  <c r="CF338" i="4" s="1"/>
  <c r="AT339" i="4"/>
  <c r="H339" i="4"/>
  <c r="I339" i="4" l="1" a="1"/>
  <c r="I339" i="4" s="1"/>
  <c r="M339" i="4" a="1"/>
  <c r="M339" i="4" s="1"/>
  <c r="L339" i="4" a="1"/>
  <c r="L339" i="4" s="1"/>
  <c r="O339" i="4" a="1"/>
  <c r="O339" i="4" s="1"/>
  <c r="K339" i="4" a="1"/>
  <c r="K339" i="4" s="1"/>
  <c r="AU339" i="4" a="1"/>
  <c r="AU339" i="4" s="1"/>
  <c r="AY339" i="4" a="1"/>
  <c r="AY339" i="4" s="1"/>
  <c r="AZ339" i="4" a="1"/>
  <c r="AZ339" i="4" s="1"/>
  <c r="AW339" i="4" a="1"/>
  <c r="AW339" i="4" s="1"/>
  <c r="BA339" i="4" a="1"/>
  <c r="BA339" i="4" s="1"/>
  <c r="AX339" i="4" l="1" a="1"/>
  <c r="AX339" i="4" s="1"/>
  <c r="BB339" i="4" a="1"/>
  <c r="BB339" i="4" s="1"/>
  <c r="BC339" i="4" a="1"/>
  <c r="BC339" i="4" s="1"/>
  <c r="AV339" i="4" a="1"/>
  <c r="AV339" i="4" s="1"/>
  <c r="BD339" i="4" a="1"/>
  <c r="BD339" i="4" s="1"/>
  <c r="BF339" i="4" s="1" a="1"/>
  <c r="BF339" i="4" s="1"/>
  <c r="BE339" i="4" a="1"/>
  <c r="BE339" i="4" s="1"/>
  <c r="BG339" i="4" s="1" a="1"/>
  <c r="BG339" i="4" s="1"/>
  <c r="N339" i="4" a="1"/>
  <c r="N339" i="4" s="1"/>
  <c r="Q339" i="4" a="1"/>
  <c r="Q339" i="4" s="1"/>
  <c r="J339" i="4" a="1"/>
  <c r="J339" i="4" s="1"/>
  <c r="R339" i="4" a="1"/>
  <c r="R339" i="4" s="1"/>
  <c r="T339" i="4" s="1" a="1"/>
  <c r="T339" i="4" s="1"/>
  <c r="S339" i="4" a="1"/>
  <c r="S339" i="4" s="1"/>
  <c r="U339" i="4" s="1" a="1"/>
  <c r="U339" i="4" s="1"/>
  <c r="P339" i="4" a="1"/>
  <c r="P339" i="4" s="1"/>
  <c r="V339" i="4" l="1"/>
  <c r="W339" i="4"/>
  <c r="X339" i="4"/>
  <c r="Y339" i="4" s="1"/>
  <c r="Z339" i="4" s="1"/>
  <c r="BH339" i="4"/>
  <c r="BI339" i="4"/>
  <c r="BJ339" i="4"/>
  <c r="BK339" i="4" s="1"/>
  <c r="BL339" i="4" s="1"/>
  <c r="BM339" i="4" l="1" a="1"/>
  <c r="BM339" i="4" s="1"/>
  <c r="AM339" i="4" s="1" a="1"/>
  <c r="AM339" i="4" s="1"/>
  <c r="BR339" i="4" a="1"/>
  <c r="BR339" i="4" s="1"/>
  <c r="BN339" i="4" a="1"/>
  <c r="BN339" i="4" s="1"/>
  <c r="BS339" i="4" a="1"/>
  <c r="BS339" i="4" s="1"/>
  <c r="BT339" i="4" s="1"/>
  <c r="CB339" i="4" s="1"/>
  <c r="BO339" i="4" a="1"/>
  <c r="BO339" i="4" s="1"/>
  <c r="BP339" i="4" a="1"/>
  <c r="BP339" i="4" s="1"/>
  <c r="AA339" i="4" a="1"/>
  <c r="AA339" i="4" s="1"/>
  <c r="BY339" i="4" s="1" a="1"/>
  <c r="BY339" i="4" s="1"/>
  <c r="AF339" i="4" a="1"/>
  <c r="AF339" i="4" s="1"/>
  <c r="AB339" i="4" a="1"/>
  <c r="AB339" i="4" s="1"/>
  <c r="AG339" i="4" a="1"/>
  <c r="AG339" i="4" s="1"/>
  <c r="AH339" i="4" s="1"/>
  <c r="AP339" i="4" s="1"/>
  <c r="AC339" i="4" a="1"/>
  <c r="AC339" i="4" s="1"/>
  <c r="AD339" i="4" a="1"/>
  <c r="AD339" i="4" s="1"/>
  <c r="AS339" i="4" l="1"/>
  <c r="AR339" i="4"/>
  <c r="AQ339" i="4"/>
  <c r="CE339" i="4"/>
  <c r="CC339" i="4"/>
  <c r="CD339" i="4"/>
  <c r="AE339" i="4"/>
  <c r="AI339" i="4" s="1"/>
  <c r="BQ339" i="4"/>
  <c r="BV339" i="4"/>
  <c r="BZ339" i="4" s="1"/>
  <c r="CA339" i="4" s="1"/>
  <c r="BU339" i="4"/>
  <c r="BW339" i="4" l="1"/>
  <c r="BX339" i="4" s="1"/>
  <c r="AJ339" i="4"/>
  <c r="AN339" i="4" s="1"/>
  <c r="AO339" i="4" s="1"/>
  <c r="AK339" i="4" l="1"/>
  <c r="AL339" i="4" s="1"/>
  <c r="CF339" i="4" s="1"/>
  <c r="H340" i="4"/>
  <c r="AT340" i="4"/>
  <c r="AU340" i="4" l="1" a="1"/>
  <c r="AU340" i="4" s="1"/>
  <c r="AY340" i="4" a="1"/>
  <c r="AY340" i="4" s="1"/>
  <c r="AX340" i="4" a="1"/>
  <c r="AX340" i="4" s="1"/>
  <c r="BA340" i="4" a="1"/>
  <c r="BA340" i="4" s="1"/>
  <c r="AZ340" i="4" a="1"/>
  <c r="AZ340" i="4" s="1"/>
  <c r="I340" i="4" a="1"/>
  <c r="I340" i="4" s="1"/>
  <c r="K340" i="4" a="1"/>
  <c r="K340" i="4" s="1"/>
  <c r="M340" i="4" a="1"/>
  <c r="M340" i="4" s="1"/>
  <c r="N340" i="4" a="1"/>
  <c r="N340" i="4" s="1"/>
  <c r="O340" i="4" a="1"/>
  <c r="O340" i="4" s="1"/>
  <c r="L340" i="4" l="1" a="1"/>
  <c r="L340" i="4" s="1"/>
  <c r="S340" i="4" a="1"/>
  <c r="S340" i="4" s="1"/>
  <c r="U340" i="4" s="1" a="1"/>
  <c r="U340" i="4" s="1"/>
  <c r="P340" i="4" a="1"/>
  <c r="P340" i="4" s="1"/>
  <c r="Q340" i="4" a="1"/>
  <c r="Q340" i="4" s="1"/>
  <c r="J340" i="4" a="1"/>
  <c r="J340" i="4" s="1"/>
  <c r="R340" i="4" a="1"/>
  <c r="R340" i="4" s="1"/>
  <c r="T340" i="4" s="1" a="1"/>
  <c r="T340" i="4" s="1"/>
  <c r="AW340" i="4" a="1"/>
  <c r="AW340" i="4" s="1"/>
  <c r="BE340" i="4" a="1"/>
  <c r="BE340" i="4" s="1"/>
  <c r="BG340" i="4" s="1" a="1"/>
  <c r="BG340" i="4" s="1"/>
  <c r="BB340" i="4" a="1"/>
  <c r="BB340" i="4" s="1"/>
  <c r="BC340" i="4" a="1"/>
  <c r="BC340" i="4" s="1"/>
  <c r="AV340" i="4" a="1"/>
  <c r="AV340" i="4" s="1"/>
  <c r="BD340" i="4" a="1"/>
  <c r="BD340" i="4" s="1"/>
  <c r="BF340" i="4" s="1" a="1"/>
  <c r="BF340" i="4" s="1"/>
  <c r="BI340" i="4" l="1"/>
  <c r="BJ340" i="4"/>
  <c r="BH340" i="4"/>
  <c r="X340" i="4"/>
  <c r="V340" i="4"/>
  <c r="W340" i="4"/>
  <c r="Y340" i="4"/>
  <c r="Z340" i="4" s="1"/>
  <c r="BK340" i="4" l="1"/>
  <c r="BL340" i="4" s="1"/>
  <c r="AD340" i="4" a="1"/>
  <c r="AD340" i="4" s="1"/>
  <c r="AF340" i="4" a="1"/>
  <c r="AF340" i="4" s="1"/>
  <c r="AC340" i="4" a="1"/>
  <c r="AC340" i="4" s="1"/>
  <c r="AE340" i="4" s="1"/>
  <c r="AG340" i="4" a="1"/>
  <c r="AG340" i="4" s="1"/>
  <c r="AH340" i="4" s="1"/>
  <c r="AB340" i="4" a="1"/>
  <c r="AB340" i="4" s="1"/>
  <c r="AA340" i="4" a="1"/>
  <c r="AA340" i="4" s="1"/>
  <c r="BY340" i="4" s="1" a="1"/>
  <c r="BY340" i="4" s="1"/>
  <c r="BO340" i="4" a="1"/>
  <c r="BO340" i="4" s="1"/>
  <c r="BS340" i="4" a="1"/>
  <c r="BS340" i="4" s="1"/>
  <c r="BM340" i="4" a="1"/>
  <c r="BM340" i="4" s="1"/>
  <c r="AM340" i="4" s="1" a="1"/>
  <c r="AM340" i="4" s="1"/>
  <c r="BN340" i="4" a="1"/>
  <c r="BN340" i="4" s="1"/>
  <c r="BP340" i="4" a="1"/>
  <c r="BP340" i="4" s="1"/>
  <c r="BR340" i="4" a="1"/>
  <c r="BR340" i="4" s="1"/>
  <c r="AP340" i="4" l="1"/>
  <c r="BT340" i="4"/>
  <c r="CB340" i="4" s="1"/>
  <c r="BQ340" i="4"/>
  <c r="BU340" i="4" s="1"/>
  <c r="AJ340" i="4"/>
  <c r="AN340" i="4" s="1"/>
  <c r="AO340" i="4" s="1"/>
  <c r="AI340" i="4"/>
  <c r="BV340" i="4" s="1"/>
  <c r="BZ340" i="4" s="1"/>
  <c r="CA340" i="4" l="1"/>
  <c r="AS340" i="4"/>
  <c r="AQ340" i="4"/>
  <c r="AR340" i="4"/>
  <c r="CD340" i="4"/>
  <c r="CE340" i="4"/>
  <c r="CC340" i="4"/>
  <c r="BW340" i="4"/>
  <c r="BX340" i="4" s="1"/>
  <c r="AK340" i="4"/>
  <c r="AL340" i="4" s="1"/>
  <c r="CF340" i="4"/>
  <c r="H341" i="4" l="1"/>
  <c r="AT341" i="4"/>
  <c r="AU341" i="4" l="1" a="1"/>
  <c r="AU341" i="4" s="1"/>
  <c r="AY341" i="4" a="1"/>
  <c r="AY341" i="4" s="1"/>
  <c r="AZ341" i="4" a="1"/>
  <c r="AZ341" i="4" s="1"/>
  <c r="AW341" i="4" a="1"/>
  <c r="AW341" i="4" s="1"/>
  <c r="BA341" i="4" a="1"/>
  <c r="BA341" i="4" s="1"/>
  <c r="AX341" i="4" a="1"/>
  <c r="AX341" i="4" s="1"/>
  <c r="I341" i="4" a="1"/>
  <c r="I341" i="4" s="1"/>
  <c r="N341" i="4" a="1"/>
  <c r="N341" i="4" s="1"/>
  <c r="M341" i="4" a="1"/>
  <c r="M341" i="4" s="1"/>
  <c r="K341" i="4" a="1"/>
  <c r="K341" i="4" s="1"/>
  <c r="L341" i="4" a="1"/>
  <c r="L341" i="4" s="1"/>
  <c r="O341" i="4" l="1" a="1"/>
  <c r="O341" i="4" s="1"/>
  <c r="J341" i="4" a="1"/>
  <c r="J341" i="4" s="1"/>
  <c r="R341" i="4" a="1"/>
  <c r="R341" i="4" s="1"/>
  <c r="T341" i="4" s="1" a="1"/>
  <c r="T341" i="4" s="1"/>
  <c r="S341" i="4" a="1"/>
  <c r="S341" i="4" s="1"/>
  <c r="U341" i="4" s="1" a="1"/>
  <c r="U341" i="4" s="1"/>
  <c r="P341" i="4" a="1"/>
  <c r="P341" i="4" s="1"/>
  <c r="Q341" i="4" a="1"/>
  <c r="Q341" i="4" s="1"/>
  <c r="BC341" i="4" a="1"/>
  <c r="BC341" i="4" s="1"/>
  <c r="AV341" i="4" a="1"/>
  <c r="AV341" i="4" s="1"/>
  <c r="BD341" i="4" a="1"/>
  <c r="BD341" i="4" s="1"/>
  <c r="BF341" i="4" s="1" a="1"/>
  <c r="BF341" i="4" s="1"/>
  <c r="BE341" i="4" a="1"/>
  <c r="BE341" i="4" s="1"/>
  <c r="BG341" i="4" s="1" a="1"/>
  <c r="BG341" i="4" s="1"/>
  <c r="BB341" i="4" a="1"/>
  <c r="BB341" i="4" s="1"/>
  <c r="BH341" i="4" l="1"/>
  <c r="BI341" i="4"/>
  <c r="BJ341" i="4"/>
  <c r="BK341" i="4" s="1"/>
  <c r="BL341" i="4" s="1"/>
  <c r="V341" i="4"/>
  <c r="W341" i="4"/>
  <c r="X341" i="4"/>
  <c r="Y341" i="4" s="1"/>
  <c r="Z341" i="4" s="1"/>
  <c r="AB341" i="4" l="1" a="1"/>
  <c r="AB341" i="4" s="1"/>
  <c r="AG341" i="4" a="1"/>
  <c r="AG341" i="4" s="1"/>
  <c r="AC341" i="4" a="1"/>
  <c r="AC341" i="4" s="1"/>
  <c r="AD341" i="4" a="1"/>
  <c r="AD341" i="4" s="1"/>
  <c r="AA341" i="4" a="1"/>
  <c r="AA341" i="4" s="1"/>
  <c r="BY341" i="4" s="1" a="1"/>
  <c r="BY341" i="4" s="1"/>
  <c r="AF341" i="4" a="1"/>
  <c r="AF341" i="4" s="1"/>
  <c r="BR341" i="4" a="1"/>
  <c r="BR341" i="4" s="1"/>
  <c r="BN341" i="4" a="1"/>
  <c r="BN341" i="4" s="1"/>
  <c r="BS341" i="4" a="1"/>
  <c r="BS341" i="4" s="1"/>
  <c r="BT341" i="4" s="1"/>
  <c r="CB341" i="4" s="1"/>
  <c r="BO341" i="4" a="1"/>
  <c r="BO341" i="4" s="1"/>
  <c r="BP341" i="4" a="1"/>
  <c r="BP341" i="4" s="1"/>
  <c r="BM341" i="4" a="1"/>
  <c r="BM341" i="4" s="1"/>
  <c r="AM341" i="4" s="1" a="1"/>
  <c r="AM341" i="4" s="1"/>
  <c r="AH341" i="4" l="1"/>
  <c r="AP341" i="4" s="1"/>
  <c r="BQ341" i="4"/>
  <c r="BU341" i="4"/>
  <c r="AE341" i="4"/>
  <c r="AI341" i="4" s="1"/>
  <c r="BV341" i="4" s="1"/>
  <c r="AJ341" i="4"/>
  <c r="AN341" i="4" s="1"/>
  <c r="AO341" i="4" l="1"/>
  <c r="AR341" i="4"/>
  <c r="AS341" i="4"/>
  <c r="AQ341" i="4"/>
  <c r="CE341" i="4"/>
  <c r="CC341" i="4"/>
  <c r="CD341" i="4"/>
  <c r="AK341" i="4"/>
  <c r="AL341" i="4" s="1"/>
  <c r="BZ341" i="4"/>
  <c r="CA341" i="4" s="1"/>
  <c r="BW341" i="4" l="1"/>
  <c r="BX341" i="4" s="1"/>
  <c r="CF341" i="4" s="1"/>
  <c r="H342" i="4"/>
  <c r="AT342" i="4"/>
  <c r="AU342" i="4" l="1" a="1"/>
  <c r="AU342" i="4" s="1"/>
  <c r="BA342" i="4" a="1"/>
  <c r="BA342" i="4" s="1"/>
  <c r="AW342" i="4" a="1"/>
  <c r="AW342" i="4" s="1"/>
  <c r="AZ342" i="4" a="1"/>
  <c r="AZ342" i="4" s="1"/>
  <c r="AX342" i="4" a="1"/>
  <c r="AX342" i="4" s="1"/>
  <c r="I342" i="4" a="1"/>
  <c r="I342" i="4" s="1"/>
  <c r="O342" i="4" a="1"/>
  <c r="O342" i="4" s="1"/>
  <c r="M342" i="4" a="1"/>
  <c r="M342" i="4" s="1"/>
  <c r="L342" i="4" a="1"/>
  <c r="L342" i="4" s="1"/>
  <c r="K342" i="4" a="1"/>
  <c r="K342" i="4" s="1"/>
  <c r="N342" i="4" l="1" a="1"/>
  <c r="N342" i="4" s="1"/>
  <c r="P342" i="4" a="1"/>
  <c r="P342" i="4" s="1"/>
  <c r="Q342" i="4" a="1"/>
  <c r="Q342" i="4" s="1"/>
  <c r="J342" i="4" a="1"/>
  <c r="J342" i="4" s="1"/>
  <c r="R342" i="4" a="1"/>
  <c r="R342" i="4" s="1"/>
  <c r="T342" i="4" s="1" a="1"/>
  <c r="T342" i="4" s="1"/>
  <c r="S342" i="4" a="1"/>
  <c r="S342" i="4" s="1"/>
  <c r="U342" i="4" s="1" a="1"/>
  <c r="U342" i="4" s="1"/>
  <c r="AY342" i="4" a="1"/>
  <c r="AY342" i="4" s="1"/>
  <c r="BB342" i="4" a="1"/>
  <c r="BB342" i="4" s="1"/>
  <c r="BC342" i="4" a="1"/>
  <c r="BC342" i="4" s="1"/>
  <c r="AV342" i="4" a="1"/>
  <c r="AV342" i="4" s="1"/>
  <c r="BD342" i="4" a="1"/>
  <c r="BD342" i="4" s="1"/>
  <c r="BF342" i="4" s="1" a="1"/>
  <c r="BF342" i="4" s="1"/>
  <c r="BE342" i="4" a="1"/>
  <c r="BE342" i="4" s="1"/>
  <c r="BG342" i="4" s="1" a="1"/>
  <c r="BG342" i="4" s="1"/>
  <c r="BH342" i="4" l="1"/>
  <c r="BI342" i="4"/>
  <c r="BJ342" i="4"/>
  <c r="BK342" i="4" s="1"/>
  <c r="BL342" i="4" s="1"/>
  <c r="V342" i="4"/>
  <c r="W342" i="4"/>
  <c r="X342" i="4"/>
  <c r="Y342" i="4" s="1"/>
  <c r="Z342" i="4" s="1"/>
  <c r="AA342" i="4" l="1" a="1"/>
  <c r="AA342" i="4" s="1"/>
  <c r="BY342" i="4" s="1" a="1"/>
  <c r="BY342" i="4" s="1"/>
  <c r="AF342" i="4" a="1"/>
  <c r="AF342" i="4" s="1"/>
  <c r="AB342" i="4" a="1"/>
  <c r="AB342" i="4" s="1"/>
  <c r="AG342" i="4" a="1"/>
  <c r="AG342" i="4" s="1"/>
  <c r="AH342" i="4" s="1"/>
  <c r="AP342" i="4" s="1"/>
  <c r="AC342" i="4" a="1"/>
  <c r="AC342" i="4" s="1"/>
  <c r="AD342" i="4" a="1"/>
  <c r="AD342" i="4" s="1"/>
  <c r="BP342" i="4" a="1"/>
  <c r="BP342" i="4" s="1"/>
  <c r="BM342" i="4" a="1"/>
  <c r="BM342" i="4" s="1"/>
  <c r="AM342" i="4" s="1" a="1"/>
  <c r="AM342" i="4" s="1"/>
  <c r="BR342" i="4" a="1"/>
  <c r="BR342" i="4" s="1"/>
  <c r="BN342" i="4" a="1"/>
  <c r="BN342" i="4" s="1"/>
  <c r="BS342" i="4" a="1"/>
  <c r="BS342" i="4" s="1"/>
  <c r="BT342" i="4" s="1"/>
  <c r="CB342" i="4" s="1"/>
  <c r="BO342" i="4" a="1"/>
  <c r="BO342" i="4" s="1"/>
  <c r="BQ342" i="4" s="1"/>
  <c r="AR342" i="4" l="1"/>
  <c r="AS342" i="4"/>
  <c r="AQ342" i="4"/>
  <c r="CE342" i="4"/>
  <c r="CD342" i="4"/>
  <c r="CC342" i="4"/>
  <c r="BU342" i="4"/>
  <c r="AE342" i="4"/>
  <c r="AI342" i="4" s="1"/>
  <c r="BV342" i="4" s="1"/>
  <c r="BZ342" i="4" s="1"/>
  <c r="CA342" i="4" s="1"/>
  <c r="AJ342" i="4"/>
  <c r="AN342" i="4" s="1"/>
  <c r="AO342" i="4" s="1"/>
  <c r="BW342" i="4" l="1"/>
  <c r="BX342" i="4" s="1"/>
  <c r="AK342" i="4"/>
  <c r="AL342" i="4" s="1"/>
  <c r="CF342" i="4"/>
  <c r="H343" i="4" l="1"/>
  <c r="AT343" i="4"/>
  <c r="AU343" i="4" l="1" a="1"/>
  <c r="AU343" i="4" s="1"/>
  <c r="AY343" i="4" a="1"/>
  <c r="AY343" i="4" s="1"/>
  <c r="AX343" i="4" a="1"/>
  <c r="AX343" i="4" s="1"/>
  <c r="BA343" i="4" a="1"/>
  <c r="BA343" i="4" s="1"/>
  <c r="AW343" i="4" a="1"/>
  <c r="AW343" i="4" s="1"/>
  <c r="I343" i="4" a="1"/>
  <c r="I343" i="4" s="1"/>
  <c r="M343" i="4" a="1"/>
  <c r="M343" i="4" s="1"/>
  <c r="N343" i="4" a="1"/>
  <c r="N343" i="4" s="1"/>
  <c r="K343" i="4" a="1"/>
  <c r="K343" i="4" s="1"/>
  <c r="O343" i="4" a="1"/>
  <c r="O343" i="4" s="1"/>
  <c r="L343" i="4" a="1"/>
  <c r="L343" i="4" s="1"/>
  <c r="S343" i="4" l="1" a="1"/>
  <c r="S343" i="4" s="1"/>
  <c r="U343" i="4" s="1" a="1"/>
  <c r="U343" i="4" s="1"/>
  <c r="P343" i="4" a="1"/>
  <c r="P343" i="4" s="1"/>
  <c r="Q343" i="4" a="1"/>
  <c r="Q343" i="4" s="1"/>
  <c r="J343" i="4" a="1"/>
  <c r="J343" i="4" s="1"/>
  <c r="R343" i="4" a="1"/>
  <c r="R343" i="4" s="1"/>
  <c r="T343" i="4" s="1" a="1"/>
  <c r="T343" i="4" s="1"/>
  <c r="AZ343" i="4" a="1"/>
  <c r="AZ343" i="4" s="1"/>
  <c r="AV343" i="4" a="1"/>
  <c r="AV343" i="4" s="1"/>
  <c r="BD343" i="4" a="1"/>
  <c r="BD343" i="4" s="1"/>
  <c r="BF343" i="4" s="1" a="1"/>
  <c r="BF343" i="4" s="1"/>
  <c r="BE343" i="4" a="1"/>
  <c r="BE343" i="4" s="1"/>
  <c r="BG343" i="4" s="1" a="1"/>
  <c r="BG343" i="4" s="1"/>
  <c r="BB343" i="4" a="1"/>
  <c r="BB343" i="4" s="1"/>
  <c r="BC343" i="4" a="1"/>
  <c r="BC343" i="4" s="1"/>
  <c r="BH343" i="4" l="1"/>
  <c r="BI343" i="4"/>
  <c r="BJ343" i="4"/>
  <c r="BK343" i="4" s="1"/>
  <c r="BL343" i="4" s="1"/>
  <c r="W343" i="4"/>
  <c r="X343" i="4"/>
  <c r="V343" i="4"/>
  <c r="Y343" i="4" l="1"/>
  <c r="Z343" i="4" s="1"/>
  <c r="AC343" i="4" a="1"/>
  <c r="AC343" i="4" s="1"/>
  <c r="AD343" i="4" a="1"/>
  <c r="AD343" i="4" s="1"/>
  <c r="AA343" i="4" a="1"/>
  <c r="AA343" i="4" s="1"/>
  <c r="BY343" i="4" s="1" a="1"/>
  <c r="BY343" i="4" s="1"/>
  <c r="AF343" i="4" a="1"/>
  <c r="AF343" i="4" s="1"/>
  <c r="AB343" i="4" a="1"/>
  <c r="AB343" i="4" s="1"/>
  <c r="AG343" i="4" a="1"/>
  <c r="AG343" i="4" s="1"/>
  <c r="AH343" i="4" s="1"/>
  <c r="AP343" i="4" s="1"/>
  <c r="BS343" i="4" a="1"/>
  <c r="BS343" i="4" s="1"/>
  <c r="BO343" i="4" a="1"/>
  <c r="BO343" i="4" s="1"/>
  <c r="BP343" i="4" a="1"/>
  <c r="BP343" i="4" s="1"/>
  <c r="BM343" i="4" a="1"/>
  <c r="BM343" i="4" s="1"/>
  <c r="AM343" i="4" s="1" a="1"/>
  <c r="AM343" i="4" s="1"/>
  <c r="BR343" i="4" a="1"/>
  <c r="BR343" i="4" s="1"/>
  <c r="BN343" i="4" a="1"/>
  <c r="BN343" i="4" s="1"/>
  <c r="BT343" i="4" l="1"/>
  <c r="CB343" i="4" s="1"/>
  <c r="BQ343" i="4"/>
  <c r="BU343" i="4" s="1"/>
  <c r="AJ343" i="4"/>
  <c r="AN343" i="4" s="1"/>
  <c r="AO343" i="4" s="1"/>
  <c r="AE343" i="4"/>
  <c r="AI343" i="4" s="1"/>
  <c r="BV343" i="4" s="1"/>
  <c r="BZ343" i="4" s="1"/>
  <c r="CA343" i="4" l="1"/>
  <c r="AS343" i="4"/>
  <c r="AQ343" i="4"/>
  <c r="AR343" i="4"/>
  <c r="CD343" i="4"/>
  <c r="CE343" i="4"/>
  <c r="CC343" i="4"/>
  <c r="BW343" i="4"/>
  <c r="BX343" i="4" s="1"/>
  <c r="AK343" i="4"/>
  <c r="AL343" i="4" s="1"/>
  <c r="CF343" i="4"/>
  <c r="AT344" i="4" l="1"/>
  <c r="H344" i="4"/>
  <c r="I344" i="4" l="1" a="1"/>
  <c r="I344" i="4" s="1"/>
  <c r="O344" i="4" a="1"/>
  <c r="O344" i="4" s="1"/>
  <c r="K344" i="4" a="1"/>
  <c r="K344" i="4" s="1"/>
  <c r="L344" i="4" a="1"/>
  <c r="L344" i="4" s="1"/>
  <c r="N344" i="4" a="1"/>
  <c r="N344" i="4" s="1"/>
  <c r="AU344" i="4" a="1"/>
  <c r="AU344" i="4" s="1"/>
  <c r="AY344" i="4" a="1"/>
  <c r="AY344" i="4" s="1"/>
  <c r="AX344" i="4" a="1"/>
  <c r="AX344" i="4" s="1"/>
  <c r="BA344" i="4" a="1"/>
  <c r="BA344" i="4" s="1"/>
  <c r="AW344" i="4" a="1"/>
  <c r="AW344" i="4" s="1"/>
  <c r="AZ344" i="4" l="1" a="1"/>
  <c r="AZ344" i="4" s="1"/>
  <c r="BC344" i="4" a="1"/>
  <c r="BC344" i="4" s="1"/>
  <c r="AV344" i="4" a="1"/>
  <c r="AV344" i="4" s="1"/>
  <c r="BD344" i="4" a="1"/>
  <c r="BD344" i="4" s="1"/>
  <c r="BF344" i="4" s="1" a="1"/>
  <c r="BF344" i="4" s="1"/>
  <c r="BE344" i="4" a="1"/>
  <c r="BE344" i="4" s="1"/>
  <c r="BG344" i="4" s="1" a="1"/>
  <c r="BG344" i="4" s="1"/>
  <c r="BB344" i="4" a="1"/>
  <c r="BB344" i="4" s="1"/>
  <c r="M344" i="4" a="1"/>
  <c r="M344" i="4" s="1"/>
  <c r="Q344" i="4" a="1"/>
  <c r="Q344" i="4" s="1"/>
  <c r="J344" i="4" a="1"/>
  <c r="J344" i="4" s="1"/>
  <c r="R344" i="4" a="1"/>
  <c r="R344" i="4" s="1"/>
  <c r="T344" i="4" s="1" a="1"/>
  <c r="T344" i="4" s="1"/>
  <c r="S344" i="4" a="1"/>
  <c r="S344" i="4" s="1"/>
  <c r="U344" i="4" s="1" a="1"/>
  <c r="U344" i="4" s="1"/>
  <c r="P344" i="4" a="1"/>
  <c r="P344" i="4" s="1"/>
  <c r="V344" i="4" l="1"/>
  <c r="W344" i="4"/>
  <c r="X344" i="4"/>
  <c r="Y344" i="4" s="1"/>
  <c r="Z344" i="4" s="1"/>
  <c r="BH344" i="4"/>
  <c r="BI344" i="4"/>
  <c r="BJ344" i="4"/>
  <c r="BK344" i="4" s="1"/>
  <c r="BL344" i="4" s="1"/>
  <c r="BM344" i="4" l="1" a="1"/>
  <c r="BM344" i="4" s="1"/>
  <c r="AM344" i="4" s="1" a="1"/>
  <c r="AM344" i="4" s="1"/>
  <c r="BR344" i="4" a="1"/>
  <c r="BR344" i="4" s="1"/>
  <c r="BN344" i="4" a="1"/>
  <c r="BN344" i="4" s="1"/>
  <c r="BS344" i="4" a="1"/>
  <c r="BS344" i="4" s="1"/>
  <c r="BT344" i="4" s="1"/>
  <c r="CB344" i="4" s="1"/>
  <c r="BO344" i="4" a="1"/>
  <c r="BO344" i="4" s="1"/>
  <c r="BP344" i="4" a="1"/>
  <c r="BP344" i="4" s="1"/>
  <c r="AF344" i="4" a="1"/>
  <c r="AF344" i="4" s="1"/>
  <c r="AB344" i="4" a="1"/>
  <c r="AB344" i="4" s="1"/>
  <c r="AG344" i="4" a="1"/>
  <c r="AG344" i="4" s="1"/>
  <c r="AH344" i="4" s="1"/>
  <c r="AP344" i="4" s="1"/>
  <c r="AC344" i="4" a="1"/>
  <c r="AC344" i="4" s="1"/>
  <c r="AD344" i="4" a="1"/>
  <c r="AD344" i="4" s="1"/>
  <c r="AA344" i="4" a="1"/>
  <c r="AA344" i="4" s="1"/>
  <c r="BY344" i="4" s="1" a="1"/>
  <c r="BY344" i="4" s="1"/>
  <c r="AS344" i="4" l="1"/>
  <c r="AR344" i="4"/>
  <c r="AQ344" i="4"/>
  <c r="CE344" i="4"/>
  <c r="CC344" i="4"/>
  <c r="CD344" i="4"/>
  <c r="AE344" i="4"/>
  <c r="AI344" i="4" s="1"/>
  <c r="BQ344" i="4"/>
  <c r="BV344" i="4"/>
  <c r="BZ344" i="4" s="1"/>
  <c r="CA344" i="4" s="1"/>
  <c r="BU344" i="4"/>
  <c r="BW344" i="4" l="1"/>
  <c r="BX344" i="4" s="1"/>
  <c r="AJ344" i="4"/>
  <c r="AN344" i="4" s="1"/>
  <c r="AO344" i="4" s="1"/>
  <c r="AK344" i="4" l="1"/>
  <c r="AL344" i="4" s="1"/>
  <c r="CF344" i="4" s="1"/>
  <c r="H345" i="4"/>
  <c r="AT345" i="4"/>
  <c r="AU345" i="4" l="1" a="1"/>
  <c r="AU345" i="4" s="1"/>
  <c r="AY345" i="4" a="1"/>
  <c r="AY345" i="4" s="1"/>
  <c r="AZ345" i="4" a="1"/>
  <c r="AZ345" i="4" s="1"/>
  <c r="AX345" i="4" a="1"/>
  <c r="AX345" i="4" s="1"/>
  <c r="BA345" i="4" a="1"/>
  <c r="BA345" i="4" s="1"/>
  <c r="I345" i="4" a="1"/>
  <c r="I345" i="4" s="1"/>
  <c r="M345" i="4" a="1"/>
  <c r="M345" i="4" s="1"/>
  <c r="N345" i="4" a="1"/>
  <c r="N345" i="4" s="1"/>
  <c r="K345" i="4" a="1"/>
  <c r="K345" i="4" s="1"/>
  <c r="O345" i="4" a="1"/>
  <c r="O345" i="4" s="1"/>
  <c r="L345" i="4" l="1" a="1"/>
  <c r="L345" i="4" s="1"/>
  <c r="P345" i="4" a="1"/>
  <c r="P345" i="4" s="1"/>
  <c r="Q345" i="4" a="1"/>
  <c r="Q345" i="4" s="1"/>
  <c r="J345" i="4" a="1"/>
  <c r="J345" i="4" s="1"/>
  <c r="R345" i="4" a="1"/>
  <c r="R345" i="4" s="1"/>
  <c r="T345" i="4" s="1" a="1"/>
  <c r="T345" i="4" s="1"/>
  <c r="S345" i="4" a="1"/>
  <c r="S345" i="4" s="1"/>
  <c r="U345" i="4" s="1" a="1"/>
  <c r="U345" i="4" s="1"/>
  <c r="AW345" i="4" a="1"/>
  <c r="AW345" i="4" s="1"/>
  <c r="BE345" i="4" a="1"/>
  <c r="BE345" i="4" s="1"/>
  <c r="BG345" i="4" s="1" a="1"/>
  <c r="BG345" i="4" s="1"/>
  <c r="BB345" i="4" a="1"/>
  <c r="BB345" i="4" s="1"/>
  <c r="BC345" i="4" a="1"/>
  <c r="BC345" i="4" s="1"/>
  <c r="AV345" i="4" a="1"/>
  <c r="AV345" i="4" s="1"/>
  <c r="BD345" i="4" a="1"/>
  <c r="BD345" i="4" s="1"/>
  <c r="BF345" i="4" s="1" a="1"/>
  <c r="BF345" i="4" s="1"/>
  <c r="BJ345" i="4" l="1"/>
  <c r="BH345" i="4"/>
  <c r="BI345" i="4"/>
  <c r="V345" i="4"/>
  <c r="W345" i="4"/>
  <c r="X345" i="4"/>
  <c r="Y345" i="4" s="1"/>
  <c r="Z345" i="4" s="1"/>
  <c r="AD345" i="4" l="1" a="1"/>
  <c r="AD345" i="4" s="1"/>
  <c r="AA345" i="4" a="1"/>
  <c r="AA345" i="4" s="1"/>
  <c r="BY345" i="4" s="1" a="1"/>
  <c r="BY345" i="4" s="1"/>
  <c r="AF345" i="4" a="1"/>
  <c r="AF345" i="4" s="1"/>
  <c r="AB345" i="4" a="1"/>
  <c r="AB345" i="4" s="1"/>
  <c r="AG345" i="4" a="1"/>
  <c r="AG345" i="4" s="1"/>
  <c r="AH345" i="4" s="1"/>
  <c r="AP345" i="4" s="1"/>
  <c r="AC345" i="4" a="1"/>
  <c r="AC345" i="4" s="1"/>
  <c r="AE345" i="4" s="1"/>
  <c r="BK345" i="4"/>
  <c r="BL345" i="4" s="1"/>
  <c r="BP345" i="4" l="1" a="1"/>
  <c r="BP345" i="4" s="1"/>
  <c r="BO345" i="4" a="1"/>
  <c r="BO345" i="4" s="1"/>
  <c r="BQ345" i="4" s="1"/>
  <c r="BR345" i="4" a="1"/>
  <c r="BR345" i="4" s="1"/>
  <c r="BS345" i="4" a="1"/>
  <c r="BS345" i="4" s="1"/>
  <c r="BT345" i="4" s="1"/>
  <c r="BM345" i="4" a="1"/>
  <c r="BM345" i="4" s="1"/>
  <c r="AM345" i="4" s="1" a="1"/>
  <c r="AM345" i="4" s="1"/>
  <c r="BN345" i="4" a="1"/>
  <c r="BN345" i="4" s="1"/>
  <c r="AI345" i="4"/>
  <c r="CB345" i="4" l="1"/>
  <c r="BU345" i="4"/>
  <c r="AJ345" i="4" s="1"/>
  <c r="AR345" i="4"/>
  <c r="AS345" i="4"/>
  <c r="CE345" i="4"/>
  <c r="AQ345" i="4"/>
  <c r="CC345" i="4"/>
  <c r="CD345" i="4"/>
  <c r="AN345" i="4"/>
  <c r="AO345" i="4" s="1"/>
  <c r="BV345" i="4"/>
  <c r="BZ345" i="4" s="1"/>
  <c r="CA345" i="4" s="1"/>
  <c r="AK345" i="4"/>
  <c r="AL345" i="4" s="1"/>
  <c r="BW345" i="4" l="1"/>
  <c r="BX345" i="4" s="1"/>
  <c r="CF345" i="4" s="1"/>
  <c r="AT346" i="4"/>
  <c r="H346" i="4"/>
  <c r="I346" i="4" l="1" a="1"/>
  <c r="I346" i="4" s="1"/>
  <c r="M346" i="4" a="1"/>
  <c r="M346" i="4" s="1"/>
  <c r="N346" i="4" a="1"/>
  <c r="N346" i="4" s="1"/>
  <c r="K346" i="4" a="1"/>
  <c r="K346" i="4" s="1"/>
  <c r="O346" i="4" a="1"/>
  <c r="O346" i="4" s="1"/>
  <c r="L346" i="4" a="1"/>
  <c r="L346" i="4" s="1"/>
  <c r="AU346" i="4" a="1"/>
  <c r="AU346" i="4" s="1"/>
  <c r="AY346" i="4" a="1"/>
  <c r="AY346" i="4" s="1"/>
  <c r="AX346" i="4" a="1"/>
  <c r="AX346" i="4" s="1"/>
  <c r="BA346" i="4" a="1"/>
  <c r="BA346" i="4" s="1"/>
  <c r="AW346" i="4" a="1"/>
  <c r="AW346" i="4" s="1"/>
  <c r="AZ346" i="4" l="1" a="1"/>
  <c r="AZ346" i="4" s="1"/>
  <c r="AV346" i="4" a="1"/>
  <c r="AV346" i="4" s="1"/>
  <c r="BD346" i="4" a="1"/>
  <c r="BD346" i="4" s="1"/>
  <c r="BF346" i="4" s="1" a="1"/>
  <c r="BF346" i="4" s="1"/>
  <c r="BE346" i="4" a="1"/>
  <c r="BE346" i="4" s="1"/>
  <c r="BG346" i="4" s="1" a="1"/>
  <c r="BG346" i="4" s="1"/>
  <c r="BB346" i="4" a="1"/>
  <c r="BB346" i="4" s="1"/>
  <c r="BC346" i="4" a="1"/>
  <c r="BC346" i="4" s="1"/>
  <c r="J346" i="4" a="1"/>
  <c r="J346" i="4" s="1"/>
  <c r="R346" i="4" a="1"/>
  <c r="R346" i="4" s="1"/>
  <c r="T346" i="4" s="1" a="1"/>
  <c r="T346" i="4" s="1"/>
  <c r="S346" i="4" a="1"/>
  <c r="S346" i="4" s="1"/>
  <c r="U346" i="4" s="1" a="1"/>
  <c r="U346" i="4" s="1"/>
  <c r="P346" i="4" a="1"/>
  <c r="P346" i="4" s="1"/>
  <c r="Q346" i="4" a="1"/>
  <c r="Q346" i="4" s="1"/>
  <c r="V346" i="4" l="1"/>
  <c r="W346" i="4"/>
  <c r="X346" i="4"/>
  <c r="Y346" i="4" s="1"/>
  <c r="Z346" i="4" s="1"/>
  <c r="BH346" i="4"/>
  <c r="BI346" i="4"/>
  <c r="BJ346" i="4"/>
  <c r="BK346" i="4" s="1"/>
  <c r="BL346" i="4" s="1"/>
  <c r="BN346" i="4" l="1" a="1"/>
  <c r="BN346" i="4" s="1"/>
  <c r="BS346" i="4" a="1"/>
  <c r="BS346" i="4" s="1"/>
  <c r="BO346" i="4" a="1"/>
  <c r="BO346" i="4" s="1"/>
  <c r="BP346" i="4" a="1"/>
  <c r="BP346" i="4" s="1"/>
  <c r="BM346" i="4" a="1"/>
  <c r="BM346" i="4" s="1"/>
  <c r="AM346" i="4" s="1" a="1"/>
  <c r="AM346" i="4" s="1"/>
  <c r="BR346" i="4" a="1"/>
  <c r="BR346" i="4" s="1"/>
  <c r="AG346" i="4" a="1"/>
  <c r="AG346" i="4" s="1"/>
  <c r="AC346" i="4" a="1"/>
  <c r="AC346" i="4" s="1"/>
  <c r="AD346" i="4" a="1"/>
  <c r="AD346" i="4" s="1"/>
  <c r="AA346" i="4" a="1"/>
  <c r="AA346" i="4" s="1"/>
  <c r="BY346" i="4" s="1" a="1"/>
  <c r="BY346" i="4" s="1"/>
  <c r="AF346" i="4" a="1"/>
  <c r="AF346" i="4" s="1"/>
  <c r="AB346" i="4" a="1"/>
  <c r="AB346" i="4" s="1"/>
  <c r="AH346" i="4" l="1"/>
  <c r="AP346" i="4" s="1"/>
  <c r="BT346" i="4"/>
  <c r="CB346" i="4" s="1"/>
  <c r="AE346" i="4"/>
  <c r="AI346" i="4" s="1"/>
  <c r="BQ346" i="4"/>
  <c r="BU346" i="4" s="1"/>
  <c r="BV346" i="4"/>
  <c r="BZ346" i="4" s="1"/>
  <c r="CA346" i="4" l="1"/>
  <c r="AR346" i="4"/>
  <c r="AS346" i="4"/>
  <c r="AQ346" i="4"/>
  <c r="CE346" i="4"/>
  <c r="CD346" i="4"/>
  <c r="CC346" i="4"/>
  <c r="BW346" i="4"/>
  <c r="BX346" i="4" s="1"/>
  <c r="AJ346" i="4"/>
  <c r="AN346" i="4" s="1"/>
  <c r="AO346" i="4" s="1"/>
  <c r="AK346" i="4" l="1"/>
  <c r="AL346" i="4" s="1"/>
  <c r="CF346" i="4" s="1"/>
  <c r="H347" i="4"/>
  <c r="AT347" i="4"/>
  <c r="AU347" i="4" l="1" a="1"/>
  <c r="AU347" i="4" s="1"/>
  <c r="BA347" i="4" a="1"/>
  <c r="BA347" i="4" s="1"/>
  <c r="AW347" i="4" a="1"/>
  <c r="AW347" i="4" s="1"/>
  <c r="AZ347" i="4" a="1"/>
  <c r="AZ347" i="4" s="1"/>
  <c r="AY347" i="4" a="1"/>
  <c r="AY347" i="4" s="1"/>
  <c r="I347" i="4" a="1"/>
  <c r="I347" i="4" s="1"/>
  <c r="K347" i="4" a="1"/>
  <c r="K347" i="4" s="1"/>
  <c r="O347" i="4" a="1"/>
  <c r="O347" i="4" s="1"/>
  <c r="L347" i="4" a="1"/>
  <c r="L347" i="4" s="1"/>
  <c r="N347" i="4" a="1"/>
  <c r="N347" i="4" s="1"/>
  <c r="M347" i="4" l="1" a="1"/>
  <c r="M347" i="4" s="1"/>
  <c r="Q347" i="4" a="1"/>
  <c r="Q347" i="4" s="1"/>
  <c r="J347" i="4" a="1"/>
  <c r="J347" i="4" s="1"/>
  <c r="R347" i="4" a="1"/>
  <c r="R347" i="4" s="1"/>
  <c r="T347" i="4" s="1" a="1"/>
  <c r="T347" i="4" s="1"/>
  <c r="S347" i="4" a="1"/>
  <c r="S347" i="4" s="1"/>
  <c r="U347" i="4" s="1" a="1"/>
  <c r="U347" i="4" s="1"/>
  <c r="P347" i="4" a="1"/>
  <c r="P347" i="4" s="1"/>
  <c r="AX347" i="4" a="1"/>
  <c r="AX347" i="4" s="1"/>
  <c r="BB347" i="4" a="1"/>
  <c r="BB347" i="4" s="1"/>
  <c r="BC347" i="4" a="1"/>
  <c r="BC347" i="4" s="1"/>
  <c r="AV347" i="4" a="1"/>
  <c r="AV347" i="4" s="1"/>
  <c r="BD347" i="4" a="1"/>
  <c r="BD347" i="4" s="1"/>
  <c r="BF347" i="4" s="1" a="1"/>
  <c r="BF347" i="4" s="1"/>
  <c r="BE347" i="4" a="1"/>
  <c r="BE347" i="4" s="1"/>
  <c r="BG347" i="4" s="1" a="1"/>
  <c r="BG347" i="4" s="1"/>
  <c r="BH347" i="4" l="1"/>
  <c r="BI347" i="4"/>
  <c r="BJ347" i="4"/>
  <c r="BK347" i="4" s="1"/>
  <c r="BL347" i="4" s="1"/>
  <c r="V347" i="4"/>
  <c r="W347" i="4"/>
  <c r="X347" i="4"/>
  <c r="Y347" i="4" s="1"/>
  <c r="Z347" i="4" s="1"/>
  <c r="AA347" i="4" l="1" a="1"/>
  <c r="AA347" i="4" s="1"/>
  <c r="BY347" i="4" s="1" a="1"/>
  <c r="BY347" i="4" s="1"/>
  <c r="AF347" i="4" a="1"/>
  <c r="AF347" i="4" s="1"/>
  <c r="AB347" i="4" a="1"/>
  <c r="AB347" i="4" s="1"/>
  <c r="AG347" i="4" a="1"/>
  <c r="AG347" i="4" s="1"/>
  <c r="AH347" i="4" s="1"/>
  <c r="AP347" i="4" s="1"/>
  <c r="AC347" i="4" a="1"/>
  <c r="AC347" i="4" s="1"/>
  <c r="AD347" i="4" a="1"/>
  <c r="AD347" i="4" s="1"/>
  <c r="BM347" i="4" a="1"/>
  <c r="BM347" i="4" s="1"/>
  <c r="AM347" i="4" s="1" a="1"/>
  <c r="AM347" i="4" s="1"/>
  <c r="BR347" i="4" a="1"/>
  <c r="BR347" i="4" s="1"/>
  <c r="BN347" i="4" a="1"/>
  <c r="BN347" i="4" s="1"/>
  <c r="BS347" i="4" a="1"/>
  <c r="BS347" i="4" s="1"/>
  <c r="BT347" i="4" s="1"/>
  <c r="CB347" i="4" s="1"/>
  <c r="BO347" i="4" a="1"/>
  <c r="BO347" i="4" s="1"/>
  <c r="BP347" i="4" a="1"/>
  <c r="BP347" i="4" s="1"/>
  <c r="AR347" i="4" l="1"/>
  <c r="AS347" i="4"/>
  <c r="AQ347" i="4"/>
  <c r="CE347" i="4"/>
  <c r="CD347" i="4"/>
  <c r="CC347" i="4"/>
  <c r="BQ347" i="4"/>
  <c r="BU347" i="4"/>
  <c r="AE347" i="4"/>
  <c r="AJ347" i="4"/>
  <c r="AN347" i="4" s="1"/>
  <c r="AO347" i="4" s="1"/>
  <c r="AI347" i="4"/>
  <c r="BV347" i="4" s="1"/>
  <c r="BZ347" i="4" s="1"/>
  <c r="CA347" i="4" s="1"/>
  <c r="BW347" i="4" l="1"/>
  <c r="BX347" i="4" s="1"/>
  <c r="AK347" i="4"/>
  <c r="AL347" i="4" s="1"/>
  <c r="CF347" i="4"/>
  <c r="H348" i="4" l="1"/>
  <c r="AT348" i="4"/>
  <c r="AU348" i="4" l="1" a="1"/>
  <c r="AU348" i="4" s="1"/>
  <c r="AZ348" i="4" a="1"/>
  <c r="AZ348" i="4" s="1"/>
  <c r="AX348" i="4" a="1"/>
  <c r="AX348" i="4" s="1"/>
  <c r="AY348" i="4" a="1"/>
  <c r="AY348" i="4" s="1"/>
  <c r="BA348" i="4" a="1"/>
  <c r="BA348" i="4" s="1"/>
  <c r="I348" i="4" a="1"/>
  <c r="I348" i="4" s="1"/>
  <c r="M348" i="4" a="1"/>
  <c r="M348" i="4" s="1"/>
  <c r="O348" i="4" a="1"/>
  <c r="O348" i="4" s="1"/>
  <c r="K348" i="4" a="1"/>
  <c r="K348" i="4" s="1"/>
  <c r="N348" i="4" a="1"/>
  <c r="N348" i="4" s="1"/>
  <c r="L348" i="4" l="1" a="1"/>
  <c r="L348" i="4" s="1"/>
  <c r="S348" i="4" a="1"/>
  <c r="S348" i="4" s="1"/>
  <c r="U348" i="4" s="1" a="1"/>
  <c r="U348" i="4" s="1"/>
  <c r="P348" i="4" a="1"/>
  <c r="P348" i="4" s="1"/>
  <c r="Q348" i="4" a="1"/>
  <c r="Q348" i="4" s="1"/>
  <c r="J348" i="4" a="1"/>
  <c r="J348" i="4" s="1"/>
  <c r="R348" i="4" a="1"/>
  <c r="R348" i="4" s="1"/>
  <c r="T348" i="4" s="1" a="1"/>
  <c r="T348" i="4" s="1"/>
  <c r="AW348" i="4" a="1"/>
  <c r="AW348" i="4" s="1"/>
  <c r="BE348" i="4" a="1"/>
  <c r="BE348" i="4" s="1"/>
  <c r="BG348" i="4" s="1" a="1"/>
  <c r="BG348" i="4" s="1"/>
  <c r="BB348" i="4" a="1"/>
  <c r="BB348" i="4" s="1"/>
  <c r="BC348" i="4" a="1"/>
  <c r="BC348" i="4" s="1"/>
  <c r="AV348" i="4" a="1"/>
  <c r="AV348" i="4" s="1"/>
  <c r="BD348" i="4" a="1"/>
  <c r="BD348" i="4" s="1"/>
  <c r="BF348" i="4" s="1" a="1"/>
  <c r="BF348" i="4" s="1"/>
  <c r="BI348" i="4" l="1"/>
  <c r="BJ348" i="4"/>
  <c r="BK348" i="4" s="1"/>
  <c r="BL348" i="4" s="1"/>
  <c r="BH348" i="4"/>
  <c r="X348" i="4"/>
  <c r="V348" i="4"/>
  <c r="W348" i="4"/>
  <c r="Y348" i="4"/>
  <c r="Z348" i="4" s="1"/>
  <c r="AF348" i="4" l="1" a="1"/>
  <c r="AF348" i="4" s="1"/>
  <c r="AC348" i="4" a="1"/>
  <c r="AC348" i="4" s="1"/>
  <c r="AD348" i="4" a="1"/>
  <c r="AD348" i="4" s="1"/>
  <c r="AB348" i="4" a="1"/>
  <c r="AB348" i="4" s="1"/>
  <c r="AA348" i="4" a="1"/>
  <c r="AA348" i="4" s="1"/>
  <c r="BY348" i="4" s="1" a="1"/>
  <c r="BY348" i="4" s="1"/>
  <c r="AG348" i="4" a="1"/>
  <c r="AG348" i="4" s="1"/>
  <c r="AH348" i="4" s="1"/>
  <c r="AP348" i="4" s="1"/>
  <c r="BO348" i="4" a="1"/>
  <c r="BO348" i="4" s="1"/>
  <c r="BR348" i="4" a="1"/>
  <c r="BR348" i="4" s="1"/>
  <c r="BP348" i="4" a="1"/>
  <c r="BP348" i="4" s="1"/>
  <c r="BM348" i="4" a="1"/>
  <c r="BM348" i="4" s="1"/>
  <c r="AM348" i="4" s="1" a="1"/>
  <c r="AM348" i="4" s="1"/>
  <c r="BS348" i="4" a="1"/>
  <c r="BS348" i="4" s="1"/>
  <c r="BT348" i="4" s="1"/>
  <c r="BN348" i="4" a="1"/>
  <c r="BN348" i="4" s="1"/>
  <c r="CB348" i="4" l="1"/>
  <c r="AS348" i="4"/>
  <c r="AQ348" i="4"/>
  <c r="AR348" i="4"/>
  <c r="CE348" i="4"/>
  <c r="CD348" i="4"/>
  <c r="CC348" i="4"/>
  <c r="BQ348" i="4"/>
  <c r="BU348" i="4" s="1"/>
  <c r="AJ348" i="4"/>
  <c r="AN348" i="4" s="1"/>
  <c r="AO348" i="4" s="1"/>
  <c r="AE348" i="4"/>
  <c r="AI348" i="4"/>
  <c r="BV348" i="4" s="1"/>
  <c r="BZ348" i="4" s="1"/>
  <c r="CA348" i="4" s="1"/>
  <c r="BW348" i="4" l="1"/>
  <c r="BX348" i="4" s="1"/>
  <c r="AK348" i="4"/>
  <c r="AL348" i="4" s="1"/>
  <c r="CF348" i="4"/>
  <c r="H349" i="4" l="1"/>
  <c r="AT349" i="4"/>
  <c r="AU349" i="4" l="1" a="1"/>
  <c r="AU349" i="4" s="1"/>
  <c r="AX349" i="4" a="1"/>
  <c r="AX349" i="4" s="1"/>
  <c r="BA349" i="4" a="1"/>
  <c r="BA349" i="4" s="1"/>
  <c r="AW349" i="4" a="1"/>
  <c r="AW349" i="4" s="1"/>
  <c r="AZ349" i="4" a="1"/>
  <c r="AZ349" i="4" s="1"/>
  <c r="I349" i="4" a="1"/>
  <c r="I349" i="4" s="1"/>
  <c r="K349" i="4" a="1"/>
  <c r="K349" i="4" s="1"/>
  <c r="N349" i="4" a="1"/>
  <c r="N349" i="4" s="1"/>
  <c r="M349" i="4" a="1"/>
  <c r="M349" i="4" s="1"/>
  <c r="L349" i="4" a="1"/>
  <c r="L349" i="4" s="1"/>
  <c r="O349" i="4" l="1" a="1"/>
  <c r="O349" i="4" s="1"/>
  <c r="J349" i="4" a="1"/>
  <c r="J349" i="4" s="1"/>
  <c r="R349" i="4" a="1"/>
  <c r="R349" i="4" s="1"/>
  <c r="T349" i="4" s="1" a="1"/>
  <c r="T349" i="4" s="1"/>
  <c r="S349" i="4" a="1"/>
  <c r="S349" i="4" s="1"/>
  <c r="U349" i="4" s="1" a="1"/>
  <c r="U349" i="4" s="1"/>
  <c r="P349" i="4" a="1"/>
  <c r="P349" i="4" s="1"/>
  <c r="Q349" i="4" a="1"/>
  <c r="Q349" i="4" s="1"/>
  <c r="AY349" i="4" a="1"/>
  <c r="AY349" i="4" s="1"/>
  <c r="BC349" i="4" a="1"/>
  <c r="BC349" i="4" s="1"/>
  <c r="AV349" i="4" a="1"/>
  <c r="AV349" i="4" s="1"/>
  <c r="BD349" i="4" a="1"/>
  <c r="BD349" i="4" s="1"/>
  <c r="BF349" i="4" s="1" a="1"/>
  <c r="BF349" i="4" s="1"/>
  <c r="BE349" i="4" a="1"/>
  <c r="BE349" i="4" s="1"/>
  <c r="BG349" i="4" s="1" a="1"/>
  <c r="BG349" i="4" s="1"/>
  <c r="BB349" i="4" a="1"/>
  <c r="BB349" i="4" s="1"/>
  <c r="BH349" i="4" l="1"/>
  <c r="BI349" i="4"/>
  <c r="BJ349" i="4"/>
  <c r="BK349" i="4" s="1"/>
  <c r="BL349" i="4" s="1"/>
  <c r="V349" i="4"/>
  <c r="W349" i="4"/>
  <c r="X349" i="4"/>
  <c r="Y349" i="4" s="1"/>
  <c r="Z349" i="4" s="1"/>
  <c r="AB349" i="4" l="1" a="1"/>
  <c r="AB349" i="4" s="1"/>
  <c r="AG349" i="4" a="1"/>
  <c r="AG349" i="4" s="1"/>
  <c r="AC349" i="4" a="1"/>
  <c r="AC349" i="4" s="1"/>
  <c r="AD349" i="4" a="1"/>
  <c r="AD349" i="4" s="1"/>
  <c r="AA349" i="4" a="1"/>
  <c r="AA349" i="4" s="1"/>
  <c r="BY349" i="4" s="1" a="1"/>
  <c r="BY349" i="4" s="1"/>
  <c r="AF349" i="4" a="1"/>
  <c r="AF349" i="4" s="1"/>
  <c r="BR349" i="4" a="1"/>
  <c r="BR349" i="4" s="1"/>
  <c r="BN349" i="4" a="1"/>
  <c r="BN349" i="4" s="1"/>
  <c r="BS349" i="4" a="1"/>
  <c r="BS349" i="4" s="1"/>
  <c r="BT349" i="4" s="1"/>
  <c r="CB349" i="4" s="1"/>
  <c r="BO349" i="4" a="1"/>
  <c r="BO349" i="4" s="1"/>
  <c r="BP349" i="4" a="1"/>
  <c r="BP349" i="4" s="1"/>
  <c r="BM349" i="4" a="1"/>
  <c r="BM349" i="4" s="1"/>
  <c r="AM349" i="4" s="1" a="1"/>
  <c r="AM349" i="4" s="1"/>
  <c r="AH349" i="4" l="1"/>
  <c r="AP349" i="4" s="1"/>
  <c r="BQ349" i="4"/>
  <c r="BU349" i="4"/>
  <c r="AE349" i="4"/>
  <c r="AI349" i="4" s="1"/>
  <c r="BV349" i="4" s="1"/>
  <c r="BZ349" i="4" s="1"/>
  <c r="CA349" i="4" s="1"/>
  <c r="AJ349" i="4"/>
  <c r="AN349" i="4" s="1"/>
  <c r="AO349" i="4" l="1"/>
  <c r="AR349" i="4"/>
  <c r="AS349" i="4"/>
  <c r="AQ349" i="4"/>
  <c r="CE349" i="4"/>
  <c r="CC349" i="4"/>
  <c r="CD349" i="4"/>
  <c r="BW349" i="4"/>
  <c r="BX349" i="4" s="1"/>
  <c r="AK349" i="4"/>
  <c r="AL349" i="4" s="1"/>
  <c r="CF349" i="4"/>
  <c r="H350" i="4" l="1"/>
  <c r="AT350" i="4"/>
  <c r="AU350" i="4" l="1" a="1"/>
  <c r="AU350" i="4" s="1"/>
  <c r="AY350" i="4" a="1"/>
  <c r="AY350" i="4" s="1"/>
  <c r="AZ350" i="4" a="1"/>
  <c r="AZ350" i="4" s="1"/>
  <c r="AW350" i="4" a="1"/>
  <c r="AW350" i="4" s="1"/>
  <c r="BA350" i="4" a="1"/>
  <c r="BA350" i="4" s="1"/>
  <c r="I350" i="4" a="1"/>
  <c r="I350" i="4" s="1"/>
  <c r="M350" i="4" a="1"/>
  <c r="M350" i="4" s="1"/>
  <c r="L350" i="4" a="1"/>
  <c r="L350" i="4" s="1"/>
  <c r="O350" i="4" a="1"/>
  <c r="O350" i="4" s="1"/>
  <c r="K350" i="4" a="1"/>
  <c r="K350" i="4" s="1"/>
  <c r="N350" i="4" a="1"/>
  <c r="N350" i="4" s="1"/>
  <c r="P350" i="4" l="1" a="1"/>
  <c r="P350" i="4" s="1"/>
  <c r="Q350" i="4" a="1"/>
  <c r="Q350" i="4" s="1"/>
  <c r="J350" i="4" a="1"/>
  <c r="J350" i="4" s="1"/>
  <c r="R350" i="4" a="1"/>
  <c r="R350" i="4" s="1"/>
  <c r="T350" i="4" s="1" a="1"/>
  <c r="T350" i="4" s="1"/>
  <c r="S350" i="4" a="1"/>
  <c r="S350" i="4" s="1"/>
  <c r="U350" i="4" s="1" a="1"/>
  <c r="U350" i="4" s="1"/>
  <c r="AX350" i="4" a="1"/>
  <c r="AX350" i="4" s="1"/>
  <c r="BB350" i="4" a="1"/>
  <c r="BB350" i="4" s="1"/>
  <c r="BC350" i="4" a="1"/>
  <c r="BC350" i="4" s="1"/>
  <c r="AV350" i="4" a="1"/>
  <c r="AV350" i="4" s="1"/>
  <c r="BD350" i="4" a="1"/>
  <c r="BD350" i="4" s="1"/>
  <c r="BF350" i="4" s="1" a="1"/>
  <c r="BF350" i="4" s="1"/>
  <c r="BE350" i="4" a="1"/>
  <c r="BE350" i="4" s="1"/>
  <c r="BG350" i="4" s="1" a="1"/>
  <c r="BG350" i="4" s="1"/>
  <c r="BH350" i="4" l="1"/>
  <c r="BI350" i="4"/>
  <c r="BJ350" i="4"/>
  <c r="BK350" i="4" s="1"/>
  <c r="BL350" i="4" s="1"/>
  <c r="V350" i="4"/>
  <c r="W350" i="4"/>
  <c r="X350" i="4"/>
  <c r="Y350" i="4" s="1"/>
  <c r="Z350" i="4" s="1"/>
  <c r="AA350" i="4" l="1" a="1"/>
  <c r="AA350" i="4" s="1"/>
  <c r="BY350" i="4" s="1" a="1"/>
  <c r="BY350" i="4" s="1"/>
  <c r="AF350" i="4" a="1"/>
  <c r="AF350" i="4" s="1"/>
  <c r="AB350" i="4" a="1"/>
  <c r="AB350" i="4" s="1"/>
  <c r="AG350" i="4" a="1"/>
  <c r="AG350" i="4" s="1"/>
  <c r="AH350" i="4" s="1"/>
  <c r="AP350" i="4" s="1"/>
  <c r="AC350" i="4" a="1"/>
  <c r="AC350" i="4" s="1"/>
  <c r="AD350" i="4" a="1"/>
  <c r="AD350" i="4" s="1"/>
  <c r="BP350" i="4" a="1"/>
  <c r="BP350" i="4" s="1"/>
  <c r="BM350" i="4" a="1"/>
  <c r="BM350" i="4" s="1"/>
  <c r="AM350" i="4" s="1" a="1"/>
  <c r="AM350" i="4" s="1"/>
  <c r="BR350" i="4" a="1"/>
  <c r="BR350" i="4" s="1"/>
  <c r="BN350" i="4" a="1"/>
  <c r="BN350" i="4" s="1"/>
  <c r="BS350" i="4" a="1"/>
  <c r="BS350" i="4" s="1"/>
  <c r="BT350" i="4" s="1"/>
  <c r="CB350" i="4" s="1"/>
  <c r="BO350" i="4" a="1"/>
  <c r="BO350" i="4" s="1"/>
  <c r="BQ350" i="4" s="1"/>
  <c r="AR350" i="4" l="1"/>
  <c r="AS350" i="4"/>
  <c r="AQ350" i="4"/>
  <c r="CE350" i="4"/>
  <c r="CD350" i="4"/>
  <c r="CC350" i="4"/>
  <c r="BU350" i="4"/>
  <c r="AE350" i="4"/>
  <c r="AI350" i="4" s="1"/>
  <c r="BV350" i="4" s="1"/>
  <c r="BZ350" i="4" s="1"/>
  <c r="CA350" i="4" s="1"/>
  <c r="AJ350" i="4"/>
  <c r="AN350" i="4" s="1"/>
  <c r="AO350" i="4" s="1"/>
  <c r="BW350" i="4" l="1"/>
  <c r="BX350" i="4" s="1"/>
  <c r="AK350" i="4"/>
  <c r="AL350" i="4" s="1"/>
  <c r="CF350" i="4"/>
  <c r="H351" i="4" l="1"/>
  <c r="AT351" i="4"/>
  <c r="AU351" i="4" l="1" a="1"/>
  <c r="AU351" i="4" s="1"/>
  <c r="AX351" i="4" a="1"/>
  <c r="AX351" i="4" s="1"/>
  <c r="AY351" i="4" a="1"/>
  <c r="AY351" i="4" s="1"/>
  <c r="BA351" i="4" a="1"/>
  <c r="BA351" i="4" s="1"/>
  <c r="AW351" i="4" a="1"/>
  <c r="AW351" i="4" s="1"/>
  <c r="I351" i="4" a="1"/>
  <c r="I351" i="4" s="1"/>
  <c r="L351" i="4" a="1"/>
  <c r="L351" i="4" s="1"/>
  <c r="N351" i="4" a="1"/>
  <c r="N351" i="4" s="1"/>
  <c r="M351" i="4" a="1"/>
  <c r="M351" i="4" s="1"/>
  <c r="O351" i="4" a="1"/>
  <c r="O351" i="4" s="1"/>
  <c r="K351" i="4" l="1" a="1"/>
  <c r="K351" i="4" s="1"/>
  <c r="S351" i="4" a="1"/>
  <c r="S351" i="4" s="1"/>
  <c r="U351" i="4" s="1" a="1"/>
  <c r="U351" i="4" s="1"/>
  <c r="P351" i="4" a="1"/>
  <c r="P351" i="4" s="1"/>
  <c r="Q351" i="4" a="1"/>
  <c r="Q351" i="4" s="1"/>
  <c r="J351" i="4" a="1"/>
  <c r="J351" i="4" s="1"/>
  <c r="R351" i="4" a="1"/>
  <c r="R351" i="4" s="1"/>
  <c r="T351" i="4" s="1" a="1"/>
  <c r="T351" i="4" s="1"/>
  <c r="AZ351" i="4" a="1"/>
  <c r="AZ351" i="4" s="1"/>
  <c r="AV351" i="4" a="1"/>
  <c r="AV351" i="4" s="1"/>
  <c r="BD351" i="4" a="1"/>
  <c r="BD351" i="4" s="1"/>
  <c r="BF351" i="4" s="1" a="1"/>
  <c r="BF351" i="4" s="1"/>
  <c r="BE351" i="4" a="1"/>
  <c r="BE351" i="4" s="1"/>
  <c r="BG351" i="4" s="1" a="1"/>
  <c r="BG351" i="4" s="1"/>
  <c r="BB351" i="4" a="1"/>
  <c r="BB351" i="4" s="1"/>
  <c r="BC351" i="4" a="1"/>
  <c r="BC351" i="4" s="1"/>
  <c r="BH351" i="4" l="1"/>
  <c r="BI351" i="4"/>
  <c r="BJ351" i="4"/>
  <c r="BK351" i="4" s="1"/>
  <c r="BL351" i="4" s="1"/>
  <c r="W351" i="4"/>
  <c r="X351" i="4"/>
  <c r="V351" i="4"/>
  <c r="Y351" i="4" l="1"/>
  <c r="Z351" i="4" s="1"/>
  <c r="AC351" i="4" a="1"/>
  <c r="AC351" i="4" s="1"/>
  <c r="AF351" i="4" a="1"/>
  <c r="AF351" i="4" s="1"/>
  <c r="AA351" i="4" a="1"/>
  <c r="AA351" i="4" s="1"/>
  <c r="BY351" i="4" s="1" a="1"/>
  <c r="BY351" i="4" s="1"/>
  <c r="AG351" i="4" a="1"/>
  <c r="AG351" i="4" s="1"/>
  <c r="AH351" i="4" s="1"/>
  <c r="AD351" i="4" a="1"/>
  <c r="AD351" i="4" s="1"/>
  <c r="AB351" i="4" a="1"/>
  <c r="AB351" i="4" s="1"/>
  <c r="BS351" i="4" a="1"/>
  <c r="BS351" i="4" s="1"/>
  <c r="BO351" i="4" a="1"/>
  <c r="BO351" i="4" s="1"/>
  <c r="BP351" i="4" a="1"/>
  <c r="BP351" i="4" s="1"/>
  <c r="BM351" i="4" a="1"/>
  <c r="BM351" i="4" s="1"/>
  <c r="AM351" i="4" s="1" a="1"/>
  <c r="AM351" i="4" s="1"/>
  <c r="BR351" i="4" a="1"/>
  <c r="BR351" i="4" s="1"/>
  <c r="BN351" i="4" a="1"/>
  <c r="BN351" i="4" s="1"/>
  <c r="AP351" i="4" l="1"/>
  <c r="BT351" i="4"/>
  <c r="CB351" i="4" s="1"/>
  <c r="BQ351" i="4"/>
  <c r="BU351" i="4" s="1"/>
  <c r="AJ351" i="4"/>
  <c r="AN351" i="4" s="1"/>
  <c r="AO351" i="4" s="1"/>
  <c r="AE351" i="4"/>
  <c r="AI351" i="4" s="1"/>
  <c r="BV351" i="4" s="1"/>
  <c r="BZ351" i="4" s="1"/>
  <c r="CA351" i="4" l="1"/>
  <c r="AS351" i="4"/>
  <c r="AQ351" i="4"/>
  <c r="AR351" i="4"/>
  <c r="CD351" i="4"/>
  <c r="CE351" i="4"/>
  <c r="CC351" i="4"/>
  <c r="BW351" i="4"/>
  <c r="BX351" i="4" s="1"/>
  <c r="AK351" i="4"/>
  <c r="AL351" i="4" s="1"/>
  <c r="CF351" i="4"/>
  <c r="AT352" i="4" l="1"/>
  <c r="H352" i="4"/>
  <c r="I352" i="4" l="1" a="1"/>
  <c r="I352" i="4" s="1"/>
  <c r="N352" i="4" a="1"/>
  <c r="N352" i="4" s="1"/>
  <c r="K352" i="4" a="1"/>
  <c r="K352" i="4" s="1"/>
  <c r="O352" i="4" a="1"/>
  <c r="O352" i="4" s="1"/>
  <c r="L352" i="4" a="1"/>
  <c r="L352" i="4" s="1"/>
  <c r="AU352" i="4" a="1"/>
  <c r="AU352" i="4" s="1"/>
  <c r="AW352" i="4" a="1"/>
  <c r="AW352" i="4" s="1"/>
  <c r="AZ352" i="4" a="1"/>
  <c r="AZ352" i="4" s="1"/>
  <c r="BA352" i="4" a="1"/>
  <c r="BA352" i="4" s="1"/>
  <c r="AY352" i="4" a="1"/>
  <c r="AY352" i="4" s="1"/>
  <c r="AX352" i="4" l="1" a="1"/>
  <c r="AX352" i="4" s="1"/>
  <c r="BC352" i="4" a="1"/>
  <c r="BC352" i="4" s="1"/>
  <c r="AV352" i="4" a="1"/>
  <c r="AV352" i="4" s="1"/>
  <c r="BD352" i="4" a="1"/>
  <c r="BD352" i="4" s="1"/>
  <c r="BF352" i="4" s="1" a="1"/>
  <c r="BF352" i="4" s="1"/>
  <c r="BE352" i="4" a="1"/>
  <c r="BE352" i="4" s="1"/>
  <c r="BG352" i="4" s="1" a="1"/>
  <c r="BG352" i="4" s="1"/>
  <c r="BB352" i="4" a="1"/>
  <c r="BB352" i="4" s="1"/>
  <c r="M352" i="4" a="1"/>
  <c r="M352" i="4" s="1"/>
  <c r="Q352" i="4" a="1"/>
  <c r="Q352" i="4" s="1"/>
  <c r="J352" i="4" a="1"/>
  <c r="J352" i="4" s="1"/>
  <c r="R352" i="4" a="1"/>
  <c r="R352" i="4" s="1"/>
  <c r="T352" i="4" s="1" a="1"/>
  <c r="T352" i="4" s="1"/>
  <c r="S352" i="4" a="1"/>
  <c r="S352" i="4" s="1"/>
  <c r="U352" i="4" s="1" a="1"/>
  <c r="U352" i="4" s="1"/>
  <c r="P352" i="4" a="1"/>
  <c r="P352" i="4" s="1"/>
  <c r="V352" i="4" l="1"/>
  <c r="W352" i="4"/>
  <c r="X352" i="4"/>
  <c r="Y352" i="4" s="1"/>
  <c r="Z352" i="4" s="1"/>
  <c r="BH352" i="4"/>
  <c r="BI352" i="4"/>
  <c r="BJ352" i="4"/>
  <c r="BK352" i="4" s="1"/>
  <c r="BL352" i="4" s="1"/>
  <c r="BM352" i="4" l="1" a="1"/>
  <c r="BM352" i="4" s="1"/>
  <c r="AM352" i="4" s="1" a="1"/>
  <c r="AM352" i="4" s="1"/>
  <c r="BR352" i="4" a="1"/>
  <c r="BR352" i="4" s="1"/>
  <c r="BN352" i="4" a="1"/>
  <c r="BN352" i="4" s="1"/>
  <c r="BS352" i="4" a="1"/>
  <c r="BS352" i="4" s="1"/>
  <c r="BT352" i="4" s="1"/>
  <c r="CB352" i="4" s="1"/>
  <c r="BO352" i="4" a="1"/>
  <c r="BO352" i="4" s="1"/>
  <c r="BP352" i="4" a="1"/>
  <c r="BP352" i="4" s="1"/>
  <c r="AF352" i="4" a="1"/>
  <c r="AF352" i="4" s="1"/>
  <c r="AB352" i="4" a="1"/>
  <c r="AB352" i="4" s="1"/>
  <c r="AG352" i="4" a="1"/>
  <c r="AG352" i="4" s="1"/>
  <c r="AH352" i="4" s="1"/>
  <c r="AP352" i="4" s="1"/>
  <c r="AC352" i="4" a="1"/>
  <c r="AC352" i="4" s="1"/>
  <c r="AD352" i="4" a="1"/>
  <c r="AD352" i="4" s="1"/>
  <c r="AA352" i="4" a="1"/>
  <c r="AA352" i="4" s="1"/>
  <c r="BY352" i="4" s="1" a="1"/>
  <c r="BY352" i="4" s="1"/>
  <c r="AS352" i="4" l="1"/>
  <c r="AR352" i="4"/>
  <c r="AQ352" i="4"/>
  <c r="CE352" i="4"/>
  <c r="CC352" i="4"/>
  <c r="CD352" i="4"/>
  <c r="AE352" i="4"/>
  <c r="AI352" i="4"/>
  <c r="BQ352" i="4"/>
  <c r="BV352" i="4"/>
  <c r="BZ352" i="4" s="1"/>
  <c r="CA352" i="4" s="1"/>
  <c r="BU352" i="4"/>
  <c r="BW352" i="4" l="1"/>
  <c r="BX352" i="4" s="1"/>
  <c r="AJ352" i="4"/>
  <c r="AN352" i="4" s="1"/>
  <c r="AO352" i="4" s="1"/>
  <c r="AK352" i="4" l="1"/>
  <c r="AL352" i="4" s="1"/>
  <c r="CF352" i="4" s="1"/>
  <c r="H353" i="4"/>
  <c r="AT353" i="4"/>
  <c r="AU353" i="4" l="1" a="1"/>
  <c r="AU353" i="4" s="1"/>
  <c r="AY353" i="4" a="1"/>
  <c r="AY353" i="4" s="1"/>
  <c r="AZ353" i="4" a="1"/>
  <c r="AZ353" i="4" s="1"/>
  <c r="AW353" i="4" a="1"/>
  <c r="AW353" i="4" s="1"/>
  <c r="BA353" i="4" a="1"/>
  <c r="BA353" i="4" s="1"/>
  <c r="AX353" i="4" a="1"/>
  <c r="AX353" i="4" s="1"/>
  <c r="I353" i="4" a="1"/>
  <c r="I353" i="4" s="1"/>
  <c r="K353" i="4" a="1"/>
  <c r="K353" i="4" s="1"/>
  <c r="N353" i="4" a="1"/>
  <c r="N353" i="4" s="1"/>
  <c r="M353" i="4" a="1"/>
  <c r="M353" i="4" s="1"/>
  <c r="L353" i="4" a="1"/>
  <c r="L353" i="4" s="1"/>
  <c r="O353" i="4" a="1"/>
  <c r="O353" i="4" s="1"/>
  <c r="R353" i="4" l="1" a="1"/>
  <c r="R353" i="4" s="1"/>
  <c r="T353" i="4" s="1" a="1"/>
  <c r="T353" i="4" s="1"/>
  <c r="J353" i="4" a="1"/>
  <c r="J353" i="4" s="1"/>
  <c r="S353" i="4" a="1"/>
  <c r="S353" i="4" s="1"/>
  <c r="U353" i="4" s="1" a="1"/>
  <c r="U353" i="4" s="1"/>
  <c r="P353" i="4" a="1"/>
  <c r="P353" i="4" s="1"/>
  <c r="Q353" i="4" a="1"/>
  <c r="Q353" i="4" s="1"/>
  <c r="AV353" i="4" a="1"/>
  <c r="AV353" i="4" s="1"/>
  <c r="BD353" i="4" a="1"/>
  <c r="BD353" i="4" s="1"/>
  <c r="BF353" i="4" s="1" a="1"/>
  <c r="BF353" i="4" s="1"/>
  <c r="BE353" i="4" a="1"/>
  <c r="BE353" i="4" s="1"/>
  <c r="BG353" i="4" s="1" a="1"/>
  <c r="BG353" i="4" s="1"/>
  <c r="BB353" i="4" a="1"/>
  <c r="BB353" i="4" s="1"/>
  <c r="BC353" i="4" a="1"/>
  <c r="BC353" i="4" s="1"/>
  <c r="BH353" i="4" l="1"/>
  <c r="BI353" i="4"/>
  <c r="BJ353" i="4"/>
  <c r="BK353" i="4" s="1"/>
  <c r="BL353" i="4" s="1"/>
  <c r="V353" i="4"/>
  <c r="W353" i="4"/>
  <c r="X353" i="4"/>
  <c r="Y353" i="4" s="1"/>
  <c r="Z353" i="4" s="1"/>
  <c r="AG353" i="4" l="1" a="1"/>
  <c r="AG353" i="4" s="1"/>
  <c r="AC353" i="4" a="1"/>
  <c r="AC353" i="4" s="1"/>
  <c r="AD353" i="4" a="1"/>
  <c r="AD353" i="4" s="1"/>
  <c r="AA353" i="4" a="1"/>
  <c r="AA353" i="4" s="1"/>
  <c r="BY353" i="4" s="1" a="1"/>
  <c r="BY353" i="4" s="1"/>
  <c r="AF353" i="4" a="1"/>
  <c r="AF353" i="4" s="1"/>
  <c r="AB353" i="4" a="1"/>
  <c r="AB353" i="4" s="1"/>
  <c r="BN353" i="4" a="1"/>
  <c r="BN353" i="4" s="1"/>
  <c r="BS353" i="4" a="1"/>
  <c r="BS353" i="4" s="1"/>
  <c r="BO353" i="4" a="1"/>
  <c r="BO353" i="4" s="1"/>
  <c r="BP353" i="4" a="1"/>
  <c r="BP353" i="4" s="1"/>
  <c r="BM353" i="4" a="1"/>
  <c r="BM353" i="4" s="1"/>
  <c r="AM353" i="4" s="1" a="1"/>
  <c r="AM353" i="4" s="1"/>
  <c r="BR353" i="4" a="1"/>
  <c r="BR353" i="4" s="1"/>
  <c r="AH353" i="4" l="1"/>
  <c r="AP353" i="4" s="1"/>
  <c r="BQ353" i="4"/>
  <c r="BU353" i="4" s="1"/>
  <c r="BT353" i="4"/>
  <c r="CB353" i="4" s="1"/>
  <c r="AE353" i="4"/>
  <c r="AI353" i="4" s="1"/>
  <c r="AJ353" i="4"/>
  <c r="AN353" i="4" s="1"/>
  <c r="AO353" i="4" l="1"/>
  <c r="AR353" i="4"/>
  <c r="AS353" i="4"/>
  <c r="AQ353" i="4"/>
  <c r="CE353" i="4"/>
  <c r="CD353" i="4"/>
  <c r="CC353" i="4"/>
  <c r="AK353" i="4"/>
  <c r="AL353" i="4" s="1"/>
  <c r="BV353" i="4"/>
  <c r="BZ353" i="4" s="1"/>
  <c r="CA353" i="4" s="1"/>
  <c r="BW353" i="4" l="1"/>
  <c r="BX353" i="4" s="1"/>
  <c r="CF353" i="4" s="1"/>
  <c r="H354" i="4"/>
  <c r="AT354" i="4"/>
  <c r="AU354" i="4" l="1" a="1"/>
  <c r="AU354" i="4" s="1"/>
  <c r="AY354" i="4" a="1"/>
  <c r="AY354" i="4" s="1"/>
  <c r="AZ354" i="4" a="1"/>
  <c r="AZ354" i="4" s="1"/>
  <c r="AW354" i="4" a="1"/>
  <c r="AW354" i="4" s="1"/>
  <c r="BA354" i="4" a="1"/>
  <c r="BA354" i="4" s="1"/>
  <c r="AX354" i="4" a="1"/>
  <c r="AX354" i="4" s="1"/>
  <c r="I354" i="4" a="1"/>
  <c r="I354" i="4" s="1"/>
  <c r="M354" i="4" a="1"/>
  <c r="M354" i="4" s="1"/>
  <c r="L354" i="4" a="1"/>
  <c r="L354" i="4" s="1"/>
  <c r="K354" i="4" a="1"/>
  <c r="K354" i="4" s="1"/>
  <c r="O354" i="4" a="1"/>
  <c r="O354" i="4" s="1"/>
  <c r="N354" i="4" l="1" a="1"/>
  <c r="N354" i="4" s="1"/>
  <c r="Q354" i="4" a="1"/>
  <c r="Q354" i="4" s="1"/>
  <c r="J354" i="4" a="1"/>
  <c r="J354" i="4" s="1"/>
  <c r="R354" i="4" a="1"/>
  <c r="R354" i="4" s="1"/>
  <c r="T354" i="4" s="1" a="1"/>
  <c r="T354" i="4" s="1"/>
  <c r="S354" i="4" a="1"/>
  <c r="S354" i="4" s="1"/>
  <c r="U354" i="4" s="1" a="1"/>
  <c r="U354" i="4" s="1"/>
  <c r="P354" i="4" a="1"/>
  <c r="P354" i="4" s="1"/>
  <c r="BE354" i="4" a="1"/>
  <c r="BE354" i="4" s="1"/>
  <c r="BG354" i="4" s="1" a="1"/>
  <c r="BG354" i="4" s="1"/>
  <c r="BD354" i="4" a="1"/>
  <c r="BD354" i="4" s="1"/>
  <c r="BF354" i="4" s="1" a="1"/>
  <c r="BF354" i="4" s="1"/>
  <c r="BC354" i="4" a="1"/>
  <c r="BC354" i="4" s="1"/>
  <c r="BB354" i="4" a="1"/>
  <c r="BB354" i="4" s="1"/>
  <c r="AV354" i="4" a="1"/>
  <c r="AV354" i="4" s="1"/>
  <c r="BH354" i="4" l="1"/>
  <c r="BI354" i="4"/>
  <c r="BJ354" i="4"/>
  <c r="BK354" i="4" s="1"/>
  <c r="BL354" i="4" s="1"/>
  <c r="V354" i="4"/>
  <c r="W354" i="4"/>
  <c r="X354" i="4"/>
  <c r="Y354" i="4" s="1"/>
  <c r="Z354" i="4" s="1"/>
  <c r="AA354" i="4" l="1" a="1"/>
  <c r="AA354" i="4" s="1"/>
  <c r="BY354" i="4" s="1" a="1"/>
  <c r="BY354" i="4" s="1"/>
  <c r="AF354" i="4" a="1"/>
  <c r="AF354" i="4" s="1"/>
  <c r="AB354" i="4" a="1"/>
  <c r="AB354" i="4" s="1"/>
  <c r="AG354" i="4" a="1"/>
  <c r="AG354" i="4" s="1"/>
  <c r="AH354" i="4" s="1"/>
  <c r="AP354" i="4" s="1"/>
  <c r="AC354" i="4" a="1"/>
  <c r="AC354" i="4" s="1"/>
  <c r="AD354" i="4" a="1"/>
  <c r="AD354" i="4" s="1"/>
  <c r="BR354" i="4" a="1"/>
  <c r="BR354" i="4" s="1"/>
  <c r="BS354" i="4" a="1"/>
  <c r="BS354" i="4" s="1"/>
  <c r="BT354" i="4" s="1"/>
  <c r="BO354" i="4" a="1"/>
  <c r="BO354" i="4" s="1"/>
  <c r="BM354" i="4" a="1"/>
  <c r="BM354" i="4" s="1"/>
  <c r="AM354" i="4" s="1" a="1"/>
  <c r="AM354" i="4" s="1"/>
  <c r="BP354" i="4" a="1"/>
  <c r="BP354" i="4" s="1"/>
  <c r="BN354" i="4" a="1"/>
  <c r="BN354" i="4" s="1"/>
  <c r="CB354" i="4" l="1"/>
  <c r="AS354" i="4"/>
  <c r="AQ354" i="4"/>
  <c r="AR354" i="4"/>
  <c r="CE354" i="4"/>
  <c r="CD354" i="4"/>
  <c r="CC354" i="4"/>
  <c r="BQ354" i="4"/>
  <c r="BU354" i="4"/>
  <c r="AE354" i="4"/>
  <c r="AJ354" i="4"/>
  <c r="AN354" i="4" s="1"/>
  <c r="AO354" i="4" s="1"/>
  <c r="AI354" i="4"/>
  <c r="BV354" i="4" s="1"/>
  <c r="BZ354" i="4" s="1"/>
  <c r="CA354" i="4" s="1"/>
  <c r="BW354" i="4" l="1"/>
  <c r="BX354" i="4" s="1"/>
  <c r="AK354" i="4"/>
  <c r="AL354" i="4" s="1"/>
  <c r="CF354" i="4"/>
  <c r="H355" i="4" l="1"/>
  <c r="AT355" i="4"/>
  <c r="AU355" i="4" l="1" a="1"/>
  <c r="AU355" i="4" s="1"/>
  <c r="AZ355" i="4" a="1"/>
  <c r="AZ355" i="4" s="1"/>
  <c r="AX355" i="4" a="1"/>
  <c r="AX355" i="4" s="1"/>
  <c r="BA355" i="4" a="1"/>
  <c r="BA355" i="4" s="1"/>
  <c r="AW355" i="4" a="1"/>
  <c r="AW355" i="4" s="1"/>
  <c r="I355" i="4" a="1"/>
  <c r="I355" i="4" s="1"/>
  <c r="K355" i="4" a="1"/>
  <c r="K355" i="4" s="1"/>
  <c r="N355" i="4" a="1"/>
  <c r="N355" i="4" s="1"/>
  <c r="M355" i="4" a="1"/>
  <c r="M355" i="4" s="1"/>
  <c r="O355" i="4" a="1"/>
  <c r="O355" i="4" s="1"/>
  <c r="L355" i="4" l="1" a="1"/>
  <c r="L355" i="4" s="1"/>
  <c r="S355" i="4" a="1"/>
  <c r="S355" i="4" s="1"/>
  <c r="U355" i="4" s="1" a="1"/>
  <c r="U355" i="4" s="1"/>
  <c r="P355" i="4" a="1"/>
  <c r="P355" i="4" s="1"/>
  <c r="Q355" i="4" a="1"/>
  <c r="Q355" i="4" s="1"/>
  <c r="J355" i="4" a="1"/>
  <c r="J355" i="4" s="1"/>
  <c r="R355" i="4" a="1"/>
  <c r="R355" i="4" s="1"/>
  <c r="T355" i="4" s="1" a="1"/>
  <c r="T355" i="4" s="1"/>
  <c r="AY355" i="4" a="1"/>
  <c r="AY355" i="4" s="1"/>
  <c r="BE355" i="4" a="1"/>
  <c r="BE355" i="4" s="1"/>
  <c r="BG355" i="4" s="1" a="1"/>
  <c r="BG355" i="4" s="1"/>
  <c r="BB355" i="4" a="1"/>
  <c r="BB355" i="4" s="1"/>
  <c r="BC355" i="4" a="1"/>
  <c r="BC355" i="4" s="1"/>
  <c r="AV355" i="4" a="1"/>
  <c r="AV355" i="4" s="1"/>
  <c r="BD355" i="4" a="1"/>
  <c r="BD355" i="4" s="1"/>
  <c r="BF355" i="4" s="1" a="1"/>
  <c r="BF355" i="4" s="1"/>
  <c r="BI355" i="4" l="1"/>
  <c r="BJ355" i="4"/>
  <c r="BH355" i="4"/>
  <c r="X355" i="4"/>
  <c r="V355" i="4"/>
  <c r="W355" i="4"/>
  <c r="Y355" i="4"/>
  <c r="Z355" i="4" s="1"/>
  <c r="BK355" i="4" l="1"/>
  <c r="BL355" i="4" s="1"/>
  <c r="AF355" i="4" a="1"/>
  <c r="AF355" i="4" s="1"/>
  <c r="AA355" i="4" a="1"/>
  <c r="AA355" i="4" s="1"/>
  <c r="BY355" i="4" s="1" a="1"/>
  <c r="BY355" i="4" s="1"/>
  <c r="AC355" i="4" a="1"/>
  <c r="AC355" i="4" s="1"/>
  <c r="AG355" i="4" a="1"/>
  <c r="AG355" i="4" s="1"/>
  <c r="AH355" i="4" s="1"/>
  <c r="AD355" i="4" a="1"/>
  <c r="AD355" i="4" s="1"/>
  <c r="AB355" i="4" a="1"/>
  <c r="AB355" i="4" s="1"/>
  <c r="BO355" i="4" a="1"/>
  <c r="BO355" i="4" s="1"/>
  <c r="BP355" i="4" a="1"/>
  <c r="BP355" i="4" s="1"/>
  <c r="BR355" i="4" a="1"/>
  <c r="BR355" i="4" s="1"/>
  <c r="BM355" i="4" a="1"/>
  <c r="BM355" i="4" s="1"/>
  <c r="AM355" i="4" s="1" a="1"/>
  <c r="AM355" i="4" s="1"/>
  <c r="BS355" i="4" a="1"/>
  <c r="BS355" i="4" s="1"/>
  <c r="BT355" i="4" s="1"/>
  <c r="BN355" i="4" a="1"/>
  <c r="BN355" i="4" s="1"/>
  <c r="CB355" i="4" l="1"/>
  <c r="AP355" i="4"/>
  <c r="AS355" i="4"/>
  <c r="AQ355" i="4"/>
  <c r="AR355" i="4"/>
  <c r="CE355" i="4"/>
  <c r="CD355" i="4"/>
  <c r="CC355" i="4"/>
  <c r="BQ355" i="4"/>
  <c r="BU355" i="4" s="1"/>
  <c r="AJ355" i="4"/>
  <c r="AN355" i="4" s="1"/>
  <c r="AO355" i="4" s="1"/>
  <c r="AE355" i="4"/>
  <c r="AI355" i="4"/>
  <c r="BV355" i="4" s="1"/>
  <c r="BZ355" i="4" s="1"/>
  <c r="CA355" i="4" s="1"/>
  <c r="BW355" i="4" l="1"/>
  <c r="BX355" i="4" s="1"/>
  <c r="AK355" i="4"/>
  <c r="AL355" i="4" s="1"/>
  <c r="CF355" i="4"/>
  <c r="H356" i="4" l="1"/>
  <c r="AT356" i="4"/>
  <c r="AU356" i="4" l="1" a="1"/>
  <c r="AU356" i="4" s="1"/>
  <c r="AX356" i="4" a="1"/>
  <c r="AX356" i="4" s="1"/>
  <c r="BA356" i="4" a="1"/>
  <c r="BA356" i="4" s="1"/>
  <c r="AW356" i="4" a="1"/>
  <c r="AW356" i="4" s="1"/>
  <c r="AZ356" i="4" a="1"/>
  <c r="AZ356" i="4" s="1"/>
  <c r="AY356" i="4" a="1"/>
  <c r="AY356" i="4" s="1"/>
  <c r="I356" i="4" a="1"/>
  <c r="I356" i="4" s="1"/>
  <c r="M356" i="4" a="1"/>
  <c r="M356" i="4" s="1"/>
  <c r="N356" i="4" a="1"/>
  <c r="N356" i="4" s="1"/>
  <c r="K356" i="4" a="1"/>
  <c r="K356" i="4" s="1"/>
  <c r="O356" i="4" a="1"/>
  <c r="O356" i="4" s="1"/>
  <c r="L356" i="4" a="1"/>
  <c r="L356" i="4" s="1"/>
  <c r="J356" i="4" l="1" a="1"/>
  <c r="J356" i="4" s="1"/>
  <c r="R356" i="4" a="1"/>
  <c r="R356" i="4" s="1"/>
  <c r="T356" i="4" s="1" a="1"/>
  <c r="T356" i="4" s="1"/>
  <c r="S356" i="4" a="1"/>
  <c r="S356" i="4" s="1"/>
  <c r="U356" i="4" s="1" a="1"/>
  <c r="U356" i="4" s="1"/>
  <c r="P356" i="4" a="1"/>
  <c r="P356" i="4" s="1"/>
  <c r="Q356" i="4" a="1"/>
  <c r="Q356" i="4" s="1"/>
  <c r="BC356" i="4" a="1"/>
  <c r="BC356" i="4" s="1"/>
  <c r="AV356" i="4" a="1"/>
  <c r="AV356" i="4" s="1"/>
  <c r="BD356" i="4" a="1"/>
  <c r="BD356" i="4" s="1"/>
  <c r="BF356" i="4" s="1" a="1"/>
  <c r="BF356" i="4" s="1"/>
  <c r="BE356" i="4" a="1"/>
  <c r="BE356" i="4" s="1"/>
  <c r="BG356" i="4" s="1" a="1"/>
  <c r="BG356" i="4" s="1"/>
  <c r="BB356" i="4" a="1"/>
  <c r="BB356" i="4" s="1"/>
  <c r="BH356" i="4" l="1"/>
  <c r="BI356" i="4"/>
  <c r="BJ356" i="4"/>
  <c r="BK356" i="4" s="1"/>
  <c r="BL356" i="4" s="1"/>
  <c r="V356" i="4"/>
  <c r="W356" i="4"/>
  <c r="X356" i="4"/>
  <c r="Y356" i="4" s="1"/>
  <c r="Z356" i="4" s="1"/>
  <c r="AB356" i="4" l="1" a="1"/>
  <c r="AB356" i="4" s="1"/>
  <c r="AG356" i="4" a="1"/>
  <c r="AG356" i="4" s="1"/>
  <c r="AC356" i="4" a="1"/>
  <c r="AC356" i="4" s="1"/>
  <c r="AD356" i="4" a="1"/>
  <c r="AD356" i="4" s="1"/>
  <c r="AA356" i="4" a="1"/>
  <c r="AA356" i="4" s="1"/>
  <c r="BY356" i="4" s="1" a="1"/>
  <c r="BY356" i="4" s="1"/>
  <c r="AF356" i="4" a="1"/>
  <c r="AF356" i="4" s="1"/>
  <c r="BR356" i="4" a="1"/>
  <c r="BR356" i="4" s="1"/>
  <c r="BN356" i="4" a="1"/>
  <c r="BN356" i="4" s="1"/>
  <c r="BS356" i="4" a="1"/>
  <c r="BS356" i="4" s="1"/>
  <c r="BT356" i="4" s="1"/>
  <c r="CB356" i="4" s="1"/>
  <c r="BO356" i="4" a="1"/>
  <c r="BO356" i="4" s="1"/>
  <c r="BP356" i="4" a="1"/>
  <c r="BP356" i="4" s="1"/>
  <c r="BM356" i="4" a="1"/>
  <c r="BM356" i="4" s="1"/>
  <c r="AM356" i="4" s="1" a="1"/>
  <c r="AM356" i="4" s="1"/>
  <c r="AH356" i="4" l="1"/>
  <c r="AP356" i="4" s="1"/>
  <c r="BQ356" i="4"/>
  <c r="BU356" i="4"/>
  <c r="AE356" i="4"/>
  <c r="AI356" i="4" s="1"/>
  <c r="BV356" i="4" s="1"/>
  <c r="BZ356" i="4" s="1"/>
  <c r="CA356" i="4" s="1"/>
  <c r="AJ356" i="4"/>
  <c r="AN356" i="4" s="1"/>
  <c r="AO356" i="4" l="1"/>
  <c r="AR356" i="4"/>
  <c r="AS356" i="4"/>
  <c r="AQ356" i="4"/>
  <c r="CE356" i="4"/>
  <c r="CC356" i="4"/>
  <c r="CD356" i="4"/>
  <c r="BW356" i="4"/>
  <c r="BX356" i="4" s="1"/>
  <c r="AK356" i="4"/>
  <c r="AL356" i="4" s="1"/>
  <c r="CF356" i="4"/>
  <c r="H357" i="4" l="1"/>
  <c r="AT357" i="4"/>
  <c r="AU357" i="4" l="1" a="1"/>
  <c r="AU357" i="4" s="1"/>
  <c r="AW357" i="4" a="1"/>
  <c r="AW357" i="4" s="1"/>
  <c r="BA357" i="4" a="1"/>
  <c r="BA357" i="4" s="1"/>
  <c r="AZ357" i="4" a="1"/>
  <c r="AZ357" i="4" s="1"/>
  <c r="AY357" i="4" a="1"/>
  <c r="AY357" i="4" s="1"/>
  <c r="I357" i="4" a="1"/>
  <c r="I357" i="4" s="1"/>
  <c r="O357" i="4" a="1"/>
  <c r="O357" i="4" s="1"/>
  <c r="M357" i="4" a="1"/>
  <c r="M357" i="4" s="1"/>
  <c r="L357" i="4" a="1"/>
  <c r="L357" i="4" s="1"/>
  <c r="N357" i="4" a="1"/>
  <c r="N357" i="4" s="1"/>
  <c r="K357" i="4" a="1"/>
  <c r="K357" i="4" s="1"/>
  <c r="P357" i="4" l="1" a="1"/>
  <c r="P357" i="4" s="1"/>
  <c r="Q357" i="4" a="1"/>
  <c r="Q357" i="4" s="1"/>
  <c r="J357" i="4" a="1"/>
  <c r="J357" i="4" s="1"/>
  <c r="R357" i="4" a="1"/>
  <c r="R357" i="4" s="1"/>
  <c r="T357" i="4" s="1" a="1"/>
  <c r="T357" i="4" s="1"/>
  <c r="S357" i="4" a="1"/>
  <c r="S357" i="4" s="1"/>
  <c r="U357" i="4" s="1" a="1"/>
  <c r="U357" i="4" s="1"/>
  <c r="AX357" i="4" a="1"/>
  <c r="AX357" i="4" s="1"/>
  <c r="BB357" i="4" a="1"/>
  <c r="BB357" i="4" s="1"/>
  <c r="BC357" i="4" a="1"/>
  <c r="BC357" i="4" s="1"/>
  <c r="AV357" i="4" a="1"/>
  <c r="AV357" i="4" s="1"/>
  <c r="BD357" i="4" a="1"/>
  <c r="BD357" i="4" s="1"/>
  <c r="BF357" i="4" s="1" a="1"/>
  <c r="BF357" i="4" s="1"/>
  <c r="BE357" i="4" a="1"/>
  <c r="BE357" i="4" s="1"/>
  <c r="BG357" i="4" s="1" a="1"/>
  <c r="BG357" i="4" s="1"/>
  <c r="BH357" i="4" l="1"/>
  <c r="BI357" i="4"/>
  <c r="BJ357" i="4"/>
  <c r="BK357" i="4" s="1"/>
  <c r="BL357" i="4" s="1"/>
  <c r="V357" i="4"/>
  <c r="W357" i="4"/>
  <c r="X357" i="4"/>
  <c r="Y357" i="4" s="1"/>
  <c r="Z357" i="4" s="1"/>
  <c r="AA357" i="4" l="1" a="1"/>
  <c r="AA357" i="4" s="1"/>
  <c r="BY357" i="4" s="1" a="1"/>
  <c r="BY357" i="4" s="1"/>
  <c r="AF357" i="4" a="1"/>
  <c r="AF357" i="4" s="1"/>
  <c r="AB357" i="4" a="1"/>
  <c r="AB357" i="4" s="1"/>
  <c r="AG357" i="4" a="1"/>
  <c r="AG357" i="4" s="1"/>
  <c r="AH357" i="4" s="1"/>
  <c r="AP357" i="4" s="1"/>
  <c r="AC357" i="4" a="1"/>
  <c r="AC357" i="4" s="1"/>
  <c r="AD357" i="4" a="1"/>
  <c r="AD357" i="4" s="1"/>
  <c r="BP357" i="4" a="1"/>
  <c r="BP357" i="4" s="1"/>
  <c r="BM357" i="4" a="1"/>
  <c r="BM357" i="4" s="1"/>
  <c r="AM357" i="4" s="1" a="1"/>
  <c r="AM357" i="4" s="1"/>
  <c r="BR357" i="4" a="1"/>
  <c r="BR357" i="4" s="1"/>
  <c r="BN357" i="4" a="1"/>
  <c r="BN357" i="4" s="1"/>
  <c r="BS357" i="4" a="1"/>
  <c r="BS357" i="4" s="1"/>
  <c r="BT357" i="4" s="1"/>
  <c r="CB357" i="4" s="1"/>
  <c r="BO357" i="4" a="1"/>
  <c r="BO357" i="4" s="1"/>
  <c r="BQ357" i="4" s="1"/>
  <c r="AR357" i="4" l="1"/>
  <c r="AS357" i="4"/>
  <c r="AQ357" i="4"/>
  <c r="CE357" i="4"/>
  <c r="CD357" i="4"/>
  <c r="CC357" i="4"/>
  <c r="BU357" i="4"/>
  <c r="AE357" i="4"/>
  <c r="AI357" i="4" s="1"/>
  <c r="BV357" i="4" s="1"/>
  <c r="BZ357" i="4" s="1"/>
  <c r="CA357" i="4" s="1"/>
  <c r="AJ357" i="4"/>
  <c r="AN357" i="4" s="1"/>
  <c r="AO357" i="4" s="1"/>
  <c r="BW357" i="4" l="1"/>
  <c r="BX357" i="4" s="1"/>
  <c r="AK357" i="4"/>
  <c r="AL357" i="4" s="1"/>
  <c r="CF357" i="4"/>
  <c r="H358" i="4" l="1"/>
  <c r="AT358" i="4"/>
  <c r="AU358" i="4" l="1" a="1"/>
  <c r="AU358" i="4" s="1"/>
  <c r="AY358" i="4" a="1"/>
  <c r="AY358" i="4" s="1"/>
  <c r="AX358" i="4" a="1"/>
  <c r="AX358" i="4" s="1"/>
  <c r="BA358" i="4" a="1"/>
  <c r="BA358" i="4" s="1"/>
  <c r="AW358" i="4" a="1"/>
  <c r="AW358" i="4" s="1"/>
  <c r="I358" i="4" a="1"/>
  <c r="I358" i="4" s="1"/>
  <c r="O358" i="4" a="1"/>
  <c r="O358" i="4" s="1"/>
  <c r="N358" i="4" a="1"/>
  <c r="N358" i="4" s="1"/>
  <c r="M358" i="4" a="1"/>
  <c r="M358" i="4" s="1"/>
  <c r="K358" i="4" a="1"/>
  <c r="K358" i="4" s="1"/>
  <c r="L358" i="4" l="1" a="1"/>
  <c r="L358" i="4" s="1"/>
  <c r="S358" i="4" a="1"/>
  <c r="S358" i="4" s="1"/>
  <c r="U358" i="4" s="1" a="1"/>
  <c r="U358" i="4" s="1"/>
  <c r="P358" i="4" a="1"/>
  <c r="P358" i="4" s="1"/>
  <c r="Q358" i="4" a="1"/>
  <c r="Q358" i="4" s="1"/>
  <c r="J358" i="4" a="1"/>
  <c r="J358" i="4" s="1"/>
  <c r="R358" i="4" a="1"/>
  <c r="R358" i="4" s="1"/>
  <c r="T358" i="4" s="1" a="1"/>
  <c r="T358" i="4" s="1"/>
  <c r="AZ358" i="4" a="1"/>
  <c r="AZ358" i="4" s="1"/>
  <c r="AV358" i="4" a="1"/>
  <c r="AV358" i="4" s="1"/>
  <c r="BD358" i="4" a="1"/>
  <c r="BD358" i="4" s="1"/>
  <c r="BF358" i="4" s="1" a="1"/>
  <c r="BF358" i="4" s="1"/>
  <c r="BE358" i="4" a="1"/>
  <c r="BE358" i="4" s="1"/>
  <c r="BG358" i="4" s="1" a="1"/>
  <c r="BG358" i="4" s="1"/>
  <c r="BB358" i="4" a="1"/>
  <c r="BB358" i="4" s="1"/>
  <c r="BC358" i="4" a="1"/>
  <c r="BC358" i="4" s="1"/>
  <c r="BH358" i="4" l="1"/>
  <c r="BI358" i="4"/>
  <c r="BJ358" i="4"/>
  <c r="BK358" i="4" s="1"/>
  <c r="BL358" i="4" s="1"/>
  <c r="W358" i="4"/>
  <c r="X358" i="4"/>
  <c r="V358" i="4"/>
  <c r="Y358" i="4"/>
  <c r="Z358" i="4" s="1"/>
  <c r="AC358" i="4" l="1" a="1"/>
  <c r="AC358" i="4" s="1"/>
  <c r="AB358" i="4" a="1"/>
  <c r="AB358" i="4" s="1"/>
  <c r="AF358" i="4" a="1"/>
  <c r="AF358" i="4" s="1"/>
  <c r="AA358" i="4" a="1"/>
  <c r="AA358" i="4" s="1"/>
  <c r="BY358" i="4" s="1" a="1"/>
  <c r="BY358" i="4" s="1"/>
  <c r="AG358" i="4" a="1"/>
  <c r="AG358" i="4" s="1"/>
  <c r="AH358" i="4" s="1"/>
  <c r="AP358" i="4" s="1"/>
  <c r="AD358" i="4" a="1"/>
  <c r="AD358" i="4" s="1"/>
  <c r="BS358" i="4" a="1"/>
  <c r="BS358" i="4" s="1"/>
  <c r="BO358" i="4" a="1"/>
  <c r="BO358" i="4" s="1"/>
  <c r="BP358" i="4" a="1"/>
  <c r="BP358" i="4" s="1"/>
  <c r="BM358" i="4" a="1"/>
  <c r="BM358" i="4" s="1"/>
  <c r="AM358" i="4" s="1" a="1"/>
  <c r="AM358" i="4" s="1"/>
  <c r="BR358" i="4" a="1"/>
  <c r="BR358" i="4" s="1"/>
  <c r="BN358" i="4" a="1"/>
  <c r="BN358" i="4" s="1"/>
  <c r="BQ358" i="4" l="1"/>
  <c r="BU358" i="4" s="1"/>
  <c r="BT358" i="4"/>
  <c r="CB358" i="4" s="1"/>
  <c r="AJ358" i="4"/>
  <c r="AN358" i="4" s="1"/>
  <c r="AO358" i="4" s="1"/>
  <c r="AE358" i="4"/>
  <c r="AI358" i="4" s="1"/>
  <c r="AS358" i="4" l="1"/>
  <c r="AQ358" i="4"/>
  <c r="AR358" i="4"/>
  <c r="CD358" i="4"/>
  <c r="CE358" i="4"/>
  <c r="CC358" i="4"/>
  <c r="AK358" i="4"/>
  <c r="AL358" i="4" s="1"/>
  <c r="BV358" i="4"/>
  <c r="BZ358" i="4" s="1"/>
  <c r="CA358" i="4" s="1"/>
  <c r="BW358" i="4" l="1"/>
  <c r="BX358" i="4" s="1"/>
  <c r="CF358" i="4" s="1"/>
  <c r="AT359" i="4"/>
  <c r="H359" i="4"/>
  <c r="I359" i="4" l="1" a="1"/>
  <c r="I359" i="4" s="1"/>
  <c r="O359" i="4" a="1"/>
  <c r="O359" i="4" s="1"/>
  <c r="L359" i="4" a="1"/>
  <c r="L359" i="4" s="1"/>
  <c r="K359" i="4" a="1"/>
  <c r="K359" i="4" s="1"/>
  <c r="N359" i="4" a="1"/>
  <c r="N359" i="4" s="1"/>
  <c r="AU359" i="4" a="1"/>
  <c r="AU359" i="4" s="1"/>
  <c r="AY359" i="4" a="1"/>
  <c r="AY359" i="4" s="1"/>
  <c r="AZ359" i="4" a="1"/>
  <c r="AZ359" i="4" s="1"/>
  <c r="AW359" i="4" a="1"/>
  <c r="AW359" i="4" s="1"/>
  <c r="BA359" i="4" a="1"/>
  <c r="BA359" i="4" s="1"/>
  <c r="AX359" i="4" a="1"/>
  <c r="AX359" i="4" s="1"/>
  <c r="BC359" i="4" l="1" a="1"/>
  <c r="BC359" i="4" s="1"/>
  <c r="AV359" i="4" a="1"/>
  <c r="AV359" i="4" s="1"/>
  <c r="BD359" i="4" a="1"/>
  <c r="BD359" i="4" s="1"/>
  <c r="BF359" i="4" s="1" a="1"/>
  <c r="BF359" i="4" s="1"/>
  <c r="BE359" i="4" a="1"/>
  <c r="BE359" i="4" s="1"/>
  <c r="BG359" i="4" s="1" a="1"/>
  <c r="BG359" i="4" s="1"/>
  <c r="BB359" i="4" a="1"/>
  <c r="BB359" i="4" s="1"/>
  <c r="M359" i="4" a="1"/>
  <c r="M359" i="4" s="1"/>
  <c r="Q359" i="4" a="1"/>
  <c r="Q359" i="4" s="1"/>
  <c r="J359" i="4" a="1"/>
  <c r="J359" i="4" s="1"/>
  <c r="R359" i="4" a="1"/>
  <c r="R359" i="4" s="1"/>
  <c r="T359" i="4" s="1" a="1"/>
  <c r="T359" i="4" s="1"/>
  <c r="S359" i="4" a="1"/>
  <c r="S359" i="4" s="1"/>
  <c r="U359" i="4" s="1" a="1"/>
  <c r="U359" i="4" s="1"/>
  <c r="P359" i="4" a="1"/>
  <c r="P359" i="4" s="1"/>
  <c r="V359" i="4" l="1"/>
  <c r="W359" i="4"/>
  <c r="X359" i="4"/>
  <c r="Y359" i="4" s="1"/>
  <c r="Z359" i="4" s="1"/>
  <c r="BH359" i="4"/>
  <c r="BI359" i="4"/>
  <c r="BJ359" i="4"/>
  <c r="BK359" i="4" s="1"/>
  <c r="BL359" i="4" s="1"/>
  <c r="BM359" i="4" l="1" a="1"/>
  <c r="BM359" i="4" s="1"/>
  <c r="AM359" i="4" s="1" a="1"/>
  <c r="AM359" i="4" s="1"/>
  <c r="BR359" i="4" a="1"/>
  <c r="BR359" i="4" s="1"/>
  <c r="BN359" i="4" a="1"/>
  <c r="BN359" i="4" s="1"/>
  <c r="BS359" i="4" a="1"/>
  <c r="BS359" i="4" s="1"/>
  <c r="BT359" i="4" s="1"/>
  <c r="CB359" i="4" s="1"/>
  <c r="BO359" i="4" a="1"/>
  <c r="BO359" i="4" s="1"/>
  <c r="BP359" i="4" a="1"/>
  <c r="BP359" i="4" s="1"/>
  <c r="AF359" i="4" a="1"/>
  <c r="AF359" i="4" s="1"/>
  <c r="AB359" i="4" a="1"/>
  <c r="AB359" i="4" s="1"/>
  <c r="AG359" i="4" a="1"/>
  <c r="AG359" i="4" s="1"/>
  <c r="AH359" i="4" s="1"/>
  <c r="AP359" i="4" s="1"/>
  <c r="AC359" i="4" a="1"/>
  <c r="AC359" i="4" s="1"/>
  <c r="AD359" i="4" a="1"/>
  <c r="AD359" i="4" s="1"/>
  <c r="AA359" i="4" a="1"/>
  <c r="AA359" i="4" s="1"/>
  <c r="BY359" i="4" s="1" a="1"/>
  <c r="BY359" i="4" s="1"/>
  <c r="AS359" i="4" l="1"/>
  <c r="AR359" i="4"/>
  <c r="AQ359" i="4"/>
  <c r="CE359" i="4"/>
  <c r="CC359" i="4"/>
  <c r="CD359" i="4"/>
  <c r="AE359" i="4"/>
  <c r="AI359" i="4" s="1"/>
  <c r="BQ359" i="4"/>
  <c r="BV359" i="4"/>
  <c r="BZ359" i="4" s="1"/>
  <c r="CA359" i="4" s="1"/>
  <c r="BU359" i="4"/>
  <c r="BW359" i="4" l="1"/>
  <c r="BX359" i="4" s="1"/>
  <c r="AJ359" i="4"/>
  <c r="AN359" i="4" s="1"/>
  <c r="AO359" i="4" s="1"/>
  <c r="AK359" i="4" l="1"/>
  <c r="AL359" i="4" s="1"/>
  <c r="CF359" i="4" s="1"/>
  <c r="H360" i="4"/>
  <c r="AT360" i="4"/>
  <c r="AU360" i="4" l="1" a="1"/>
  <c r="AU360" i="4" s="1"/>
  <c r="AY360" i="4" a="1"/>
  <c r="AY360" i="4" s="1"/>
  <c r="AZ360" i="4" a="1"/>
  <c r="AZ360" i="4" s="1"/>
  <c r="AW360" i="4" a="1"/>
  <c r="AW360" i="4" s="1"/>
  <c r="BA360" i="4" a="1"/>
  <c r="BA360" i="4" s="1"/>
  <c r="AX360" i="4" a="1"/>
  <c r="AX360" i="4" s="1"/>
  <c r="I360" i="4" a="1"/>
  <c r="I360" i="4" s="1"/>
  <c r="O360" i="4" a="1"/>
  <c r="O360" i="4" s="1"/>
  <c r="K360" i="4" a="1"/>
  <c r="K360" i="4" s="1"/>
  <c r="N360" i="4" a="1"/>
  <c r="N360" i="4" s="1"/>
  <c r="L360" i="4" a="1"/>
  <c r="L360" i="4" s="1"/>
  <c r="M360" i="4" l="1" a="1"/>
  <c r="M360" i="4" s="1"/>
  <c r="P360" i="4" a="1"/>
  <c r="P360" i="4" s="1"/>
  <c r="Q360" i="4" a="1"/>
  <c r="Q360" i="4" s="1"/>
  <c r="J360" i="4" a="1"/>
  <c r="J360" i="4" s="1"/>
  <c r="R360" i="4" a="1"/>
  <c r="R360" i="4" s="1"/>
  <c r="T360" i="4" s="1" a="1"/>
  <c r="T360" i="4" s="1"/>
  <c r="S360" i="4" a="1"/>
  <c r="S360" i="4" s="1"/>
  <c r="U360" i="4" s="1" a="1"/>
  <c r="U360" i="4" s="1"/>
  <c r="BE360" i="4" a="1"/>
  <c r="BE360" i="4" s="1"/>
  <c r="BG360" i="4" s="1" a="1"/>
  <c r="BG360" i="4" s="1"/>
  <c r="BB360" i="4" a="1"/>
  <c r="BB360" i="4" s="1"/>
  <c r="BC360" i="4" a="1"/>
  <c r="BC360" i="4" s="1"/>
  <c r="AV360" i="4" a="1"/>
  <c r="AV360" i="4" s="1"/>
  <c r="BD360" i="4" a="1"/>
  <c r="BD360" i="4" s="1"/>
  <c r="BF360" i="4" s="1" a="1"/>
  <c r="BF360" i="4" s="1"/>
  <c r="BJ360" i="4" l="1"/>
  <c r="BH360" i="4"/>
  <c r="BI360" i="4"/>
  <c r="V360" i="4"/>
  <c r="W360" i="4"/>
  <c r="X360" i="4"/>
  <c r="Y360" i="4" s="1"/>
  <c r="Z360" i="4" s="1"/>
  <c r="BK360" i="4" l="1"/>
  <c r="BL360" i="4" s="1"/>
  <c r="AD360" i="4" a="1"/>
  <c r="AD360" i="4" s="1"/>
  <c r="AA360" i="4" a="1"/>
  <c r="AA360" i="4" s="1"/>
  <c r="BY360" i="4" s="1" a="1"/>
  <c r="BY360" i="4" s="1"/>
  <c r="AF360" i="4" a="1"/>
  <c r="AF360" i="4" s="1"/>
  <c r="AB360" i="4" a="1"/>
  <c r="AB360" i="4" s="1"/>
  <c r="AG360" i="4" a="1"/>
  <c r="AG360" i="4" s="1"/>
  <c r="AH360" i="4" s="1"/>
  <c r="AP360" i="4" s="1"/>
  <c r="AC360" i="4" a="1"/>
  <c r="AC360" i="4" s="1"/>
  <c r="AE360" i="4" s="1"/>
  <c r="BP360" i="4" a="1"/>
  <c r="BP360" i="4" s="1"/>
  <c r="BS360" i="4" a="1"/>
  <c r="BS360" i="4" s="1"/>
  <c r="BN360" i="4" a="1"/>
  <c r="BN360" i="4" s="1"/>
  <c r="BR360" i="4" a="1"/>
  <c r="BR360" i="4" s="1"/>
  <c r="BO360" i="4" a="1"/>
  <c r="BO360" i="4" s="1"/>
  <c r="BQ360" i="4" s="1"/>
  <c r="BM360" i="4" a="1"/>
  <c r="BM360" i="4" s="1"/>
  <c r="AM360" i="4" s="1" a="1"/>
  <c r="AM360" i="4" s="1"/>
  <c r="BT360" i="4" l="1"/>
  <c r="CB360" i="4" s="1"/>
  <c r="BU360" i="4"/>
  <c r="AJ360" i="4"/>
  <c r="AN360" i="4" s="1"/>
  <c r="AO360" i="4" s="1"/>
  <c r="AI360" i="4"/>
  <c r="BV360" i="4" s="1"/>
  <c r="BZ360" i="4" s="1"/>
  <c r="CA360" i="4" l="1"/>
  <c r="AS360" i="4"/>
  <c r="AQ360" i="4"/>
  <c r="AR360" i="4"/>
  <c r="CD360" i="4"/>
  <c r="CE360" i="4"/>
  <c r="CC360" i="4"/>
  <c r="BW360" i="4"/>
  <c r="BX360" i="4" s="1"/>
  <c r="AK360" i="4"/>
  <c r="AL360" i="4" s="1"/>
  <c r="CF360" i="4"/>
  <c r="H361" i="4" l="1"/>
  <c r="AT361" i="4"/>
  <c r="AU361" i="4" l="1" a="1"/>
  <c r="AU361" i="4" s="1"/>
  <c r="BA361" i="4" a="1"/>
  <c r="BA361" i="4" s="1"/>
  <c r="AW361" i="4" a="1"/>
  <c r="AW361" i="4" s="1"/>
  <c r="AY361" i="4" a="1"/>
  <c r="AY361" i="4" s="1"/>
  <c r="AZ361" i="4" a="1"/>
  <c r="AZ361" i="4" s="1"/>
  <c r="I361" i="4" a="1"/>
  <c r="I361" i="4" s="1"/>
  <c r="N361" i="4" a="1"/>
  <c r="N361" i="4" s="1"/>
  <c r="M361" i="4" a="1"/>
  <c r="M361" i="4" s="1"/>
  <c r="O361" i="4" a="1"/>
  <c r="O361" i="4" s="1"/>
  <c r="L361" i="4" a="1"/>
  <c r="L361" i="4" s="1"/>
  <c r="K361" i="4" l="1" a="1"/>
  <c r="K361" i="4" s="1"/>
  <c r="J361" i="4" a="1"/>
  <c r="J361" i="4" s="1"/>
  <c r="R361" i="4" a="1"/>
  <c r="R361" i="4" s="1"/>
  <c r="T361" i="4" s="1" a="1"/>
  <c r="T361" i="4" s="1"/>
  <c r="S361" i="4" a="1"/>
  <c r="S361" i="4" s="1"/>
  <c r="U361" i="4" s="1" a="1"/>
  <c r="U361" i="4" s="1"/>
  <c r="P361" i="4" a="1"/>
  <c r="P361" i="4" s="1"/>
  <c r="Q361" i="4" a="1"/>
  <c r="Q361" i="4" s="1"/>
  <c r="AX361" i="4" a="1"/>
  <c r="AX361" i="4" s="1"/>
  <c r="AV361" i="4" a="1"/>
  <c r="AV361" i="4" s="1"/>
  <c r="BD361" i="4" a="1"/>
  <c r="BD361" i="4" s="1"/>
  <c r="BF361" i="4" s="1" a="1"/>
  <c r="BF361" i="4" s="1"/>
  <c r="BE361" i="4" a="1"/>
  <c r="BE361" i="4" s="1"/>
  <c r="BG361" i="4" s="1" a="1"/>
  <c r="BG361" i="4" s="1"/>
  <c r="BB361" i="4" a="1"/>
  <c r="BB361" i="4" s="1"/>
  <c r="BC361" i="4" a="1"/>
  <c r="BC361" i="4" s="1"/>
  <c r="BH361" i="4" l="1"/>
  <c r="BI361" i="4"/>
  <c r="BJ361" i="4"/>
  <c r="BK361" i="4" s="1"/>
  <c r="BL361" i="4" s="1"/>
  <c r="V361" i="4"/>
  <c r="W361" i="4"/>
  <c r="X361" i="4"/>
  <c r="Y361" i="4" s="1"/>
  <c r="Z361" i="4" s="1"/>
  <c r="AG361" i="4" l="1" a="1"/>
  <c r="AG361" i="4" s="1"/>
  <c r="AC361" i="4" a="1"/>
  <c r="AC361" i="4" s="1"/>
  <c r="AD361" i="4" a="1"/>
  <c r="AD361" i="4" s="1"/>
  <c r="AA361" i="4" a="1"/>
  <c r="AA361" i="4" s="1"/>
  <c r="BY361" i="4" s="1" a="1"/>
  <c r="BY361" i="4" s="1"/>
  <c r="AF361" i="4" a="1"/>
  <c r="AF361" i="4" s="1"/>
  <c r="AB361" i="4" a="1"/>
  <c r="AB361" i="4" s="1"/>
  <c r="BN361" i="4" a="1"/>
  <c r="BN361" i="4" s="1"/>
  <c r="BS361" i="4" a="1"/>
  <c r="BS361" i="4" s="1"/>
  <c r="BO361" i="4" a="1"/>
  <c r="BO361" i="4" s="1"/>
  <c r="BP361" i="4" a="1"/>
  <c r="BP361" i="4" s="1"/>
  <c r="BM361" i="4" a="1"/>
  <c r="BM361" i="4" s="1"/>
  <c r="AM361" i="4" s="1" a="1"/>
  <c r="AM361" i="4" s="1"/>
  <c r="BR361" i="4" a="1"/>
  <c r="BR361" i="4" s="1"/>
  <c r="AH361" i="4" l="1"/>
  <c r="AP361" i="4" s="1"/>
  <c r="BT361" i="4"/>
  <c r="CB361" i="4" s="1"/>
  <c r="BQ361" i="4"/>
  <c r="BU361" i="4" s="1"/>
  <c r="AE361" i="4"/>
  <c r="AI361" i="4" s="1"/>
  <c r="BV361" i="4" s="1"/>
  <c r="BZ361" i="4" s="1"/>
  <c r="AJ361" i="4"/>
  <c r="AN361" i="4" s="1"/>
  <c r="CA361" i="4" l="1"/>
  <c r="AO361" i="4"/>
  <c r="AR361" i="4"/>
  <c r="AS361" i="4"/>
  <c r="AQ361" i="4"/>
  <c r="CE361" i="4"/>
  <c r="CD361" i="4"/>
  <c r="CC361" i="4"/>
  <c r="BW361" i="4"/>
  <c r="BX361" i="4" s="1"/>
  <c r="AK361" i="4"/>
  <c r="AL361" i="4" s="1"/>
  <c r="CF361" i="4"/>
  <c r="H362" i="4" l="1"/>
  <c r="AT362" i="4"/>
  <c r="AU362" i="4" l="1" a="1"/>
  <c r="AU362" i="4" s="1"/>
  <c r="BA362" i="4" a="1"/>
  <c r="BA362" i="4" s="1"/>
  <c r="AW362" i="4" a="1"/>
  <c r="AW362" i="4" s="1"/>
  <c r="AZ362" i="4" a="1"/>
  <c r="AZ362" i="4" s="1"/>
  <c r="AY362" i="4" a="1"/>
  <c r="AY362" i="4" s="1"/>
  <c r="I362" i="4" a="1"/>
  <c r="I362" i="4" s="1"/>
  <c r="M362" i="4" a="1"/>
  <c r="M362" i="4" s="1"/>
  <c r="O362" i="4" a="1"/>
  <c r="O362" i="4" s="1"/>
  <c r="K362" i="4" a="1"/>
  <c r="K362" i="4" s="1"/>
  <c r="L362" i="4" a="1"/>
  <c r="L362" i="4" s="1"/>
  <c r="N362" i="4" l="1" a="1"/>
  <c r="N362" i="4" s="1"/>
  <c r="Q362" i="4" a="1"/>
  <c r="Q362" i="4" s="1"/>
  <c r="J362" i="4" a="1"/>
  <c r="J362" i="4" s="1"/>
  <c r="R362" i="4" a="1"/>
  <c r="R362" i="4" s="1"/>
  <c r="T362" i="4" s="1" a="1"/>
  <c r="T362" i="4" s="1"/>
  <c r="S362" i="4" a="1"/>
  <c r="S362" i="4" s="1"/>
  <c r="U362" i="4" s="1" a="1"/>
  <c r="U362" i="4" s="1"/>
  <c r="P362" i="4" a="1"/>
  <c r="P362" i="4" s="1"/>
  <c r="AX362" i="4" a="1"/>
  <c r="AX362" i="4" s="1"/>
  <c r="BB362" i="4" a="1"/>
  <c r="BB362" i="4" s="1"/>
  <c r="BC362" i="4" a="1"/>
  <c r="BC362" i="4" s="1"/>
  <c r="AV362" i="4" a="1"/>
  <c r="AV362" i="4" s="1"/>
  <c r="BD362" i="4" a="1"/>
  <c r="BD362" i="4" s="1"/>
  <c r="BF362" i="4" s="1" a="1"/>
  <c r="BF362" i="4" s="1"/>
  <c r="BE362" i="4" a="1"/>
  <c r="BE362" i="4" s="1"/>
  <c r="BG362" i="4" s="1" a="1"/>
  <c r="BG362" i="4" s="1"/>
  <c r="BH362" i="4" l="1"/>
  <c r="BI362" i="4"/>
  <c r="BJ362" i="4"/>
  <c r="BK362" i="4" s="1"/>
  <c r="BL362" i="4" s="1"/>
  <c r="V362" i="4"/>
  <c r="W362" i="4"/>
  <c r="X362" i="4"/>
  <c r="Y362" i="4" s="1"/>
  <c r="Z362" i="4" s="1"/>
  <c r="AA362" i="4" l="1" a="1"/>
  <c r="AA362" i="4" s="1"/>
  <c r="BY362" i="4" s="1" a="1"/>
  <c r="BY362" i="4" s="1"/>
  <c r="AF362" i="4" a="1"/>
  <c r="AF362" i="4" s="1"/>
  <c r="AB362" i="4" a="1"/>
  <c r="AB362" i="4" s="1"/>
  <c r="AG362" i="4" a="1"/>
  <c r="AG362" i="4" s="1"/>
  <c r="AH362" i="4" s="1"/>
  <c r="AP362" i="4" s="1"/>
  <c r="AC362" i="4" a="1"/>
  <c r="AC362" i="4" s="1"/>
  <c r="AD362" i="4" a="1"/>
  <c r="AD362" i="4" s="1"/>
  <c r="BM362" i="4" a="1"/>
  <c r="BM362" i="4" s="1"/>
  <c r="AM362" i="4" s="1" a="1"/>
  <c r="AM362" i="4" s="1"/>
  <c r="BR362" i="4" a="1"/>
  <c r="BR362" i="4" s="1"/>
  <c r="BN362" i="4" a="1"/>
  <c r="BN362" i="4" s="1"/>
  <c r="BS362" i="4" a="1"/>
  <c r="BS362" i="4" s="1"/>
  <c r="BT362" i="4" s="1"/>
  <c r="CB362" i="4" s="1"/>
  <c r="BO362" i="4" a="1"/>
  <c r="BO362" i="4" s="1"/>
  <c r="BP362" i="4" a="1"/>
  <c r="BP362" i="4" s="1"/>
  <c r="AR362" i="4" l="1"/>
  <c r="AS362" i="4"/>
  <c r="AQ362" i="4"/>
  <c r="CE362" i="4"/>
  <c r="CD362" i="4"/>
  <c r="CC362" i="4"/>
  <c r="BQ362" i="4"/>
  <c r="BU362" i="4"/>
  <c r="AE362" i="4"/>
  <c r="AJ362" i="4"/>
  <c r="AN362" i="4" s="1"/>
  <c r="AO362" i="4" s="1"/>
  <c r="AI362" i="4"/>
  <c r="BV362" i="4" s="1"/>
  <c r="BZ362" i="4" s="1"/>
  <c r="CA362" i="4" s="1"/>
  <c r="BW362" i="4" l="1"/>
  <c r="BX362" i="4" s="1"/>
  <c r="AK362" i="4"/>
  <c r="AL362" i="4" s="1"/>
  <c r="CF362" i="4"/>
  <c r="H363" i="4" l="1"/>
  <c r="AT363" i="4"/>
  <c r="AU363" i="4" l="1" a="1"/>
  <c r="AU363" i="4" s="1"/>
  <c r="AY363" i="4" a="1"/>
  <c r="AY363" i="4" s="1"/>
  <c r="AZ363" i="4" a="1"/>
  <c r="AZ363" i="4" s="1"/>
  <c r="AX363" i="4" a="1"/>
  <c r="AX363" i="4" s="1"/>
  <c r="BA363" i="4" a="1"/>
  <c r="BA363" i="4" s="1"/>
  <c r="I363" i="4" a="1"/>
  <c r="I363" i="4" s="1"/>
  <c r="M363" i="4" a="1"/>
  <c r="M363" i="4" s="1"/>
  <c r="N363" i="4" a="1"/>
  <c r="N363" i="4" s="1"/>
  <c r="K363" i="4" a="1"/>
  <c r="K363" i="4" s="1"/>
  <c r="O363" i="4" a="1"/>
  <c r="O363" i="4" s="1"/>
  <c r="L363" i="4" a="1"/>
  <c r="L363" i="4" s="1"/>
  <c r="S363" i="4" l="1" a="1"/>
  <c r="S363" i="4" s="1"/>
  <c r="U363" i="4" s="1" a="1"/>
  <c r="U363" i="4" s="1"/>
  <c r="P363" i="4" a="1"/>
  <c r="P363" i="4" s="1"/>
  <c r="Q363" i="4" a="1"/>
  <c r="Q363" i="4" s="1"/>
  <c r="J363" i="4" a="1"/>
  <c r="J363" i="4" s="1"/>
  <c r="R363" i="4" a="1"/>
  <c r="R363" i="4" s="1"/>
  <c r="T363" i="4" s="1" a="1"/>
  <c r="T363" i="4" s="1"/>
  <c r="AW363" i="4" a="1"/>
  <c r="AW363" i="4" s="1"/>
  <c r="BE363" i="4" a="1"/>
  <c r="BE363" i="4" s="1"/>
  <c r="BG363" i="4" s="1" a="1"/>
  <c r="BG363" i="4" s="1"/>
  <c r="BB363" i="4" a="1"/>
  <c r="BB363" i="4" s="1"/>
  <c r="BC363" i="4" a="1"/>
  <c r="BC363" i="4" s="1"/>
  <c r="AV363" i="4" a="1"/>
  <c r="AV363" i="4" s="1"/>
  <c r="BD363" i="4" a="1"/>
  <c r="BD363" i="4" s="1"/>
  <c r="BF363" i="4" s="1" a="1"/>
  <c r="BF363" i="4" s="1"/>
  <c r="BI363" i="4" l="1"/>
  <c r="BJ363" i="4"/>
  <c r="BK363" i="4" s="1"/>
  <c r="BL363" i="4" s="1"/>
  <c r="BH363" i="4"/>
  <c r="X363" i="4"/>
  <c r="V363" i="4"/>
  <c r="W363" i="4"/>
  <c r="Y363" i="4" l="1"/>
  <c r="Z363" i="4" s="1"/>
  <c r="AF363" i="4" a="1"/>
  <c r="AF363" i="4" s="1"/>
  <c r="AC363" i="4" a="1"/>
  <c r="AC363" i="4" s="1"/>
  <c r="AG363" i="4" a="1"/>
  <c r="AG363" i="4" s="1"/>
  <c r="AH363" i="4" s="1"/>
  <c r="AB363" i="4" a="1"/>
  <c r="AB363" i="4" s="1"/>
  <c r="AA363" i="4" a="1"/>
  <c r="AA363" i="4" s="1"/>
  <c r="BY363" i="4" s="1" a="1"/>
  <c r="BY363" i="4" s="1"/>
  <c r="AD363" i="4" a="1"/>
  <c r="AD363" i="4" s="1"/>
  <c r="BO363" i="4" a="1"/>
  <c r="BO363" i="4" s="1"/>
  <c r="BP363" i="4" a="1"/>
  <c r="BP363" i="4" s="1"/>
  <c r="BR363" i="4" a="1"/>
  <c r="BR363" i="4" s="1"/>
  <c r="BM363" i="4" a="1"/>
  <c r="BM363" i="4" s="1"/>
  <c r="AM363" i="4" s="1" a="1"/>
  <c r="AM363" i="4" s="1"/>
  <c r="BS363" i="4" a="1"/>
  <c r="BS363" i="4" s="1"/>
  <c r="BT363" i="4" s="1"/>
  <c r="BN363" i="4" a="1"/>
  <c r="BN363" i="4" s="1"/>
  <c r="CB363" i="4" l="1"/>
  <c r="AP363" i="4"/>
  <c r="AS363" i="4"/>
  <c r="AQ363" i="4"/>
  <c r="AR363" i="4"/>
  <c r="CE363" i="4"/>
  <c r="CD363" i="4"/>
  <c r="CC363" i="4"/>
  <c r="BQ363" i="4"/>
  <c r="BU363" i="4" s="1"/>
  <c r="AJ363" i="4"/>
  <c r="AN363" i="4" s="1"/>
  <c r="AO363" i="4" s="1"/>
  <c r="AE363" i="4"/>
  <c r="AI363" i="4"/>
  <c r="BV363" i="4" s="1"/>
  <c r="BZ363" i="4" s="1"/>
  <c r="CA363" i="4" s="1"/>
  <c r="BW363" i="4" l="1"/>
  <c r="BX363" i="4" s="1"/>
  <c r="AK363" i="4"/>
  <c r="AL363" i="4" s="1"/>
  <c r="CF363" i="4"/>
  <c r="H364" i="4" l="1"/>
  <c r="AT364" i="4"/>
  <c r="AU364" i="4" l="1" a="1"/>
  <c r="AU364" i="4" s="1"/>
  <c r="AX364" i="4" a="1"/>
  <c r="AX364" i="4" s="1"/>
  <c r="BA364" i="4" a="1"/>
  <c r="BA364" i="4" s="1"/>
  <c r="AW364" i="4" a="1"/>
  <c r="AW364" i="4" s="1"/>
  <c r="AY364" i="4" a="1"/>
  <c r="AY364" i="4" s="1"/>
  <c r="I364" i="4" a="1"/>
  <c r="I364" i="4" s="1"/>
  <c r="O364" i="4" a="1"/>
  <c r="O364" i="4" s="1"/>
  <c r="K364" i="4" a="1"/>
  <c r="K364" i="4" s="1"/>
  <c r="N364" i="4" a="1"/>
  <c r="N364" i="4" s="1"/>
  <c r="M364" i="4" a="1"/>
  <c r="M364" i="4" s="1"/>
  <c r="L364" i="4" a="1"/>
  <c r="L364" i="4" s="1"/>
  <c r="J364" i="4" l="1" a="1"/>
  <c r="J364" i="4" s="1"/>
  <c r="R364" i="4" a="1"/>
  <c r="R364" i="4" s="1"/>
  <c r="T364" i="4" s="1" a="1"/>
  <c r="T364" i="4" s="1"/>
  <c r="S364" i="4" a="1"/>
  <c r="S364" i="4" s="1"/>
  <c r="U364" i="4" s="1" a="1"/>
  <c r="U364" i="4" s="1"/>
  <c r="P364" i="4" a="1"/>
  <c r="P364" i="4" s="1"/>
  <c r="Q364" i="4" a="1"/>
  <c r="Q364" i="4" s="1"/>
  <c r="AZ364" i="4" a="1"/>
  <c r="AZ364" i="4" s="1"/>
  <c r="BC364" i="4" a="1"/>
  <c r="BC364" i="4" s="1"/>
  <c r="AV364" i="4" a="1"/>
  <c r="AV364" i="4" s="1"/>
  <c r="BD364" i="4" a="1"/>
  <c r="BD364" i="4" s="1"/>
  <c r="BF364" i="4" s="1" a="1"/>
  <c r="BF364" i="4" s="1"/>
  <c r="BE364" i="4" a="1"/>
  <c r="BE364" i="4" s="1"/>
  <c r="BG364" i="4" s="1" a="1"/>
  <c r="BG364" i="4" s="1"/>
  <c r="BB364" i="4" a="1"/>
  <c r="BB364" i="4" s="1"/>
  <c r="BH364" i="4" l="1"/>
  <c r="BI364" i="4"/>
  <c r="BJ364" i="4"/>
  <c r="BK364" i="4" s="1"/>
  <c r="BL364" i="4" s="1"/>
  <c r="V364" i="4"/>
  <c r="W364" i="4"/>
  <c r="X364" i="4"/>
  <c r="Y364" i="4" s="1"/>
  <c r="Z364" i="4" s="1"/>
  <c r="AB364" i="4" l="1" a="1"/>
  <c r="AB364" i="4" s="1"/>
  <c r="AG364" i="4" a="1"/>
  <c r="AG364" i="4" s="1"/>
  <c r="AC364" i="4" a="1"/>
  <c r="AC364" i="4" s="1"/>
  <c r="AD364" i="4" a="1"/>
  <c r="AD364" i="4" s="1"/>
  <c r="AA364" i="4" a="1"/>
  <c r="AA364" i="4" s="1"/>
  <c r="BY364" i="4" s="1" a="1"/>
  <c r="BY364" i="4" s="1"/>
  <c r="AF364" i="4" a="1"/>
  <c r="AF364" i="4" s="1"/>
  <c r="BR364" i="4" a="1"/>
  <c r="BR364" i="4" s="1"/>
  <c r="BN364" i="4" a="1"/>
  <c r="BN364" i="4" s="1"/>
  <c r="BS364" i="4" a="1"/>
  <c r="BS364" i="4" s="1"/>
  <c r="BT364" i="4" s="1"/>
  <c r="CB364" i="4" s="1"/>
  <c r="BO364" i="4" a="1"/>
  <c r="BO364" i="4" s="1"/>
  <c r="BP364" i="4" a="1"/>
  <c r="BP364" i="4" s="1"/>
  <c r="BM364" i="4" a="1"/>
  <c r="BM364" i="4" s="1"/>
  <c r="AM364" i="4" s="1" a="1"/>
  <c r="AM364" i="4" s="1"/>
  <c r="AH364" i="4" l="1"/>
  <c r="AP364" i="4" s="1"/>
  <c r="BQ364" i="4"/>
  <c r="BU364" i="4"/>
  <c r="AE364" i="4"/>
  <c r="AI364" i="4" s="1"/>
  <c r="BV364" i="4" s="1"/>
  <c r="BZ364" i="4" s="1"/>
  <c r="CA364" i="4" s="1"/>
  <c r="AJ364" i="4"/>
  <c r="AN364" i="4" s="1"/>
  <c r="AO364" i="4" l="1"/>
  <c r="AR364" i="4"/>
  <c r="AS364" i="4"/>
  <c r="AQ364" i="4"/>
  <c r="CE364" i="4"/>
  <c r="CC364" i="4"/>
  <c r="CD364" i="4"/>
  <c r="BW364" i="4"/>
  <c r="BX364" i="4" s="1"/>
  <c r="AK364" i="4"/>
  <c r="AL364" i="4" s="1"/>
  <c r="CF364" i="4"/>
  <c r="B11" i="4" l="1"/>
  <c r="D11" i="4"/>
  <c r="C11" i="4"/>
  <c r="E11" i="4" l="1"/>
  <c r="B12" i="4"/>
  <c r="D12" i="4" l="1"/>
  <c r="C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<sst xmlns="http://schemas.openxmlformats.org/spreadsheetml/2006/main" count="242" uniqueCount="115">
  <si>
    <t>Monsters</t>
  </si>
  <si>
    <t>Name</t>
  </si>
  <si>
    <t>Rarity</t>
  </si>
  <si>
    <t>Element</t>
  </si>
  <si>
    <t>Health</t>
  </si>
  <si>
    <t>Stamina</t>
  </si>
  <si>
    <t>Attack</t>
  </si>
  <si>
    <t>Defense</t>
  </si>
  <si>
    <t>Luck</t>
  </si>
  <si>
    <t>Ability 1</t>
  </si>
  <si>
    <t>Ability 1 ID</t>
  </si>
  <si>
    <t>Chance to Use 1</t>
  </si>
  <si>
    <t>Ability 2</t>
  </si>
  <si>
    <t>Ability 2 ID</t>
  </si>
  <si>
    <t>Chance to Use 2</t>
  </si>
  <si>
    <t>Expected Utility per Turn</t>
  </si>
  <si>
    <t>Hades</t>
  </si>
  <si>
    <t>Common</t>
  </si>
  <si>
    <t>Human</t>
  </si>
  <si>
    <t>Tackle</t>
  </si>
  <si>
    <t>Claw</t>
  </si>
  <si>
    <t>Phantom</t>
  </si>
  <si>
    <t>Spooky</t>
  </si>
  <si>
    <t>Beam</t>
  </si>
  <si>
    <t xml:space="preserve">Hammon </t>
  </si>
  <si>
    <t>Skull</t>
  </si>
  <si>
    <t>Zombie</t>
  </si>
  <si>
    <t>Ghost</t>
  </si>
  <si>
    <t>Archna</t>
  </si>
  <si>
    <t>Witch</t>
  </si>
  <si>
    <t>Candy</t>
  </si>
  <si>
    <t>Damien</t>
  </si>
  <si>
    <t>Endeavour</t>
  </si>
  <si>
    <t>Cat</t>
  </si>
  <si>
    <t>Gravity Lift</t>
  </si>
  <si>
    <t xml:space="preserve">Jigsaw </t>
  </si>
  <si>
    <t>Gargantua</t>
  </si>
  <si>
    <t>Vampire</t>
  </si>
  <si>
    <t>Ripper</t>
  </si>
  <si>
    <t>Rare</t>
  </si>
  <si>
    <t>Vlad</t>
  </si>
  <si>
    <t>Blackbeard</t>
  </si>
  <si>
    <t>Crimson</t>
  </si>
  <si>
    <t>Shifter</t>
  </si>
  <si>
    <t>Frankie</t>
  </si>
  <si>
    <t>Abilities</t>
  </si>
  <si>
    <t>Ignores Special</t>
  </si>
  <si>
    <t>Element ID</t>
  </si>
  <si>
    <t>Stamina Cost</t>
  </si>
  <si>
    <t>Min Damage</t>
  </si>
  <si>
    <t>Max Damage</t>
  </si>
  <si>
    <t>Special Effect</t>
  </si>
  <si>
    <t>Special ID</t>
  </si>
  <si>
    <t>Effect Chance</t>
  </si>
  <si>
    <t>Basic Expected Damage</t>
  </si>
  <si>
    <t>Expected Damage with Chance</t>
  </si>
  <si>
    <t>Utility Bonus</t>
  </si>
  <si>
    <t>Utility</t>
  </si>
  <si>
    <t>Utility/Cost Ratio</t>
  </si>
  <si>
    <t>Hit Chance</t>
  </si>
  <si>
    <t>Sunder</t>
  </si>
  <si>
    <t>Weaken</t>
  </si>
  <si>
    <t>Focus</t>
  </si>
  <si>
    <t>Dodge</t>
  </si>
  <si>
    <t>Restore</t>
  </si>
  <si>
    <t>Fortify</t>
  </si>
  <si>
    <t>Lucky</t>
  </si>
  <si>
    <t>Total</t>
  </si>
  <si>
    <t>Damage Multipliers</t>
  </si>
  <si>
    <t>Defender Element</t>
  </si>
  <si>
    <t>Attack Element</t>
  </si>
  <si>
    <t>Special Effects</t>
  </si>
  <si>
    <t>Unlucky</t>
  </si>
  <si>
    <t>Doom</t>
  </si>
  <si>
    <t>Rarities</t>
  </si>
  <si>
    <t>Player Monster</t>
  </si>
  <si>
    <t>Player Monter Battle Turn</t>
  </si>
  <si>
    <t>Battle Outcome - Player Monster</t>
  </si>
  <si>
    <t>New Stat Values</t>
  </si>
  <si>
    <t>Opponent Monster</t>
  </si>
  <si>
    <t>Opponent Battle Turn</t>
  </si>
  <si>
    <t>Battle Outcome - Opponent Monster</t>
  </si>
  <si>
    <t>Match Result</t>
  </si>
  <si>
    <t>Party Setup</t>
  </si>
  <si>
    <t>Party Index</t>
  </si>
  <si>
    <t>Monster ID</t>
  </si>
  <si>
    <t>Ability 2 Chance</t>
  </si>
  <si>
    <t>Ability 1 Cost</t>
  </si>
  <si>
    <t>Ability 2 Cost</t>
  </si>
  <si>
    <t>Cheap Ability Slot</t>
  </si>
  <si>
    <t>Cheap Cost</t>
  </si>
  <si>
    <t>Expensive Cost</t>
  </si>
  <si>
    <t>Selected Ability Slot</t>
  </si>
  <si>
    <t>Ability ID</t>
  </si>
  <si>
    <t>Damage Roll</t>
  </si>
  <si>
    <t>Effect</t>
  </si>
  <si>
    <t>Special Effect Triggers</t>
  </si>
  <si>
    <t>Successful
Effect</t>
  </si>
  <si>
    <t>Attempted Damage</t>
  </si>
  <si>
    <t>Incoming Damage w/wo dodge</t>
  </si>
  <si>
    <t>Defeated?</t>
  </si>
  <si>
    <t>Party Wiped?</t>
  </si>
  <si>
    <t>Vulnerability</t>
  </si>
  <si>
    <t>Damage Taken</t>
  </si>
  <si>
    <t>Successful Effect</t>
  </si>
  <si>
    <t>Winner</t>
  </si>
  <si>
    <t>Order</t>
  </si>
  <si>
    <t>Player Party</t>
  </si>
  <si>
    <t>Opponent Party</t>
  </si>
  <si>
    <t>Player ID</t>
  </si>
  <si>
    <t>Opponent ID</t>
  </si>
  <si>
    <t>Match Victories</t>
  </si>
  <si>
    <t>Player</t>
  </si>
  <si>
    <t>Tie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</si>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</sst>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9" fontId="0" fillId="0" borderId="0" xfId="1" applyFont="1"/>
    <xf numFmtId="9" fontId="0" fillId="2" borderId="0" xfId="1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2" fontId="0" fillId="0" borderId="0" xfId="0" applyNumberFormat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8" borderId="0" xfId="0" applyFont="1" applyFill="1"/>
    <xf numFmtId="1" fontId="0" fillId="0" borderId="0" xfId="0" applyNumberFormat="1"/>
    <xf numFmtId="0" fontId="2" fillId="8" borderId="0" xfId="0" applyFont="1" applyFill="1" applyAlignment="1">
      <alignment wrapText="1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8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8" borderId="0" xfId="0" applyFill="1" applyAlignment="1">
      <alignment vertical="top" wrapText="1"/>
    </xf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textRotation="90"/>
    </xf>
  </cellXfs>
  <cellStyles count="2">
    <cellStyle name="Normal" xfId="0" builtinId="0"/>
    <cellStyle name="Percent" xfId="1" builtinId="5"/>
  </cellStyles>
  <dxfs count="25"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Match Winner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75-4B55-A67F-E0F5E03D876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8D-4D84-9859-AFF0D14655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8D-4D84-9859-AFF0D1465501}"/>
              </c:ext>
            </c:extLst>
          </c:dPt>
          <c:cat>
            <c:strRef>
              <c:f>'Battle Sim'!$B$10:$D$10</c:f>
              <c:strCache>
                <c:ptCount val="3"/>
                <c:pt idx="0">
                  <c:v>Player</c:v>
                </c:pt>
                <c:pt idx="1">
                  <c:v>Tie</c:v>
                </c:pt>
                <c:pt idx="2">
                  <c:v>Opponent</c:v>
                </c:pt>
              </c:strCache>
            </c:strRef>
          </c:cat>
          <c:val>
            <c:numRef>
              <c:f>'Battle Sim'!$B$11:$D$11</c:f>
              <c:numCache>
                <c:formatCode>General</c:formatCode>
                <c:ptCount val="3"/>
                <c:pt idx="0">
                  <c:v>42</c:v>
                </c:pt>
                <c:pt idx="1">
                  <c:v>6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D-4D84-9859-AFF0D1465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4762</xdr:rowOff>
    </xdr:from>
    <xdr:to>
      <xdr:col>3</xdr:col>
      <xdr:colOff>1019175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19C1D-51DF-48E7-9752-1333F6AD6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C23B-62F2-41E3-AE18-700C9C9B3D2D}" name="Monsters" displayName="Monsters" ref="B3:P15" totalsRowShown="0" headerRowDxfId="24">
  <autoFilter ref="B3:P15" xr:uid="{D52767BC-13B3-42CD-B059-6E93CD9E2FE0}"/>
  <sortState xmlns:xlrd2="http://schemas.microsoft.com/office/spreadsheetml/2017/richdata2" ref="B4:P15">
    <sortCondition ref="C3:C15"/>
  </sortState>
  <tableColumns count="15">
    <tableColumn id="1" xr3:uid="{36583CBA-A334-4F75-96AB-FB8E70433F45}" name="Name"/>
    <tableColumn id="2" xr3:uid="{5A4D7608-D5E6-4941-A2D8-5B68986A802A}" name="Rarity"/>
    <tableColumn id="3" xr3:uid="{50133B8E-C4E0-4679-8411-56EEAF784156}" name="Element"/>
    <tableColumn id="4" xr3:uid="{4A8A32F5-C0B3-40C3-B7F1-A80D7FE45832}" name="Health"/>
    <tableColumn id="5" xr3:uid="{09D9430D-31BC-4730-9451-0CB28B60BE36}" name="Stamina"/>
    <tableColumn id="12" xr3:uid="{7BA6CE05-DBF8-4F99-B9F2-BE6902C9A52C}" name="Attack"/>
    <tableColumn id="13" xr3:uid="{1A5AEB65-2A1B-41BC-8290-5A6066ACCE13}" name="Defense"/>
    <tableColumn id="14" xr3:uid="{87EAF3E3-472D-44ED-BEF9-B6462EC2C1BC}" name="Luck"/>
    <tableColumn id="6" xr3:uid="{A9E7FB6B-89E2-424A-B382-15B74B7C430F}" name="Ability 1"/>
    <tableColumn id="10" xr3:uid="{DDFD32F6-9482-4C76-A7EB-17364B4B2B03}" name="Ability 1 ID" dataDxfId="23">
      <calculatedColumnFormula>MATCH(Monsters[[#This Row],[Ability 1]], Abilities[Name], 0)</calculatedColumnFormula>
    </tableColumn>
    <tableColumn id="7" xr3:uid="{EAC98A19-F3BC-4684-A3F4-826E7110147F}" name="Chance to Use 1" dataCellStyle="Percent"/>
    <tableColumn id="8" xr3:uid="{80A4CCF9-8797-4E39-A08C-E4B69956FF2B}" name="Ability 2"/>
    <tableColumn id="11" xr3:uid="{E1CAB90B-B403-433E-B868-14B931039569}" name="Ability 2 ID" dataDxfId="22">
      <calculatedColumnFormula>MATCH(Monsters[[#This Row],[Ability 2]], Abilities[Name], 0)</calculatedColumnFormula>
    </tableColumn>
    <tableColumn id="9" xr3:uid="{9BD4C036-531E-4B2D-9F59-B17FFD88F6F0}" name="Chance to Use 2" dataDxfId="21" dataCellStyle="Percent">
      <calculatedColumnFormula>1 - Monsters[[#This Row],[Chance to Use 1]]</calculatedColumnFormula>
    </tableColumn>
    <tableColumn id="15" xr3:uid="{6BE10C83-6BE1-4FFB-89F2-1F57D2EAC86B}" name="Expected Utility per Turn" dataDxfId="20">
      <calculatedColumnFormula array="1">Monsters[[#This Row],[Chance to Use 1]]*INDEX(Abilities[Utility], Monsters[[#This Row],[Ability 1 ID]])+Monsters[[#This Row],[Chance to Use 2]]*INDEX(Abilities[Utility], Monsters[[#This Row],[Ability 2 ID]])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A5BEAB-E264-4D5F-AA62-1CACC4F637DD}" name="Abilities" displayName="Abilities" ref="B3:O12" totalsRowCount="1" headerRowDxfId="19">
  <autoFilter ref="B3:O11" xr:uid="{5FF5A1F7-73AE-433C-972D-520F2D9560B5}"/>
  <tableColumns count="14">
    <tableColumn id="1" xr3:uid="{8A3619C1-2617-470C-8A23-3FE049F7FE82}" name="Name" totalsRowLabel="Total"/>
    <tableColumn id="2" xr3:uid="{E71D80FF-1558-45DE-BE55-F2758DAB599E}" name="Element"/>
    <tableColumn id="10" xr3:uid="{114402A4-C18F-4977-8EAC-D764678A1DAF}" name="Element ID">
      <calculatedColumnFormula>MATCH(Abilities[[#This Row],[Element]], Elements, 0)</calculatedColumnFormula>
    </tableColumn>
    <tableColumn id="3" xr3:uid="{7C4861F1-F8AA-46DC-8209-10A46D4A66E7}" name="Stamina Cost" totalsRowFunction="average"/>
    <tableColumn id="4" xr3:uid="{52A058C2-03AA-4415-83E6-185D52FB5D9F}" name="Min Damage" totalsRowFunction="average"/>
    <tableColumn id="5" xr3:uid="{0C5E2602-515B-4900-849D-732595070E04}" name="Max Damage" totalsRowFunction="custom">
      <totalsRowFormula>SUBTOTAL(103,G4:G11)</totalsRowFormula>
    </tableColumn>
    <tableColumn id="6" xr3:uid="{F026AE65-01A6-40DC-BB62-CCBFD89F3D6A}" name="Special Effect"/>
    <tableColumn id="12" xr3:uid="{C800019F-0403-4699-8204-B696707179AD}" name="Special ID" dataDxfId="18">
      <calculatedColumnFormula>MATCH(Abilities[[#This Row],[Special Effect]], SpecialEffects[Name], 0)</calculatedColumnFormula>
    </tableColumn>
    <tableColumn id="7" xr3:uid="{DD01F4D3-13E7-41BA-AE52-1B08BCF0B5CA}" name="Effect Chance" totalsRowFunction="average" totalsRowDxfId="17" dataCellStyle="Percent"/>
    <tableColumn id="8" xr3:uid="{9331CCE3-00A2-4544-ADA5-68F8BD237EC0}" name="Basic Expected Damage" totalsRowFunction="average">
      <calculatedColumnFormula>AVERAGE(Abilities[[#This Row],[Min Damage]:[Max Damage]])</calculatedColumnFormula>
    </tableColumn>
    <tableColumn id="11" xr3:uid="{77859B17-E277-4BCB-9A53-B27C56D1F388}" name="Expected Damage with Chance" dataDxfId="16">
      <calculatedColumnFormula>IF(Abilities[[#This Row],[Special Effect]]="Hit Chance", Abilities[[#This Row],[Basic Expected Damage]]*Abilities[[#This Row],[Effect Chance]], Abilities[[#This Row],[Basic Expected Damage]])</calculatedColumnFormula>
    </tableColumn>
    <tableColumn id="13" xr3:uid="{4D8E6ABF-D65F-4166-A807-2DD70F999F82}" name="Utility Bonus" dataDxfId="15">
      <calculatedColumnFormula array="1">INDEX(SpecialEffects[Utility Bonus], Abilities[[#This Row],[Special ID]])*Abilities[[#This Row],[Effect Chance]]</calculatedColumnFormula>
    </tableColumn>
    <tableColumn id="14" xr3:uid="{467A38FD-6E4A-4BA4-8501-B343BDE0EAEF}" name="Utility" dataDxfId="14">
      <calculatedColumnFormula>Abilities[[#This Row],[Expected Damage with Chance]]+Abilities[[#This Row],[Utility Bonus]]</calculatedColumnFormula>
    </tableColumn>
    <tableColumn id="9" xr3:uid="{E65A6314-D218-4E3C-928C-435B7679B0AB}" name="Utility/Cost Ratio" totalsRowFunction="average" dataDxfId="12" totalsRowDxfId="13">
      <calculatedColumnFormula>Abilities[[#This Row],[Utility]]/Abilities[[#This Row],[Stamina Cost]]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78A4F6-9734-454C-9F5E-8FA5FF8AA6B5}" name="SpecialEffects" displayName="SpecialEffects" ref="N16:O26" totalsRowShown="0">
  <autoFilter ref="N16:O26" xr:uid="{85FB2022-7F4C-4988-8413-4DAF099E5880}"/>
  <tableColumns count="2">
    <tableColumn id="1" xr3:uid="{D252C226-31F3-40BB-B91E-4FAA9ED92F73}" name="Name"/>
    <tableColumn id="2" xr3:uid="{C8C1F19C-6ED7-4795-93B8-315CD301234F}" name="Utility Bon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9A5A78-303C-4147-87F6-510209A739AB}" name="Rarities" displayName="Rarities" ref="B30:B32" totalsRowShown="0">
  <autoFilter ref="B30:B32" xr:uid="{ABD59E91-AFD9-4BAB-9718-0AB98EAB2B6B}"/>
  <tableColumns count="1">
    <tableColumn id="1" xr3:uid="{3F090094-7189-4CE7-AACF-662429C87512}" name="Ra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5AEF40-5651-4441-8FBD-D200672DD556}" name="Parties" displayName="Parties" ref="B3:F6" totalsRowShown="0">
  <autoFilter ref="B3:F6" xr:uid="{AB77F391-8BD0-4A84-A6CF-74C9C01BAF5A}"/>
  <tableColumns count="5">
    <tableColumn id="1" xr3:uid="{FF573308-8991-453B-94ED-3DED153E931F}" name="Order" dataDxfId="2"/>
    <tableColumn id="2" xr3:uid="{97C49568-9335-42E5-B69A-C05731E87270}" name="Player Party"/>
    <tableColumn id="3" xr3:uid="{D249528F-466B-4B43-8D30-D03133F23A0C}" name="Opponent Party"/>
    <tableColumn id="4" xr3:uid="{9BE8CD24-C250-4257-92E1-CDED47D867BB}" name="Player ID" dataDxfId="1">
      <calculatedColumnFormula>IF(Parties[[#This Row],[Player Party]]="", 0, MATCH(Parties[[#This Row],[Player Party]], Monsters[Name], 0))</calculatedColumnFormula>
    </tableColumn>
    <tableColumn id="5" xr3:uid="{F0AA7430-26C8-414C-89B2-5220811F8BA6}" name="Opponent ID" dataDxfId="0">
      <calculatedColumnFormula>IF(Parties[[#This Row],[Opponent Party]]="", 0, MATCH(Parties[[#This Row],[Opponent Party]], Monsters[Name],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525A-F0DE-4913-83C9-F80C996DAB96}">
  <dimension ref="B2:P15"/>
  <sheetViews>
    <sheetView tabSelected="1" workbookViewId="0">
      <selection activeCell="L16" sqref="L16"/>
    </sheetView>
  </sheetViews>
  <sheetFormatPr defaultRowHeight="15" outlineLevelCol="1"/>
  <cols>
    <col min="2" max="2" width="13.85546875" customWidth="1"/>
    <col min="3" max="9" width="9" customWidth="1"/>
    <col min="10" max="10" width="13.28515625" customWidth="1"/>
    <col min="11" max="11" width="16.28515625" customWidth="1" outlineLevel="1"/>
    <col min="12" max="12" width="9.7109375" customWidth="1"/>
    <col min="13" max="13" width="18" customWidth="1"/>
    <col min="14" max="14" width="18" customWidth="1" outlineLevel="1"/>
    <col min="15" max="15" width="9.7109375" customWidth="1"/>
  </cols>
  <sheetData>
    <row r="2" spans="2:16">
      <c r="B2" s="1" t="s">
        <v>0</v>
      </c>
    </row>
    <row r="3" spans="2:16" s="23" customFormat="1" ht="45"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7" t="s">
        <v>15</v>
      </c>
    </row>
    <row r="4" spans="2:16">
      <c r="B4" t="s">
        <v>16</v>
      </c>
      <c r="C4" t="s">
        <v>17</v>
      </c>
      <c r="D4" t="s">
        <v>18</v>
      </c>
      <c r="E4">
        <v>80</v>
      </c>
      <c r="F4">
        <v>80</v>
      </c>
      <c r="G4">
        <v>70</v>
      </c>
      <c r="H4">
        <v>65</v>
      </c>
      <c r="I4">
        <v>50</v>
      </c>
      <c r="J4" t="s">
        <v>19</v>
      </c>
      <c r="K4" s="22">
        <f>MATCH(Monsters[[#This Row],[Ability 1]], Abilities[Name], 0)</f>
        <v>1</v>
      </c>
      <c r="L4" s="4">
        <v>0.45</v>
      </c>
      <c r="M4" t="s">
        <v>20</v>
      </c>
      <c r="N4" s="22">
        <f>MATCH(Monsters[[#This Row],[Ability 2]], Abilities[Name], 0)</f>
        <v>7</v>
      </c>
      <c r="O4" s="5">
        <f>1 - Monsters[[#This Row],[Chance to Use 1]]</f>
        <v>0.55000000000000004</v>
      </c>
      <c r="P4" cm="1">
        <f t="array" ref="P4">Monsters[[#This Row],[Chance to Use 1]]*INDEX(Abilities[Utility], Monsters[[#This Row],[Ability 1 ID]])+Monsters[[#This Row],[Chance to Use 2]]*INDEX(Abilities[Utility], Monsters[[#This Row],[Ability 2 ID]])</f>
        <v>8.161875000000002</v>
      </c>
    </row>
    <row r="5" spans="2:16">
      <c r="B5" t="s">
        <v>21</v>
      </c>
      <c r="C5" t="s">
        <v>17</v>
      </c>
      <c r="D5" t="s">
        <v>22</v>
      </c>
      <c r="E5">
        <v>80</v>
      </c>
      <c r="F5">
        <v>80</v>
      </c>
      <c r="G5">
        <v>50</v>
      </c>
      <c r="H5">
        <v>60</v>
      </c>
      <c r="I5">
        <v>40</v>
      </c>
      <c r="J5" t="s">
        <v>23</v>
      </c>
      <c r="K5">
        <f>MATCH(Monsters[[#This Row],[Ability 1]], Abilities[Name], 0)</f>
        <v>4</v>
      </c>
      <c r="L5" s="4">
        <v>0.1</v>
      </c>
      <c r="M5" t="s">
        <v>24</v>
      </c>
      <c r="N5">
        <f>MATCH(Monsters[[#This Row],[Ability 2]], Abilities[Name], 0)</f>
        <v>8</v>
      </c>
      <c r="O5" s="5">
        <f>1 - Monsters[[#This Row],[Chance to Use 1]]</f>
        <v>0.9</v>
      </c>
      <c r="P5" cm="1">
        <f t="array" ref="P5">Monsters[[#This Row],[Chance to Use 1]]*INDEX(Abilities[Utility], Monsters[[#This Row],[Ability 1 ID]])+Monsters[[#This Row],[Chance to Use 2]]*INDEX(Abilities[Utility], Monsters[[#This Row],[Ability 2 ID]])</f>
        <v>18.75</v>
      </c>
    </row>
    <row r="6" spans="2:16">
      <c r="B6" t="s">
        <v>25</v>
      </c>
      <c r="C6" t="s">
        <v>17</v>
      </c>
      <c r="D6" t="s">
        <v>26</v>
      </c>
      <c r="E6">
        <v>100</v>
      </c>
      <c r="F6">
        <v>60</v>
      </c>
      <c r="G6">
        <v>60</v>
      </c>
      <c r="H6">
        <v>120</v>
      </c>
      <c r="I6">
        <v>40</v>
      </c>
      <c r="J6" t="s">
        <v>27</v>
      </c>
      <c r="K6">
        <f>MATCH(Monsters[[#This Row],[Ability 1]], Abilities[Name], 0)</f>
        <v>5</v>
      </c>
      <c r="L6" s="4">
        <v>1</v>
      </c>
      <c r="M6" t="s">
        <v>27</v>
      </c>
      <c r="N6">
        <f>MATCH(Monsters[[#This Row],[Ability 2]], Abilities[Name], 0)</f>
        <v>5</v>
      </c>
      <c r="O6" s="5">
        <f>1 - Monsters[[#This Row],[Chance to Use 1]]</f>
        <v>0</v>
      </c>
      <c r="P6" cm="1">
        <f t="array" ref="P6">Monsters[[#This Row],[Chance to Use 1]]*INDEX(Abilities[Utility], Monsters[[#This Row],[Ability 1 ID]])+Monsters[[#This Row],[Chance to Use 2]]*INDEX(Abilities[Utility], Monsters[[#This Row],[Ability 2 ID]])</f>
        <v>22.75</v>
      </c>
    </row>
    <row r="7" spans="2:16">
      <c r="B7" t="s">
        <v>28</v>
      </c>
      <c r="C7" t="s">
        <v>17</v>
      </c>
      <c r="D7" t="s">
        <v>29</v>
      </c>
      <c r="E7">
        <v>100</v>
      </c>
      <c r="F7">
        <v>55</v>
      </c>
      <c r="G7">
        <v>65</v>
      </c>
      <c r="H7">
        <v>100</v>
      </c>
      <c r="I7">
        <v>45</v>
      </c>
      <c r="J7" t="s">
        <v>30</v>
      </c>
      <c r="K7" s="22">
        <f>MATCH(Monsters[[#This Row],[Ability 1]], Abilities[Name], 0)</f>
        <v>6</v>
      </c>
      <c r="L7" s="4">
        <v>0.05</v>
      </c>
      <c r="M7" t="s">
        <v>20</v>
      </c>
      <c r="N7" s="22">
        <f>MATCH(Monsters[[#This Row],[Ability 2]], Abilities[Name], 0)</f>
        <v>7</v>
      </c>
      <c r="O7" s="5">
        <f>1 - Monsters[[#This Row],[Chance to Use 1]]</f>
        <v>0.95</v>
      </c>
      <c r="P7" s="22" cm="1">
        <f t="array" ref="P7">Monsters[[#This Row],[Chance to Use 1]]*INDEX(Abilities[Utility], Monsters[[#This Row],[Ability 1 ID]])+Monsters[[#This Row],[Chance to Use 2]]*INDEX(Abilities[Utility], Monsters[[#This Row],[Ability 2 ID]])</f>
        <v>11.1875</v>
      </c>
    </row>
    <row r="8" spans="2:16">
      <c r="B8" t="s">
        <v>31</v>
      </c>
      <c r="C8" t="s">
        <v>17</v>
      </c>
      <c r="D8" t="s">
        <v>18</v>
      </c>
      <c r="E8">
        <v>100</v>
      </c>
      <c r="F8">
        <v>70</v>
      </c>
      <c r="G8">
        <v>75</v>
      </c>
      <c r="H8">
        <v>65</v>
      </c>
      <c r="I8">
        <v>60</v>
      </c>
      <c r="J8" t="s">
        <v>20</v>
      </c>
      <c r="K8" s="22">
        <f>MATCH(Monsters[[#This Row],[Ability 1]], Abilities[Name], 0)</f>
        <v>7</v>
      </c>
      <c r="L8" s="4">
        <v>0.6</v>
      </c>
      <c r="M8" t="s">
        <v>19</v>
      </c>
      <c r="N8" s="22">
        <f>MATCH(Monsters[[#This Row],[Ability 2]], Abilities[Name], 0)</f>
        <v>1</v>
      </c>
      <c r="O8" s="5">
        <f>1 - Monsters[[#This Row],[Chance to Use 1]]</f>
        <v>0.4</v>
      </c>
      <c r="P8" s="22" cm="1">
        <f t="array" ref="P8">Monsters[[#This Row],[Chance to Use 1]]*INDEX(Abilities[Utility], Monsters[[#This Row],[Ability 1 ID]])+Monsters[[#This Row],[Chance to Use 2]]*INDEX(Abilities[Utility], Monsters[[#This Row],[Ability 2 ID]])</f>
        <v>8.5050000000000008</v>
      </c>
    </row>
    <row r="9" spans="2:16">
      <c r="B9" t="s">
        <v>32</v>
      </c>
      <c r="C9" t="s">
        <v>17</v>
      </c>
      <c r="D9" t="s">
        <v>33</v>
      </c>
      <c r="E9">
        <v>100</v>
      </c>
      <c r="F9">
        <v>75</v>
      </c>
      <c r="G9">
        <v>75</v>
      </c>
      <c r="H9">
        <v>55</v>
      </c>
      <c r="I9">
        <v>50</v>
      </c>
      <c r="J9" t="s">
        <v>34</v>
      </c>
      <c r="K9" s="22">
        <f>MATCH(Monsters[[#This Row],[Ability 1]], Abilities[Name], 0)</f>
        <v>3</v>
      </c>
      <c r="L9" s="4">
        <v>0.9</v>
      </c>
      <c r="M9" t="s">
        <v>35</v>
      </c>
      <c r="N9" s="22">
        <f>MATCH(Monsters[[#This Row],[Ability 2]], Abilities[Name], 0)</f>
        <v>2</v>
      </c>
      <c r="O9" s="5">
        <f>1 - Monsters[[#This Row],[Chance to Use 1]]</f>
        <v>9.9999999999999978E-2</v>
      </c>
      <c r="P9" s="22" cm="1">
        <f t="array" ref="P9">Monsters[[#This Row],[Chance to Use 1]]*INDEX(Abilities[Utility], Monsters[[#This Row],[Ability 1 ID]])+Monsters[[#This Row],[Chance to Use 2]]*INDEX(Abilities[Utility], Monsters[[#This Row],[Ability 2 ID]])</f>
        <v>9.875</v>
      </c>
    </row>
    <row r="10" spans="2:16">
      <c r="B10" t="s">
        <v>36</v>
      </c>
      <c r="C10" t="s">
        <v>17</v>
      </c>
      <c r="D10" t="s">
        <v>37</v>
      </c>
      <c r="E10">
        <v>100</v>
      </c>
      <c r="F10">
        <v>80</v>
      </c>
      <c r="G10">
        <v>80</v>
      </c>
      <c r="H10">
        <v>40</v>
      </c>
      <c r="I10">
        <v>30</v>
      </c>
      <c r="J10" t="s">
        <v>24</v>
      </c>
      <c r="K10" s="22">
        <f>MATCH(Monsters[[#This Row],[Ability 1]], Abilities[Name], 0)</f>
        <v>8</v>
      </c>
      <c r="L10" s="4">
        <v>0.85</v>
      </c>
      <c r="M10" t="s">
        <v>20</v>
      </c>
      <c r="N10" s="22">
        <f>MATCH(Monsters[[#This Row],[Ability 2]], Abilities[Name], 0)</f>
        <v>7</v>
      </c>
      <c r="O10" s="5">
        <f>1 - Monsters[[#This Row],[Chance to Use 1]]</f>
        <v>0.15000000000000002</v>
      </c>
      <c r="P10" s="22" cm="1">
        <f t="array" ref="P10">Monsters[[#This Row],[Chance to Use 1]]*INDEX(Abilities[Utility], Monsters[[#This Row],[Ability 1 ID]])+Monsters[[#This Row],[Chance to Use 2]]*INDEX(Abilities[Utility], Monsters[[#This Row],[Ability 2 ID]])</f>
        <v>17.2</v>
      </c>
    </row>
    <row r="11" spans="2:16">
      <c r="B11" t="s">
        <v>38</v>
      </c>
      <c r="C11" t="s">
        <v>39</v>
      </c>
      <c r="D11" t="s">
        <v>22</v>
      </c>
      <c r="E11">
        <v>120</v>
      </c>
      <c r="F11">
        <v>90</v>
      </c>
      <c r="G11">
        <v>100</v>
      </c>
      <c r="H11">
        <v>18</v>
      </c>
      <c r="I11">
        <v>70</v>
      </c>
      <c r="J11" t="s">
        <v>20</v>
      </c>
      <c r="K11">
        <f>MATCH(Monsters[[#This Row],[Ability 1]], Abilities[Name], 0)</f>
        <v>7</v>
      </c>
      <c r="L11" s="4">
        <v>0.75</v>
      </c>
      <c r="M11" t="s">
        <v>35</v>
      </c>
      <c r="N11">
        <f>MATCH(Monsters[[#This Row],[Ability 2]], Abilities[Name], 0)</f>
        <v>2</v>
      </c>
      <c r="O11" s="5">
        <f>1 - Monsters[[#This Row],[Chance to Use 1]]</f>
        <v>0.25</v>
      </c>
      <c r="P11" cm="1">
        <f t="array" ref="P11">Monsters[[#This Row],[Chance to Use 1]]*INDEX(Abilities[Utility], Monsters[[#This Row],[Ability 1 ID]])+Monsters[[#This Row],[Chance to Use 2]]*INDEX(Abilities[Utility], Monsters[[#This Row],[Ability 2 ID]])</f>
        <v>13.4375</v>
      </c>
    </row>
    <row r="12" spans="2:16">
      <c r="B12" t="s">
        <v>40</v>
      </c>
      <c r="C12" t="s">
        <v>39</v>
      </c>
      <c r="D12" t="s">
        <v>37</v>
      </c>
      <c r="E12">
        <v>120</v>
      </c>
      <c r="F12">
        <v>100</v>
      </c>
      <c r="G12">
        <v>20</v>
      </c>
      <c r="H12">
        <v>55</v>
      </c>
      <c r="I12">
        <v>60</v>
      </c>
      <c r="J12" t="s">
        <v>27</v>
      </c>
      <c r="K12" s="22">
        <f>MATCH(Monsters[[#This Row],[Ability 1]], Abilities[Name], 0)</f>
        <v>5</v>
      </c>
      <c r="L12" s="4">
        <v>0.25</v>
      </c>
      <c r="M12" t="s">
        <v>19</v>
      </c>
      <c r="N12" s="22">
        <f>MATCH(Monsters[[#This Row],[Ability 2]], Abilities[Name], 0)</f>
        <v>1</v>
      </c>
      <c r="O12" s="5">
        <f>1 - Monsters[[#This Row],[Chance to Use 1]]</f>
        <v>0.75</v>
      </c>
      <c r="P12" cm="1">
        <f t="array" ref="P12">Monsters[[#This Row],[Chance to Use 1]]*INDEX(Abilities[Utility], Monsters[[#This Row],[Ability 1 ID]])+Monsters[[#This Row],[Chance to Use 2]]*INDEX(Abilities[Utility], Monsters[[#This Row],[Ability 2 ID]])</f>
        <v>8.9781250000000004</v>
      </c>
    </row>
    <row r="13" spans="2:16">
      <c r="B13" t="s">
        <v>41</v>
      </c>
      <c r="C13" t="s">
        <v>39</v>
      </c>
      <c r="D13" t="s">
        <v>33</v>
      </c>
      <c r="E13">
        <v>120</v>
      </c>
      <c r="F13">
        <v>40</v>
      </c>
      <c r="G13">
        <v>80</v>
      </c>
      <c r="H13">
        <v>60</v>
      </c>
      <c r="I13">
        <v>75</v>
      </c>
      <c r="J13" t="s">
        <v>27</v>
      </c>
      <c r="K13" s="22">
        <f>MATCH(Monsters[[#This Row],[Ability 1]], Abilities[Name], 0)</f>
        <v>5</v>
      </c>
      <c r="L13" s="4">
        <v>0.1</v>
      </c>
      <c r="M13" t="s">
        <v>20</v>
      </c>
      <c r="N13" s="22">
        <f>MATCH(Monsters[[#This Row],[Ability 2]], Abilities[Name], 0)</f>
        <v>7</v>
      </c>
      <c r="O13" s="5">
        <f>1 - Monsters[[#This Row],[Chance to Use 1]]</f>
        <v>0.9</v>
      </c>
      <c r="P13" s="22" cm="1">
        <f t="array" ref="P13">Monsters[[#This Row],[Chance to Use 1]]*INDEX(Abilities[Utility], Monsters[[#This Row],[Ability 1 ID]])+Monsters[[#This Row],[Chance to Use 2]]*INDEX(Abilities[Utility], Monsters[[#This Row],[Ability 2 ID]])</f>
        <v>12.4</v>
      </c>
    </row>
    <row r="14" spans="2:16">
      <c r="B14" t="s">
        <v>42</v>
      </c>
      <c r="C14" t="s">
        <v>39</v>
      </c>
      <c r="D14" t="s">
        <v>43</v>
      </c>
      <c r="E14">
        <v>120</v>
      </c>
      <c r="F14">
        <v>50</v>
      </c>
      <c r="G14">
        <v>90</v>
      </c>
      <c r="H14">
        <v>50</v>
      </c>
      <c r="I14">
        <v>50</v>
      </c>
      <c r="J14" t="s">
        <v>30</v>
      </c>
      <c r="K14" s="22">
        <f>MATCH(Monsters[[#This Row],[Ability 1]], Abilities[Name], 0)</f>
        <v>6</v>
      </c>
      <c r="L14" s="4">
        <v>0.1</v>
      </c>
      <c r="M14" t="s">
        <v>24</v>
      </c>
      <c r="N14" s="22">
        <f>MATCH(Monsters[[#This Row],[Ability 2]], Abilities[Name], 0)</f>
        <v>8</v>
      </c>
      <c r="O14" s="5">
        <f>1 - Monsters[[#This Row],[Chance to Use 1]]</f>
        <v>0.9</v>
      </c>
      <c r="P14" s="22" cm="1">
        <f t="array" ref="P14">Monsters[[#This Row],[Chance to Use 1]]*INDEX(Abilities[Utility], Monsters[[#This Row],[Ability 1 ID]])+Monsters[[#This Row],[Chance to Use 2]]*INDEX(Abilities[Utility], Monsters[[#This Row],[Ability 2 ID]])</f>
        <v>17.425000000000001</v>
      </c>
    </row>
    <row r="15" spans="2:16">
      <c r="B15" t="s">
        <v>44</v>
      </c>
      <c r="C15" t="s">
        <v>39</v>
      </c>
      <c r="D15" t="s">
        <v>29</v>
      </c>
      <c r="E15">
        <v>120</v>
      </c>
      <c r="F15">
        <v>70</v>
      </c>
      <c r="G15">
        <v>120</v>
      </c>
      <c r="H15">
        <v>30</v>
      </c>
      <c r="I15">
        <v>30</v>
      </c>
      <c r="J15" t="s">
        <v>35</v>
      </c>
      <c r="K15" s="22">
        <f>MATCH(Monsters[[#This Row],[Ability 1]], Abilities[Name], 0)</f>
        <v>2</v>
      </c>
      <c r="L15" s="4">
        <v>0.9</v>
      </c>
      <c r="M15" t="s">
        <v>30</v>
      </c>
      <c r="N15" s="22">
        <f>MATCH(Monsters[[#This Row],[Ability 2]], Abilities[Name], 0)</f>
        <v>6</v>
      </c>
      <c r="O15" s="5">
        <f>1 - Monsters[[#This Row],[Chance to Use 1]]</f>
        <v>9.9999999999999978E-2</v>
      </c>
      <c r="P15" s="22" cm="1">
        <f t="array" ref="P15">Monsters[[#This Row],[Chance to Use 1]]*INDEX(Abilities[Utility], Monsters[[#This Row],[Ability 1 ID]])+Monsters[[#This Row],[Chance to Use 2]]*INDEX(Abilities[Utility], Monsters[[#This Row],[Ability 2 ID]])</f>
        <v>19</v>
      </c>
    </row>
  </sheetData>
  <phoneticPr fontId="4" type="noConversion"/>
  <conditionalFormatting sqref="E4:E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{CBB801E3-EE0C-4688-B851-3645CA7A4F2A}</x14:id>
        </ext>
      </extLst>
    </cfRule>
  </conditionalFormatting>
  <conditionalFormatting sqref="F4:F15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{E097EE01-DF39-4224-A8FF-CBB9894C3B8F}</x14:id>
        </ext>
      </extLst>
    </cfRule>
  </conditionalFormatting>
  <conditionalFormatting sqref="G4:G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{E2E1872C-0D86-426B-A73B-50919170EB96}</x14:id>
        </ext>
      </extLst>
    </cfRule>
  </conditionalFormatting>
  <conditionalFormatting sqref="H4:H1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{79755362-403E-4F0F-97B5-BA65F1D3877B}</x14:id>
        </ext>
      </extLst>
    </cfRule>
  </conditionalFormatting>
  <conditionalFormatting sqref="I4:I15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{AB105505-D140-4DD9-808A-5FAC725D398B}</x14:id>
        </ext>
      </extLst>
    </cfRule>
  </conditionalFormatting>
  <conditionalFormatting sqref="P4:P1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{B99326CA-AD29-4015-9598-7A4A85E212B9}</x14:id>
        </ext>
      </extLst>
    </cfRule>
  </conditionalFormatting>
  <dataValidations count="3">
    <dataValidation type="list" allowBlank="1" showInputMessage="1" showErrorMessage="1" sqref="D4:D15" xr:uid="{BE537E2B-927B-4112-BB01-449DA84C2178}">
      <formula1>INDIRECT("Elements")</formula1>
    </dataValidation>
    <dataValidation type="list" allowBlank="1" showInputMessage="1" showErrorMessage="1" sqref="C4:C15" xr:uid="{D74BECAF-EC32-42B9-98CA-8C0E09296E39}">
      <formula1>INDIRECT("Rarities")</formula1>
    </dataValidation>
    <dataValidation type="list" allowBlank="1" showInputMessage="1" showErrorMessage="1" sqref="M4:M15 J4:J15" xr:uid="{0834FEBA-5879-44C1-9661-4646C71776D7}">
      <formula1>INDIRECT("Abilities[Name]")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B801E3-EE0C-4688-B851-3645CA7A4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E4:E15</xm:sqref>
        </x14:conditionalFormatting>
        <x14:conditionalFormatting xmlns:xm="http://schemas.microsoft.com/office/excel/2006/main">
          <x14:cfRule type="dataBar" id="{E097EE01-DF39-4224-A8FF-CBB9894C3B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E2E1872C-0D86-426B-A73B-50919170EB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G4:G15</xm:sqref>
        </x14:conditionalFormatting>
        <x14:conditionalFormatting xmlns:xm="http://schemas.microsoft.com/office/excel/2006/main">
          <x14:cfRule type="dataBar" id="{79755362-403E-4F0F-97B5-BA65F1D387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H4:H15</xm:sqref>
        </x14:conditionalFormatting>
        <x14:conditionalFormatting xmlns:xm="http://schemas.microsoft.com/office/excel/2006/main">
          <x14:cfRule type="dataBar" id="{AB105505-D140-4DD9-808A-5FAC725D39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I4:I15</xm:sqref>
        </x14:conditionalFormatting>
        <x14:conditionalFormatting xmlns:xm="http://schemas.microsoft.com/office/excel/2006/main">
          <x14:cfRule type="dataBar" id="{B99326CA-AD29-4015-9598-7A4A85E212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EC60-2049-4911-B177-561F1DFDECCE}">
  <dimension ref="B2:O12"/>
  <sheetViews>
    <sheetView workbookViewId="0">
      <selection activeCell="E10" sqref="E10"/>
    </sheetView>
  </sheetViews>
  <sheetFormatPr defaultRowHeight="15" outlineLevelCol="1"/>
  <cols>
    <col min="2" max="2" width="14.28515625" customWidth="1"/>
    <col min="3" max="3" width="14.5703125" customWidth="1"/>
    <col min="4" max="4" width="9.5703125" hidden="1" customWidth="1" outlineLevel="1"/>
    <col min="5" max="5" width="8.42578125" customWidth="1" collapsed="1"/>
    <col min="6" max="6" width="11.140625" customWidth="1"/>
    <col min="7" max="7" width="10.85546875" customWidth="1"/>
    <col min="8" max="8" width="16.7109375" customWidth="1"/>
    <col min="9" max="9" width="8.140625" hidden="1" customWidth="1" outlineLevel="1"/>
    <col min="10" max="10" width="9" customWidth="1" collapsed="1"/>
    <col min="11" max="13" width="14.42578125" hidden="1" customWidth="1" outlineLevel="1"/>
    <col min="14" max="14" width="14.42578125" customWidth="1" collapsed="1"/>
    <col min="15" max="15" width="12.85546875" customWidth="1"/>
  </cols>
  <sheetData>
    <row r="2" spans="2:15">
      <c r="B2" s="1" t="s">
        <v>45</v>
      </c>
      <c r="K2" t="s">
        <v>46</v>
      </c>
    </row>
    <row r="3" spans="2:15" s="23" customFormat="1" ht="45">
      <c r="B3" s="28" t="s">
        <v>1</v>
      </c>
      <c r="C3" s="28" t="s">
        <v>3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9" t="s">
        <v>54</v>
      </c>
      <c r="L3" s="29" t="s">
        <v>55</v>
      </c>
      <c r="M3" s="29" t="s">
        <v>56</v>
      </c>
      <c r="N3" s="29" t="s">
        <v>57</v>
      </c>
      <c r="O3" s="29" t="s">
        <v>58</v>
      </c>
    </row>
    <row r="4" spans="2:15">
      <c r="B4" t="s">
        <v>19</v>
      </c>
      <c r="C4" t="s">
        <v>18</v>
      </c>
      <c r="D4">
        <f>MATCH(Abilities[[#This Row],[Element]], Elements, 0)</f>
        <v>1</v>
      </c>
      <c r="E4">
        <v>5</v>
      </c>
      <c r="F4">
        <v>3.5</v>
      </c>
      <c r="G4">
        <v>10</v>
      </c>
      <c r="H4" t="s">
        <v>59</v>
      </c>
      <c r="I4">
        <f>MATCH(Abilities[[#This Row],[Special Effect]], SpecialEffects[Name], 0)</f>
        <v>1</v>
      </c>
      <c r="J4" s="4">
        <v>0.65</v>
      </c>
      <c r="K4">
        <f>AVERAGE(Abilities[[#This Row],[Min Damage]:[Max Damage]])</f>
        <v>6.75</v>
      </c>
      <c r="L4">
        <f>IF(Abilities[[#This Row],[Special Effect]]="Hit Chance", Abilities[[#This Row],[Basic Expected Damage]]*Abilities[[#This Row],[Effect Chance]], Abilities[[#This Row],[Basic Expected Damage]])</f>
        <v>4.3875000000000002</v>
      </c>
      <c r="M4" cm="1">
        <f t="array" ref="M4">INDEX(SpecialEffects[Utility Bonus], Abilities[[#This Row],[Special ID]])*Abilities[[#This Row],[Effect Chance]]</f>
        <v>0</v>
      </c>
      <c r="N4">
        <f>Abilities[[#This Row],[Expected Damage with Chance]]+Abilities[[#This Row],[Utility Bonus]]</f>
        <v>4.3875000000000002</v>
      </c>
      <c r="O4" s="21">
        <f>Abilities[[#This Row],[Utility]]/Abilities[[#This Row],[Stamina Cost]]</f>
        <v>0.87750000000000006</v>
      </c>
    </row>
    <row r="5" spans="2:15">
      <c r="B5" t="s">
        <v>35</v>
      </c>
      <c r="C5" t="s">
        <v>18</v>
      </c>
      <c r="D5">
        <f>MATCH(Abilities[[#This Row],[Element]], Elements, 0)</f>
        <v>1</v>
      </c>
      <c r="E5">
        <v>6</v>
      </c>
      <c r="F5">
        <v>10</v>
      </c>
      <c r="G5">
        <v>25</v>
      </c>
      <c r="H5" t="s">
        <v>60</v>
      </c>
      <c r="I5">
        <f>MATCH(Abilities[[#This Row],[Special Effect]], SpecialEffects[Name], 0)</f>
        <v>5</v>
      </c>
      <c r="J5" s="4">
        <v>0.5</v>
      </c>
      <c r="K5">
        <f>AVERAGE(Abilities[[#This Row],[Min Damage]:[Max Damage]])</f>
        <v>17.5</v>
      </c>
      <c r="L5">
        <f>IF(Abilities[[#This Row],[Special Effect]]="Hit Chance", Abilities[[#This Row],[Basic Expected Damage]]*Abilities[[#This Row],[Effect Chance]], Abilities[[#This Row],[Basic Expected Damage]])</f>
        <v>17.5</v>
      </c>
      <c r="M5" cm="1">
        <f t="array" ref="M5">INDEX(SpecialEffects[Utility Bonus], Abilities[[#This Row],[Special ID]])*Abilities[[#This Row],[Effect Chance]]</f>
        <v>2.5</v>
      </c>
      <c r="N5">
        <f>Abilities[[#This Row],[Expected Damage with Chance]]+Abilities[[#This Row],[Utility Bonus]]</f>
        <v>20</v>
      </c>
      <c r="O5" s="21">
        <f>Abilities[[#This Row],[Utility]]/Abilities[[#This Row],[Stamina Cost]]</f>
        <v>3.3333333333333335</v>
      </c>
    </row>
    <row r="6" spans="2:15">
      <c r="B6" t="s">
        <v>34</v>
      </c>
      <c r="C6" t="s">
        <v>43</v>
      </c>
      <c r="D6">
        <f>MATCH(Abilities[[#This Row],[Element]], Elements, 0)</f>
        <v>7</v>
      </c>
      <c r="E6">
        <v>2</v>
      </c>
      <c r="F6">
        <v>5</v>
      </c>
      <c r="G6">
        <v>10</v>
      </c>
      <c r="H6" t="s">
        <v>61</v>
      </c>
      <c r="I6">
        <f>MATCH(Abilities[[#This Row],[Special Effect]], SpecialEffects[Name], 0)</f>
        <v>3</v>
      </c>
      <c r="J6" s="4">
        <v>0.25</v>
      </c>
      <c r="K6">
        <f>AVERAGE(Abilities[[#This Row],[Min Damage]:[Max Damage]])</f>
        <v>7.5</v>
      </c>
      <c r="L6">
        <f>IF(Abilities[[#This Row],[Special Effect]]="Hit Chance", Abilities[[#This Row],[Basic Expected Damage]]*Abilities[[#This Row],[Effect Chance]], Abilities[[#This Row],[Basic Expected Damage]])</f>
        <v>7.5</v>
      </c>
      <c r="M6" cm="1">
        <f t="array" ref="M6">INDEX(SpecialEffects[Utility Bonus], Abilities[[#This Row],[Special ID]])*Abilities[[#This Row],[Effect Chance]]</f>
        <v>1.25</v>
      </c>
      <c r="N6">
        <f>Abilities[[#This Row],[Expected Damage with Chance]]+Abilities[[#This Row],[Utility Bonus]]</f>
        <v>8.75</v>
      </c>
      <c r="O6" s="21">
        <f>Abilities[[#This Row],[Utility]]/Abilities[[#This Row],[Stamina Cost]]</f>
        <v>4.375</v>
      </c>
    </row>
    <row r="7" spans="2:15">
      <c r="B7" t="s">
        <v>23</v>
      </c>
      <c r="C7" t="s">
        <v>29</v>
      </c>
      <c r="D7">
        <f>MATCH(Abilities[[#This Row],[Element]], Elements, 0)</f>
        <v>2</v>
      </c>
      <c r="E7">
        <v>8</v>
      </c>
      <c r="F7">
        <v>15</v>
      </c>
      <c r="G7">
        <v>30</v>
      </c>
      <c r="H7" t="s">
        <v>62</v>
      </c>
      <c r="I7">
        <f>MATCH(Abilities[[#This Row],[Special Effect]], SpecialEffects[Name], 0)</f>
        <v>2</v>
      </c>
      <c r="J7" s="4">
        <v>0.15</v>
      </c>
      <c r="K7">
        <f>AVERAGE(Abilities[[#This Row],[Min Damage]:[Max Damage]])</f>
        <v>22.5</v>
      </c>
      <c r="L7">
        <f>IF(Abilities[[#This Row],[Special Effect]]="Hit Chance", Abilities[[#This Row],[Basic Expected Damage]]*Abilities[[#This Row],[Effect Chance]], Abilities[[#This Row],[Basic Expected Damage]])</f>
        <v>22.5</v>
      </c>
      <c r="M7" cm="1">
        <f t="array" ref="M7">INDEX(SpecialEffects[Utility Bonus], Abilities[[#This Row],[Special ID]])*Abilities[[#This Row],[Effect Chance]]</f>
        <v>0.75</v>
      </c>
      <c r="N7">
        <f>Abilities[[#This Row],[Expected Damage with Chance]]+Abilities[[#This Row],[Utility Bonus]]</f>
        <v>23.25</v>
      </c>
      <c r="O7" s="21">
        <f>Abilities[[#This Row],[Utility]]/Abilities[[#This Row],[Stamina Cost]]</f>
        <v>2.90625</v>
      </c>
    </row>
    <row r="8" spans="2:15">
      <c r="B8" t="s">
        <v>27</v>
      </c>
      <c r="C8" t="s">
        <v>22</v>
      </c>
      <c r="D8">
        <f>MATCH(Abilities[[#This Row],[Element]], Elements, 0)</f>
        <v>6</v>
      </c>
      <c r="E8">
        <v>15</v>
      </c>
      <c r="F8">
        <v>15</v>
      </c>
      <c r="G8">
        <v>30</v>
      </c>
      <c r="H8" t="s">
        <v>63</v>
      </c>
      <c r="I8">
        <f>MATCH(Abilities[[#This Row],[Special Effect]], SpecialEffects[Name], 0)</f>
        <v>7</v>
      </c>
      <c r="J8" s="4">
        <v>0.05</v>
      </c>
      <c r="K8">
        <f>AVERAGE(Abilities[[#This Row],[Min Damage]:[Max Damage]])</f>
        <v>22.5</v>
      </c>
      <c r="L8">
        <f>IF(Abilities[[#This Row],[Special Effect]]="Hit Chance", Abilities[[#This Row],[Basic Expected Damage]]*Abilities[[#This Row],[Effect Chance]], Abilities[[#This Row],[Basic Expected Damage]])</f>
        <v>22.5</v>
      </c>
      <c r="M8" cm="1">
        <f t="array" ref="M8">INDEX(SpecialEffects[Utility Bonus], Abilities[[#This Row],[Special ID]])*Abilities[[#This Row],[Effect Chance]]</f>
        <v>0.25</v>
      </c>
      <c r="N8">
        <f>Abilities[[#This Row],[Expected Damage with Chance]]+Abilities[[#This Row],[Utility Bonus]]</f>
        <v>22.75</v>
      </c>
      <c r="O8" s="21">
        <f>Abilities[[#This Row],[Utility]]/Abilities[[#This Row],[Stamina Cost]]</f>
        <v>1.5166666666666666</v>
      </c>
    </row>
    <row r="9" spans="2:15">
      <c r="B9" t="s">
        <v>30</v>
      </c>
      <c r="C9" t="s">
        <v>29</v>
      </c>
      <c r="D9">
        <f>MATCH(Abilities[[#This Row],[Element]], Elements, 0)</f>
        <v>2</v>
      </c>
      <c r="E9">
        <v>10</v>
      </c>
      <c r="F9">
        <v>5</v>
      </c>
      <c r="G9">
        <v>10</v>
      </c>
      <c r="H9" t="s">
        <v>64</v>
      </c>
      <c r="I9" s="22">
        <f>MATCH(Abilities[[#This Row],[Special Effect]], SpecialEffects[Name], 0)</f>
        <v>8</v>
      </c>
      <c r="J9" s="4">
        <v>0.5</v>
      </c>
      <c r="K9">
        <f>AVERAGE(Abilities[[#This Row],[Min Damage]:[Max Damage]])</f>
        <v>7.5</v>
      </c>
      <c r="L9" s="22">
        <f>IF(Abilities[[#This Row],[Special Effect]]="Hit Chance", Abilities[[#This Row],[Basic Expected Damage]]*Abilities[[#This Row],[Effect Chance]], Abilities[[#This Row],[Basic Expected Damage]])</f>
        <v>7.5</v>
      </c>
      <c r="M9" s="22" cm="1">
        <f t="array" ref="M9">INDEX(SpecialEffects[Utility Bonus], Abilities[[#This Row],[Special ID]])*Abilities[[#This Row],[Effect Chance]]</f>
        <v>2.5</v>
      </c>
      <c r="N9" s="22">
        <f>Abilities[[#This Row],[Expected Damage with Chance]]+Abilities[[#This Row],[Utility Bonus]]</f>
        <v>10</v>
      </c>
      <c r="O9" s="21">
        <f>Abilities[[#This Row],[Utility]]/Abilities[[#This Row],[Stamina Cost]]</f>
        <v>1</v>
      </c>
    </row>
    <row r="10" spans="2:15">
      <c r="B10" t="s">
        <v>20</v>
      </c>
      <c r="C10" t="s">
        <v>26</v>
      </c>
      <c r="D10">
        <f>MATCH(Abilities[[#This Row],[Element]], Elements, 0)</f>
        <v>3</v>
      </c>
      <c r="E10">
        <v>5</v>
      </c>
      <c r="F10">
        <v>5</v>
      </c>
      <c r="G10">
        <v>10</v>
      </c>
      <c r="H10" t="s">
        <v>65</v>
      </c>
      <c r="I10" s="22">
        <f>MATCH(Abilities[[#This Row],[Special Effect]], SpecialEffects[Name], 0)</f>
        <v>4</v>
      </c>
      <c r="J10" s="4">
        <v>0.75</v>
      </c>
      <c r="K10">
        <f>AVERAGE(Abilities[[#This Row],[Min Damage]:[Max Damage]])</f>
        <v>7.5</v>
      </c>
      <c r="L10" s="22">
        <f>IF(Abilities[[#This Row],[Special Effect]]="Hit Chance", Abilities[[#This Row],[Basic Expected Damage]]*Abilities[[#This Row],[Effect Chance]], Abilities[[#This Row],[Basic Expected Damage]])</f>
        <v>7.5</v>
      </c>
      <c r="M10" s="22" cm="1">
        <f t="array" ref="M10">INDEX(SpecialEffects[Utility Bonus], Abilities[[#This Row],[Special ID]])*Abilities[[#This Row],[Effect Chance]]</f>
        <v>3.75</v>
      </c>
      <c r="N10" s="22">
        <f>Abilities[[#This Row],[Expected Damage with Chance]]+Abilities[[#This Row],[Utility Bonus]]</f>
        <v>11.25</v>
      </c>
      <c r="O10" s="21">
        <f>Abilities[[#This Row],[Utility]]/Abilities[[#This Row],[Stamina Cost]]</f>
        <v>2.25</v>
      </c>
    </row>
    <row r="11" spans="2:15">
      <c r="B11" t="s">
        <v>24</v>
      </c>
      <c r="C11" t="s">
        <v>37</v>
      </c>
      <c r="D11">
        <f>MATCH(Abilities[[#This Row],[Element]], Elements, 0)</f>
        <v>5</v>
      </c>
      <c r="E11">
        <v>10</v>
      </c>
      <c r="F11">
        <v>12</v>
      </c>
      <c r="G11">
        <v>20</v>
      </c>
      <c r="H11" t="s">
        <v>66</v>
      </c>
      <c r="I11" s="22">
        <f>MATCH(Abilities[[#This Row],[Special Effect]], SpecialEffects[Name], 0)</f>
        <v>6</v>
      </c>
      <c r="J11" s="4">
        <v>0.45</v>
      </c>
      <c r="K11">
        <f>AVERAGE(Abilities[[#This Row],[Min Damage]:[Max Damage]])</f>
        <v>16</v>
      </c>
      <c r="L11" s="22">
        <f>IF(Abilities[[#This Row],[Special Effect]]="Hit Chance", Abilities[[#This Row],[Basic Expected Damage]]*Abilities[[#This Row],[Effect Chance]], Abilities[[#This Row],[Basic Expected Damage]])</f>
        <v>16</v>
      </c>
      <c r="M11" s="22" cm="1">
        <f t="array" ref="M11">INDEX(SpecialEffects[Utility Bonus], Abilities[[#This Row],[Special ID]])*Abilities[[#This Row],[Effect Chance]]</f>
        <v>2.25</v>
      </c>
      <c r="N11" s="22">
        <f>Abilities[[#This Row],[Expected Damage with Chance]]+Abilities[[#This Row],[Utility Bonus]]</f>
        <v>18.25</v>
      </c>
      <c r="O11" s="21">
        <f>Abilities[[#This Row],[Utility]]/Abilities[[#This Row],[Stamina Cost]]</f>
        <v>1.825</v>
      </c>
    </row>
    <row r="12" spans="2:15">
      <c r="B12" t="s">
        <v>67</v>
      </c>
      <c r="E12">
        <f>SUBTOTAL(101,Abilities[Stamina Cost])</f>
        <v>7.625</v>
      </c>
      <c r="F12">
        <f>SUBTOTAL(101,Abilities[Min Damage])</f>
        <v>8.8125</v>
      </c>
      <c r="G12">
        <f>SUBTOTAL(103,G4:G11)</f>
        <v>8</v>
      </c>
      <c r="J12" s="30">
        <f>SUBTOTAL(101,Abilities[Effect Chance])</f>
        <v>0.41249999999999998</v>
      </c>
      <c r="K12">
        <f>SUBTOTAL(101,Abilities[Basic Expected Damage])</f>
        <v>13.46875</v>
      </c>
      <c r="O12" s="21">
        <f>SUBTOTAL(101,Abilities[Utility/Cost Ratio])</f>
        <v>2.2604687499999998</v>
      </c>
    </row>
  </sheetData>
  <conditionalFormatting sqref="E4:E11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{A4467A38-D064-4D71-B30F-B7FB7B021EE2}</x14:id>
        </ext>
      </extLst>
    </cfRule>
  </conditionalFormatting>
  <conditionalFormatting sqref="F4:G1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{F9F2BB43-03BB-49C0-B5D2-CA898A8E859B}</x14:id>
        </ext>
      </extLst>
    </cfRule>
  </conditionalFormatting>
  <conditionalFormatting sqref="J4:J11">
    <cfRule type="dataBar" priority="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{BB9410AD-1E00-4380-921A-BDFB0E686919}</x14:id>
        </ext>
      </extLst>
    </cfRule>
  </conditionalFormatting>
  <conditionalFormatting sqref="N4:N11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{5908D149-9FAA-4E2F-9AA0-D76653BBC22D}</x14:id>
        </ext>
      </extLst>
    </cfRule>
  </conditionalFormatting>
  <conditionalFormatting sqref="O4:O11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{CD39D559-97A2-4FC1-91AE-DADEB07BF0D7}</x14:id>
        </ext>
      </extLst>
    </cfRule>
  </conditionalFormatting>
  <dataValidations count="2">
    <dataValidation type="list" allowBlank="1" showInputMessage="1" showErrorMessage="1" sqref="C4:C11" xr:uid="{BBE33ACA-770E-4E2D-9EA1-B447948B3C2F}">
      <formula1>INDIRECT("Elements")</formula1>
    </dataValidation>
    <dataValidation type="list" allowBlank="1" showInputMessage="1" showErrorMessage="1" sqref="H4:H11" xr:uid="{A5340962-A791-4EC1-B6CD-355B901AF9D9}">
      <formula1>INDIRECT("SpecialEffects[Name]")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67A38-D064-4D71-B30F-B7FB7B021E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E4:E11</xm:sqref>
        </x14:conditionalFormatting>
        <x14:conditionalFormatting xmlns:xm="http://schemas.microsoft.com/office/excel/2006/main">
          <x14:cfRule type="dataBar" id="{F9F2BB43-03BB-49C0-B5D2-CA898A8E85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F4:G11</xm:sqref>
        </x14:conditionalFormatting>
        <x14:conditionalFormatting xmlns:xm="http://schemas.microsoft.com/office/excel/2006/main">
          <x14:cfRule type="dataBar" id="{BB9410AD-1E00-4380-921A-BDFB0E6869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J4:J11</xm:sqref>
        </x14:conditionalFormatting>
        <x14:conditionalFormatting xmlns:xm="http://schemas.microsoft.com/office/excel/2006/main">
          <x14:cfRule type="dataBar" id="{5908D149-9FAA-4E2F-9AA0-D76653BBC2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N4:N11</xm:sqref>
        </x14:conditionalFormatting>
        <x14:conditionalFormatting xmlns:xm="http://schemas.microsoft.com/office/excel/2006/main">
          <x14:cfRule type="dataBar" id="{CD39D559-97A2-4FC1-91AE-DADEB07BF0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7305-A894-4C69-A1DA-7FE642A0DAAE}">
  <dimension ref="B2:O32"/>
  <sheetViews>
    <sheetView workbookViewId="0">
      <selection activeCell="D5" sqref="D5"/>
    </sheetView>
  </sheetViews>
  <sheetFormatPr defaultRowHeight="15"/>
  <cols>
    <col min="2" max="2" width="15.85546875" customWidth="1"/>
    <col min="3" max="3" width="3.28515625" customWidth="1"/>
    <col min="4" max="8" width="6.28515625" customWidth="1"/>
    <col min="9" max="9" width="7.28515625" customWidth="1"/>
    <col min="10" max="10" width="6.28515625" customWidth="1"/>
    <col min="14" max="15" width="16.42578125" customWidth="1"/>
    <col min="18" max="18" width="9" customWidth="1"/>
  </cols>
  <sheetData>
    <row r="2" spans="2:15">
      <c r="B2" s="1" t="s">
        <v>68</v>
      </c>
    </row>
    <row r="3" spans="2:15" ht="36.75">
      <c r="C3" s="2" t="s">
        <v>69</v>
      </c>
      <c r="D3" s="33" t="str" cm="1">
        <f t="array" ref="D3">INDEX(Elements, COLUMN(D3)-COLUMN($D$3)+1)</f>
        <v>Human</v>
      </c>
      <c r="E3" s="34" t="str" cm="1">
        <f t="array" ref="E3">INDEX(Elements, COLUMN(E3)-COLUMN($D$3)+1)</f>
        <v>Witch</v>
      </c>
      <c r="F3" s="34" t="str" cm="1">
        <f t="array" ref="F3">INDEX(Elements, COLUMN(F3)-COLUMN($D$3)+1)</f>
        <v>Zombie</v>
      </c>
      <c r="G3" s="34" t="str" cm="1">
        <f t="array" ref="G3">INDEX(Elements, COLUMN(G3)-COLUMN($D$3)+1)</f>
        <v>Cat</v>
      </c>
      <c r="H3" s="34" t="str" cm="1">
        <f t="array" ref="H3">INDEX(Elements, COLUMN(H3)-COLUMN($D$3)+1)</f>
        <v>Vampire</v>
      </c>
      <c r="I3" s="34" t="str" cm="1">
        <f t="array" ref="I3">INDEX(Elements, COLUMN(I3)-COLUMN($D$3)+1)</f>
        <v>Spooky</v>
      </c>
      <c r="J3" s="35" t="str" cm="1">
        <f t="array" ref="J3">INDEX(Elements, COLUMN(J3)-COLUMN($D$3)+1)</f>
        <v>Shifter</v>
      </c>
      <c r="K3" s="46"/>
      <c r="L3" s="46"/>
    </row>
    <row r="4" spans="2:15">
      <c r="B4" s="3" t="s">
        <v>70</v>
      </c>
    </row>
    <row r="5" spans="2:15">
      <c r="B5" s="32" t="s">
        <v>18</v>
      </c>
      <c r="D5" s="36">
        <v>1</v>
      </c>
      <c r="E5" s="37">
        <v>0.8</v>
      </c>
      <c r="F5" s="37">
        <v>2</v>
      </c>
      <c r="G5" s="37">
        <v>0.5</v>
      </c>
      <c r="H5" s="37">
        <v>1</v>
      </c>
      <c r="I5" s="37">
        <v>1.5</v>
      </c>
      <c r="J5" s="38">
        <v>1</v>
      </c>
      <c r="L5" s="25"/>
      <c r="M5" s="25"/>
    </row>
    <row r="6" spans="2:15">
      <c r="B6" s="31" t="s">
        <v>29</v>
      </c>
      <c r="D6" s="39">
        <v>2</v>
      </c>
      <c r="E6" s="25">
        <v>1</v>
      </c>
      <c r="F6" s="25">
        <v>0.8</v>
      </c>
      <c r="G6" s="26">
        <v>1</v>
      </c>
      <c r="H6" s="25">
        <v>1</v>
      </c>
      <c r="I6" s="25">
        <v>1.5</v>
      </c>
      <c r="J6" s="40">
        <v>0.8</v>
      </c>
      <c r="K6" s="25"/>
      <c r="L6" s="25"/>
      <c r="M6" s="25"/>
    </row>
    <row r="7" spans="2:15">
      <c r="B7" s="31" t="s">
        <v>26</v>
      </c>
      <c r="D7" s="39">
        <v>0.5</v>
      </c>
      <c r="E7" s="25">
        <v>2</v>
      </c>
      <c r="F7" s="25">
        <v>1</v>
      </c>
      <c r="G7" s="26">
        <v>2</v>
      </c>
      <c r="H7" s="25">
        <v>0.8</v>
      </c>
      <c r="I7" s="25">
        <v>1</v>
      </c>
      <c r="J7" s="40">
        <v>1.5</v>
      </c>
      <c r="K7" s="25"/>
      <c r="L7" s="25"/>
      <c r="M7" s="25"/>
    </row>
    <row r="8" spans="2:15">
      <c r="B8" s="31" t="s">
        <v>33</v>
      </c>
      <c r="D8" s="39">
        <v>2</v>
      </c>
      <c r="E8" s="26">
        <v>1</v>
      </c>
      <c r="F8" s="26">
        <v>2</v>
      </c>
      <c r="G8" s="26">
        <v>1</v>
      </c>
      <c r="H8" s="25">
        <v>1.5</v>
      </c>
      <c r="I8" s="25">
        <v>0.8</v>
      </c>
      <c r="J8" s="40">
        <v>1</v>
      </c>
      <c r="L8" s="25"/>
      <c r="M8" s="25"/>
    </row>
    <row r="9" spans="2:15">
      <c r="B9" s="31" t="s">
        <v>37</v>
      </c>
      <c r="D9" s="39">
        <v>1</v>
      </c>
      <c r="E9" s="25">
        <v>1</v>
      </c>
      <c r="F9" s="25">
        <v>2</v>
      </c>
      <c r="G9" s="25">
        <v>0.8</v>
      </c>
      <c r="H9" s="25">
        <v>1</v>
      </c>
      <c r="I9" s="25">
        <v>0.8</v>
      </c>
      <c r="J9" s="40">
        <v>2</v>
      </c>
    </row>
    <row r="10" spans="2:15">
      <c r="B10" s="31" t="s">
        <v>22</v>
      </c>
      <c r="D10" s="39">
        <v>0.8</v>
      </c>
      <c r="E10" s="25">
        <v>0.8</v>
      </c>
      <c r="F10" s="25">
        <v>1</v>
      </c>
      <c r="G10" s="25">
        <v>2</v>
      </c>
      <c r="H10" s="25">
        <v>2</v>
      </c>
      <c r="I10" s="25">
        <v>1</v>
      </c>
      <c r="J10" s="40">
        <v>0.8</v>
      </c>
    </row>
    <row r="11" spans="2:15">
      <c r="B11" s="44" t="s">
        <v>43</v>
      </c>
      <c r="D11" s="41">
        <v>1</v>
      </c>
      <c r="E11" s="42">
        <v>2</v>
      </c>
      <c r="F11" s="42">
        <v>0.8</v>
      </c>
      <c r="G11" s="42">
        <v>1</v>
      </c>
      <c r="H11" s="42">
        <v>0.8</v>
      </c>
      <c r="I11" s="42">
        <v>2</v>
      </c>
      <c r="J11" s="43">
        <v>1</v>
      </c>
    </row>
    <row r="12" spans="2:15">
      <c r="G12" s="25"/>
      <c r="H12" s="25"/>
    </row>
    <row r="13" spans="2:15">
      <c r="F13" s="25"/>
      <c r="G13" s="25"/>
      <c r="H13" s="25"/>
      <c r="I13" s="25"/>
    </row>
    <row r="14" spans="2:15">
      <c r="B14" s="45"/>
      <c r="F14" s="25"/>
      <c r="G14" s="25"/>
      <c r="H14" s="25"/>
      <c r="I14" s="25"/>
    </row>
    <row r="15" spans="2:15">
      <c r="N15" s="1" t="s">
        <v>71</v>
      </c>
    </row>
    <row r="16" spans="2:15">
      <c r="N16" t="s">
        <v>1</v>
      </c>
      <c r="O16" t="s">
        <v>56</v>
      </c>
    </row>
    <row r="17" spans="2:15">
      <c r="N17" t="s">
        <v>59</v>
      </c>
      <c r="O17">
        <v>0</v>
      </c>
    </row>
    <row r="18" spans="2:15">
      <c r="N18" t="s">
        <v>62</v>
      </c>
      <c r="O18">
        <v>5</v>
      </c>
    </row>
    <row r="19" spans="2:15">
      <c r="N19" t="s">
        <v>61</v>
      </c>
      <c r="O19">
        <v>5</v>
      </c>
    </row>
    <row r="20" spans="2:15">
      <c r="N20" t="s">
        <v>65</v>
      </c>
      <c r="O20">
        <v>5</v>
      </c>
    </row>
    <row r="21" spans="2:15">
      <c r="N21" t="s">
        <v>60</v>
      </c>
      <c r="O21">
        <v>5</v>
      </c>
    </row>
    <row r="22" spans="2:15">
      <c r="N22" t="s">
        <v>66</v>
      </c>
      <c r="O22">
        <v>5</v>
      </c>
    </row>
    <row r="23" spans="2:15">
      <c r="N23" t="s">
        <v>63</v>
      </c>
      <c r="O23">
        <v>5</v>
      </c>
    </row>
    <row r="24" spans="2:15">
      <c r="N24" t="s">
        <v>64</v>
      </c>
      <c r="O24">
        <v>5</v>
      </c>
    </row>
    <row r="25" spans="2:15">
      <c r="N25" t="s">
        <v>72</v>
      </c>
      <c r="O25">
        <v>5</v>
      </c>
    </row>
    <row r="26" spans="2:15">
      <c r="N26" t="s">
        <v>73</v>
      </c>
      <c r="O26">
        <v>5</v>
      </c>
    </row>
    <row r="30" spans="2:15">
      <c r="B30" t="s">
        <v>74</v>
      </c>
    </row>
    <row r="31" spans="2:15">
      <c r="B31" t="s">
        <v>17</v>
      </c>
    </row>
    <row r="32" spans="2:15">
      <c r="B32" t="s">
        <v>39</v>
      </c>
    </row>
  </sheetData>
  <conditionalFormatting sqref="K6:L7 G12:H13 D5:J1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0785-1672-426A-B460-819149522472}">
  <sheetPr>
    <outlinePr summaryRight="0"/>
  </sheetPr>
  <dimension ref="B1:CF364"/>
  <sheetViews>
    <sheetView zoomScale="70" zoomScaleNormal="70" workbookViewId="0">
      <selection activeCell="CB3" sqref="CB3"/>
    </sheetView>
  </sheetViews>
  <sheetFormatPr defaultColWidth="9.140625" defaultRowHeight="15" outlineLevelCol="1"/>
  <cols>
    <col min="1" max="1" width="4.85546875" customWidth="1"/>
    <col min="2" max="2" width="12.140625" customWidth="1"/>
    <col min="3" max="3" width="16.140625" customWidth="1"/>
    <col min="4" max="4" width="17.140625" customWidth="1"/>
    <col min="5" max="5" width="12.42578125" customWidth="1" outlineLevel="1"/>
    <col min="6" max="6" width="14.28515625" customWidth="1" outlineLevel="1"/>
    <col min="8" max="8" width="6.5703125" customWidth="1"/>
    <col min="9" max="9" width="9" customWidth="1"/>
    <col min="10" max="10" width="12.42578125" customWidth="1"/>
    <col min="11" max="11" width="7.7109375" customWidth="1"/>
    <col min="12" max="12" width="9.42578125" customWidth="1"/>
    <col min="13" max="13" width="7.42578125" customWidth="1"/>
    <col min="14" max="14" width="8.140625" customWidth="1"/>
    <col min="15" max="15" width="6.42578125" customWidth="1"/>
    <col min="16" max="16" width="8.5703125" customWidth="1" outlineLevel="1"/>
    <col min="17" max="17" width="7.5703125" customWidth="1" outlineLevel="1"/>
    <col min="18" max="18" width="7" customWidth="1" outlineLevel="1"/>
    <col min="19" max="19" width="7.140625" customWidth="1" outlineLevel="1"/>
    <col min="20" max="20" width="7.5703125" customWidth="1" outlineLevel="1"/>
    <col min="21" max="21" width="7.7109375" customWidth="1" outlineLevel="1"/>
    <col min="22" max="22" width="9.7109375" customWidth="1" outlineLevel="1"/>
    <col min="23" max="23" width="7.42578125" customWidth="1" outlineLevel="1"/>
    <col min="24" max="24" width="10" customWidth="1" outlineLevel="1"/>
    <col min="25" max="25" width="9" customWidth="1"/>
    <col min="26" max="26" width="7.28515625" customWidth="1" outlineLevel="1"/>
    <col min="27" max="28" width="8.85546875" customWidth="1" outlineLevel="1"/>
    <col min="29" max="29" width="8.5703125" customWidth="1" outlineLevel="1"/>
    <col min="30" max="30" width="8.85546875" customWidth="1" outlineLevel="1"/>
    <col min="31" max="31" width="10.140625" customWidth="1" outlineLevel="1"/>
    <col min="32" max="32" width="13.5703125" customWidth="1" outlineLevel="1"/>
    <col min="33" max="34" width="12" customWidth="1" outlineLevel="1"/>
    <col min="35" max="36" width="15.42578125" customWidth="1" outlineLevel="1"/>
    <col min="37" max="37" width="10.85546875" customWidth="1"/>
    <col min="38" max="38" width="10.85546875" customWidth="1" outlineLevel="1" collapsed="1"/>
    <col min="39" max="39" width="13" customWidth="1" outlineLevel="1"/>
    <col min="40" max="40" width="9.140625" customWidth="1" outlineLevel="1"/>
    <col min="41" max="41" width="11.5703125" customWidth="1" outlineLevel="1"/>
    <col min="42" max="45" width="9.140625" customWidth="1" outlineLevel="1"/>
    <col min="46" max="46" width="6.7109375" customWidth="1"/>
    <col min="51" max="51" width="6.7109375" customWidth="1"/>
    <col min="52" max="52" width="8.85546875" customWidth="1"/>
    <col min="53" max="53" width="6.5703125" customWidth="1"/>
    <col min="54" max="54" width="9" customWidth="1" outlineLevel="1" collapsed="1"/>
    <col min="55" max="61" width="9.140625" customWidth="1" outlineLevel="1"/>
    <col min="62" max="62" width="9.85546875" customWidth="1" outlineLevel="1"/>
    <col min="64" max="64" width="7.28515625" customWidth="1" outlineLevel="1"/>
    <col min="65" max="66" width="8.42578125" customWidth="1" outlineLevel="1"/>
    <col min="67" max="71" width="9.140625" customWidth="1" outlineLevel="1"/>
    <col min="72" max="72" width="11" customWidth="1" outlineLevel="1"/>
    <col min="73" max="74" width="12.42578125" customWidth="1" outlineLevel="1"/>
    <col min="75" max="75" width="11.85546875" customWidth="1"/>
    <col min="76" max="76" width="11.85546875" customWidth="1" outlineLevel="1"/>
    <col min="77" max="77" width="16.5703125" customWidth="1" outlineLevel="1"/>
    <col min="78" max="80" width="9.140625" customWidth="1" outlineLevel="1"/>
    <col min="81" max="81" width="6.85546875" customWidth="1" outlineLevel="1"/>
    <col min="82" max="82" width="10.5703125" customWidth="1" outlineLevel="1"/>
    <col min="83" max="83" width="7.85546875" customWidth="1" outlineLevel="1"/>
    <col min="84" max="84" width="11.7109375" customWidth="1"/>
  </cols>
  <sheetData>
    <row r="1" spans="2:84">
      <c r="H1" s="6" t="s">
        <v>75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 t="s">
        <v>76</v>
      </c>
      <c r="Z1" s="7"/>
      <c r="AA1" s="7"/>
      <c r="AB1" s="7"/>
      <c r="AC1" s="7"/>
      <c r="AD1" s="7"/>
      <c r="AE1" s="7"/>
      <c r="AF1" s="7"/>
      <c r="AG1" s="8"/>
      <c r="AH1" s="8"/>
      <c r="AI1" s="8"/>
      <c r="AJ1" s="8"/>
      <c r="AK1" s="18" t="s">
        <v>77</v>
      </c>
      <c r="AL1" s="18"/>
      <c r="AM1" s="18"/>
      <c r="AN1" s="18"/>
      <c r="AO1" s="18" t="s">
        <v>78</v>
      </c>
      <c r="AP1" s="18"/>
      <c r="AQ1" s="18"/>
      <c r="AR1" s="18"/>
      <c r="AS1" s="18"/>
      <c r="AT1" s="9" t="s">
        <v>79</v>
      </c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10" t="s">
        <v>80</v>
      </c>
      <c r="BL1" s="10"/>
      <c r="BM1" s="10"/>
      <c r="BN1" s="10"/>
      <c r="BO1" s="10"/>
      <c r="BP1" s="10"/>
      <c r="BQ1" s="10"/>
      <c r="BR1" s="10"/>
      <c r="BS1" s="11"/>
      <c r="BT1" s="11"/>
      <c r="BU1" s="11"/>
      <c r="BV1" s="11"/>
      <c r="BW1" s="18" t="s">
        <v>81</v>
      </c>
      <c r="BX1" s="18"/>
      <c r="BY1" s="18"/>
      <c r="BZ1" s="18"/>
      <c r="CA1" s="18" t="s">
        <v>78</v>
      </c>
      <c r="CB1" s="18"/>
      <c r="CC1" s="18"/>
      <c r="CD1" s="18"/>
      <c r="CE1" s="18"/>
      <c r="CF1" s="18" t="s">
        <v>82</v>
      </c>
    </row>
    <row r="2" spans="2:84" ht="45">
      <c r="B2" s="1" t="s">
        <v>83</v>
      </c>
      <c r="H2" s="12" t="s">
        <v>84</v>
      </c>
      <c r="I2" s="12" t="s">
        <v>85</v>
      </c>
      <c r="J2" s="12" t="s">
        <v>1</v>
      </c>
      <c r="K2" s="12" t="s">
        <v>4</v>
      </c>
      <c r="L2" s="12" t="s">
        <v>5</v>
      </c>
      <c r="M2" s="12" t="s">
        <v>6</v>
      </c>
      <c r="N2" s="12" t="s">
        <v>7</v>
      </c>
      <c r="O2" s="12" t="s">
        <v>8</v>
      </c>
      <c r="P2" s="12" t="s">
        <v>47</v>
      </c>
      <c r="Q2" s="14" t="s">
        <v>86</v>
      </c>
      <c r="R2" s="12" t="s">
        <v>10</v>
      </c>
      <c r="S2" s="14" t="s">
        <v>13</v>
      </c>
      <c r="T2" s="12" t="s">
        <v>87</v>
      </c>
      <c r="U2" s="14" t="s">
        <v>88</v>
      </c>
      <c r="V2" s="12" t="s">
        <v>89</v>
      </c>
      <c r="W2" s="12" t="s">
        <v>90</v>
      </c>
      <c r="X2" s="12" t="s">
        <v>91</v>
      </c>
      <c r="Y2" s="13" t="s">
        <v>92</v>
      </c>
      <c r="Z2" s="13" t="s">
        <v>93</v>
      </c>
      <c r="AA2" s="13" t="s">
        <v>47</v>
      </c>
      <c r="AB2" s="13" t="s">
        <v>48</v>
      </c>
      <c r="AC2" s="13" t="s">
        <v>49</v>
      </c>
      <c r="AD2" s="13" t="s">
        <v>50</v>
      </c>
      <c r="AE2" s="13" t="s">
        <v>94</v>
      </c>
      <c r="AF2" s="13" t="s">
        <v>95</v>
      </c>
      <c r="AG2" s="13" t="s">
        <v>96</v>
      </c>
      <c r="AH2" s="13" t="s">
        <v>97</v>
      </c>
      <c r="AI2" s="13" t="s">
        <v>98</v>
      </c>
      <c r="AJ2" s="13" t="s">
        <v>99</v>
      </c>
      <c r="AK2" s="12" t="s">
        <v>100</v>
      </c>
      <c r="AL2" s="12" t="s">
        <v>101</v>
      </c>
      <c r="AM2" s="12" t="s">
        <v>102</v>
      </c>
      <c r="AN2" s="12" t="s">
        <v>103</v>
      </c>
      <c r="AO2" s="12" t="s">
        <v>4</v>
      </c>
      <c r="AP2" s="12" t="s">
        <v>5</v>
      </c>
      <c r="AQ2" s="12" t="s">
        <v>6</v>
      </c>
      <c r="AR2" s="12" t="s">
        <v>7</v>
      </c>
      <c r="AS2" s="12" t="s">
        <v>8</v>
      </c>
      <c r="AT2" s="16" t="s">
        <v>84</v>
      </c>
      <c r="AU2" s="16" t="s">
        <v>85</v>
      </c>
      <c r="AV2" s="16" t="s">
        <v>1</v>
      </c>
      <c r="AW2" s="16" t="s">
        <v>4</v>
      </c>
      <c r="AX2" s="16" t="s">
        <v>5</v>
      </c>
      <c r="AY2" s="16" t="s">
        <v>6</v>
      </c>
      <c r="AZ2" s="16" t="s">
        <v>7</v>
      </c>
      <c r="BA2" s="16" t="s">
        <v>8</v>
      </c>
      <c r="BB2" s="16" t="s">
        <v>47</v>
      </c>
      <c r="BC2" s="17" t="s">
        <v>86</v>
      </c>
      <c r="BD2" s="16" t="s">
        <v>10</v>
      </c>
      <c r="BE2" s="17" t="s">
        <v>13</v>
      </c>
      <c r="BF2" s="16" t="s">
        <v>87</v>
      </c>
      <c r="BG2" s="17" t="s">
        <v>88</v>
      </c>
      <c r="BH2" s="16" t="s">
        <v>89</v>
      </c>
      <c r="BI2" s="16" t="s">
        <v>90</v>
      </c>
      <c r="BJ2" s="16" t="s">
        <v>91</v>
      </c>
      <c r="BK2" s="17" t="s">
        <v>92</v>
      </c>
      <c r="BL2" s="17" t="s">
        <v>93</v>
      </c>
      <c r="BM2" s="17" t="s">
        <v>47</v>
      </c>
      <c r="BN2" s="17" t="s">
        <v>48</v>
      </c>
      <c r="BO2" s="17" t="s">
        <v>49</v>
      </c>
      <c r="BP2" s="17" t="s">
        <v>50</v>
      </c>
      <c r="BQ2" s="17" t="s">
        <v>94</v>
      </c>
      <c r="BR2" s="17" t="s">
        <v>95</v>
      </c>
      <c r="BS2" s="17" t="s">
        <v>96</v>
      </c>
      <c r="BT2" s="17" t="s">
        <v>104</v>
      </c>
      <c r="BU2" s="17" t="s">
        <v>98</v>
      </c>
      <c r="BV2" s="17" t="s">
        <v>99</v>
      </c>
      <c r="BW2" s="16" t="s">
        <v>100</v>
      </c>
      <c r="BX2" s="16" t="s">
        <v>101</v>
      </c>
      <c r="BY2" s="16" t="s">
        <v>102</v>
      </c>
      <c r="BZ2" s="16" t="s">
        <v>103</v>
      </c>
      <c r="CA2" s="16" t="s">
        <v>4</v>
      </c>
      <c r="CB2" s="16" t="s">
        <v>5</v>
      </c>
      <c r="CC2" s="16" t="s">
        <v>6</v>
      </c>
      <c r="CD2" s="16" t="s">
        <v>7</v>
      </c>
      <c r="CE2" s="16" t="s">
        <v>8</v>
      </c>
      <c r="CF2" s="20" t="s">
        <v>105</v>
      </c>
    </row>
    <row r="3" spans="2:84">
      <c r="B3" t="s">
        <v>106</v>
      </c>
      <c r="C3" t="s">
        <v>107</v>
      </c>
      <c r="D3" t="s">
        <v>108</v>
      </c>
      <c r="E3" t="s">
        <v>109</v>
      </c>
      <c r="F3" t="s">
        <v>110</v>
      </c>
      <c r="H3">
        <f>IF($CF2="",IF(AK2, H2+1, H2), 1)</f>
        <v>1</v>
      </c>
      <c r="I3" cm="1">
        <f t="array" ref="I3">IF(H3=H2, I2, INDEX(Parties[Player ID], H3))</f>
        <v>1</v>
      </c>
      <c r="J3" t="str" cm="1">
        <f t="array" ref="J3">IF(I3=I2,J2, INDEX(Monsters[Name], I3))</f>
        <v>Hades</v>
      </c>
      <c r="K3" cm="1">
        <f t="array" ref="K3">IF(AND($H3=$H2, $CF2=""), AO2, INDEX(Monsters[Health], $I3))</f>
        <v>80</v>
      </c>
      <c r="L3" cm="1">
        <f t="array" ref="L3">IF(AND($H3=$H2, $CF2=""), AP2, INDEX(Monsters[Stamina], $I3))</f>
        <v>80</v>
      </c>
      <c r="M3" s="19" cm="1">
        <f t="array" ref="M3">IF(AND($H3=$H2, $CF2=""), AQ2, INDEX(Monsters[Attack], $I3))</f>
        <v>70</v>
      </c>
      <c r="N3" s="19" cm="1">
        <f t="array" ref="N3">IF(AND($H3=$H2, $CF2=""), AR2, INDEX(Monsters[Defense], $I3))</f>
        <v>65</v>
      </c>
      <c r="O3" s="19" cm="1">
        <f t="array" ref="O3">IF(AND($H3=$H2, $CF2=""), AS2, INDEX(Monsters[Luck], $I3))</f>
        <v>50</v>
      </c>
      <c r="P3" cm="1">
        <f t="array" ref="P3">IF(I3=I2, P2, MATCH(INDEX(Monsters[Element], I3), Elements, 0))</f>
        <v>1</v>
      </c>
      <c r="Q3" s="4" cm="1">
        <f t="array" ref="Q3">INDEX(Monsters[Chance to Use 2], I3)</f>
        <v>0.55000000000000004</v>
      </c>
      <c r="R3" cm="1">
        <f t="array" ref="R3">INDEX(Monsters[Ability 1 ID], I3)</f>
        <v>1</v>
      </c>
      <c r="S3" cm="1">
        <f t="array" ref="S3">INDEX(Monsters[Ability 2 ID], I3)</f>
        <v>7</v>
      </c>
      <c r="T3" cm="1">
        <f t="array" ref="T3">INDEX(Abilities[Stamina Cost], R3)</f>
        <v>5</v>
      </c>
      <c r="U3" cm="1">
        <f t="array" ref="U3">INDEX(Abilities[Stamina Cost], S3)</f>
        <v>5</v>
      </c>
      <c r="V3">
        <f>IF(T3&lt;=U3, 1, 2)</f>
        <v>1</v>
      </c>
      <c r="W3">
        <f>MIN(T3:U3)</f>
        <v>5</v>
      </c>
      <c r="X3">
        <f>MAX(T3:U3)</f>
        <v>5</v>
      </c>
      <c r="Y3">
        <f ca="1">IF(L3&lt;X3, V3, 1 + (RAND()&lt;Q3))</f>
        <v>2</v>
      </c>
      <c r="Z3">
        <f ca="1">CHOOSE(Y3,R3,S3)</f>
        <v>7</v>
      </c>
      <c r="AA3" s="19" cm="1">
        <f t="array" aca="1" ref="AA3" ca="1">INDEX(Abilities[Element ID], $Z3)</f>
        <v>3</v>
      </c>
      <c r="AB3" s="19" cm="1">
        <f t="array" aca="1" ref="AB3" ca="1">INDEX(Abilities[Stamina Cost], $Z3)</f>
        <v>5</v>
      </c>
      <c r="AC3" s="19" cm="1">
        <f t="array" aca="1" ref="AC3" ca="1">INDEX(Abilities[Min Damage], $Z3)</f>
        <v>5</v>
      </c>
      <c r="AD3" s="19" cm="1">
        <f t="array" aca="1" ref="AD3" ca="1">INDEX(Abilities[Max Damage], $Z3)</f>
        <v>10</v>
      </c>
      <c r="AE3" s="15">
        <f ca="1">(AC3+(RAND()+RAND()+RAND())*(AD3-AC3)/3)*M3/100</f>
        <v>5.5067670219118927</v>
      </c>
      <c r="AF3" t="str" cm="1">
        <f t="array" aca="1" ref="AF3" ca="1">INDEX(Abilities[Special Effect], Z3)</f>
        <v>Fortify</v>
      </c>
      <c r="AG3" t="b" cm="1">
        <f t="array" aca="1" ref="AG3" ca="1">RAND() &lt;INDEX(Abilities[Effect Chance], Z3)*O3/100</f>
        <v>0</v>
      </c>
      <c r="AH3" t="str">
        <f ca="1">IF(AG3,AF3,"")</f>
        <v/>
      </c>
      <c r="AI3" s="15">
        <f ca="1">IF(AF3="Hit Chance", AG3*AE3, AE3)</f>
        <v>5.5067670219118927</v>
      </c>
      <c r="AJ3" s="15">
        <f ca="1">IF(AH3="Dodge", BU3*0, BU3)</f>
        <v>16.03641374220307</v>
      </c>
      <c r="AK3" t="b">
        <f ca="1">OR(AO3=0,AP3&lt;W3)</f>
        <v>0</v>
      </c>
      <c r="AL3" t="b">
        <f ca="1">AND(AK3, H3=COUNTA(Parties[Player Party]))</f>
        <v>0</v>
      </c>
      <c r="AM3" s="15" cm="1">
        <f t="array" aca="1" ref="AM3" ca="1">INDEX(ElementMultiplier, BM3, P3)*100/N3</f>
        <v>1.5384615384615385</v>
      </c>
      <c r="AN3" s="15">
        <f ca="1">ROUND(AM3*AJ3, 0)</f>
        <v>25</v>
      </c>
      <c r="AO3" s="19">
        <f ca="1">IF(AH3="Restore",MAX(K$3,0),MAX(K3-AN3,0))</f>
        <v>55</v>
      </c>
      <c r="AP3" s="19">
        <f ca="1">IF(AH3="Restore",MAX(L$3,0),MAX(L3-AB3,0))</f>
        <v>75</v>
      </c>
      <c r="AQ3" s="19">
        <f ca="1">ROUND(M3*IF($BT3="Weaken", 0.9, 1)*IF($AH3="Focus", 1.1, 1) * IF($AH3="Restore", M3=M$3,1), 0)</f>
        <v>70</v>
      </c>
      <c r="AR3" s="19">
        <f ca="1">ROUND(N3*IF($BT3="Sunder", 0.9, 1)*IF($AH3="Fortify", 1.1, 1) * IF($AH3="Restore", N3=N$3,1), 0)</f>
        <v>65</v>
      </c>
      <c r="AS3" s="19">
        <f ca="1">ROUND(O3*IF($BT3="Unlucky", 0.9, 1)*IF($AH3="Lucky", 1.1, 1) * IF($AH3="Restore", O3=O$3,1), 0)</f>
        <v>50</v>
      </c>
      <c r="AT3">
        <f>IF($CF2="",IF(BW2, AT2+1, AT2), 1)</f>
        <v>1</v>
      </c>
      <c r="AU3" cm="1">
        <f t="array" ref="AU3">IF(AT3=AT2, AU2, INDEX(Parties[Opponent ID], AT3))</f>
        <v>8</v>
      </c>
      <c r="AV3" t="str" cm="1">
        <f t="array" ref="AV3">IF(AU3=AU2,AV2, INDEX(Monsters[Name], AU3))</f>
        <v>Ripper</v>
      </c>
      <c r="AW3" cm="1">
        <f t="array" ref="AW3">IF(AND($AT3=$AT2, $CF2=""), CA2, INDEX(Monsters[Health], $AU3))</f>
        <v>120</v>
      </c>
      <c r="AX3" cm="1">
        <f t="array" ref="AX3">IF(AND($AT3=$AT2, $CF2=""), CB2, INDEX(Monsters[Stamina], $AU3))</f>
        <v>90</v>
      </c>
      <c r="AY3" s="19" cm="1">
        <f t="array" ref="AY3">IF(AND($AT3=$AT2, $CF2=""), CC2, INDEX(Monsters[Attack], $AU3))</f>
        <v>100</v>
      </c>
      <c r="AZ3" s="19" cm="1">
        <f t="array" ref="AZ3">IF(AND($AT3=$AT2, $CF2=""), CD2, INDEX(Monsters[Defense], $AU3))</f>
        <v>18</v>
      </c>
      <c r="BA3" s="19" cm="1">
        <f t="array" ref="BA3">IF(AND($AT3=$AT2, $CF2=""), CE2, INDEX(Monsters[Luck], $AU3))</f>
        <v>70</v>
      </c>
      <c r="BB3" cm="1">
        <f t="array" ref="BB3">IF(AU3=AU2, BB2, MATCH(INDEX(Monsters[Element], AU3), Elements, 0))</f>
        <v>6</v>
      </c>
      <c r="BC3" s="4" cm="1">
        <f t="array" ref="BC3">INDEX(Monsters[Chance to Use 2], AU3)</f>
        <v>0.25</v>
      </c>
      <c r="BD3" cm="1">
        <f t="array" ref="BD3">INDEX(Monsters[Ability 1 ID], AU3)</f>
        <v>7</v>
      </c>
      <c r="BE3" cm="1">
        <f t="array" ref="BE3">INDEX(Monsters[Ability 2 ID], AU3)</f>
        <v>2</v>
      </c>
      <c r="BF3" cm="1">
        <f t="array" ref="BF3">INDEX(Abilities[Stamina Cost], BD3)</f>
        <v>5</v>
      </c>
      <c r="BG3" cm="1">
        <f t="array" ref="BG3">INDEX(Abilities[Stamina Cost], BE3)</f>
        <v>6</v>
      </c>
      <c r="BH3">
        <f>IF(BF3&lt;=BG3, 1, 2)</f>
        <v>1</v>
      </c>
      <c r="BI3">
        <f>MIN(BF3:BG3)</f>
        <v>5</v>
      </c>
      <c r="BJ3">
        <f>MAX(BF3:BG3)</f>
        <v>6</v>
      </c>
      <c r="BK3">
        <f ca="1">IF(AX3&lt;BJ3, BH3, 1 + (RAND()&lt;BC3))</f>
        <v>2</v>
      </c>
      <c r="BL3">
        <f ca="1">CHOOSE(BK3,BD3,BE3)</f>
        <v>2</v>
      </c>
      <c r="BM3" s="19" cm="1">
        <f t="array" aca="1" ref="BM3" ca="1">INDEX(Abilities[Element ID], $BL3)</f>
        <v>1</v>
      </c>
      <c r="BN3" s="19" cm="1">
        <f t="array" aca="1" ref="BN3" ca="1">INDEX(Abilities[Stamina Cost], $BL3)</f>
        <v>6</v>
      </c>
      <c r="BO3" s="19" cm="1">
        <f t="array" aca="1" ref="BO3" ca="1">INDEX(Abilities[Min Damage], $BL3)</f>
        <v>10</v>
      </c>
      <c r="BP3" s="19" cm="1">
        <f t="array" aca="1" ref="BP3" ca="1">INDEX(Abilities[Max Damage], $BL3)</f>
        <v>25</v>
      </c>
      <c r="BQ3" s="15">
        <f ca="1">(BO3+(RAND()+RAND()+RAND())*(BP3-BO3)/3)*AY3/100</f>
        <v>16.03641374220307</v>
      </c>
      <c r="BR3" t="str" cm="1">
        <f t="array" aca="1" ref="BR3" ca="1">INDEX(Abilities[Special Effect], BL3)</f>
        <v>Sunder</v>
      </c>
      <c r="BS3" t="b" cm="1">
        <f t="array" aca="1" ref="BS3" ca="1">RAND() &lt;INDEX(Abilities[Effect Chance], BL3)*BA3/100</f>
        <v>0</v>
      </c>
      <c r="BT3" t="str">
        <f ca="1">IF(BS3, BR3, "")</f>
        <v/>
      </c>
      <c r="BU3" s="15">
        <f ca="1">IF(BR3="Hit Chance", BQ3*BS3, BQ3)</f>
        <v>16.03641374220307</v>
      </c>
      <c r="BV3" s="15">
        <f ca="1">IF(BT3="Dodge", AI3*0, AI3 )</f>
        <v>5.5067670219118927</v>
      </c>
      <c r="BW3" t="b">
        <f ca="1">OR(CA3=0,CB3&lt;BI3)</f>
        <v>0</v>
      </c>
      <c r="BX3" t="b">
        <f ca="1">AND(BW3, AT3=COUNTA(Parties[Opponent Party]))</f>
        <v>0</v>
      </c>
      <c r="BY3" s="15" cm="1">
        <f t="array" aca="1" ref="BY3" ca="1">INDEX(ElementMultiplier, AA3, BB3)*100/AZ3</f>
        <v>5.5555555555555554</v>
      </c>
      <c r="BZ3" s="19">
        <f ca="1">ROUND(BV3*BY3, 0)</f>
        <v>31</v>
      </c>
      <c r="CA3" s="19">
        <f ca="1">IF(BT3="Restore", MAX(AW$3,0), MAX(AW3-BZ3,0))</f>
        <v>89</v>
      </c>
      <c r="CB3" s="19">
        <f ca="1">IF(BT3="Restore",MAX(AX$3,0),MAX(AX3-BN3,0))</f>
        <v>84</v>
      </c>
      <c r="CC3" s="19">
        <f ca="1">ROUND(AY3 * IF($AH3="Weaken", 0.9, 1) * IF($BT3="Focus", 1.1, 1) * IF($BT3="Restore", AY3=AY$3, 1), 0)</f>
        <v>100</v>
      </c>
      <c r="CD3" s="19">
        <f ca="1">ROUND(AZ3 * IF($AH3="Sunder", 0.9, 1) * IF($BT3="Fortify", 1.1, 1) * IF($BT3="Restore", AZ3=AZ$3, 1), 0)</f>
        <v>18</v>
      </c>
      <c r="CE3" s="19">
        <f ca="1">ROUND(BA3 * IF($AH3="Unlucky", 0.9, 1) * IF($BT3="Lucky", 1.1, 1) * IF($BT3="Restore", BA3=BA$3, 1), 0)</f>
        <v>70</v>
      </c>
      <c r="CF3" t="str">
        <f ca="1">IF(AL3, IF(BX3, "Tie", "Opponent"), IF(BX3, "Player", ""))</f>
        <v/>
      </c>
    </row>
    <row r="4" spans="2:84">
      <c r="B4" s="24">
        <v>1</v>
      </c>
      <c r="C4" t="s">
        <v>16</v>
      </c>
      <c r="D4" t="s">
        <v>38</v>
      </c>
      <c r="E4">
        <f>IF(Parties[[#This Row],[Player Party]]="", 0, MATCH(Parties[[#This Row],[Player Party]], Monsters[Name], 0))</f>
        <v>1</v>
      </c>
      <c r="F4">
        <f>IF(Parties[[#This Row],[Opponent Party]]="", 0, MATCH(Parties[[#This Row],[Opponent Party]], Monsters[Name], 0))</f>
        <v>8</v>
      </c>
      <c r="H4">
        <f t="shared" ref="H4:H67" ca="1" si="0">IF($CF3="",IF(AK3, H3+1, H3), 1)</f>
        <v>1</v>
      </c>
      <c r="I4" cm="1">
        <f t="array" aca="1" ref="I4" ca="1">IF(H4=H3, I3, INDEX(Parties[Player ID], H4))</f>
        <v>1</v>
      </c>
      <c r="J4" t="str" cm="1">
        <f t="array" aca="1" ref="J4" ca="1">IF(I4=I3,J3, INDEX(Monsters[Name], I4))</f>
        <v>Hades</v>
      </c>
      <c r="K4" cm="1">
        <f t="array" aca="1" ref="K4" ca="1">IF(AND($H4=$H3, CF3=""), AO3, INDEX(Monsters[Health], $I4))</f>
        <v>55</v>
      </c>
      <c r="L4" cm="1">
        <f t="array" aca="1" ref="L4" ca="1">IF(AND($H4=$H3, $CF3=""), AP3, INDEX(Monsters[Stamina], $I4))</f>
        <v>75</v>
      </c>
      <c r="M4" s="19" cm="1">
        <f t="array" aca="1" ref="M4" ca="1">IF(AND($H4=$H3, $CF3=""), AQ3, INDEX(Monsters[Attack], $I4))</f>
        <v>70</v>
      </c>
      <c r="N4" s="19" cm="1">
        <f t="array" aca="1" ref="N4" ca="1">IF(AND($H4=$H3, $CF3=""), AR3, INDEX(Monsters[Defense], $I4))</f>
        <v>65</v>
      </c>
      <c r="O4" s="19" cm="1">
        <f t="array" aca="1" ref="O4" ca="1">IF(AND($H4=$H3, $CF3=""), AS3, INDEX(Monsters[Luck], $I4))</f>
        <v>50</v>
      </c>
      <c r="P4" cm="1">
        <f t="array" aca="1" ref="P4" ca="1">IF(I4=I3, P3, MATCH(INDEX(Monsters[Element], I4), Elements, 0))</f>
        <v>1</v>
      </c>
      <c r="Q4" s="4" cm="1">
        <f t="array" aca="1" ref="Q4" ca="1">INDEX(Monsters[Chance to Use 2], I4)</f>
        <v>0.55000000000000004</v>
      </c>
      <c r="R4" cm="1">
        <f t="array" aca="1" ref="R4" ca="1">INDEX(Monsters[Ability 1 ID], I4)</f>
        <v>1</v>
      </c>
      <c r="S4" cm="1">
        <f t="array" aca="1" ref="S4" ca="1">INDEX(Monsters[Ability 2 ID], I4)</f>
        <v>7</v>
      </c>
      <c r="T4" cm="1">
        <f t="array" aca="1" ref="T4" ca="1">INDEX(Abilities[Stamina Cost], R4)</f>
        <v>5</v>
      </c>
      <c r="U4" cm="1">
        <f t="array" aca="1" ref="U4" ca="1">INDEX(Abilities[Stamina Cost], S4)</f>
        <v>5</v>
      </c>
      <c r="V4">
        <f t="shared" ref="V4:V67" ca="1" si="1">IF(T4&lt;=U4, 1, 2)</f>
        <v>1</v>
      </c>
      <c r="W4">
        <f t="shared" ref="W4:W67" ca="1" si="2">MIN(T4:U4)</f>
        <v>5</v>
      </c>
      <c r="X4">
        <f t="shared" ref="X4:X67" ca="1" si="3">MAX(T4:U4)</f>
        <v>5</v>
      </c>
      <c r="Y4">
        <f t="shared" ref="Y4:Y67" ca="1" si="4">IF(L4&lt;X4, V4, 1 + (RAND()&lt;Q4))</f>
        <v>2</v>
      </c>
      <c r="Z4">
        <f t="shared" ref="Z4:Z67" ca="1" si="5">CHOOSE(Y4,R4,S4)</f>
        <v>7</v>
      </c>
      <c r="AA4" s="19" cm="1">
        <f t="array" aca="1" ref="AA4" ca="1">INDEX(Abilities[Element ID], $Z4)</f>
        <v>3</v>
      </c>
      <c r="AB4" s="19" cm="1">
        <f t="array" aca="1" ref="AB4" ca="1">INDEX(Abilities[Stamina Cost], $Z4)</f>
        <v>5</v>
      </c>
      <c r="AC4" s="19" cm="1">
        <f t="array" aca="1" ref="AC4" ca="1">INDEX(Abilities[Min Damage], $Z4)</f>
        <v>5</v>
      </c>
      <c r="AD4" s="19" cm="1">
        <f t="array" aca="1" ref="AD4" ca="1">INDEX(Abilities[Max Damage], $Z4)</f>
        <v>10</v>
      </c>
      <c r="AE4" s="15">
        <f t="shared" ref="AE4:AE67" ca="1" si="6">(AC4+(RAND()+RAND()+RAND())*(AD4-AC4)/3)*M4/100</f>
        <v>4.6070735183474323</v>
      </c>
      <c r="AF4" t="str" cm="1">
        <f t="array" aca="1" ref="AF4" ca="1">INDEX(Abilities[Special Effect], Z4)</f>
        <v>Fortify</v>
      </c>
      <c r="AG4" t="b" cm="1">
        <f t="array" aca="1" ref="AG4" ca="1">RAND() &lt;INDEX(Abilities[Effect Chance], Z4)*O4/100</f>
        <v>1</v>
      </c>
      <c r="AH4" t="str">
        <f ca="1">IF(AG4,AF4,"")</f>
        <v>Fortify</v>
      </c>
      <c r="AI4" s="15">
        <f t="shared" ref="AI4:AI67" ca="1" si="7">IF(AF4="Hit Chance", AG4*AE4, AE4)</f>
        <v>4.6070735183474323</v>
      </c>
      <c r="AJ4" s="15">
        <f t="shared" ref="AJ4:AJ67" ca="1" si="8">IF(AH4="Dodge", BU4*0, BU4)</f>
        <v>6.9089495411655966</v>
      </c>
      <c r="AK4" t="b">
        <f t="shared" ref="AK4:AK67" ca="1" si="9">OR(AO4=0,AP4&lt;W4)</f>
        <v>0</v>
      </c>
      <c r="AL4" t="b">
        <f ca="1">AND(AK4, H4=COUNTA(Parties[Player Party]))</f>
        <v>0</v>
      </c>
      <c r="AM4" s="15" cm="1">
        <f t="array" aca="1" ref="AM4" ca="1">INDEX(ElementMultiplier, BM4, P4)*100/N4</f>
        <v>0.76923076923076927</v>
      </c>
      <c r="AN4" s="15">
        <f t="shared" ref="AN4:AN67" ca="1" si="10">ROUND(AM4*AJ4, 0)</f>
        <v>5</v>
      </c>
      <c r="AO4" s="19">
        <f t="shared" ref="AO4:AO67" ca="1" si="11">IF(AH4="Restore",MAX(K$3,0),MAX(K4-AN4,0))</f>
        <v>50</v>
      </c>
      <c r="AP4" s="19">
        <f t="shared" ref="AP4:AP67" ca="1" si="12">IF(AH4="Restore",MAX(L$3,0),MAX(L4-AB4,0))</f>
        <v>70</v>
      </c>
      <c r="AQ4" s="19">
        <f t="shared" ref="AQ4:AQ67" ca="1" si="13">ROUND(M4*IF($BT4="Weaken", 0.9, 1)*IF($AH4="Focus", 1.1, 1) * IF($AH4="Restore", M4=M$3,1), 0)</f>
        <v>70</v>
      </c>
      <c r="AR4" s="19">
        <f t="shared" ref="AR4:AR67" ca="1" si="14">ROUND(N4*IF($BT4="Sunder", 0.9, 1)*IF($AH4="Fortify", 1.1, 1) * IF($AH4="Restore", N4=N$3,1), 0)</f>
        <v>72</v>
      </c>
      <c r="AS4" s="19">
        <f t="shared" ref="AS4:AS67" ca="1" si="15">ROUND(O4*IF($BT4="Unlucky", 0.9, 1)*IF($AH4="Lucky", 1.1, 1) * IF($AH4="Restore", O4=O$3,1), 0)</f>
        <v>50</v>
      </c>
      <c r="AT4">
        <f t="shared" ref="AT4:AT67" ca="1" si="16">IF($CF3="",IF(BW3, AT3+1, AT3), 1)</f>
        <v>1</v>
      </c>
      <c r="AU4" cm="1">
        <f t="array" aca="1" ref="AU4" ca="1">IF(AT4=AT3, AU3, INDEX(Parties[Opponent ID], AT4))</f>
        <v>8</v>
      </c>
      <c r="AV4" t="str" cm="1">
        <f t="array" aca="1" ref="AV4" ca="1">IF(AU4=AU3,AV3, INDEX(Monsters[Name], AU4))</f>
        <v>Ripper</v>
      </c>
      <c r="AW4" cm="1">
        <f t="array" aca="1" ref="AW4" ca="1">IF(AND($AT4=$AT3, $CF3=""), CA3, INDEX(Monsters[Health], $AU4))</f>
        <v>89</v>
      </c>
      <c r="AX4" cm="1">
        <f t="array" aca="1" ref="AX4" ca="1">IF(AND($AT4=$AT3, $CF3=""), CB3, INDEX(Monsters[Stamina], $AU4))</f>
        <v>84</v>
      </c>
      <c r="AY4" s="19" cm="1">
        <f t="array" aca="1" ref="AY4" ca="1">IF(AND($AT4=$AT3, $CF3=""), CC3, INDEX(Monsters[Attack], $AU4))</f>
        <v>100</v>
      </c>
      <c r="AZ4" s="19" cm="1">
        <f t="array" aca="1" ref="AZ4" ca="1">IF(AND($AT4=$AT3, $CF3=""), CD3, INDEX(Monsters[Defense], $AU4))</f>
        <v>18</v>
      </c>
      <c r="BA4" s="19" cm="1">
        <f t="array" aca="1" ref="BA4" ca="1">IF(AND($AT4=$AT3, $CF3=""), CE3, INDEX(Monsters[Luck], $AU4))</f>
        <v>70</v>
      </c>
      <c r="BB4" cm="1">
        <f t="array" aca="1" ref="BB4" ca="1">IF(AU4=AU3, BB3, MATCH(INDEX(Monsters[Element], AU4), Elements, 0))</f>
        <v>6</v>
      </c>
      <c r="BC4" s="4" cm="1">
        <f t="array" aca="1" ref="BC4" ca="1">INDEX(Monsters[Chance to Use 2], AU4)</f>
        <v>0.25</v>
      </c>
      <c r="BD4" cm="1">
        <f t="array" aca="1" ref="BD4" ca="1">INDEX(Monsters[Ability 1 ID], AU4)</f>
        <v>7</v>
      </c>
      <c r="BE4" cm="1">
        <f t="array" aca="1" ref="BE4" ca="1">INDEX(Monsters[Ability 2 ID], AU4)</f>
        <v>2</v>
      </c>
      <c r="BF4" cm="1">
        <f t="array" aca="1" ref="BF4" ca="1">INDEX(Abilities[Stamina Cost], BD4)</f>
        <v>5</v>
      </c>
      <c r="BG4" cm="1">
        <f t="array" aca="1" ref="BG4" ca="1">INDEX(Abilities[Stamina Cost], BE4)</f>
        <v>6</v>
      </c>
      <c r="BH4">
        <f t="shared" ref="BH4:BH67" ca="1" si="17">IF(BF4&lt;=BG4, 1, 2)</f>
        <v>1</v>
      </c>
      <c r="BI4">
        <f t="shared" ref="BI4:BI67" ca="1" si="18">MIN(BF4:BG4)</f>
        <v>5</v>
      </c>
      <c r="BJ4">
        <f t="shared" ref="BJ4:BJ67" ca="1" si="19">MAX(BF4:BG4)</f>
        <v>6</v>
      </c>
      <c r="BK4">
        <f t="shared" ref="BK4:BK67" ca="1" si="20">IF(AX4&lt;BJ4, BH4, 1 + (RAND()&lt;BC4))</f>
        <v>1</v>
      </c>
      <c r="BL4">
        <f t="shared" ref="BL4:BL67" ca="1" si="21">CHOOSE(BK4,BD4,BE4)</f>
        <v>7</v>
      </c>
      <c r="BM4" s="19" cm="1">
        <f t="array" aca="1" ref="BM4" ca="1">INDEX(Abilities[Element ID], $BL4)</f>
        <v>3</v>
      </c>
      <c r="BN4" s="19" cm="1">
        <f t="array" aca="1" ref="BN4" ca="1">INDEX(Abilities[Stamina Cost], $BL4)</f>
        <v>5</v>
      </c>
      <c r="BO4" s="19" cm="1">
        <f t="array" aca="1" ref="BO4" ca="1">INDEX(Abilities[Min Damage], $BL4)</f>
        <v>5</v>
      </c>
      <c r="BP4" s="19" cm="1">
        <f t="array" aca="1" ref="BP4" ca="1">INDEX(Abilities[Max Damage], $BL4)</f>
        <v>10</v>
      </c>
      <c r="BQ4" s="15">
        <f t="shared" ref="BQ4:BQ67" ca="1" si="22">(BO4+(RAND()+RAND()+RAND())*(BP4-BO4)/3)*AY4/100</f>
        <v>6.9089495411655966</v>
      </c>
      <c r="BR4" t="str" cm="1">
        <f t="array" aca="1" ref="BR4" ca="1">INDEX(Abilities[Special Effect], BL4)</f>
        <v>Fortify</v>
      </c>
      <c r="BS4" t="b" cm="1">
        <f t="array" aca="1" ref="BS4" ca="1">RAND() &lt;INDEX(Abilities[Effect Chance], BL4)*BA4/100</f>
        <v>1</v>
      </c>
      <c r="BT4" t="str">
        <f t="shared" ref="BT4:BT67" ca="1" si="23">IF(BS4, BR4, "")</f>
        <v>Fortify</v>
      </c>
      <c r="BU4" s="15">
        <f t="shared" ref="BU4:BU67" ca="1" si="24">IF(BR4="Hit Chance", BQ4*BS4, BQ4)</f>
        <v>6.9089495411655966</v>
      </c>
      <c r="BV4" s="15">
        <f t="shared" ref="BV4:BV67" ca="1" si="25">IF(BT4="Dodge", AI4*0, AI4 )</f>
        <v>4.6070735183474323</v>
      </c>
      <c r="BW4" t="b">
        <f t="shared" ref="BW4:BW67" ca="1" si="26">OR(CA4=0,CB4&lt;BI4)</f>
        <v>0</v>
      </c>
      <c r="BX4" t="b">
        <f ca="1">AND(BW4, AT4=COUNTA(Parties[Opponent Party]))</f>
        <v>0</v>
      </c>
      <c r="BY4" s="15" cm="1">
        <f t="array" aca="1" ref="BY4" ca="1">INDEX(ElementMultiplier, AA4, BB4)*100/AZ4</f>
        <v>5.5555555555555554</v>
      </c>
      <c r="BZ4" s="19">
        <f t="shared" ref="BZ4:BZ67" ca="1" si="27">ROUND(BV4*BY4, 0)</f>
        <v>26</v>
      </c>
      <c r="CA4" s="19">
        <f t="shared" ref="CA4:CA67" ca="1" si="28">IF(BT4="Restore", MAX(AW$3,0), MAX(AW4-BZ4,0))</f>
        <v>63</v>
      </c>
      <c r="CB4" s="19">
        <f t="shared" ref="CB4:CB67" ca="1" si="29">IF(BT4="Restore",MAX(AX$3,0),MAX(AX4-BN4,0))</f>
        <v>79</v>
      </c>
      <c r="CC4" s="19">
        <f t="shared" ref="CC4:CC67" ca="1" si="30">ROUND(AY4 * IF($AH4="Weaken", 0.9, 1) * IF($BT4="Focus", 1.1, 1) * IF($BT4="Restore", AY4=AY$3, 1), 0)</f>
        <v>100</v>
      </c>
      <c r="CD4" s="19">
        <f t="shared" ref="CD4:CD67" ca="1" si="31">ROUND(AZ4 * IF($AH4="Sunder", 0.9, 1) * IF($BT4="Fortify", 1.1, 1) * IF($BT4="Restore", AZ4=AZ$3, 1), 0)</f>
        <v>20</v>
      </c>
      <c r="CE4" s="19">
        <f t="shared" ref="CE4:CE67" ca="1" si="32">ROUND(BA4 * IF($AH4="Unlucky", 0.9, 1) * IF($BT4="Lucky", 1.1, 1) * IF($BT4="Restore", BA4=BA$3, 1), 0)</f>
        <v>70</v>
      </c>
      <c r="CF4" t="str">
        <f t="shared" ref="CF4:CF67" ca="1" si="33">IF(AL4, IF(BX4, "Tie", "Opponent"), IF(BX4, "Player", ""))</f>
        <v/>
      </c>
    </row>
    <row r="5" spans="2:84">
      <c r="B5" s="24">
        <v>2</v>
      </c>
      <c r="E5">
        <f>IF(Parties[[#This Row],[Player Party]]="", 0, MATCH(Parties[[#This Row],[Player Party]], Monsters[Name], 0))</f>
        <v>0</v>
      </c>
      <c r="F5">
        <f>IF(Parties[[#This Row],[Opponent Party]]="", 0, MATCH(Parties[[#This Row],[Opponent Party]], Monsters[Name], 0))</f>
        <v>0</v>
      </c>
      <c r="H5">
        <f t="shared" ca="1" si="0"/>
        <v>1</v>
      </c>
      <c r="I5" cm="1">
        <f t="array" aca="1" ref="I5" ca="1">IF(H5=H4, I4, INDEX(Parties[Player ID], H5))</f>
        <v>1</v>
      </c>
      <c r="J5" t="str" cm="1">
        <f t="array" aca="1" ref="J5" ca="1">IF(I5=I4,J4, INDEX(Monsters[Name], I5))</f>
        <v>Hades</v>
      </c>
      <c r="K5" cm="1">
        <f t="array" aca="1" ref="K5" ca="1">IF(AND($H5=$H4, CF4=""), AO4, INDEX(Monsters[Health], $I5))</f>
        <v>50</v>
      </c>
      <c r="L5" cm="1">
        <f t="array" aca="1" ref="L5" ca="1">IF(AND($H5=$H4, $CF4=""), AP4, INDEX(Monsters[Stamina], $I5))</f>
        <v>70</v>
      </c>
      <c r="M5" s="19" cm="1">
        <f t="array" aca="1" ref="M5" ca="1">IF(AND($H5=$H4, $CF4=""), AQ4, INDEX(Monsters[Attack], $I5))</f>
        <v>70</v>
      </c>
      <c r="N5" s="19" cm="1">
        <f t="array" aca="1" ref="N5" ca="1">IF(AND($H5=$H4, $CF4=""), AR4, INDEX(Monsters[Defense], $I5))</f>
        <v>72</v>
      </c>
      <c r="O5" s="19" cm="1">
        <f t="array" aca="1" ref="O5" ca="1">IF(AND($H5=$H4, $CF4=""), AS4, INDEX(Monsters[Luck], $I5))</f>
        <v>50</v>
      </c>
      <c r="P5" cm="1">
        <f t="array" aca="1" ref="P5" ca="1">IF(I5=I4, P4, MATCH(INDEX(Monsters[Element], I5), Elements, 0))</f>
        <v>1</v>
      </c>
      <c r="Q5" s="4" cm="1">
        <f t="array" aca="1" ref="Q5" ca="1">INDEX(Monsters[Chance to Use 2], I5)</f>
        <v>0.55000000000000004</v>
      </c>
      <c r="R5" cm="1">
        <f t="array" aca="1" ref="R5" ca="1">INDEX(Monsters[Ability 1 ID], I5)</f>
        <v>1</v>
      </c>
      <c r="S5" cm="1">
        <f t="array" aca="1" ref="S5" ca="1">INDEX(Monsters[Ability 2 ID], I5)</f>
        <v>7</v>
      </c>
      <c r="T5" cm="1">
        <f t="array" aca="1" ref="T5" ca="1">INDEX(Abilities[Stamina Cost], R5)</f>
        <v>5</v>
      </c>
      <c r="U5" cm="1">
        <f t="array" aca="1" ref="U5" ca="1">INDEX(Abilities[Stamina Cost], S5)</f>
        <v>5</v>
      </c>
      <c r="V5">
        <f t="shared" ca="1" si="1"/>
        <v>1</v>
      </c>
      <c r="W5">
        <f t="shared" ca="1" si="2"/>
        <v>5</v>
      </c>
      <c r="X5">
        <f t="shared" ca="1" si="3"/>
        <v>5</v>
      </c>
      <c r="Y5">
        <f t="shared" ca="1" si="4"/>
        <v>2</v>
      </c>
      <c r="Z5">
        <f t="shared" ca="1" si="5"/>
        <v>7</v>
      </c>
      <c r="AA5" s="19" cm="1">
        <f t="array" aca="1" ref="AA5" ca="1">INDEX(Abilities[Element ID], $Z5)</f>
        <v>3</v>
      </c>
      <c r="AB5" s="19" cm="1">
        <f t="array" aca="1" ref="AB5" ca="1">INDEX(Abilities[Stamina Cost], $Z5)</f>
        <v>5</v>
      </c>
      <c r="AC5" s="19" cm="1">
        <f t="array" aca="1" ref="AC5" ca="1">INDEX(Abilities[Min Damage], $Z5)</f>
        <v>5</v>
      </c>
      <c r="AD5" s="19" cm="1">
        <f t="array" aca="1" ref="AD5" ca="1">INDEX(Abilities[Max Damage], $Z5)</f>
        <v>10</v>
      </c>
      <c r="AE5" s="15">
        <f t="shared" ca="1" si="6"/>
        <v>6.3211607639630616</v>
      </c>
      <c r="AF5" t="str" cm="1">
        <f t="array" aca="1" ref="AF5" ca="1">INDEX(Abilities[Special Effect], Z5)</f>
        <v>Fortify</v>
      </c>
      <c r="AG5" t="b" cm="1">
        <f t="array" aca="1" ref="AG5" ca="1">RAND() &lt;INDEX(Abilities[Effect Chance], Z5)*O5/100</f>
        <v>0</v>
      </c>
      <c r="AH5" t="str">
        <f t="shared" ref="AH5:AH67" ca="1" si="34">IF(AG5,AF5,"")</f>
        <v/>
      </c>
      <c r="AI5" s="15">
        <f t="shared" ca="1" si="7"/>
        <v>6.3211607639630616</v>
      </c>
      <c r="AJ5" s="15">
        <f t="shared" ca="1" si="8"/>
        <v>8.390853311266385</v>
      </c>
      <c r="AK5" t="b">
        <f t="shared" ca="1" si="9"/>
        <v>0</v>
      </c>
      <c r="AL5" t="b">
        <f ca="1">AND(AK5, H5=COUNTA(Parties[Player Party]))</f>
        <v>0</v>
      </c>
      <c r="AM5" s="15" cm="1">
        <f t="array" aca="1" ref="AM5" ca="1">INDEX(ElementMultiplier, BM5, P5)*100/N5</f>
        <v>0.69444444444444442</v>
      </c>
      <c r="AN5" s="15">
        <f t="shared" ca="1" si="10"/>
        <v>6</v>
      </c>
      <c r="AO5" s="19">
        <f t="shared" ca="1" si="11"/>
        <v>44</v>
      </c>
      <c r="AP5" s="19">
        <f t="shared" ca="1" si="12"/>
        <v>65</v>
      </c>
      <c r="AQ5" s="19">
        <f t="shared" ca="1" si="13"/>
        <v>70</v>
      </c>
      <c r="AR5" s="19">
        <f t="shared" ca="1" si="14"/>
        <v>72</v>
      </c>
      <c r="AS5" s="19">
        <f t="shared" ca="1" si="15"/>
        <v>50</v>
      </c>
      <c r="AT5">
        <f t="shared" ca="1" si="16"/>
        <v>1</v>
      </c>
      <c r="AU5" cm="1">
        <f t="array" aca="1" ref="AU5" ca="1">IF(AT5=AT4, AU4, INDEX(Parties[Opponent ID], AT5))</f>
        <v>8</v>
      </c>
      <c r="AV5" t="str" cm="1">
        <f t="array" aca="1" ref="AV5" ca="1">IF(AU5=AU4,AV4, INDEX(Monsters[Name], AU5))</f>
        <v>Ripper</v>
      </c>
      <c r="AW5" cm="1">
        <f t="array" aca="1" ref="AW5" ca="1">IF(AND($AT5=$AT4, $CF4=""), CA4, INDEX(Monsters[Health], $AU5))</f>
        <v>63</v>
      </c>
      <c r="AX5" cm="1">
        <f t="array" aca="1" ref="AX5" ca="1">IF(AND($AT5=$AT4, $CF4=""), CB4, INDEX(Monsters[Stamina], $AU5))</f>
        <v>79</v>
      </c>
      <c r="AY5" s="19" cm="1">
        <f t="array" aca="1" ref="AY5" ca="1">IF(AND($AT5=$AT4, $CF4=""), CC4, INDEX(Monsters[Attack], $AU5))</f>
        <v>100</v>
      </c>
      <c r="AZ5" s="19" cm="1">
        <f t="array" aca="1" ref="AZ5" ca="1">IF(AND($AT5=$AT4, $CF4=""), CD4, INDEX(Monsters[Defense], $AU5))</f>
        <v>20</v>
      </c>
      <c r="BA5" s="19" cm="1">
        <f t="array" aca="1" ref="BA5" ca="1">IF(AND($AT5=$AT4, $CF4=""), CE4, INDEX(Monsters[Luck], $AU5))</f>
        <v>70</v>
      </c>
      <c r="BB5" cm="1">
        <f t="array" aca="1" ref="BB5" ca="1">IF(AU5=AU4, BB4, MATCH(INDEX(Monsters[Element], AU5), Elements, 0))</f>
        <v>6</v>
      </c>
      <c r="BC5" s="4" cm="1">
        <f t="array" aca="1" ref="BC5" ca="1">INDEX(Monsters[Chance to Use 2], AU5)</f>
        <v>0.25</v>
      </c>
      <c r="BD5" cm="1">
        <f t="array" aca="1" ref="BD5" ca="1">INDEX(Monsters[Ability 1 ID], AU5)</f>
        <v>7</v>
      </c>
      <c r="BE5" cm="1">
        <f t="array" aca="1" ref="BE5" ca="1">INDEX(Monsters[Ability 2 ID], AU5)</f>
        <v>2</v>
      </c>
      <c r="BF5" cm="1">
        <f t="array" aca="1" ref="BF5" ca="1">INDEX(Abilities[Stamina Cost], BD5)</f>
        <v>5</v>
      </c>
      <c r="BG5" cm="1">
        <f t="array" aca="1" ref="BG5" ca="1">INDEX(Abilities[Stamina Cost], BE5)</f>
        <v>6</v>
      </c>
      <c r="BH5">
        <f t="shared" ca="1" si="17"/>
        <v>1</v>
      </c>
      <c r="BI5">
        <f t="shared" ca="1" si="18"/>
        <v>5</v>
      </c>
      <c r="BJ5">
        <f t="shared" ca="1" si="19"/>
        <v>6</v>
      </c>
      <c r="BK5">
        <f t="shared" ca="1" si="20"/>
        <v>1</v>
      </c>
      <c r="BL5">
        <f t="shared" ca="1" si="21"/>
        <v>7</v>
      </c>
      <c r="BM5" s="19" cm="1">
        <f t="array" aca="1" ref="BM5" ca="1">INDEX(Abilities[Element ID], $BL5)</f>
        <v>3</v>
      </c>
      <c r="BN5" s="19" cm="1">
        <f t="array" aca="1" ref="BN5" ca="1">INDEX(Abilities[Stamina Cost], $BL5)</f>
        <v>5</v>
      </c>
      <c r="BO5" s="19" cm="1">
        <f t="array" aca="1" ref="BO5" ca="1">INDEX(Abilities[Min Damage], $BL5)</f>
        <v>5</v>
      </c>
      <c r="BP5" s="19" cm="1">
        <f t="array" aca="1" ref="BP5" ca="1">INDEX(Abilities[Max Damage], $BL5)</f>
        <v>10</v>
      </c>
      <c r="BQ5" s="15">
        <f t="shared" ca="1" si="22"/>
        <v>8.390853311266385</v>
      </c>
      <c r="BR5" t="str" cm="1">
        <f t="array" aca="1" ref="BR5" ca="1">INDEX(Abilities[Special Effect], BL5)</f>
        <v>Fortify</v>
      </c>
      <c r="BS5" t="b" cm="1">
        <f t="array" aca="1" ref="BS5" ca="1">RAND() &lt;INDEX(Abilities[Effect Chance], BL5)*BA5/100</f>
        <v>0</v>
      </c>
      <c r="BT5" t="str">
        <f t="shared" ca="1" si="23"/>
        <v/>
      </c>
      <c r="BU5" s="15">
        <f t="shared" ca="1" si="24"/>
        <v>8.390853311266385</v>
      </c>
      <c r="BV5" s="15">
        <f t="shared" ca="1" si="25"/>
        <v>6.3211607639630616</v>
      </c>
      <c r="BW5" t="b">
        <f t="shared" ca="1" si="26"/>
        <v>0</v>
      </c>
      <c r="BX5" t="b">
        <f ca="1">AND(BW5, AT5=COUNTA(Parties[Opponent Party]))</f>
        <v>0</v>
      </c>
      <c r="BY5" s="15" cm="1">
        <f t="array" aca="1" ref="BY5" ca="1">INDEX(ElementMultiplier, AA5, BB5)*100/AZ5</f>
        <v>5</v>
      </c>
      <c r="BZ5" s="19">
        <f t="shared" ca="1" si="27"/>
        <v>32</v>
      </c>
      <c r="CA5" s="19">
        <f t="shared" ca="1" si="28"/>
        <v>31</v>
      </c>
      <c r="CB5" s="19">
        <f t="shared" ca="1" si="29"/>
        <v>74</v>
      </c>
      <c r="CC5" s="19">
        <f t="shared" ca="1" si="30"/>
        <v>100</v>
      </c>
      <c r="CD5" s="19">
        <f t="shared" ca="1" si="31"/>
        <v>20</v>
      </c>
      <c r="CE5" s="19">
        <f t="shared" ca="1" si="32"/>
        <v>70</v>
      </c>
      <c r="CF5" t="str">
        <f t="shared" ca="1" si="33"/>
        <v/>
      </c>
    </row>
    <row r="6" spans="2:84">
      <c r="B6" s="24">
        <v>3</v>
      </c>
      <c r="E6">
        <f>IF(Parties[[#This Row],[Player Party]]="", 0, MATCH(Parties[[#This Row],[Player Party]], Monsters[Name], 0))</f>
        <v>0</v>
      </c>
      <c r="F6">
        <f>IF(Parties[[#This Row],[Opponent Party]]="", 0, MATCH(Parties[[#This Row],[Opponent Party]], Monsters[Name], 0))</f>
        <v>0</v>
      </c>
      <c r="H6">
        <f t="shared" ca="1" si="0"/>
        <v>1</v>
      </c>
      <c r="I6" cm="1">
        <f t="array" aca="1" ref="I6" ca="1">IF(H6=H5, I5, INDEX(Parties[Player ID], H6))</f>
        <v>1</v>
      </c>
      <c r="J6" t="str" cm="1">
        <f t="array" aca="1" ref="J6" ca="1">IF(I6=I5,J5, INDEX(Monsters[Name], I6))</f>
        <v>Hades</v>
      </c>
      <c r="K6" cm="1">
        <f t="array" aca="1" ref="K6" ca="1">IF(AND($H6=$H5, CF5=""), AO5, INDEX(Monsters[Health], $I6))</f>
        <v>44</v>
      </c>
      <c r="L6" cm="1">
        <f t="array" aca="1" ref="L6" ca="1">IF(AND($H6=$H5, $CF5=""), AP5, INDEX(Monsters[Stamina], $I6))</f>
        <v>65</v>
      </c>
      <c r="M6" s="19" cm="1">
        <f t="array" aca="1" ref="M6" ca="1">IF(AND($H6=$H5, $CF5=""), AQ5, INDEX(Monsters[Attack], $I6))</f>
        <v>70</v>
      </c>
      <c r="N6" s="19" cm="1">
        <f t="array" aca="1" ref="N6" ca="1">IF(AND($H6=$H5, $CF5=""), AR5, INDEX(Monsters[Defense], $I6))</f>
        <v>72</v>
      </c>
      <c r="O6" s="19" cm="1">
        <f t="array" aca="1" ref="O6" ca="1">IF(AND($H6=$H5, $CF5=""), AS5, INDEX(Monsters[Luck], $I6))</f>
        <v>50</v>
      </c>
      <c r="P6" cm="1">
        <f t="array" aca="1" ref="P6" ca="1">IF(I6=I5, P5, MATCH(INDEX(Monsters[Element], I6), Elements, 0))</f>
        <v>1</v>
      </c>
      <c r="Q6" s="4" cm="1">
        <f t="array" aca="1" ref="Q6" ca="1">INDEX(Monsters[Chance to Use 2], I6)</f>
        <v>0.55000000000000004</v>
      </c>
      <c r="R6" cm="1">
        <f t="array" aca="1" ref="R6" ca="1">INDEX(Monsters[Ability 1 ID], I6)</f>
        <v>1</v>
      </c>
      <c r="S6" cm="1">
        <f t="array" aca="1" ref="S6" ca="1">INDEX(Monsters[Ability 2 ID], I6)</f>
        <v>7</v>
      </c>
      <c r="T6" cm="1">
        <f t="array" aca="1" ref="T6" ca="1">INDEX(Abilities[Stamina Cost], R6)</f>
        <v>5</v>
      </c>
      <c r="U6" cm="1">
        <f t="array" aca="1" ref="U6" ca="1">INDEX(Abilities[Stamina Cost], S6)</f>
        <v>5</v>
      </c>
      <c r="V6">
        <f t="shared" ca="1" si="1"/>
        <v>1</v>
      </c>
      <c r="W6">
        <f t="shared" ca="1" si="2"/>
        <v>5</v>
      </c>
      <c r="X6">
        <f t="shared" ca="1" si="3"/>
        <v>5</v>
      </c>
      <c r="Y6">
        <f t="shared" ca="1" si="4"/>
        <v>2</v>
      </c>
      <c r="Z6">
        <f t="shared" ca="1" si="5"/>
        <v>7</v>
      </c>
      <c r="AA6" s="19" cm="1">
        <f t="array" aca="1" ref="AA6" ca="1">INDEX(Abilities[Element ID], $Z6)</f>
        <v>3</v>
      </c>
      <c r="AB6" s="19" cm="1">
        <f t="array" aca="1" ref="AB6" ca="1">INDEX(Abilities[Stamina Cost], $Z6)</f>
        <v>5</v>
      </c>
      <c r="AC6" s="19" cm="1">
        <f t="array" aca="1" ref="AC6" ca="1">INDEX(Abilities[Min Damage], $Z6)</f>
        <v>5</v>
      </c>
      <c r="AD6" s="19" cm="1">
        <f t="array" aca="1" ref="AD6" ca="1">INDEX(Abilities[Max Damage], $Z6)</f>
        <v>10</v>
      </c>
      <c r="AE6" s="15">
        <f t="shared" ca="1" si="6"/>
        <v>6.775317788740483</v>
      </c>
      <c r="AF6" t="str" cm="1">
        <f t="array" aca="1" ref="AF6" ca="1">INDEX(Abilities[Special Effect], Z6)</f>
        <v>Fortify</v>
      </c>
      <c r="AG6" t="b" cm="1">
        <f t="array" aca="1" ref="AG6" ca="1">RAND() &lt;INDEX(Abilities[Effect Chance], Z6)*O6/100</f>
        <v>1</v>
      </c>
      <c r="AH6" t="str">
        <f t="shared" ca="1" si="34"/>
        <v>Fortify</v>
      </c>
      <c r="AI6" s="15">
        <f t="shared" ca="1" si="7"/>
        <v>6.775317788740483</v>
      </c>
      <c r="AJ6" s="15">
        <f t="shared" ca="1" si="8"/>
        <v>6.6283680137095953</v>
      </c>
      <c r="AK6" t="b">
        <f t="shared" ca="1" si="9"/>
        <v>0</v>
      </c>
      <c r="AL6" t="b">
        <f ca="1">AND(AK6, H6=COUNTA(Parties[Player Party]))</f>
        <v>0</v>
      </c>
      <c r="AM6" s="15" cm="1">
        <f t="array" aca="1" ref="AM6" ca="1">INDEX(ElementMultiplier, BM6, P6)*100/N6</f>
        <v>0.69444444444444442</v>
      </c>
      <c r="AN6" s="15">
        <f t="shared" ca="1" si="10"/>
        <v>5</v>
      </c>
      <c r="AO6" s="19">
        <f t="shared" ca="1" si="11"/>
        <v>39</v>
      </c>
      <c r="AP6" s="19">
        <f t="shared" ca="1" si="12"/>
        <v>60</v>
      </c>
      <c r="AQ6" s="19">
        <f t="shared" ca="1" si="13"/>
        <v>70</v>
      </c>
      <c r="AR6" s="19">
        <f t="shared" ca="1" si="14"/>
        <v>79</v>
      </c>
      <c r="AS6" s="19">
        <f t="shared" ca="1" si="15"/>
        <v>50</v>
      </c>
      <c r="AT6">
        <f t="shared" ca="1" si="16"/>
        <v>1</v>
      </c>
      <c r="AU6" cm="1">
        <f t="array" aca="1" ref="AU6" ca="1">IF(AT6=AT5, AU5, INDEX(Parties[Opponent ID], AT6))</f>
        <v>8</v>
      </c>
      <c r="AV6" t="str" cm="1">
        <f t="array" aca="1" ref="AV6" ca="1">IF(AU6=AU5,AV5, INDEX(Monsters[Name], AU6))</f>
        <v>Ripper</v>
      </c>
      <c r="AW6" cm="1">
        <f t="array" aca="1" ref="AW6" ca="1">IF(AND($AT6=$AT5, $CF5=""), CA5, INDEX(Monsters[Health], $AU6))</f>
        <v>31</v>
      </c>
      <c r="AX6" cm="1">
        <f t="array" aca="1" ref="AX6" ca="1">IF(AND($AT6=$AT5, $CF5=""), CB5, INDEX(Monsters[Stamina], $AU6))</f>
        <v>74</v>
      </c>
      <c r="AY6" s="19" cm="1">
        <f t="array" aca="1" ref="AY6" ca="1">IF(AND($AT6=$AT5, $CF5=""), CC5, INDEX(Monsters[Attack], $AU6))</f>
        <v>100</v>
      </c>
      <c r="AZ6" s="19" cm="1">
        <f t="array" aca="1" ref="AZ6" ca="1">IF(AND($AT6=$AT5, $CF5=""), CD5, INDEX(Monsters[Defense], $AU6))</f>
        <v>20</v>
      </c>
      <c r="BA6" s="19" cm="1">
        <f t="array" aca="1" ref="BA6" ca="1">IF(AND($AT6=$AT5, $CF5=""), CE5, INDEX(Monsters[Luck], $AU6))</f>
        <v>70</v>
      </c>
      <c r="BB6" cm="1">
        <f t="array" aca="1" ref="BB6" ca="1">IF(AU6=AU5, BB5, MATCH(INDEX(Monsters[Element], AU6), Elements, 0))</f>
        <v>6</v>
      </c>
      <c r="BC6" s="4" cm="1">
        <f t="array" aca="1" ref="BC6" ca="1">INDEX(Monsters[Chance to Use 2], AU6)</f>
        <v>0.25</v>
      </c>
      <c r="BD6" cm="1">
        <f t="array" aca="1" ref="BD6" ca="1">INDEX(Monsters[Ability 1 ID], AU6)</f>
        <v>7</v>
      </c>
      <c r="BE6" cm="1">
        <f t="array" aca="1" ref="BE6" ca="1">INDEX(Monsters[Ability 2 ID], AU6)</f>
        <v>2</v>
      </c>
      <c r="BF6" cm="1">
        <f t="array" aca="1" ref="BF6" ca="1">INDEX(Abilities[Stamina Cost], BD6)</f>
        <v>5</v>
      </c>
      <c r="BG6" cm="1">
        <f t="array" aca="1" ref="BG6" ca="1">INDEX(Abilities[Stamina Cost], BE6)</f>
        <v>6</v>
      </c>
      <c r="BH6">
        <f t="shared" ca="1" si="17"/>
        <v>1</v>
      </c>
      <c r="BI6">
        <f t="shared" ca="1" si="18"/>
        <v>5</v>
      </c>
      <c r="BJ6">
        <f t="shared" ca="1" si="19"/>
        <v>6</v>
      </c>
      <c r="BK6">
        <f t="shared" ca="1" si="20"/>
        <v>1</v>
      </c>
      <c r="BL6">
        <f t="shared" ca="1" si="21"/>
        <v>7</v>
      </c>
      <c r="BM6" s="19" cm="1">
        <f t="array" aca="1" ref="BM6" ca="1">INDEX(Abilities[Element ID], $BL6)</f>
        <v>3</v>
      </c>
      <c r="BN6" s="19" cm="1">
        <f t="array" aca="1" ref="BN6" ca="1">INDEX(Abilities[Stamina Cost], $BL6)</f>
        <v>5</v>
      </c>
      <c r="BO6" s="19" cm="1">
        <f t="array" aca="1" ref="BO6" ca="1">INDEX(Abilities[Min Damage], $BL6)</f>
        <v>5</v>
      </c>
      <c r="BP6" s="19" cm="1">
        <f t="array" aca="1" ref="BP6" ca="1">INDEX(Abilities[Max Damage], $BL6)</f>
        <v>10</v>
      </c>
      <c r="BQ6" s="15">
        <f t="shared" ca="1" si="22"/>
        <v>6.6283680137095953</v>
      </c>
      <c r="BR6" t="str" cm="1">
        <f t="array" aca="1" ref="BR6" ca="1">INDEX(Abilities[Special Effect], BL6)</f>
        <v>Fortify</v>
      </c>
      <c r="BS6" t="b" cm="1">
        <f t="array" aca="1" ref="BS6" ca="1">RAND() &lt;INDEX(Abilities[Effect Chance], BL6)*BA6/100</f>
        <v>1</v>
      </c>
      <c r="BT6" t="str">
        <f t="shared" ca="1" si="23"/>
        <v>Fortify</v>
      </c>
      <c r="BU6" s="15">
        <f t="shared" ca="1" si="24"/>
        <v>6.6283680137095953</v>
      </c>
      <c r="BV6" s="15">
        <f t="shared" ca="1" si="25"/>
        <v>6.775317788740483</v>
      </c>
      <c r="BW6" t="b">
        <f t="shared" ca="1" si="26"/>
        <v>1</v>
      </c>
      <c r="BX6" t="b">
        <f ca="1">AND(BW6, AT6=COUNTA(Parties[Opponent Party]))</f>
        <v>1</v>
      </c>
      <c r="BY6" s="15" cm="1">
        <f t="array" aca="1" ref="BY6" ca="1">INDEX(ElementMultiplier, AA6, BB6)*100/AZ6</f>
        <v>5</v>
      </c>
      <c r="BZ6" s="19">
        <f t="shared" ca="1" si="27"/>
        <v>34</v>
      </c>
      <c r="CA6" s="19">
        <f t="shared" ca="1" si="28"/>
        <v>0</v>
      </c>
      <c r="CB6" s="19">
        <f t="shared" ca="1" si="29"/>
        <v>69</v>
      </c>
      <c r="CC6" s="19">
        <f t="shared" ca="1" si="30"/>
        <v>100</v>
      </c>
      <c r="CD6" s="19">
        <f t="shared" ca="1" si="31"/>
        <v>22</v>
      </c>
      <c r="CE6" s="19">
        <f t="shared" ca="1" si="32"/>
        <v>70</v>
      </c>
      <c r="CF6" t="str">
        <f t="shared" ca="1" si="33"/>
        <v>Player</v>
      </c>
    </row>
    <row r="7" spans="2:84">
      <c r="H7">
        <f t="shared" ca="1" si="0"/>
        <v>1</v>
      </c>
      <c r="I7" cm="1">
        <f t="array" aca="1" ref="I7" ca="1">IF(H7=H6, I6, INDEX(Parties[Player ID], H7))</f>
        <v>1</v>
      </c>
      <c r="J7" t="str" cm="1">
        <f t="array" aca="1" ref="J7" ca="1">IF(I7=I6,J6, INDEX(Monsters[Name], I7))</f>
        <v>Hades</v>
      </c>
      <c r="K7" cm="1">
        <f t="array" aca="1" ref="K7" ca="1">IF(AND($H7=$H6, CF6=""), AO6, INDEX(Monsters[Health], $I7))</f>
        <v>80</v>
      </c>
      <c r="L7" cm="1">
        <f t="array" aca="1" ref="L7" ca="1">IF(AND($H7=$H6, $CF6=""), AP6, INDEX(Monsters[Stamina], $I7))</f>
        <v>80</v>
      </c>
      <c r="M7" s="19" cm="1">
        <f t="array" aca="1" ref="M7" ca="1">IF(AND($H7=$H6, $CF6=""), AQ6, INDEX(Monsters[Attack], $I7))</f>
        <v>70</v>
      </c>
      <c r="N7" s="19" cm="1">
        <f t="array" aca="1" ref="N7" ca="1">IF(AND($H7=$H6, $CF6=""), AR6, INDEX(Monsters[Defense], $I7))</f>
        <v>65</v>
      </c>
      <c r="O7" s="19" cm="1">
        <f t="array" aca="1" ref="O7" ca="1">IF(AND($H7=$H6, $CF6=""), AS6, INDEX(Monsters[Luck], $I7))</f>
        <v>50</v>
      </c>
      <c r="P7" cm="1">
        <f t="array" aca="1" ref="P7" ca="1">IF(I7=I6, P6, MATCH(INDEX(Monsters[Element], I7), Elements, 0))</f>
        <v>1</v>
      </c>
      <c r="Q7" s="4" cm="1">
        <f t="array" aca="1" ref="Q7" ca="1">INDEX(Monsters[Chance to Use 2], I7)</f>
        <v>0.55000000000000004</v>
      </c>
      <c r="R7" cm="1">
        <f t="array" aca="1" ref="R7" ca="1">INDEX(Monsters[Ability 1 ID], I7)</f>
        <v>1</v>
      </c>
      <c r="S7" cm="1">
        <f t="array" aca="1" ref="S7" ca="1">INDEX(Monsters[Ability 2 ID], I7)</f>
        <v>7</v>
      </c>
      <c r="T7" cm="1">
        <f t="array" aca="1" ref="T7" ca="1">INDEX(Abilities[Stamina Cost], R7)</f>
        <v>5</v>
      </c>
      <c r="U7" cm="1">
        <f t="array" aca="1" ref="U7" ca="1">INDEX(Abilities[Stamina Cost], S7)</f>
        <v>5</v>
      </c>
      <c r="V7">
        <f t="shared" ca="1" si="1"/>
        <v>1</v>
      </c>
      <c r="W7">
        <f t="shared" ca="1" si="2"/>
        <v>5</v>
      </c>
      <c r="X7">
        <f t="shared" ca="1" si="3"/>
        <v>5</v>
      </c>
      <c r="Y7">
        <f t="shared" ca="1" si="4"/>
        <v>2</v>
      </c>
      <c r="Z7">
        <f t="shared" ca="1" si="5"/>
        <v>7</v>
      </c>
      <c r="AA7" s="19" cm="1">
        <f t="array" aca="1" ref="AA7" ca="1">INDEX(Abilities[Element ID], $Z7)</f>
        <v>3</v>
      </c>
      <c r="AB7" s="19" cm="1">
        <f t="array" aca="1" ref="AB7" ca="1">INDEX(Abilities[Stamina Cost], $Z7)</f>
        <v>5</v>
      </c>
      <c r="AC7" s="19" cm="1">
        <f t="array" aca="1" ref="AC7" ca="1">INDEX(Abilities[Min Damage], $Z7)</f>
        <v>5</v>
      </c>
      <c r="AD7" s="19" cm="1">
        <f t="array" aca="1" ref="AD7" ca="1">INDEX(Abilities[Max Damage], $Z7)</f>
        <v>10</v>
      </c>
      <c r="AE7" s="15">
        <f t="shared" ca="1" si="6"/>
        <v>4.7833790825704581</v>
      </c>
      <c r="AF7" t="str" cm="1">
        <f t="array" aca="1" ref="AF7" ca="1">INDEX(Abilities[Special Effect], Z7)</f>
        <v>Fortify</v>
      </c>
      <c r="AG7" t="b" cm="1">
        <f t="array" aca="1" ref="AG7" ca="1">RAND() &lt;INDEX(Abilities[Effect Chance], Z7)*O7/100</f>
        <v>1</v>
      </c>
      <c r="AH7" t="str">
        <f t="shared" ca="1" si="34"/>
        <v>Fortify</v>
      </c>
      <c r="AI7" s="15">
        <f t="shared" ca="1" si="7"/>
        <v>4.7833790825704581</v>
      </c>
      <c r="AJ7" s="15">
        <f t="shared" ca="1" si="8"/>
        <v>6.1282193555701134</v>
      </c>
      <c r="AK7" t="b">
        <f t="shared" ca="1" si="9"/>
        <v>0</v>
      </c>
      <c r="AL7" t="b">
        <f ca="1">AND(AK7, H7=COUNTA(Parties[Player Party]))</f>
        <v>0</v>
      </c>
      <c r="AM7" s="15" cm="1">
        <f t="array" aca="1" ref="AM7" ca="1">INDEX(ElementMultiplier, BM7, P7)*100/N7</f>
        <v>0.76923076923076927</v>
      </c>
      <c r="AN7" s="15">
        <f t="shared" ca="1" si="10"/>
        <v>5</v>
      </c>
      <c r="AO7" s="19">
        <f t="shared" ca="1" si="11"/>
        <v>75</v>
      </c>
      <c r="AP7" s="19">
        <f t="shared" ca="1" si="12"/>
        <v>75</v>
      </c>
      <c r="AQ7" s="19">
        <f t="shared" ca="1" si="13"/>
        <v>70</v>
      </c>
      <c r="AR7" s="19">
        <f t="shared" ca="1" si="14"/>
        <v>72</v>
      </c>
      <c r="AS7" s="19">
        <f t="shared" ca="1" si="15"/>
        <v>50</v>
      </c>
      <c r="AT7">
        <f t="shared" ca="1" si="16"/>
        <v>1</v>
      </c>
      <c r="AU7" cm="1">
        <f t="array" aca="1" ref="AU7" ca="1">IF(AT7=AT6, AU6, INDEX(Parties[Opponent ID], AT7))</f>
        <v>8</v>
      </c>
      <c r="AV7" t="str" cm="1">
        <f t="array" aca="1" ref="AV7" ca="1">IF(AU7=AU6,AV6, INDEX(Monsters[Name], AU7))</f>
        <v>Ripper</v>
      </c>
      <c r="AW7" cm="1">
        <f t="array" aca="1" ref="AW7" ca="1">IF(AND($AT7=$AT6, $CF6=""), CA6, INDEX(Monsters[Health], $AU7))</f>
        <v>120</v>
      </c>
      <c r="AX7" cm="1">
        <f t="array" aca="1" ref="AX7" ca="1">IF(AND($AT7=$AT6, $CF6=""), CB6, INDEX(Monsters[Stamina], $AU7))</f>
        <v>90</v>
      </c>
      <c r="AY7" s="19" cm="1">
        <f t="array" aca="1" ref="AY7" ca="1">IF(AND($AT7=$AT6, $CF6=""), CC6, INDEX(Monsters[Attack], $AU7))</f>
        <v>100</v>
      </c>
      <c r="AZ7" s="19" cm="1">
        <f t="array" aca="1" ref="AZ7" ca="1">IF(AND($AT7=$AT6, $CF6=""), CD6, INDEX(Monsters[Defense], $AU7))</f>
        <v>18</v>
      </c>
      <c r="BA7" s="19" cm="1">
        <f t="array" aca="1" ref="BA7" ca="1">IF(AND($AT7=$AT6, $CF6=""), CE6, INDEX(Monsters[Luck], $AU7))</f>
        <v>70</v>
      </c>
      <c r="BB7" cm="1">
        <f t="array" aca="1" ref="BB7" ca="1">IF(AU7=AU6, BB6, MATCH(INDEX(Monsters[Element], AU7), Elements, 0))</f>
        <v>6</v>
      </c>
      <c r="BC7" s="4" cm="1">
        <f t="array" aca="1" ref="BC7" ca="1">INDEX(Monsters[Chance to Use 2], AU7)</f>
        <v>0.25</v>
      </c>
      <c r="BD7" cm="1">
        <f t="array" aca="1" ref="BD7" ca="1">INDEX(Monsters[Ability 1 ID], AU7)</f>
        <v>7</v>
      </c>
      <c r="BE7" cm="1">
        <f t="array" aca="1" ref="BE7" ca="1">INDEX(Monsters[Ability 2 ID], AU7)</f>
        <v>2</v>
      </c>
      <c r="BF7" cm="1">
        <f t="array" aca="1" ref="BF7" ca="1">INDEX(Abilities[Stamina Cost], BD7)</f>
        <v>5</v>
      </c>
      <c r="BG7" cm="1">
        <f t="array" aca="1" ref="BG7" ca="1">INDEX(Abilities[Stamina Cost], BE7)</f>
        <v>6</v>
      </c>
      <c r="BH7">
        <f t="shared" ca="1" si="17"/>
        <v>1</v>
      </c>
      <c r="BI7">
        <f t="shared" ca="1" si="18"/>
        <v>5</v>
      </c>
      <c r="BJ7">
        <f t="shared" ca="1" si="19"/>
        <v>6</v>
      </c>
      <c r="BK7">
        <f t="shared" ca="1" si="20"/>
        <v>1</v>
      </c>
      <c r="BL7">
        <f t="shared" ca="1" si="21"/>
        <v>7</v>
      </c>
      <c r="BM7" s="19" cm="1">
        <f t="array" aca="1" ref="BM7" ca="1">INDEX(Abilities[Element ID], $BL7)</f>
        <v>3</v>
      </c>
      <c r="BN7" s="19" cm="1">
        <f t="array" aca="1" ref="BN7" ca="1">INDEX(Abilities[Stamina Cost], $BL7)</f>
        <v>5</v>
      </c>
      <c r="BO7" s="19" cm="1">
        <f t="array" aca="1" ref="BO7" ca="1">INDEX(Abilities[Min Damage], $BL7)</f>
        <v>5</v>
      </c>
      <c r="BP7" s="19" cm="1">
        <f t="array" aca="1" ref="BP7" ca="1">INDEX(Abilities[Max Damage], $BL7)</f>
        <v>10</v>
      </c>
      <c r="BQ7" s="15">
        <f t="shared" ca="1" si="22"/>
        <v>6.1282193555701134</v>
      </c>
      <c r="BR7" t="str" cm="1">
        <f t="array" aca="1" ref="BR7" ca="1">INDEX(Abilities[Special Effect], BL7)</f>
        <v>Fortify</v>
      </c>
      <c r="BS7" t="b" cm="1">
        <f t="array" aca="1" ref="BS7" ca="1">RAND() &lt;INDEX(Abilities[Effect Chance], BL7)*BA7/100</f>
        <v>0</v>
      </c>
      <c r="BT7" t="str">
        <f t="shared" ca="1" si="23"/>
        <v/>
      </c>
      <c r="BU7" s="15">
        <f t="shared" ca="1" si="24"/>
        <v>6.1282193555701134</v>
      </c>
      <c r="BV7" s="15">
        <f t="shared" ca="1" si="25"/>
        <v>4.7833790825704581</v>
      </c>
      <c r="BW7" t="b">
        <f t="shared" ca="1" si="26"/>
        <v>0</v>
      </c>
      <c r="BX7" t="b">
        <f ca="1">AND(BW7, AT7=COUNTA(Parties[Opponent Party]))</f>
        <v>0</v>
      </c>
      <c r="BY7" s="15" cm="1">
        <f t="array" aca="1" ref="BY7" ca="1">INDEX(ElementMultiplier, AA7, BB7)*100/AZ7</f>
        <v>5.5555555555555554</v>
      </c>
      <c r="BZ7" s="19">
        <f t="shared" ca="1" si="27"/>
        <v>27</v>
      </c>
      <c r="CA7" s="19">
        <f t="shared" ca="1" si="28"/>
        <v>93</v>
      </c>
      <c r="CB7" s="19">
        <f t="shared" ca="1" si="29"/>
        <v>85</v>
      </c>
      <c r="CC7" s="19">
        <f t="shared" ca="1" si="30"/>
        <v>100</v>
      </c>
      <c r="CD7" s="19">
        <f t="shared" ca="1" si="31"/>
        <v>18</v>
      </c>
      <c r="CE7" s="19">
        <f t="shared" ca="1" si="32"/>
        <v>70</v>
      </c>
      <c r="CF7" t="str">
        <f t="shared" ca="1" si="33"/>
        <v/>
      </c>
    </row>
    <row r="8" spans="2:84">
      <c r="H8">
        <f t="shared" ca="1" si="0"/>
        <v>1</v>
      </c>
      <c r="I8" cm="1">
        <f t="array" aca="1" ref="I8" ca="1">IF(H8=H7, I7, INDEX(Parties[Player ID], H8))</f>
        <v>1</v>
      </c>
      <c r="J8" t="str" cm="1">
        <f t="array" aca="1" ref="J8" ca="1">IF(I8=I7,J7, INDEX(Monsters[Name], I8))</f>
        <v>Hades</v>
      </c>
      <c r="K8" cm="1">
        <f t="array" aca="1" ref="K8" ca="1">IF(AND($H8=$H7, CF7=""), AO7, INDEX(Monsters[Health], $I8))</f>
        <v>75</v>
      </c>
      <c r="L8" cm="1">
        <f t="array" aca="1" ref="L8" ca="1">IF(AND($H8=$H7, $CF7=""), AP7, INDEX(Monsters[Stamina], $I8))</f>
        <v>75</v>
      </c>
      <c r="M8" s="19" cm="1">
        <f t="array" aca="1" ref="M8" ca="1">IF(AND($H8=$H7, $CF7=""), AQ7, INDEX(Monsters[Attack], $I8))</f>
        <v>70</v>
      </c>
      <c r="N8" s="19" cm="1">
        <f t="array" aca="1" ref="N8" ca="1">IF(AND($H8=$H7, $CF7=""), AR7, INDEX(Monsters[Defense], $I8))</f>
        <v>72</v>
      </c>
      <c r="O8" s="19" cm="1">
        <f t="array" aca="1" ref="O8" ca="1">IF(AND($H8=$H7, $CF7=""), AS7, INDEX(Monsters[Luck], $I8))</f>
        <v>50</v>
      </c>
      <c r="P8" cm="1">
        <f t="array" aca="1" ref="P8" ca="1">IF(I8=I7, P7, MATCH(INDEX(Monsters[Element], I8), Elements, 0))</f>
        <v>1</v>
      </c>
      <c r="Q8" s="4" cm="1">
        <f t="array" aca="1" ref="Q8" ca="1">INDEX(Monsters[Chance to Use 2], I8)</f>
        <v>0.55000000000000004</v>
      </c>
      <c r="R8" cm="1">
        <f t="array" aca="1" ref="R8" ca="1">INDEX(Monsters[Ability 1 ID], I8)</f>
        <v>1</v>
      </c>
      <c r="S8" cm="1">
        <f t="array" aca="1" ref="S8" ca="1">INDEX(Monsters[Ability 2 ID], I8)</f>
        <v>7</v>
      </c>
      <c r="T8" cm="1">
        <f t="array" aca="1" ref="T8" ca="1">INDEX(Abilities[Stamina Cost], R8)</f>
        <v>5</v>
      </c>
      <c r="U8" cm="1">
        <f t="array" aca="1" ref="U8" ca="1">INDEX(Abilities[Stamina Cost], S8)</f>
        <v>5</v>
      </c>
      <c r="V8">
        <f t="shared" ca="1" si="1"/>
        <v>1</v>
      </c>
      <c r="W8">
        <f t="shared" ca="1" si="2"/>
        <v>5</v>
      </c>
      <c r="X8">
        <f t="shared" ca="1" si="3"/>
        <v>5</v>
      </c>
      <c r="Y8">
        <f t="shared" ca="1" si="4"/>
        <v>1</v>
      </c>
      <c r="Z8">
        <f t="shared" ca="1" si="5"/>
        <v>1</v>
      </c>
      <c r="AA8" s="19" cm="1">
        <f t="array" aca="1" ref="AA8" ca="1">INDEX(Abilities[Element ID], $Z8)</f>
        <v>1</v>
      </c>
      <c r="AB8" s="19" cm="1">
        <f t="array" aca="1" ref="AB8" ca="1">INDEX(Abilities[Stamina Cost], $Z8)</f>
        <v>5</v>
      </c>
      <c r="AC8" s="19" cm="1">
        <f t="array" aca="1" ref="AC8" ca="1">INDEX(Abilities[Min Damage], $Z8)</f>
        <v>3.5</v>
      </c>
      <c r="AD8" s="19" cm="1">
        <f t="array" aca="1" ref="AD8" ca="1">INDEX(Abilities[Max Damage], $Z8)</f>
        <v>10</v>
      </c>
      <c r="AE8" s="15">
        <f t="shared" ca="1" si="6"/>
        <v>5.0610848752208417</v>
      </c>
      <c r="AF8" t="str" cm="1">
        <f t="array" aca="1" ref="AF8" ca="1">INDEX(Abilities[Special Effect], Z8)</f>
        <v>Hit Chance</v>
      </c>
      <c r="AG8" t="b" cm="1">
        <f t="array" aca="1" ref="AG8" ca="1">RAND() &lt;INDEX(Abilities[Effect Chance], Z8)*O8/100</f>
        <v>0</v>
      </c>
      <c r="AH8" t="str">
        <f t="shared" ca="1" si="34"/>
        <v/>
      </c>
      <c r="AI8" s="15">
        <f t="shared" ca="1" si="7"/>
        <v>0</v>
      </c>
      <c r="AJ8" s="15">
        <f t="shared" ca="1" si="8"/>
        <v>19.08987223164258</v>
      </c>
      <c r="AK8" t="b">
        <f t="shared" ca="1" si="9"/>
        <v>0</v>
      </c>
      <c r="AL8" t="b">
        <f ca="1">AND(AK8, H8=COUNTA(Parties[Player Party]))</f>
        <v>0</v>
      </c>
      <c r="AM8" s="15" cm="1">
        <f t="array" aca="1" ref="AM8" ca="1">INDEX(ElementMultiplier, BM8, P8)*100/N8</f>
        <v>1.3888888888888888</v>
      </c>
      <c r="AN8" s="15">
        <f t="shared" ca="1" si="10"/>
        <v>27</v>
      </c>
      <c r="AO8" s="19">
        <f t="shared" ca="1" si="11"/>
        <v>48</v>
      </c>
      <c r="AP8" s="19">
        <f t="shared" ca="1" si="12"/>
        <v>70</v>
      </c>
      <c r="AQ8" s="19">
        <f t="shared" ca="1" si="13"/>
        <v>70</v>
      </c>
      <c r="AR8" s="19">
        <f t="shared" ca="1" si="14"/>
        <v>65</v>
      </c>
      <c r="AS8" s="19">
        <f t="shared" ca="1" si="15"/>
        <v>50</v>
      </c>
      <c r="AT8">
        <f t="shared" ca="1" si="16"/>
        <v>1</v>
      </c>
      <c r="AU8" cm="1">
        <f t="array" aca="1" ref="AU8" ca="1">IF(AT8=AT7, AU7, INDEX(Parties[Opponent ID], AT8))</f>
        <v>8</v>
      </c>
      <c r="AV8" t="str" cm="1">
        <f t="array" aca="1" ref="AV8" ca="1">IF(AU8=AU7,AV7, INDEX(Monsters[Name], AU8))</f>
        <v>Ripper</v>
      </c>
      <c r="AW8" cm="1">
        <f t="array" aca="1" ref="AW8" ca="1">IF(AND($AT8=$AT7, $CF7=""), CA7, INDEX(Monsters[Health], $AU8))</f>
        <v>93</v>
      </c>
      <c r="AX8" cm="1">
        <f t="array" aca="1" ref="AX8" ca="1">IF(AND($AT8=$AT7, $CF7=""), CB7, INDEX(Monsters[Stamina], $AU8))</f>
        <v>85</v>
      </c>
      <c r="AY8" s="19" cm="1">
        <f t="array" aca="1" ref="AY8" ca="1">IF(AND($AT8=$AT7, $CF7=""), CC7, INDEX(Monsters[Attack], $AU8))</f>
        <v>100</v>
      </c>
      <c r="AZ8" s="19" cm="1">
        <f t="array" aca="1" ref="AZ8" ca="1">IF(AND($AT8=$AT7, $CF7=""), CD7, INDEX(Monsters[Defense], $AU8))</f>
        <v>18</v>
      </c>
      <c r="BA8" s="19" cm="1">
        <f t="array" aca="1" ref="BA8" ca="1">IF(AND($AT8=$AT7, $CF7=""), CE7, INDEX(Monsters[Luck], $AU8))</f>
        <v>70</v>
      </c>
      <c r="BB8" cm="1">
        <f t="array" aca="1" ref="BB8" ca="1">IF(AU8=AU7, BB7, MATCH(INDEX(Monsters[Element], AU8), Elements, 0))</f>
        <v>6</v>
      </c>
      <c r="BC8" s="4" cm="1">
        <f t="array" aca="1" ref="BC8" ca="1">INDEX(Monsters[Chance to Use 2], AU8)</f>
        <v>0.25</v>
      </c>
      <c r="BD8" cm="1">
        <f t="array" aca="1" ref="BD8" ca="1">INDEX(Monsters[Ability 1 ID], AU8)</f>
        <v>7</v>
      </c>
      <c r="BE8" cm="1">
        <f t="array" aca="1" ref="BE8" ca="1">INDEX(Monsters[Ability 2 ID], AU8)</f>
        <v>2</v>
      </c>
      <c r="BF8" cm="1">
        <f t="array" aca="1" ref="BF8" ca="1">INDEX(Abilities[Stamina Cost], BD8)</f>
        <v>5</v>
      </c>
      <c r="BG8" cm="1">
        <f t="array" aca="1" ref="BG8" ca="1">INDEX(Abilities[Stamina Cost], BE8)</f>
        <v>6</v>
      </c>
      <c r="BH8">
        <f t="shared" ca="1" si="17"/>
        <v>1</v>
      </c>
      <c r="BI8">
        <f t="shared" ca="1" si="18"/>
        <v>5</v>
      </c>
      <c r="BJ8">
        <f t="shared" ca="1" si="19"/>
        <v>6</v>
      </c>
      <c r="BK8">
        <f t="shared" ca="1" si="20"/>
        <v>2</v>
      </c>
      <c r="BL8">
        <f t="shared" ca="1" si="21"/>
        <v>2</v>
      </c>
      <c r="BM8" s="19" cm="1">
        <f t="array" aca="1" ref="BM8" ca="1">INDEX(Abilities[Element ID], $BL8)</f>
        <v>1</v>
      </c>
      <c r="BN8" s="19" cm="1">
        <f t="array" aca="1" ref="BN8" ca="1">INDEX(Abilities[Stamina Cost], $BL8)</f>
        <v>6</v>
      </c>
      <c r="BO8" s="19" cm="1">
        <f t="array" aca="1" ref="BO8" ca="1">INDEX(Abilities[Min Damage], $BL8)</f>
        <v>10</v>
      </c>
      <c r="BP8" s="19" cm="1">
        <f t="array" aca="1" ref="BP8" ca="1">INDEX(Abilities[Max Damage], $BL8)</f>
        <v>25</v>
      </c>
      <c r="BQ8" s="15">
        <f t="shared" ca="1" si="22"/>
        <v>19.08987223164258</v>
      </c>
      <c r="BR8" t="str" cm="1">
        <f t="array" aca="1" ref="BR8" ca="1">INDEX(Abilities[Special Effect], BL8)</f>
        <v>Sunder</v>
      </c>
      <c r="BS8" t="b" cm="1">
        <f t="array" aca="1" ref="BS8" ca="1">RAND() &lt;INDEX(Abilities[Effect Chance], BL8)*BA8/100</f>
        <v>1</v>
      </c>
      <c r="BT8" t="str">
        <f t="shared" ca="1" si="23"/>
        <v>Sunder</v>
      </c>
      <c r="BU8" s="15">
        <f t="shared" ca="1" si="24"/>
        <v>19.08987223164258</v>
      </c>
      <c r="BV8" s="15">
        <f t="shared" ca="1" si="25"/>
        <v>0</v>
      </c>
      <c r="BW8" t="b">
        <f t="shared" ca="1" si="26"/>
        <v>0</v>
      </c>
      <c r="BX8" t="b">
        <f ca="1">AND(BW8, AT8=COUNTA(Parties[Opponent Party]))</f>
        <v>0</v>
      </c>
      <c r="BY8" s="15" cm="1">
        <f t="array" aca="1" ref="BY8" ca="1">INDEX(ElementMultiplier, AA8, BB8)*100/AZ8</f>
        <v>8.3333333333333339</v>
      </c>
      <c r="BZ8" s="19">
        <f t="shared" ca="1" si="27"/>
        <v>0</v>
      </c>
      <c r="CA8" s="19">
        <f t="shared" ca="1" si="28"/>
        <v>93</v>
      </c>
      <c r="CB8" s="19">
        <f t="shared" ca="1" si="29"/>
        <v>79</v>
      </c>
      <c r="CC8" s="19">
        <f t="shared" ca="1" si="30"/>
        <v>100</v>
      </c>
      <c r="CD8" s="19">
        <f t="shared" ca="1" si="31"/>
        <v>18</v>
      </c>
      <c r="CE8" s="19">
        <f t="shared" ca="1" si="32"/>
        <v>70</v>
      </c>
      <c r="CF8" t="str">
        <f t="shared" ca="1" si="33"/>
        <v/>
      </c>
    </row>
    <row r="9" spans="2:84">
      <c r="B9" s="1" t="s">
        <v>111</v>
      </c>
      <c r="H9">
        <f t="shared" ca="1" si="0"/>
        <v>1</v>
      </c>
      <c r="I9" cm="1">
        <f t="array" aca="1" ref="I9" ca="1">IF(H9=H8, I8, INDEX(Parties[Player ID], H9))</f>
        <v>1</v>
      </c>
      <c r="J9" t="str" cm="1">
        <f t="array" aca="1" ref="J9" ca="1">IF(I9=I8,J8, INDEX(Monsters[Name], I9))</f>
        <v>Hades</v>
      </c>
      <c r="K9" cm="1">
        <f t="array" aca="1" ref="K9" ca="1">IF(AND($H9=$H8, CF8=""), AO8, INDEX(Monsters[Health], $I9))</f>
        <v>48</v>
      </c>
      <c r="L9" cm="1">
        <f t="array" aca="1" ref="L9" ca="1">IF(AND($H9=$H8, $CF8=""), AP8, INDEX(Monsters[Stamina], $I9))</f>
        <v>70</v>
      </c>
      <c r="M9" s="19" cm="1">
        <f t="array" aca="1" ref="M9" ca="1">IF(AND($H9=$H8, $CF8=""), AQ8, INDEX(Monsters[Attack], $I9))</f>
        <v>70</v>
      </c>
      <c r="N9" s="19" cm="1">
        <f t="array" aca="1" ref="N9" ca="1">IF(AND($H9=$H8, $CF8=""), AR8, INDEX(Monsters[Defense], $I9))</f>
        <v>65</v>
      </c>
      <c r="O9" s="19" cm="1">
        <f t="array" aca="1" ref="O9" ca="1">IF(AND($H9=$H8, $CF8=""), AS8, INDEX(Monsters[Luck], $I9))</f>
        <v>50</v>
      </c>
      <c r="P9" cm="1">
        <f t="array" aca="1" ref="P9" ca="1">IF(I9=I8, P8, MATCH(INDEX(Monsters[Element], I9), Elements, 0))</f>
        <v>1</v>
      </c>
      <c r="Q9" s="4" cm="1">
        <f t="array" aca="1" ref="Q9" ca="1">INDEX(Monsters[Chance to Use 2], I9)</f>
        <v>0.55000000000000004</v>
      </c>
      <c r="R9" cm="1">
        <f t="array" aca="1" ref="R9" ca="1">INDEX(Monsters[Ability 1 ID], I9)</f>
        <v>1</v>
      </c>
      <c r="S9" cm="1">
        <f t="array" aca="1" ref="S9" ca="1">INDEX(Monsters[Ability 2 ID], I9)</f>
        <v>7</v>
      </c>
      <c r="T9" cm="1">
        <f t="array" aca="1" ref="T9" ca="1">INDEX(Abilities[Stamina Cost], R9)</f>
        <v>5</v>
      </c>
      <c r="U9" cm="1">
        <f t="array" aca="1" ref="U9" ca="1">INDEX(Abilities[Stamina Cost], S9)</f>
        <v>5</v>
      </c>
      <c r="V9">
        <f t="shared" ca="1" si="1"/>
        <v>1</v>
      </c>
      <c r="W9">
        <f t="shared" ca="1" si="2"/>
        <v>5</v>
      </c>
      <c r="X9">
        <f t="shared" ca="1" si="3"/>
        <v>5</v>
      </c>
      <c r="Y9">
        <f t="shared" ca="1" si="4"/>
        <v>1</v>
      </c>
      <c r="Z9">
        <f t="shared" ca="1" si="5"/>
        <v>1</v>
      </c>
      <c r="AA9" s="19" cm="1">
        <f t="array" aca="1" ref="AA9" ca="1">INDEX(Abilities[Element ID], $Z9)</f>
        <v>1</v>
      </c>
      <c r="AB9" s="19" cm="1">
        <f t="array" aca="1" ref="AB9" ca="1">INDEX(Abilities[Stamina Cost], $Z9)</f>
        <v>5</v>
      </c>
      <c r="AC9" s="19" cm="1">
        <f t="array" aca="1" ref="AC9" ca="1">INDEX(Abilities[Min Damage], $Z9)</f>
        <v>3.5</v>
      </c>
      <c r="AD9" s="19" cm="1">
        <f t="array" aca="1" ref="AD9" ca="1">INDEX(Abilities[Max Damage], $Z9)</f>
        <v>10</v>
      </c>
      <c r="AE9" s="15">
        <f t="shared" ca="1" si="6"/>
        <v>4.2560874757138807</v>
      </c>
      <c r="AF9" t="str" cm="1">
        <f t="array" aca="1" ref="AF9" ca="1">INDEX(Abilities[Special Effect], Z9)</f>
        <v>Hit Chance</v>
      </c>
      <c r="AG9" t="b" cm="1">
        <f t="array" aca="1" ref="AG9" ca="1">RAND() &lt;INDEX(Abilities[Effect Chance], Z9)*O9/100</f>
        <v>0</v>
      </c>
      <c r="AH9" t="str">
        <f t="shared" ca="1" si="34"/>
        <v/>
      </c>
      <c r="AI9" s="15">
        <f t="shared" ca="1" si="7"/>
        <v>0</v>
      </c>
      <c r="AJ9" s="15">
        <f t="shared" ca="1" si="8"/>
        <v>5.9608944338304806</v>
      </c>
      <c r="AK9" t="b">
        <f t="shared" ca="1" si="9"/>
        <v>0</v>
      </c>
      <c r="AL9" t="b">
        <f ca="1">AND(AK9, H9=COUNTA(Parties[Player Party]))</f>
        <v>0</v>
      </c>
      <c r="AM9" s="15" cm="1">
        <f t="array" aca="1" ref="AM9" ca="1">INDEX(ElementMultiplier, BM9, P9)*100/N9</f>
        <v>0.76923076923076927</v>
      </c>
      <c r="AN9" s="15">
        <f t="shared" ca="1" si="10"/>
        <v>5</v>
      </c>
      <c r="AO9" s="19">
        <f t="shared" ca="1" si="11"/>
        <v>43</v>
      </c>
      <c r="AP9" s="19">
        <f t="shared" ca="1" si="12"/>
        <v>65</v>
      </c>
      <c r="AQ9" s="19">
        <f t="shared" ca="1" si="13"/>
        <v>70</v>
      </c>
      <c r="AR9" s="19">
        <f t="shared" ca="1" si="14"/>
        <v>65</v>
      </c>
      <c r="AS9" s="19">
        <f t="shared" ca="1" si="15"/>
        <v>50</v>
      </c>
      <c r="AT9">
        <f t="shared" ca="1" si="16"/>
        <v>1</v>
      </c>
      <c r="AU9" cm="1">
        <f t="array" aca="1" ref="AU9" ca="1">IF(AT9=AT8, AU8, INDEX(Parties[Opponent ID], AT9))</f>
        <v>8</v>
      </c>
      <c r="AV9" t="str" cm="1">
        <f t="array" aca="1" ref="AV9" ca="1">IF(AU9=AU8,AV8, INDEX(Monsters[Name], AU9))</f>
        <v>Ripper</v>
      </c>
      <c r="AW9" cm="1">
        <f t="array" aca="1" ref="AW9" ca="1">IF(AND($AT9=$AT8, $CF8=""), CA8, INDEX(Monsters[Health], $AU9))</f>
        <v>93</v>
      </c>
      <c r="AX9" cm="1">
        <f t="array" aca="1" ref="AX9" ca="1">IF(AND($AT9=$AT8, $CF8=""), CB8, INDEX(Monsters[Stamina], $AU9))</f>
        <v>79</v>
      </c>
      <c r="AY9" s="19" cm="1">
        <f t="array" aca="1" ref="AY9" ca="1">IF(AND($AT9=$AT8, $CF8=""), CC8, INDEX(Monsters[Attack], $AU9))</f>
        <v>100</v>
      </c>
      <c r="AZ9" s="19" cm="1">
        <f t="array" aca="1" ref="AZ9" ca="1">IF(AND($AT9=$AT8, $CF8=""), CD8, INDEX(Monsters[Defense], $AU9))</f>
        <v>18</v>
      </c>
      <c r="BA9" s="19" cm="1">
        <f t="array" aca="1" ref="BA9" ca="1">IF(AND($AT9=$AT8, $CF8=""), CE8, INDEX(Monsters[Luck], $AU9))</f>
        <v>70</v>
      </c>
      <c r="BB9" cm="1">
        <f t="array" aca="1" ref="BB9" ca="1">IF(AU9=AU8, BB8, MATCH(INDEX(Monsters[Element], AU9), Elements, 0))</f>
        <v>6</v>
      </c>
      <c r="BC9" s="4" cm="1">
        <f t="array" aca="1" ref="BC9" ca="1">INDEX(Monsters[Chance to Use 2], AU9)</f>
        <v>0.25</v>
      </c>
      <c r="BD9" cm="1">
        <f t="array" aca="1" ref="BD9" ca="1">INDEX(Monsters[Ability 1 ID], AU9)</f>
        <v>7</v>
      </c>
      <c r="BE9" cm="1">
        <f t="array" aca="1" ref="BE9" ca="1">INDEX(Monsters[Ability 2 ID], AU9)</f>
        <v>2</v>
      </c>
      <c r="BF9" cm="1">
        <f t="array" aca="1" ref="BF9" ca="1">INDEX(Abilities[Stamina Cost], BD9)</f>
        <v>5</v>
      </c>
      <c r="BG9" cm="1">
        <f t="array" aca="1" ref="BG9" ca="1">INDEX(Abilities[Stamina Cost], BE9)</f>
        <v>6</v>
      </c>
      <c r="BH9">
        <f t="shared" ca="1" si="17"/>
        <v>1</v>
      </c>
      <c r="BI9">
        <f t="shared" ca="1" si="18"/>
        <v>5</v>
      </c>
      <c r="BJ9">
        <f t="shared" ca="1" si="19"/>
        <v>6</v>
      </c>
      <c r="BK9">
        <f t="shared" ca="1" si="20"/>
        <v>1</v>
      </c>
      <c r="BL9">
        <f t="shared" ca="1" si="21"/>
        <v>7</v>
      </c>
      <c r="BM9" s="19" cm="1">
        <f t="array" aca="1" ref="BM9" ca="1">INDEX(Abilities[Element ID], $BL9)</f>
        <v>3</v>
      </c>
      <c r="BN9" s="19" cm="1">
        <f t="array" aca="1" ref="BN9" ca="1">INDEX(Abilities[Stamina Cost], $BL9)</f>
        <v>5</v>
      </c>
      <c r="BO9" s="19" cm="1">
        <f t="array" aca="1" ref="BO9" ca="1">INDEX(Abilities[Min Damage], $BL9)</f>
        <v>5</v>
      </c>
      <c r="BP9" s="19" cm="1">
        <f t="array" aca="1" ref="BP9" ca="1">INDEX(Abilities[Max Damage], $BL9)</f>
        <v>10</v>
      </c>
      <c r="BQ9" s="15">
        <f t="shared" ca="1" si="22"/>
        <v>5.9608944338304806</v>
      </c>
      <c r="BR9" t="str" cm="1">
        <f t="array" aca="1" ref="BR9" ca="1">INDEX(Abilities[Special Effect], BL9)</f>
        <v>Fortify</v>
      </c>
      <c r="BS9" t="b" cm="1">
        <f t="array" aca="1" ref="BS9" ca="1">RAND() &lt;INDEX(Abilities[Effect Chance], BL9)*BA9/100</f>
        <v>0</v>
      </c>
      <c r="BT9" t="str">
        <f t="shared" ca="1" si="23"/>
        <v/>
      </c>
      <c r="BU9" s="15">
        <f t="shared" ca="1" si="24"/>
        <v>5.9608944338304806</v>
      </c>
      <c r="BV9" s="15">
        <f t="shared" ca="1" si="25"/>
        <v>0</v>
      </c>
      <c r="BW9" t="b">
        <f t="shared" ca="1" si="26"/>
        <v>0</v>
      </c>
      <c r="BX9" t="b">
        <f ca="1">AND(BW9, AT9=COUNTA(Parties[Opponent Party]))</f>
        <v>0</v>
      </c>
      <c r="BY9" s="15" cm="1">
        <f t="array" aca="1" ref="BY9" ca="1">INDEX(ElementMultiplier, AA9, BB9)*100/AZ9</f>
        <v>8.3333333333333339</v>
      </c>
      <c r="BZ9" s="19">
        <f t="shared" ca="1" si="27"/>
        <v>0</v>
      </c>
      <c r="CA9" s="19">
        <f t="shared" ca="1" si="28"/>
        <v>93</v>
      </c>
      <c r="CB9" s="19">
        <f t="shared" ca="1" si="29"/>
        <v>74</v>
      </c>
      <c r="CC9" s="19">
        <f t="shared" ca="1" si="30"/>
        <v>100</v>
      </c>
      <c r="CD9" s="19">
        <f t="shared" ca="1" si="31"/>
        <v>18</v>
      </c>
      <c r="CE9" s="19">
        <f t="shared" ca="1" si="32"/>
        <v>70</v>
      </c>
      <c r="CF9" t="str">
        <f t="shared" ca="1" si="33"/>
        <v/>
      </c>
    </row>
    <row r="10" spans="2:84">
      <c r="B10" s="6" t="s">
        <v>112</v>
      </c>
      <c r="C10" s="6" t="s">
        <v>113</v>
      </c>
      <c r="D10" s="6" t="s">
        <v>114</v>
      </c>
      <c r="E10" s="6" t="s">
        <v>67</v>
      </c>
      <c r="H10">
        <f t="shared" ca="1" si="0"/>
        <v>1</v>
      </c>
      <c r="I10" cm="1">
        <f t="array" aca="1" ref="I10" ca="1">IF(H10=H9, I9, INDEX(Parties[Player ID], H10))</f>
        <v>1</v>
      </c>
      <c r="J10" t="str" cm="1">
        <f t="array" aca="1" ref="J10" ca="1">IF(I10=I9,J9, INDEX(Monsters[Name], I10))</f>
        <v>Hades</v>
      </c>
      <c r="K10" cm="1">
        <f t="array" aca="1" ref="K10" ca="1">IF(AND($H10=$H9, CF9=""), AO9, INDEX(Monsters[Health], $I10))</f>
        <v>43</v>
      </c>
      <c r="L10" cm="1">
        <f t="array" aca="1" ref="L10" ca="1">IF(AND($H10=$H9, $CF9=""), AP9, INDEX(Monsters[Stamina], $I10))</f>
        <v>65</v>
      </c>
      <c r="M10" s="19" cm="1">
        <f t="array" aca="1" ref="M10" ca="1">IF(AND($H10=$H9, $CF9=""), AQ9, INDEX(Monsters[Attack], $I10))</f>
        <v>70</v>
      </c>
      <c r="N10" s="19" cm="1">
        <f t="array" aca="1" ref="N10" ca="1">IF(AND($H10=$H9, $CF9=""), AR9, INDEX(Monsters[Defense], $I10))</f>
        <v>65</v>
      </c>
      <c r="O10" s="19" cm="1">
        <f t="array" aca="1" ref="O10" ca="1">IF(AND($H10=$H9, $CF9=""), AS9, INDEX(Monsters[Luck], $I10))</f>
        <v>50</v>
      </c>
      <c r="P10" cm="1">
        <f t="array" aca="1" ref="P10" ca="1">IF(I10=I9, P9, MATCH(INDEX(Monsters[Element], I10), Elements, 0))</f>
        <v>1</v>
      </c>
      <c r="Q10" s="4" cm="1">
        <f t="array" aca="1" ref="Q10" ca="1">INDEX(Monsters[Chance to Use 2], I10)</f>
        <v>0.55000000000000004</v>
      </c>
      <c r="R10" cm="1">
        <f t="array" aca="1" ref="R10" ca="1">INDEX(Monsters[Ability 1 ID], I10)</f>
        <v>1</v>
      </c>
      <c r="S10" cm="1">
        <f t="array" aca="1" ref="S10" ca="1">INDEX(Monsters[Ability 2 ID], I10)</f>
        <v>7</v>
      </c>
      <c r="T10" cm="1">
        <f t="array" aca="1" ref="T10" ca="1">INDEX(Abilities[Stamina Cost], R10)</f>
        <v>5</v>
      </c>
      <c r="U10" cm="1">
        <f t="array" aca="1" ref="U10" ca="1">INDEX(Abilities[Stamina Cost], S10)</f>
        <v>5</v>
      </c>
      <c r="V10">
        <f t="shared" ca="1" si="1"/>
        <v>1</v>
      </c>
      <c r="W10">
        <f t="shared" ca="1" si="2"/>
        <v>5</v>
      </c>
      <c r="X10">
        <f t="shared" ca="1" si="3"/>
        <v>5</v>
      </c>
      <c r="Y10">
        <f t="shared" ca="1" si="4"/>
        <v>1</v>
      </c>
      <c r="Z10">
        <f t="shared" ca="1" si="5"/>
        <v>1</v>
      </c>
      <c r="AA10" s="19" cm="1">
        <f t="array" aca="1" ref="AA10" ca="1">INDEX(Abilities[Element ID], $Z10)</f>
        <v>1</v>
      </c>
      <c r="AB10" s="19" cm="1">
        <f t="array" aca="1" ref="AB10" ca="1">INDEX(Abilities[Stamina Cost], $Z10)</f>
        <v>5</v>
      </c>
      <c r="AC10" s="19" cm="1">
        <f t="array" aca="1" ref="AC10" ca="1">INDEX(Abilities[Min Damage], $Z10)</f>
        <v>3.5</v>
      </c>
      <c r="AD10" s="19" cm="1">
        <f t="array" aca="1" ref="AD10" ca="1">INDEX(Abilities[Max Damage], $Z10)</f>
        <v>10</v>
      </c>
      <c r="AE10" s="15">
        <f t="shared" ca="1" si="6"/>
        <v>4.7684302158680181</v>
      </c>
      <c r="AF10" t="str" cm="1">
        <f t="array" aca="1" ref="AF10" ca="1">INDEX(Abilities[Special Effect], Z10)</f>
        <v>Hit Chance</v>
      </c>
      <c r="AG10" t="b" cm="1">
        <f t="array" aca="1" ref="AG10" ca="1">RAND() &lt;INDEX(Abilities[Effect Chance], Z10)*O10/100</f>
        <v>1</v>
      </c>
      <c r="AH10" t="str">
        <f t="shared" ca="1" si="34"/>
        <v>Hit Chance</v>
      </c>
      <c r="AI10" s="15">
        <f t="shared" ca="1" si="7"/>
        <v>4.7684302158680181</v>
      </c>
      <c r="AJ10" s="15">
        <f t="shared" ca="1" si="8"/>
        <v>6.361091553296661</v>
      </c>
      <c r="AK10" t="b">
        <f t="shared" ca="1" si="9"/>
        <v>0</v>
      </c>
      <c r="AL10" t="b">
        <f ca="1">AND(AK10, H10=COUNTA(Parties[Player Party]))</f>
        <v>0</v>
      </c>
      <c r="AM10" s="15" cm="1">
        <f t="array" aca="1" ref="AM10" ca="1">INDEX(ElementMultiplier, BM10, P10)*100/N10</f>
        <v>0.76923076923076927</v>
      </c>
      <c r="AN10" s="15">
        <f t="shared" ca="1" si="10"/>
        <v>5</v>
      </c>
      <c r="AO10" s="19">
        <f t="shared" ca="1" si="11"/>
        <v>38</v>
      </c>
      <c r="AP10" s="19">
        <f t="shared" ca="1" si="12"/>
        <v>60</v>
      </c>
      <c r="AQ10" s="19">
        <f t="shared" ca="1" si="13"/>
        <v>70</v>
      </c>
      <c r="AR10" s="19">
        <f t="shared" ca="1" si="14"/>
        <v>65</v>
      </c>
      <c r="AS10" s="19">
        <f t="shared" ca="1" si="15"/>
        <v>50</v>
      </c>
      <c r="AT10">
        <f t="shared" ca="1" si="16"/>
        <v>1</v>
      </c>
      <c r="AU10" cm="1">
        <f t="array" aca="1" ref="AU10" ca="1">IF(AT10=AT9, AU9, INDEX(Parties[Opponent ID], AT10))</f>
        <v>8</v>
      </c>
      <c r="AV10" t="str" cm="1">
        <f t="array" aca="1" ref="AV10" ca="1">IF(AU10=AU9,AV9, INDEX(Monsters[Name], AU10))</f>
        <v>Ripper</v>
      </c>
      <c r="AW10" cm="1">
        <f t="array" aca="1" ref="AW10" ca="1">IF(AND($AT10=$AT9, $CF9=""), CA9, INDEX(Monsters[Health], $AU10))</f>
        <v>93</v>
      </c>
      <c r="AX10" cm="1">
        <f t="array" aca="1" ref="AX10" ca="1">IF(AND($AT10=$AT9, $CF9=""), CB9, INDEX(Monsters[Stamina], $AU10))</f>
        <v>74</v>
      </c>
      <c r="AY10" s="19" cm="1">
        <f t="array" aca="1" ref="AY10" ca="1">IF(AND($AT10=$AT9, $CF9=""), CC9, INDEX(Monsters[Attack], $AU10))</f>
        <v>100</v>
      </c>
      <c r="AZ10" s="19" cm="1">
        <f t="array" aca="1" ref="AZ10" ca="1">IF(AND($AT10=$AT9, $CF9=""), CD9, INDEX(Monsters[Defense], $AU10))</f>
        <v>18</v>
      </c>
      <c r="BA10" s="19" cm="1">
        <f t="array" aca="1" ref="BA10" ca="1">IF(AND($AT10=$AT9, $CF9=""), CE9, INDEX(Monsters[Luck], $AU10))</f>
        <v>70</v>
      </c>
      <c r="BB10" cm="1">
        <f t="array" aca="1" ref="BB10" ca="1">IF(AU10=AU9, BB9, MATCH(INDEX(Monsters[Element], AU10), Elements, 0))</f>
        <v>6</v>
      </c>
      <c r="BC10" s="4" cm="1">
        <f t="array" aca="1" ref="BC10" ca="1">INDEX(Monsters[Chance to Use 2], AU10)</f>
        <v>0.25</v>
      </c>
      <c r="BD10" cm="1">
        <f t="array" aca="1" ref="BD10" ca="1">INDEX(Monsters[Ability 1 ID], AU10)</f>
        <v>7</v>
      </c>
      <c r="BE10" cm="1">
        <f t="array" aca="1" ref="BE10" ca="1">INDEX(Monsters[Ability 2 ID], AU10)</f>
        <v>2</v>
      </c>
      <c r="BF10" cm="1">
        <f t="array" aca="1" ref="BF10" ca="1">INDEX(Abilities[Stamina Cost], BD10)</f>
        <v>5</v>
      </c>
      <c r="BG10" cm="1">
        <f t="array" aca="1" ref="BG10" ca="1">INDEX(Abilities[Stamina Cost], BE10)</f>
        <v>6</v>
      </c>
      <c r="BH10">
        <f t="shared" ca="1" si="17"/>
        <v>1</v>
      </c>
      <c r="BI10">
        <f t="shared" ca="1" si="18"/>
        <v>5</v>
      </c>
      <c r="BJ10">
        <f t="shared" ca="1" si="19"/>
        <v>6</v>
      </c>
      <c r="BK10">
        <f t="shared" ca="1" si="20"/>
        <v>1</v>
      </c>
      <c r="BL10">
        <f t="shared" ca="1" si="21"/>
        <v>7</v>
      </c>
      <c r="BM10" s="19" cm="1">
        <f t="array" aca="1" ref="BM10" ca="1">INDEX(Abilities[Element ID], $BL10)</f>
        <v>3</v>
      </c>
      <c r="BN10" s="19" cm="1">
        <f t="array" aca="1" ref="BN10" ca="1">INDEX(Abilities[Stamina Cost], $BL10)</f>
        <v>5</v>
      </c>
      <c r="BO10" s="19" cm="1">
        <f t="array" aca="1" ref="BO10" ca="1">INDEX(Abilities[Min Damage], $BL10)</f>
        <v>5</v>
      </c>
      <c r="BP10" s="19" cm="1">
        <f t="array" aca="1" ref="BP10" ca="1">INDEX(Abilities[Max Damage], $BL10)</f>
        <v>10</v>
      </c>
      <c r="BQ10" s="15">
        <f t="shared" ca="1" si="22"/>
        <v>6.361091553296661</v>
      </c>
      <c r="BR10" t="str" cm="1">
        <f t="array" aca="1" ref="BR10" ca="1">INDEX(Abilities[Special Effect], BL10)</f>
        <v>Fortify</v>
      </c>
      <c r="BS10" t="b" cm="1">
        <f t="array" aca="1" ref="BS10" ca="1">RAND() &lt;INDEX(Abilities[Effect Chance], BL10)*BA10/100</f>
        <v>1</v>
      </c>
      <c r="BT10" t="str">
        <f t="shared" ca="1" si="23"/>
        <v>Fortify</v>
      </c>
      <c r="BU10" s="15">
        <f t="shared" ca="1" si="24"/>
        <v>6.361091553296661</v>
      </c>
      <c r="BV10" s="15">
        <f t="shared" ca="1" si="25"/>
        <v>4.7684302158680181</v>
      </c>
      <c r="BW10" t="b">
        <f t="shared" ca="1" si="26"/>
        <v>0</v>
      </c>
      <c r="BX10" t="b">
        <f ca="1">AND(BW10, AT10=COUNTA(Parties[Opponent Party]))</f>
        <v>0</v>
      </c>
      <c r="BY10" s="15" cm="1">
        <f t="array" aca="1" ref="BY10" ca="1">INDEX(ElementMultiplier, AA10, BB10)*100/AZ10</f>
        <v>8.3333333333333339</v>
      </c>
      <c r="BZ10" s="19">
        <f t="shared" ca="1" si="27"/>
        <v>40</v>
      </c>
      <c r="CA10" s="19">
        <f t="shared" ca="1" si="28"/>
        <v>53</v>
      </c>
      <c r="CB10" s="19">
        <f t="shared" ca="1" si="29"/>
        <v>69</v>
      </c>
      <c r="CC10" s="19">
        <f t="shared" ca="1" si="30"/>
        <v>100</v>
      </c>
      <c r="CD10" s="19">
        <f t="shared" ca="1" si="31"/>
        <v>20</v>
      </c>
      <c r="CE10" s="19">
        <f t="shared" ca="1" si="32"/>
        <v>70</v>
      </c>
      <c r="CF10" t="str">
        <f t="shared" ca="1" si="33"/>
        <v/>
      </c>
    </row>
    <row r="11" spans="2:84">
      <c r="B11">
        <f ca="1">COUNTIF($CF:$CF, B10)</f>
        <v>42</v>
      </c>
      <c r="C11">
        <f ca="1">COUNTIF($CF:$CF, C10)</f>
        <v>6</v>
      </c>
      <c r="D11">
        <f ca="1">COUNTIF($CF:$CF, D10)</f>
        <v>8</v>
      </c>
      <c r="E11">
        <f ca="1">SUM(B11:D11)</f>
        <v>56</v>
      </c>
      <c r="H11">
        <f t="shared" ca="1" si="0"/>
        <v>1</v>
      </c>
      <c r="I11" cm="1">
        <f t="array" aca="1" ref="I11" ca="1">IF(H11=H10, I10, INDEX(Parties[Player ID], H11))</f>
        <v>1</v>
      </c>
      <c r="J11" t="str" cm="1">
        <f t="array" aca="1" ref="J11" ca="1">IF(I11=I10,J10, INDEX(Monsters[Name], I11))</f>
        <v>Hades</v>
      </c>
      <c r="K11" cm="1">
        <f t="array" aca="1" ref="K11" ca="1">IF(AND($H11=$H10, CF10=""), AO10, INDEX(Monsters[Health], $I11))</f>
        <v>38</v>
      </c>
      <c r="L11" cm="1">
        <f t="array" aca="1" ref="L11" ca="1">IF(AND($H11=$H10, $CF10=""), AP10, INDEX(Monsters[Stamina], $I11))</f>
        <v>60</v>
      </c>
      <c r="M11" s="19" cm="1">
        <f t="array" aca="1" ref="M11" ca="1">IF(AND($H11=$H10, $CF10=""), AQ10, INDEX(Monsters[Attack], $I11))</f>
        <v>70</v>
      </c>
      <c r="N11" s="19" cm="1">
        <f t="array" aca="1" ref="N11" ca="1">IF(AND($H11=$H10, $CF10=""), AR10, INDEX(Monsters[Defense], $I11))</f>
        <v>65</v>
      </c>
      <c r="O11" s="19" cm="1">
        <f t="array" aca="1" ref="O11" ca="1">IF(AND($H11=$H10, $CF10=""), AS10, INDEX(Monsters[Luck], $I11))</f>
        <v>50</v>
      </c>
      <c r="P11" cm="1">
        <f t="array" aca="1" ref="P11" ca="1">IF(I11=I10, P10, MATCH(INDEX(Monsters[Element], I11), Elements, 0))</f>
        <v>1</v>
      </c>
      <c r="Q11" s="4" cm="1">
        <f t="array" aca="1" ref="Q11" ca="1">INDEX(Monsters[Chance to Use 2], I11)</f>
        <v>0.55000000000000004</v>
      </c>
      <c r="R11" cm="1">
        <f t="array" aca="1" ref="R11" ca="1">INDEX(Monsters[Ability 1 ID], I11)</f>
        <v>1</v>
      </c>
      <c r="S11" cm="1">
        <f t="array" aca="1" ref="S11" ca="1">INDEX(Monsters[Ability 2 ID], I11)</f>
        <v>7</v>
      </c>
      <c r="T11" cm="1">
        <f t="array" aca="1" ref="T11" ca="1">INDEX(Abilities[Stamina Cost], R11)</f>
        <v>5</v>
      </c>
      <c r="U11" cm="1">
        <f t="array" aca="1" ref="U11" ca="1">INDEX(Abilities[Stamina Cost], S11)</f>
        <v>5</v>
      </c>
      <c r="V11">
        <f t="shared" ca="1" si="1"/>
        <v>1</v>
      </c>
      <c r="W11">
        <f t="shared" ca="1" si="2"/>
        <v>5</v>
      </c>
      <c r="X11">
        <f t="shared" ca="1" si="3"/>
        <v>5</v>
      </c>
      <c r="Y11">
        <f t="shared" ca="1" si="4"/>
        <v>1</v>
      </c>
      <c r="Z11">
        <f t="shared" ca="1" si="5"/>
        <v>1</v>
      </c>
      <c r="AA11" s="19" cm="1">
        <f t="array" aca="1" ref="AA11" ca="1">INDEX(Abilities[Element ID], $Z11)</f>
        <v>1</v>
      </c>
      <c r="AB11" s="19" cm="1">
        <f t="array" aca="1" ref="AB11" ca="1">INDEX(Abilities[Stamina Cost], $Z11)</f>
        <v>5</v>
      </c>
      <c r="AC11" s="19" cm="1">
        <f t="array" aca="1" ref="AC11" ca="1">INDEX(Abilities[Min Damage], $Z11)</f>
        <v>3.5</v>
      </c>
      <c r="AD11" s="19" cm="1">
        <f t="array" aca="1" ref="AD11" ca="1">INDEX(Abilities[Max Damage], $Z11)</f>
        <v>10</v>
      </c>
      <c r="AE11" s="15">
        <f t="shared" ca="1" si="6"/>
        <v>3.6017227184323213</v>
      </c>
      <c r="AF11" t="str" cm="1">
        <f t="array" aca="1" ref="AF11" ca="1">INDEX(Abilities[Special Effect], Z11)</f>
        <v>Hit Chance</v>
      </c>
      <c r="AG11" t="b" cm="1">
        <f t="array" aca="1" ref="AG11" ca="1">RAND() &lt;INDEX(Abilities[Effect Chance], Z11)*O11/100</f>
        <v>0</v>
      </c>
      <c r="AH11" t="str">
        <f t="shared" ca="1" si="34"/>
        <v/>
      </c>
      <c r="AI11" s="15">
        <f t="shared" ca="1" si="7"/>
        <v>0</v>
      </c>
      <c r="AJ11" s="15">
        <f t="shared" ca="1" si="8"/>
        <v>6.6545354208245646</v>
      </c>
      <c r="AK11" t="b">
        <f t="shared" ca="1" si="9"/>
        <v>0</v>
      </c>
      <c r="AL11" t="b">
        <f ca="1">AND(AK11, H11=COUNTA(Parties[Player Party]))</f>
        <v>0</v>
      </c>
      <c r="AM11" s="15" cm="1">
        <f t="array" aca="1" ref="AM11" ca="1">INDEX(ElementMultiplier, BM11, P11)*100/N11</f>
        <v>0.76923076923076927</v>
      </c>
      <c r="AN11" s="15">
        <f t="shared" ca="1" si="10"/>
        <v>5</v>
      </c>
      <c r="AO11" s="19">
        <f t="shared" ca="1" si="11"/>
        <v>33</v>
      </c>
      <c r="AP11" s="19">
        <f t="shared" ca="1" si="12"/>
        <v>55</v>
      </c>
      <c r="AQ11" s="19">
        <f t="shared" ca="1" si="13"/>
        <v>70</v>
      </c>
      <c r="AR11" s="19">
        <f t="shared" ca="1" si="14"/>
        <v>65</v>
      </c>
      <c r="AS11" s="19">
        <f t="shared" ca="1" si="15"/>
        <v>50</v>
      </c>
      <c r="AT11">
        <f t="shared" ca="1" si="16"/>
        <v>1</v>
      </c>
      <c r="AU11" cm="1">
        <f t="array" aca="1" ref="AU11" ca="1">IF(AT11=AT10, AU10, INDEX(Parties[Opponent ID], AT11))</f>
        <v>8</v>
      </c>
      <c r="AV11" t="str" cm="1">
        <f t="array" aca="1" ref="AV11" ca="1">IF(AU11=AU10,AV10, INDEX(Monsters[Name], AU11))</f>
        <v>Ripper</v>
      </c>
      <c r="AW11" cm="1">
        <f t="array" aca="1" ref="AW11" ca="1">IF(AND($AT11=$AT10, $CF10=""), CA10, INDEX(Monsters[Health], $AU11))</f>
        <v>53</v>
      </c>
      <c r="AX11" cm="1">
        <f t="array" aca="1" ref="AX11" ca="1">IF(AND($AT11=$AT10, $CF10=""), CB10, INDEX(Monsters[Stamina], $AU11))</f>
        <v>69</v>
      </c>
      <c r="AY11" s="19" cm="1">
        <f t="array" aca="1" ref="AY11" ca="1">IF(AND($AT11=$AT10, $CF10=""), CC10, INDEX(Monsters[Attack], $AU11))</f>
        <v>100</v>
      </c>
      <c r="AZ11" s="19" cm="1">
        <f t="array" aca="1" ref="AZ11" ca="1">IF(AND($AT11=$AT10, $CF10=""), CD10, INDEX(Monsters[Defense], $AU11))</f>
        <v>20</v>
      </c>
      <c r="BA11" s="19" cm="1">
        <f t="array" aca="1" ref="BA11" ca="1">IF(AND($AT11=$AT10, $CF10=""), CE10, INDEX(Monsters[Luck], $AU11))</f>
        <v>70</v>
      </c>
      <c r="BB11" cm="1">
        <f t="array" aca="1" ref="BB11" ca="1">IF(AU11=AU10, BB10, MATCH(INDEX(Monsters[Element], AU11), Elements, 0))</f>
        <v>6</v>
      </c>
      <c r="BC11" s="4" cm="1">
        <f t="array" aca="1" ref="BC11" ca="1">INDEX(Monsters[Chance to Use 2], AU11)</f>
        <v>0.25</v>
      </c>
      <c r="BD11" cm="1">
        <f t="array" aca="1" ref="BD11" ca="1">INDEX(Monsters[Ability 1 ID], AU11)</f>
        <v>7</v>
      </c>
      <c r="BE11" cm="1">
        <f t="array" aca="1" ref="BE11" ca="1">INDEX(Monsters[Ability 2 ID], AU11)</f>
        <v>2</v>
      </c>
      <c r="BF11" cm="1">
        <f t="array" aca="1" ref="BF11" ca="1">INDEX(Abilities[Stamina Cost], BD11)</f>
        <v>5</v>
      </c>
      <c r="BG11" cm="1">
        <f t="array" aca="1" ref="BG11" ca="1">INDEX(Abilities[Stamina Cost], BE11)</f>
        <v>6</v>
      </c>
      <c r="BH11">
        <f t="shared" ca="1" si="17"/>
        <v>1</v>
      </c>
      <c r="BI11">
        <f t="shared" ca="1" si="18"/>
        <v>5</v>
      </c>
      <c r="BJ11">
        <f t="shared" ca="1" si="19"/>
        <v>6</v>
      </c>
      <c r="BK11">
        <f t="shared" ca="1" si="20"/>
        <v>1</v>
      </c>
      <c r="BL11">
        <f t="shared" ca="1" si="21"/>
        <v>7</v>
      </c>
      <c r="BM11" s="19" cm="1">
        <f t="array" aca="1" ref="BM11" ca="1">INDEX(Abilities[Element ID], $BL11)</f>
        <v>3</v>
      </c>
      <c r="BN11" s="19" cm="1">
        <f t="array" aca="1" ref="BN11" ca="1">INDEX(Abilities[Stamina Cost], $BL11)</f>
        <v>5</v>
      </c>
      <c r="BO11" s="19" cm="1">
        <f t="array" aca="1" ref="BO11" ca="1">INDEX(Abilities[Min Damage], $BL11)</f>
        <v>5</v>
      </c>
      <c r="BP11" s="19" cm="1">
        <f t="array" aca="1" ref="BP11" ca="1">INDEX(Abilities[Max Damage], $BL11)</f>
        <v>10</v>
      </c>
      <c r="BQ11" s="15">
        <f t="shared" ca="1" si="22"/>
        <v>6.6545354208245646</v>
      </c>
      <c r="BR11" t="str" cm="1">
        <f t="array" aca="1" ref="BR11" ca="1">INDEX(Abilities[Special Effect], BL11)</f>
        <v>Fortify</v>
      </c>
      <c r="BS11" t="b" cm="1">
        <f t="array" aca="1" ref="BS11" ca="1">RAND() &lt;INDEX(Abilities[Effect Chance], BL11)*BA11/100</f>
        <v>0</v>
      </c>
      <c r="BT11" t="str">
        <f t="shared" ca="1" si="23"/>
        <v/>
      </c>
      <c r="BU11" s="15">
        <f t="shared" ca="1" si="24"/>
        <v>6.6545354208245646</v>
      </c>
      <c r="BV11" s="15">
        <f t="shared" ca="1" si="25"/>
        <v>0</v>
      </c>
      <c r="BW11" t="b">
        <f t="shared" ca="1" si="26"/>
        <v>0</v>
      </c>
      <c r="BX11" t="b">
        <f ca="1">AND(BW11, AT11=COUNTA(Parties[Opponent Party]))</f>
        <v>0</v>
      </c>
      <c r="BY11" s="15" cm="1">
        <f t="array" aca="1" ref="BY11" ca="1">INDEX(ElementMultiplier, AA11, BB11)*100/AZ11</f>
        <v>7.5</v>
      </c>
      <c r="BZ11" s="19">
        <f t="shared" ca="1" si="27"/>
        <v>0</v>
      </c>
      <c r="CA11" s="19">
        <f t="shared" ca="1" si="28"/>
        <v>53</v>
      </c>
      <c r="CB11" s="19">
        <f t="shared" ca="1" si="29"/>
        <v>64</v>
      </c>
      <c r="CC11" s="19">
        <f t="shared" ca="1" si="30"/>
        <v>100</v>
      </c>
      <c r="CD11" s="19">
        <f t="shared" ca="1" si="31"/>
        <v>20</v>
      </c>
      <c r="CE11" s="19">
        <f t="shared" ca="1" si="32"/>
        <v>70</v>
      </c>
      <c r="CF11" t="str">
        <f t="shared" ca="1" si="33"/>
        <v/>
      </c>
    </row>
    <row r="12" spans="2:84">
      <c r="B12" s="4">
        <f ca="1">B11/$E$11</f>
        <v>0.75</v>
      </c>
      <c r="C12" s="4">
        <f t="shared" ref="C12:D12" ca="1" si="35">C11/$E$11</f>
        <v>0.10714285714285714</v>
      </c>
      <c r="D12" s="4">
        <f t="shared" ca="1" si="35"/>
        <v>0.14285714285714285</v>
      </c>
      <c r="H12">
        <f t="shared" ca="1" si="0"/>
        <v>1</v>
      </c>
      <c r="I12" cm="1">
        <f t="array" aca="1" ref="I12" ca="1">IF(H12=H11, I11, INDEX(Parties[Player ID], H12))</f>
        <v>1</v>
      </c>
      <c r="J12" t="str" cm="1">
        <f t="array" aca="1" ref="J12" ca="1">IF(I12=I11,J11, INDEX(Monsters[Name], I12))</f>
        <v>Hades</v>
      </c>
      <c r="K12" cm="1">
        <f t="array" aca="1" ref="K12" ca="1">IF(AND($H12=$H11, CF11=""), AO11, INDEX(Monsters[Health], $I12))</f>
        <v>33</v>
      </c>
      <c r="L12" cm="1">
        <f t="array" aca="1" ref="L12" ca="1">IF(AND($H12=$H11, $CF11=""), AP11, INDEX(Monsters[Stamina], $I12))</f>
        <v>55</v>
      </c>
      <c r="M12" s="19" cm="1">
        <f t="array" aca="1" ref="M12" ca="1">IF(AND($H12=$H11, $CF11=""), AQ11, INDEX(Monsters[Attack], $I12))</f>
        <v>70</v>
      </c>
      <c r="N12" s="19" cm="1">
        <f t="array" aca="1" ref="N12" ca="1">IF(AND($H12=$H11, $CF11=""), AR11, INDEX(Monsters[Defense], $I12))</f>
        <v>65</v>
      </c>
      <c r="O12" s="19" cm="1">
        <f t="array" aca="1" ref="O12" ca="1">IF(AND($H12=$H11, $CF11=""), AS11, INDEX(Monsters[Luck], $I12))</f>
        <v>50</v>
      </c>
      <c r="P12" cm="1">
        <f t="array" aca="1" ref="P12" ca="1">IF(I12=I11, P11, MATCH(INDEX(Monsters[Element], I12), Elements, 0))</f>
        <v>1</v>
      </c>
      <c r="Q12" s="4" cm="1">
        <f t="array" aca="1" ref="Q12" ca="1">INDEX(Monsters[Chance to Use 2], I12)</f>
        <v>0.55000000000000004</v>
      </c>
      <c r="R12" cm="1">
        <f t="array" aca="1" ref="R12" ca="1">INDEX(Monsters[Ability 1 ID], I12)</f>
        <v>1</v>
      </c>
      <c r="S12" cm="1">
        <f t="array" aca="1" ref="S12" ca="1">INDEX(Monsters[Ability 2 ID], I12)</f>
        <v>7</v>
      </c>
      <c r="T12" cm="1">
        <f t="array" aca="1" ref="T12" ca="1">INDEX(Abilities[Stamina Cost], R12)</f>
        <v>5</v>
      </c>
      <c r="U12" cm="1">
        <f t="array" aca="1" ref="U12" ca="1">INDEX(Abilities[Stamina Cost], S12)</f>
        <v>5</v>
      </c>
      <c r="V12">
        <f t="shared" ca="1" si="1"/>
        <v>1</v>
      </c>
      <c r="W12">
        <f t="shared" ca="1" si="2"/>
        <v>5</v>
      </c>
      <c r="X12">
        <f t="shared" ca="1" si="3"/>
        <v>5</v>
      </c>
      <c r="Y12">
        <f t="shared" ca="1" si="4"/>
        <v>2</v>
      </c>
      <c r="Z12">
        <f t="shared" ca="1" si="5"/>
        <v>7</v>
      </c>
      <c r="AA12" s="19" cm="1">
        <f t="array" aca="1" ref="AA12" ca="1">INDEX(Abilities[Element ID], $Z12)</f>
        <v>3</v>
      </c>
      <c r="AB12" s="19" cm="1">
        <f t="array" aca="1" ref="AB12" ca="1">INDEX(Abilities[Stamina Cost], $Z12)</f>
        <v>5</v>
      </c>
      <c r="AC12" s="19" cm="1">
        <f t="array" aca="1" ref="AC12" ca="1">INDEX(Abilities[Min Damage], $Z12)</f>
        <v>5</v>
      </c>
      <c r="AD12" s="19" cm="1">
        <f t="array" aca="1" ref="AD12" ca="1">INDEX(Abilities[Max Damage], $Z12)</f>
        <v>10</v>
      </c>
      <c r="AE12" s="15">
        <f t="shared" ca="1" si="6"/>
        <v>5.4574034902969553</v>
      </c>
      <c r="AF12" t="str" cm="1">
        <f t="array" aca="1" ref="AF12" ca="1">INDEX(Abilities[Special Effect], Z12)</f>
        <v>Fortify</v>
      </c>
      <c r="AG12" t="b" cm="1">
        <f t="array" aca="1" ref="AG12" ca="1">RAND() &lt;INDEX(Abilities[Effect Chance], Z12)*O12/100</f>
        <v>1</v>
      </c>
      <c r="AH12" t="str">
        <f t="shared" ca="1" si="34"/>
        <v>Fortify</v>
      </c>
      <c r="AI12" s="15">
        <f t="shared" ca="1" si="7"/>
        <v>5.4574034902969553</v>
      </c>
      <c r="AJ12" s="15">
        <f t="shared" ca="1" si="8"/>
        <v>5.6063756421484179</v>
      </c>
      <c r="AK12" t="b">
        <f t="shared" ca="1" si="9"/>
        <v>0</v>
      </c>
      <c r="AL12" t="b">
        <f ca="1">AND(AK12, H12=COUNTA(Parties[Player Party]))</f>
        <v>0</v>
      </c>
      <c r="AM12" s="15" cm="1">
        <f t="array" aca="1" ref="AM12" ca="1">INDEX(ElementMultiplier, BM12, P12)*100/N12</f>
        <v>0.76923076923076927</v>
      </c>
      <c r="AN12" s="15">
        <f t="shared" ca="1" si="10"/>
        <v>4</v>
      </c>
      <c r="AO12" s="19">
        <f t="shared" ca="1" si="11"/>
        <v>29</v>
      </c>
      <c r="AP12" s="19">
        <f t="shared" ca="1" si="12"/>
        <v>50</v>
      </c>
      <c r="AQ12" s="19">
        <f t="shared" ca="1" si="13"/>
        <v>70</v>
      </c>
      <c r="AR12" s="19">
        <f t="shared" ca="1" si="14"/>
        <v>72</v>
      </c>
      <c r="AS12" s="19">
        <f t="shared" ca="1" si="15"/>
        <v>50</v>
      </c>
      <c r="AT12">
        <f t="shared" ca="1" si="16"/>
        <v>1</v>
      </c>
      <c r="AU12" cm="1">
        <f t="array" aca="1" ref="AU12" ca="1">IF(AT12=AT11, AU11, INDEX(Parties[Opponent ID], AT12))</f>
        <v>8</v>
      </c>
      <c r="AV12" t="str" cm="1">
        <f t="array" aca="1" ref="AV12" ca="1">IF(AU12=AU11,AV11, INDEX(Monsters[Name], AU12))</f>
        <v>Ripper</v>
      </c>
      <c r="AW12" cm="1">
        <f t="array" aca="1" ref="AW12" ca="1">IF(AND($AT12=$AT11, $CF11=""), CA11, INDEX(Monsters[Health], $AU12))</f>
        <v>53</v>
      </c>
      <c r="AX12" cm="1">
        <f t="array" aca="1" ref="AX12" ca="1">IF(AND($AT12=$AT11, $CF11=""), CB11, INDEX(Monsters[Stamina], $AU12))</f>
        <v>64</v>
      </c>
      <c r="AY12" s="19" cm="1">
        <f t="array" aca="1" ref="AY12" ca="1">IF(AND($AT12=$AT11, $CF11=""), CC11, INDEX(Monsters[Attack], $AU12))</f>
        <v>100</v>
      </c>
      <c r="AZ12" s="19" cm="1">
        <f t="array" aca="1" ref="AZ12" ca="1">IF(AND($AT12=$AT11, $CF11=""), CD11, INDEX(Monsters[Defense], $AU12))</f>
        <v>20</v>
      </c>
      <c r="BA12" s="19" cm="1">
        <f t="array" aca="1" ref="BA12" ca="1">IF(AND($AT12=$AT11, $CF11=""), CE11, INDEX(Monsters[Luck], $AU12))</f>
        <v>70</v>
      </c>
      <c r="BB12" cm="1">
        <f t="array" aca="1" ref="BB12" ca="1">IF(AU12=AU11, BB11, MATCH(INDEX(Monsters[Element], AU12), Elements, 0))</f>
        <v>6</v>
      </c>
      <c r="BC12" s="4" cm="1">
        <f t="array" aca="1" ref="BC12" ca="1">INDEX(Monsters[Chance to Use 2], AU12)</f>
        <v>0.25</v>
      </c>
      <c r="BD12" cm="1">
        <f t="array" aca="1" ref="BD12" ca="1">INDEX(Monsters[Ability 1 ID], AU12)</f>
        <v>7</v>
      </c>
      <c r="BE12" cm="1">
        <f t="array" aca="1" ref="BE12" ca="1">INDEX(Monsters[Ability 2 ID], AU12)</f>
        <v>2</v>
      </c>
      <c r="BF12" cm="1">
        <f t="array" aca="1" ref="BF12" ca="1">INDEX(Abilities[Stamina Cost], BD12)</f>
        <v>5</v>
      </c>
      <c r="BG12" cm="1">
        <f t="array" aca="1" ref="BG12" ca="1">INDEX(Abilities[Stamina Cost], BE12)</f>
        <v>6</v>
      </c>
      <c r="BH12">
        <f t="shared" ca="1" si="17"/>
        <v>1</v>
      </c>
      <c r="BI12">
        <f t="shared" ca="1" si="18"/>
        <v>5</v>
      </c>
      <c r="BJ12">
        <f t="shared" ca="1" si="19"/>
        <v>6</v>
      </c>
      <c r="BK12">
        <f t="shared" ca="1" si="20"/>
        <v>1</v>
      </c>
      <c r="BL12">
        <f t="shared" ca="1" si="21"/>
        <v>7</v>
      </c>
      <c r="BM12" s="19" cm="1">
        <f t="array" aca="1" ref="BM12" ca="1">INDEX(Abilities[Element ID], $BL12)</f>
        <v>3</v>
      </c>
      <c r="BN12" s="19" cm="1">
        <f t="array" aca="1" ref="BN12" ca="1">INDEX(Abilities[Stamina Cost], $BL12)</f>
        <v>5</v>
      </c>
      <c r="BO12" s="19" cm="1">
        <f t="array" aca="1" ref="BO12" ca="1">INDEX(Abilities[Min Damage], $BL12)</f>
        <v>5</v>
      </c>
      <c r="BP12" s="19" cm="1">
        <f t="array" aca="1" ref="BP12" ca="1">INDEX(Abilities[Max Damage], $BL12)</f>
        <v>10</v>
      </c>
      <c r="BQ12" s="15">
        <f t="shared" ca="1" si="22"/>
        <v>5.6063756421484179</v>
      </c>
      <c r="BR12" t="str" cm="1">
        <f t="array" aca="1" ref="BR12" ca="1">INDEX(Abilities[Special Effect], BL12)</f>
        <v>Fortify</v>
      </c>
      <c r="BS12" t="b" cm="1">
        <f t="array" aca="1" ref="BS12" ca="1">RAND() &lt;INDEX(Abilities[Effect Chance], BL12)*BA12/100</f>
        <v>0</v>
      </c>
      <c r="BT12" t="str">
        <f t="shared" ca="1" si="23"/>
        <v/>
      </c>
      <c r="BU12" s="15">
        <f t="shared" ca="1" si="24"/>
        <v>5.6063756421484179</v>
      </c>
      <c r="BV12" s="15">
        <f t="shared" ca="1" si="25"/>
        <v>5.4574034902969553</v>
      </c>
      <c r="BW12" t="b">
        <f t="shared" ca="1" si="26"/>
        <v>0</v>
      </c>
      <c r="BX12" t="b">
        <f ca="1">AND(BW12, AT12=COUNTA(Parties[Opponent Party]))</f>
        <v>0</v>
      </c>
      <c r="BY12" s="15" cm="1">
        <f t="array" aca="1" ref="BY12" ca="1">INDEX(ElementMultiplier, AA12, BB12)*100/AZ12</f>
        <v>5</v>
      </c>
      <c r="BZ12" s="19">
        <f t="shared" ca="1" si="27"/>
        <v>27</v>
      </c>
      <c r="CA12" s="19">
        <f t="shared" ca="1" si="28"/>
        <v>26</v>
      </c>
      <c r="CB12" s="19">
        <f t="shared" ca="1" si="29"/>
        <v>59</v>
      </c>
      <c r="CC12" s="19">
        <f t="shared" ca="1" si="30"/>
        <v>100</v>
      </c>
      <c r="CD12" s="19">
        <f t="shared" ca="1" si="31"/>
        <v>20</v>
      </c>
      <c r="CE12" s="19">
        <f t="shared" ca="1" si="32"/>
        <v>70</v>
      </c>
      <c r="CF12" t="str">
        <f t="shared" ca="1" si="33"/>
        <v/>
      </c>
    </row>
    <row r="13" spans="2:84">
      <c r="H13">
        <f t="shared" ca="1" si="0"/>
        <v>1</v>
      </c>
      <c r="I13" cm="1">
        <f t="array" aca="1" ref="I13" ca="1">IF(H13=H12, I12, INDEX(Parties[Player ID], H13))</f>
        <v>1</v>
      </c>
      <c r="J13" t="str" cm="1">
        <f t="array" aca="1" ref="J13" ca="1">IF(I13=I12,J12, INDEX(Monsters[Name], I13))</f>
        <v>Hades</v>
      </c>
      <c r="K13" cm="1">
        <f t="array" aca="1" ref="K13" ca="1">IF(AND($H13=$H12, CF12=""), AO12, INDEX(Monsters[Health], $I13))</f>
        <v>29</v>
      </c>
      <c r="L13" cm="1">
        <f t="array" aca="1" ref="L13" ca="1">IF(AND($H13=$H12, $CF12=""), AP12, INDEX(Monsters[Stamina], $I13))</f>
        <v>50</v>
      </c>
      <c r="M13" s="19" cm="1">
        <f t="array" aca="1" ref="M13" ca="1">IF(AND($H13=$H12, $CF12=""), AQ12, INDEX(Monsters[Attack], $I13))</f>
        <v>70</v>
      </c>
      <c r="N13" s="19" cm="1">
        <f t="array" aca="1" ref="N13" ca="1">IF(AND($H13=$H12, $CF12=""), AR12, INDEX(Monsters[Defense], $I13))</f>
        <v>72</v>
      </c>
      <c r="O13" s="19" cm="1">
        <f t="array" aca="1" ref="O13" ca="1">IF(AND($H13=$H12, $CF12=""), AS12, INDEX(Monsters[Luck], $I13))</f>
        <v>50</v>
      </c>
      <c r="P13" cm="1">
        <f t="array" aca="1" ref="P13" ca="1">IF(I13=I12, P12, MATCH(INDEX(Monsters[Element], I13), Elements, 0))</f>
        <v>1</v>
      </c>
      <c r="Q13" s="4" cm="1">
        <f t="array" aca="1" ref="Q13" ca="1">INDEX(Monsters[Chance to Use 2], I13)</f>
        <v>0.55000000000000004</v>
      </c>
      <c r="R13" cm="1">
        <f t="array" aca="1" ref="R13" ca="1">INDEX(Monsters[Ability 1 ID], I13)</f>
        <v>1</v>
      </c>
      <c r="S13" cm="1">
        <f t="array" aca="1" ref="S13" ca="1">INDEX(Monsters[Ability 2 ID], I13)</f>
        <v>7</v>
      </c>
      <c r="T13" cm="1">
        <f t="array" aca="1" ref="T13" ca="1">INDEX(Abilities[Stamina Cost], R13)</f>
        <v>5</v>
      </c>
      <c r="U13" cm="1">
        <f t="array" aca="1" ref="U13" ca="1">INDEX(Abilities[Stamina Cost], S13)</f>
        <v>5</v>
      </c>
      <c r="V13">
        <f t="shared" ca="1" si="1"/>
        <v>1</v>
      </c>
      <c r="W13">
        <f t="shared" ca="1" si="2"/>
        <v>5</v>
      </c>
      <c r="X13">
        <f t="shared" ca="1" si="3"/>
        <v>5</v>
      </c>
      <c r="Y13">
        <f t="shared" ca="1" si="4"/>
        <v>2</v>
      </c>
      <c r="Z13">
        <f t="shared" ca="1" si="5"/>
        <v>7</v>
      </c>
      <c r="AA13" s="19" cm="1">
        <f t="array" aca="1" ref="AA13" ca="1">INDEX(Abilities[Element ID], $Z13)</f>
        <v>3</v>
      </c>
      <c r="AB13" s="19" cm="1">
        <f t="array" aca="1" ref="AB13" ca="1">INDEX(Abilities[Stamina Cost], $Z13)</f>
        <v>5</v>
      </c>
      <c r="AC13" s="19" cm="1">
        <f t="array" aca="1" ref="AC13" ca="1">INDEX(Abilities[Min Damage], $Z13)</f>
        <v>5</v>
      </c>
      <c r="AD13" s="19" cm="1">
        <f t="array" aca="1" ref="AD13" ca="1">INDEX(Abilities[Max Damage], $Z13)</f>
        <v>10</v>
      </c>
      <c r="AE13" s="15">
        <f t="shared" ca="1" si="6"/>
        <v>5.3393641826011731</v>
      </c>
      <c r="AF13" t="str" cm="1">
        <f t="array" aca="1" ref="AF13" ca="1">INDEX(Abilities[Special Effect], Z13)</f>
        <v>Fortify</v>
      </c>
      <c r="AG13" t="b" cm="1">
        <f t="array" aca="1" ref="AG13" ca="1">RAND() &lt;INDEX(Abilities[Effect Chance], Z13)*O13/100</f>
        <v>1</v>
      </c>
      <c r="AH13" t="str">
        <f t="shared" ca="1" si="34"/>
        <v>Fortify</v>
      </c>
      <c r="AI13" s="15">
        <f t="shared" ca="1" si="7"/>
        <v>5.3393641826011731</v>
      </c>
      <c r="AJ13" s="15">
        <f t="shared" ca="1" si="8"/>
        <v>6.6267558491824738</v>
      </c>
      <c r="AK13" t="b">
        <f t="shared" ca="1" si="9"/>
        <v>0</v>
      </c>
      <c r="AL13" t="b">
        <f ca="1">AND(AK13, H13=COUNTA(Parties[Player Party]))</f>
        <v>0</v>
      </c>
      <c r="AM13" s="15" cm="1">
        <f t="array" aca="1" ref="AM13" ca="1">INDEX(ElementMultiplier, BM13, P13)*100/N13</f>
        <v>0.69444444444444442</v>
      </c>
      <c r="AN13" s="15">
        <f t="shared" ca="1" si="10"/>
        <v>5</v>
      </c>
      <c r="AO13" s="19">
        <f t="shared" ca="1" si="11"/>
        <v>24</v>
      </c>
      <c r="AP13" s="19">
        <f t="shared" ca="1" si="12"/>
        <v>45</v>
      </c>
      <c r="AQ13" s="19">
        <f t="shared" ca="1" si="13"/>
        <v>70</v>
      </c>
      <c r="AR13" s="19">
        <f t="shared" ca="1" si="14"/>
        <v>79</v>
      </c>
      <c r="AS13" s="19">
        <f t="shared" ca="1" si="15"/>
        <v>50</v>
      </c>
      <c r="AT13">
        <f t="shared" ca="1" si="16"/>
        <v>1</v>
      </c>
      <c r="AU13" cm="1">
        <f t="array" aca="1" ref="AU13" ca="1">IF(AT13=AT12, AU12, INDEX(Parties[Opponent ID], AT13))</f>
        <v>8</v>
      </c>
      <c r="AV13" t="str" cm="1">
        <f t="array" aca="1" ref="AV13" ca="1">IF(AU13=AU12,AV12, INDEX(Monsters[Name], AU13))</f>
        <v>Ripper</v>
      </c>
      <c r="AW13" cm="1">
        <f t="array" aca="1" ref="AW13" ca="1">IF(AND($AT13=$AT12, $CF12=""), CA12, INDEX(Monsters[Health], $AU13))</f>
        <v>26</v>
      </c>
      <c r="AX13" cm="1">
        <f t="array" aca="1" ref="AX13" ca="1">IF(AND($AT13=$AT12, $CF12=""), CB12, INDEX(Monsters[Stamina], $AU13))</f>
        <v>59</v>
      </c>
      <c r="AY13" s="19" cm="1">
        <f t="array" aca="1" ref="AY13" ca="1">IF(AND($AT13=$AT12, $CF12=""), CC12, INDEX(Monsters[Attack], $AU13))</f>
        <v>100</v>
      </c>
      <c r="AZ13" s="19" cm="1">
        <f t="array" aca="1" ref="AZ13" ca="1">IF(AND($AT13=$AT12, $CF12=""), CD12, INDEX(Monsters[Defense], $AU13))</f>
        <v>20</v>
      </c>
      <c r="BA13" s="19" cm="1">
        <f t="array" aca="1" ref="BA13" ca="1">IF(AND($AT13=$AT12, $CF12=""), CE12, INDEX(Monsters[Luck], $AU13))</f>
        <v>70</v>
      </c>
      <c r="BB13" cm="1">
        <f t="array" aca="1" ref="BB13" ca="1">IF(AU13=AU12, BB12, MATCH(INDEX(Monsters[Element], AU13), Elements, 0))</f>
        <v>6</v>
      </c>
      <c r="BC13" s="4" cm="1">
        <f t="array" aca="1" ref="BC13" ca="1">INDEX(Monsters[Chance to Use 2], AU13)</f>
        <v>0.25</v>
      </c>
      <c r="BD13" cm="1">
        <f t="array" aca="1" ref="BD13" ca="1">INDEX(Monsters[Ability 1 ID], AU13)</f>
        <v>7</v>
      </c>
      <c r="BE13" cm="1">
        <f t="array" aca="1" ref="BE13" ca="1">INDEX(Monsters[Ability 2 ID], AU13)</f>
        <v>2</v>
      </c>
      <c r="BF13" cm="1">
        <f t="array" aca="1" ref="BF13" ca="1">INDEX(Abilities[Stamina Cost], BD13)</f>
        <v>5</v>
      </c>
      <c r="BG13" cm="1">
        <f t="array" aca="1" ref="BG13" ca="1">INDEX(Abilities[Stamina Cost], BE13)</f>
        <v>6</v>
      </c>
      <c r="BH13">
        <f t="shared" ca="1" si="17"/>
        <v>1</v>
      </c>
      <c r="BI13">
        <f t="shared" ca="1" si="18"/>
        <v>5</v>
      </c>
      <c r="BJ13">
        <f t="shared" ca="1" si="19"/>
        <v>6</v>
      </c>
      <c r="BK13">
        <f t="shared" ca="1" si="20"/>
        <v>1</v>
      </c>
      <c r="BL13">
        <f t="shared" ca="1" si="21"/>
        <v>7</v>
      </c>
      <c r="BM13" s="19" cm="1">
        <f t="array" aca="1" ref="BM13" ca="1">INDEX(Abilities[Element ID], $BL13)</f>
        <v>3</v>
      </c>
      <c r="BN13" s="19" cm="1">
        <f t="array" aca="1" ref="BN13" ca="1">INDEX(Abilities[Stamina Cost], $BL13)</f>
        <v>5</v>
      </c>
      <c r="BO13" s="19" cm="1">
        <f t="array" aca="1" ref="BO13" ca="1">INDEX(Abilities[Min Damage], $BL13)</f>
        <v>5</v>
      </c>
      <c r="BP13" s="19" cm="1">
        <f t="array" aca="1" ref="BP13" ca="1">INDEX(Abilities[Max Damage], $BL13)</f>
        <v>10</v>
      </c>
      <c r="BQ13" s="15">
        <f t="shared" ca="1" si="22"/>
        <v>6.6267558491824738</v>
      </c>
      <c r="BR13" t="str" cm="1">
        <f t="array" aca="1" ref="BR13" ca="1">INDEX(Abilities[Special Effect], BL13)</f>
        <v>Fortify</v>
      </c>
      <c r="BS13" t="b" cm="1">
        <f t="array" aca="1" ref="BS13" ca="1">RAND() &lt;INDEX(Abilities[Effect Chance], BL13)*BA13/100</f>
        <v>1</v>
      </c>
      <c r="BT13" t="str">
        <f t="shared" ca="1" si="23"/>
        <v>Fortify</v>
      </c>
      <c r="BU13" s="15">
        <f t="shared" ca="1" si="24"/>
        <v>6.6267558491824738</v>
      </c>
      <c r="BV13" s="15">
        <f t="shared" ca="1" si="25"/>
        <v>5.3393641826011731</v>
      </c>
      <c r="BW13" t="b">
        <f t="shared" ca="1" si="26"/>
        <v>1</v>
      </c>
      <c r="BX13" t="b">
        <f ca="1">AND(BW13, AT13=COUNTA(Parties[Opponent Party]))</f>
        <v>1</v>
      </c>
      <c r="BY13" s="15" cm="1">
        <f t="array" aca="1" ref="BY13" ca="1">INDEX(ElementMultiplier, AA13, BB13)*100/AZ13</f>
        <v>5</v>
      </c>
      <c r="BZ13" s="19">
        <f t="shared" ca="1" si="27"/>
        <v>27</v>
      </c>
      <c r="CA13" s="19">
        <f t="shared" ca="1" si="28"/>
        <v>0</v>
      </c>
      <c r="CB13" s="19">
        <f t="shared" ca="1" si="29"/>
        <v>54</v>
      </c>
      <c r="CC13" s="19">
        <f t="shared" ca="1" si="30"/>
        <v>100</v>
      </c>
      <c r="CD13" s="19">
        <f t="shared" ca="1" si="31"/>
        <v>22</v>
      </c>
      <c r="CE13" s="19">
        <f t="shared" ca="1" si="32"/>
        <v>70</v>
      </c>
      <c r="CF13" t="str">
        <f t="shared" ca="1" si="33"/>
        <v>Player</v>
      </c>
    </row>
    <row r="14" spans="2:84">
      <c r="H14">
        <f t="shared" ca="1" si="0"/>
        <v>1</v>
      </c>
      <c r="I14" cm="1">
        <f t="array" aca="1" ref="I14" ca="1">IF(H14=H13, I13, INDEX(Parties[Player ID], H14))</f>
        <v>1</v>
      </c>
      <c r="J14" t="str" cm="1">
        <f t="array" aca="1" ref="J14" ca="1">IF(I14=I13,J13, INDEX(Monsters[Name], I14))</f>
        <v>Hades</v>
      </c>
      <c r="K14" cm="1">
        <f t="array" aca="1" ref="K14" ca="1">IF(AND($H14=$H13, CF13=""), AO13, INDEX(Monsters[Health], $I14))</f>
        <v>80</v>
      </c>
      <c r="L14" cm="1">
        <f t="array" aca="1" ref="L14" ca="1">IF(AND($H14=$H13, $CF13=""), AP13, INDEX(Monsters[Stamina], $I14))</f>
        <v>80</v>
      </c>
      <c r="M14" s="19" cm="1">
        <f t="array" aca="1" ref="M14" ca="1">IF(AND($H14=$H13, $CF13=""), AQ13, INDEX(Monsters[Attack], $I14))</f>
        <v>70</v>
      </c>
      <c r="N14" s="19" cm="1">
        <f t="array" aca="1" ref="N14" ca="1">IF(AND($H14=$H13, $CF13=""), AR13, INDEX(Monsters[Defense], $I14))</f>
        <v>65</v>
      </c>
      <c r="O14" s="19" cm="1">
        <f t="array" aca="1" ref="O14" ca="1">IF(AND($H14=$H13, $CF13=""), AS13, INDEX(Monsters[Luck], $I14))</f>
        <v>50</v>
      </c>
      <c r="P14" cm="1">
        <f t="array" aca="1" ref="P14" ca="1">IF(I14=I13, P13, MATCH(INDEX(Monsters[Element], I14), Elements, 0))</f>
        <v>1</v>
      </c>
      <c r="Q14" s="4" cm="1">
        <f t="array" aca="1" ref="Q14" ca="1">INDEX(Monsters[Chance to Use 2], I14)</f>
        <v>0.55000000000000004</v>
      </c>
      <c r="R14" cm="1">
        <f t="array" aca="1" ref="R14" ca="1">INDEX(Monsters[Ability 1 ID], I14)</f>
        <v>1</v>
      </c>
      <c r="S14" cm="1">
        <f t="array" aca="1" ref="S14" ca="1">INDEX(Monsters[Ability 2 ID], I14)</f>
        <v>7</v>
      </c>
      <c r="T14" cm="1">
        <f t="array" aca="1" ref="T14" ca="1">INDEX(Abilities[Stamina Cost], R14)</f>
        <v>5</v>
      </c>
      <c r="U14" cm="1">
        <f t="array" aca="1" ref="U14" ca="1">INDEX(Abilities[Stamina Cost], S14)</f>
        <v>5</v>
      </c>
      <c r="V14">
        <f t="shared" ca="1" si="1"/>
        <v>1</v>
      </c>
      <c r="W14">
        <f t="shared" ca="1" si="2"/>
        <v>5</v>
      </c>
      <c r="X14">
        <f t="shared" ca="1" si="3"/>
        <v>5</v>
      </c>
      <c r="Y14">
        <f t="shared" ca="1" si="4"/>
        <v>1</v>
      </c>
      <c r="Z14">
        <f t="shared" ca="1" si="5"/>
        <v>1</v>
      </c>
      <c r="AA14" s="19" cm="1">
        <f t="array" aca="1" ref="AA14" ca="1">INDEX(Abilities[Element ID], $Z14)</f>
        <v>1</v>
      </c>
      <c r="AB14" s="19" cm="1">
        <f t="array" aca="1" ref="AB14" ca="1">INDEX(Abilities[Stamina Cost], $Z14)</f>
        <v>5</v>
      </c>
      <c r="AC14" s="19" cm="1">
        <f t="array" aca="1" ref="AC14" ca="1">INDEX(Abilities[Min Damage], $Z14)</f>
        <v>3.5</v>
      </c>
      <c r="AD14" s="19" cm="1">
        <f t="array" aca="1" ref="AD14" ca="1">INDEX(Abilities[Max Damage], $Z14)</f>
        <v>10</v>
      </c>
      <c r="AE14" s="15">
        <f t="shared" ca="1" si="6"/>
        <v>5.9480098840254652</v>
      </c>
      <c r="AF14" t="str" cm="1">
        <f t="array" aca="1" ref="AF14" ca="1">INDEX(Abilities[Special Effect], Z14)</f>
        <v>Hit Chance</v>
      </c>
      <c r="AG14" t="b" cm="1">
        <f t="array" aca="1" ref="AG14" ca="1">RAND() &lt;INDEX(Abilities[Effect Chance], Z14)*O14/100</f>
        <v>0</v>
      </c>
      <c r="AH14" t="str">
        <f t="shared" ca="1" si="34"/>
        <v/>
      </c>
      <c r="AI14" s="15">
        <f t="shared" ca="1" si="7"/>
        <v>0</v>
      </c>
      <c r="AJ14" s="15">
        <f t="shared" ca="1" si="8"/>
        <v>8.0464691815818377</v>
      </c>
      <c r="AK14" t="b">
        <f t="shared" ca="1" si="9"/>
        <v>0</v>
      </c>
      <c r="AL14" t="b">
        <f ca="1">AND(AK14, H14=COUNTA(Parties[Player Party]))</f>
        <v>0</v>
      </c>
      <c r="AM14" s="15" cm="1">
        <f t="array" aca="1" ref="AM14" ca="1">INDEX(ElementMultiplier, BM14, P14)*100/N14</f>
        <v>0.76923076923076927</v>
      </c>
      <c r="AN14" s="15">
        <f t="shared" ca="1" si="10"/>
        <v>6</v>
      </c>
      <c r="AO14" s="19">
        <f t="shared" ca="1" si="11"/>
        <v>74</v>
      </c>
      <c r="AP14" s="19">
        <f t="shared" ca="1" si="12"/>
        <v>75</v>
      </c>
      <c r="AQ14" s="19">
        <f t="shared" ca="1" si="13"/>
        <v>70</v>
      </c>
      <c r="AR14" s="19">
        <f t="shared" ca="1" si="14"/>
        <v>65</v>
      </c>
      <c r="AS14" s="19">
        <f t="shared" ca="1" si="15"/>
        <v>50</v>
      </c>
      <c r="AT14">
        <f t="shared" ca="1" si="16"/>
        <v>1</v>
      </c>
      <c r="AU14" cm="1">
        <f t="array" aca="1" ref="AU14" ca="1">IF(AT14=AT13, AU13, INDEX(Parties[Opponent ID], AT14))</f>
        <v>8</v>
      </c>
      <c r="AV14" t="str" cm="1">
        <f t="array" aca="1" ref="AV14" ca="1">IF(AU14=AU13,AV13, INDEX(Monsters[Name], AU14))</f>
        <v>Ripper</v>
      </c>
      <c r="AW14" cm="1">
        <f t="array" aca="1" ref="AW14" ca="1">IF(AND($AT14=$AT13, $CF13=""), CA13, INDEX(Monsters[Health], $AU14))</f>
        <v>120</v>
      </c>
      <c r="AX14" cm="1">
        <f t="array" aca="1" ref="AX14" ca="1">IF(AND($AT14=$AT13, $CF13=""), CB13, INDEX(Monsters[Stamina], $AU14))</f>
        <v>90</v>
      </c>
      <c r="AY14" s="19" cm="1">
        <f t="array" aca="1" ref="AY14" ca="1">IF(AND($AT14=$AT13, $CF13=""), CC13, INDEX(Monsters[Attack], $AU14))</f>
        <v>100</v>
      </c>
      <c r="AZ14" s="19" cm="1">
        <f t="array" aca="1" ref="AZ14" ca="1">IF(AND($AT14=$AT13, $CF13=""), CD13, INDEX(Monsters[Defense], $AU14))</f>
        <v>18</v>
      </c>
      <c r="BA14" s="19" cm="1">
        <f t="array" aca="1" ref="BA14" ca="1">IF(AND($AT14=$AT13, $CF13=""), CE13, INDEX(Monsters[Luck], $AU14))</f>
        <v>70</v>
      </c>
      <c r="BB14" cm="1">
        <f t="array" aca="1" ref="BB14" ca="1">IF(AU14=AU13, BB13, MATCH(INDEX(Monsters[Element], AU14), Elements, 0))</f>
        <v>6</v>
      </c>
      <c r="BC14" s="4" cm="1">
        <f t="array" aca="1" ref="BC14" ca="1">INDEX(Monsters[Chance to Use 2], AU14)</f>
        <v>0.25</v>
      </c>
      <c r="BD14" cm="1">
        <f t="array" aca="1" ref="BD14" ca="1">INDEX(Monsters[Ability 1 ID], AU14)</f>
        <v>7</v>
      </c>
      <c r="BE14" cm="1">
        <f t="array" aca="1" ref="BE14" ca="1">INDEX(Monsters[Ability 2 ID], AU14)</f>
        <v>2</v>
      </c>
      <c r="BF14" cm="1">
        <f t="array" aca="1" ref="BF14" ca="1">INDEX(Abilities[Stamina Cost], BD14)</f>
        <v>5</v>
      </c>
      <c r="BG14" cm="1">
        <f t="array" aca="1" ref="BG14" ca="1">INDEX(Abilities[Stamina Cost], BE14)</f>
        <v>6</v>
      </c>
      <c r="BH14">
        <f t="shared" ca="1" si="17"/>
        <v>1</v>
      </c>
      <c r="BI14">
        <f t="shared" ca="1" si="18"/>
        <v>5</v>
      </c>
      <c r="BJ14">
        <f t="shared" ca="1" si="19"/>
        <v>6</v>
      </c>
      <c r="BK14">
        <f t="shared" ca="1" si="20"/>
        <v>1</v>
      </c>
      <c r="BL14">
        <f t="shared" ca="1" si="21"/>
        <v>7</v>
      </c>
      <c r="BM14" s="19" cm="1">
        <f t="array" aca="1" ref="BM14" ca="1">INDEX(Abilities[Element ID], $BL14)</f>
        <v>3</v>
      </c>
      <c r="BN14" s="19" cm="1">
        <f t="array" aca="1" ref="BN14" ca="1">INDEX(Abilities[Stamina Cost], $BL14)</f>
        <v>5</v>
      </c>
      <c r="BO14" s="19" cm="1">
        <f t="array" aca="1" ref="BO14" ca="1">INDEX(Abilities[Min Damage], $BL14)</f>
        <v>5</v>
      </c>
      <c r="BP14" s="19" cm="1">
        <f t="array" aca="1" ref="BP14" ca="1">INDEX(Abilities[Max Damage], $BL14)</f>
        <v>10</v>
      </c>
      <c r="BQ14" s="15">
        <f t="shared" ca="1" si="22"/>
        <v>8.0464691815818377</v>
      </c>
      <c r="BR14" t="str" cm="1">
        <f t="array" aca="1" ref="BR14" ca="1">INDEX(Abilities[Special Effect], BL14)</f>
        <v>Fortify</v>
      </c>
      <c r="BS14" t="b" cm="1">
        <f t="array" aca="1" ref="BS14" ca="1">RAND() &lt;INDEX(Abilities[Effect Chance], BL14)*BA14/100</f>
        <v>0</v>
      </c>
      <c r="BT14" t="str">
        <f t="shared" ca="1" si="23"/>
        <v/>
      </c>
      <c r="BU14" s="15">
        <f t="shared" ca="1" si="24"/>
        <v>8.0464691815818377</v>
      </c>
      <c r="BV14" s="15">
        <f t="shared" ca="1" si="25"/>
        <v>0</v>
      </c>
      <c r="BW14" t="b">
        <f t="shared" ca="1" si="26"/>
        <v>0</v>
      </c>
      <c r="BX14" t="b">
        <f ca="1">AND(BW14, AT14=COUNTA(Parties[Opponent Party]))</f>
        <v>0</v>
      </c>
      <c r="BY14" s="15" cm="1">
        <f t="array" aca="1" ref="BY14" ca="1">INDEX(ElementMultiplier, AA14, BB14)*100/AZ14</f>
        <v>8.3333333333333339</v>
      </c>
      <c r="BZ14" s="19">
        <f t="shared" ca="1" si="27"/>
        <v>0</v>
      </c>
      <c r="CA14" s="19">
        <f t="shared" ca="1" si="28"/>
        <v>120</v>
      </c>
      <c r="CB14" s="19">
        <f t="shared" ca="1" si="29"/>
        <v>85</v>
      </c>
      <c r="CC14" s="19">
        <f t="shared" ca="1" si="30"/>
        <v>100</v>
      </c>
      <c r="CD14" s="19">
        <f t="shared" ca="1" si="31"/>
        <v>18</v>
      </c>
      <c r="CE14" s="19">
        <f t="shared" ca="1" si="32"/>
        <v>70</v>
      </c>
      <c r="CF14" t="str">
        <f t="shared" ca="1" si="33"/>
        <v/>
      </c>
    </row>
    <row r="15" spans="2:84">
      <c r="H15">
        <f t="shared" ca="1" si="0"/>
        <v>1</v>
      </c>
      <c r="I15" cm="1">
        <f t="array" aca="1" ref="I15" ca="1">IF(H15=H14, I14, INDEX(Parties[Player ID], H15))</f>
        <v>1</v>
      </c>
      <c r="J15" t="str" cm="1">
        <f t="array" aca="1" ref="J15" ca="1">IF(I15=I14,J14, INDEX(Monsters[Name], I15))</f>
        <v>Hades</v>
      </c>
      <c r="K15" cm="1">
        <f t="array" aca="1" ref="K15" ca="1">IF(AND($H15=$H14, CF14=""), AO14, INDEX(Monsters[Health], $I15))</f>
        <v>74</v>
      </c>
      <c r="L15" cm="1">
        <f t="array" aca="1" ref="L15" ca="1">IF(AND($H15=$H14, $CF14=""), AP14, INDEX(Monsters[Stamina], $I15))</f>
        <v>75</v>
      </c>
      <c r="M15" s="19" cm="1">
        <f t="array" aca="1" ref="M15" ca="1">IF(AND($H15=$H14, $CF14=""), AQ14, INDEX(Monsters[Attack], $I15))</f>
        <v>70</v>
      </c>
      <c r="N15" s="19" cm="1">
        <f t="array" aca="1" ref="N15" ca="1">IF(AND($H15=$H14, $CF14=""), AR14, INDEX(Monsters[Defense], $I15))</f>
        <v>65</v>
      </c>
      <c r="O15" s="19" cm="1">
        <f t="array" aca="1" ref="O15" ca="1">IF(AND($H15=$H14, $CF14=""), AS14, INDEX(Monsters[Luck], $I15))</f>
        <v>50</v>
      </c>
      <c r="P15" cm="1">
        <f t="array" aca="1" ref="P15" ca="1">IF(I15=I14, P14, MATCH(INDEX(Monsters[Element], I15), Elements, 0))</f>
        <v>1</v>
      </c>
      <c r="Q15" s="4" cm="1">
        <f t="array" aca="1" ref="Q15" ca="1">INDEX(Monsters[Chance to Use 2], I15)</f>
        <v>0.55000000000000004</v>
      </c>
      <c r="R15" cm="1">
        <f t="array" aca="1" ref="R15" ca="1">INDEX(Monsters[Ability 1 ID], I15)</f>
        <v>1</v>
      </c>
      <c r="S15" cm="1">
        <f t="array" aca="1" ref="S15" ca="1">INDEX(Monsters[Ability 2 ID], I15)</f>
        <v>7</v>
      </c>
      <c r="T15" cm="1">
        <f t="array" aca="1" ref="T15" ca="1">INDEX(Abilities[Stamina Cost], R15)</f>
        <v>5</v>
      </c>
      <c r="U15" cm="1">
        <f t="array" aca="1" ref="U15" ca="1">INDEX(Abilities[Stamina Cost], S15)</f>
        <v>5</v>
      </c>
      <c r="V15">
        <f t="shared" ca="1" si="1"/>
        <v>1</v>
      </c>
      <c r="W15">
        <f t="shared" ca="1" si="2"/>
        <v>5</v>
      </c>
      <c r="X15">
        <f t="shared" ca="1" si="3"/>
        <v>5</v>
      </c>
      <c r="Y15">
        <f t="shared" ca="1" si="4"/>
        <v>1</v>
      </c>
      <c r="Z15">
        <f t="shared" ca="1" si="5"/>
        <v>1</v>
      </c>
      <c r="AA15" s="19" cm="1">
        <f t="array" aca="1" ref="AA15" ca="1">INDEX(Abilities[Element ID], $Z15)</f>
        <v>1</v>
      </c>
      <c r="AB15" s="19" cm="1">
        <f t="array" aca="1" ref="AB15" ca="1">INDEX(Abilities[Stamina Cost], $Z15)</f>
        <v>5</v>
      </c>
      <c r="AC15" s="19" cm="1">
        <f t="array" aca="1" ref="AC15" ca="1">INDEX(Abilities[Min Damage], $Z15)</f>
        <v>3.5</v>
      </c>
      <c r="AD15" s="19" cm="1">
        <f t="array" aca="1" ref="AD15" ca="1">INDEX(Abilities[Max Damage], $Z15)</f>
        <v>10</v>
      </c>
      <c r="AE15" s="15">
        <f t="shared" ca="1" si="6"/>
        <v>4.6565127632647823</v>
      </c>
      <c r="AF15" t="str" cm="1">
        <f t="array" aca="1" ref="AF15" ca="1">INDEX(Abilities[Special Effect], Z15)</f>
        <v>Hit Chance</v>
      </c>
      <c r="AG15" t="b" cm="1">
        <f t="array" aca="1" ref="AG15" ca="1">RAND() &lt;INDEX(Abilities[Effect Chance], Z15)*O15/100</f>
        <v>1</v>
      </c>
      <c r="AH15" t="str">
        <f t="shared" ca="1" si="34"/>
        <v>Hit Chance</v>
      </c>
      <c r="AI15" s="15">
        <f t="shared" ca="1" si="7"/>
        <v>4.6565127632647823</v>
      </c>
      <c r="AJ15" s="15">
        <f t="shared" ca="1" si="8"/>
        <v>6.4698426264126798</v>
      </c>
      <c r="AK15" t="b">
        <f t="shared" ca="1" si="9"/>
        <v>0</v>
      </c>
      <c r="AL15" t="b">
        <f ca="1">AND(AK15, H15=COUNTA(Parties[Player Party]))</f>
        <v>0</v>
      </c>
      <c r="AM15" s="15" cm="1">
        <f t="array" aca="1" ref="AM15" ca="1">INDEX(ElementMultiplier, BM15, P15)*100/N15</f>
        <v>0.76923076923076927</v>
      </c>
      <c r="AN15" s="15">
        <f t="shared" ca="1" si="10"/>
        <v>5</v>
      </c>
      <c r="AO15" s="19">
        <f t="shared" ca="1" si="11"/>
        <v>69</v>
      </c>
      <c r="AP15" s="19">
        <f t="shared" ca="1" si="12"/>
        <v>70</v>
      </c>
      <c r="AQ15" s="19">
        <f t="shared" ca="1" si="13"/>
        <v>70</v>
      </c>
      <c r="AR15" s="19">
        <f t="shared" ca="1" si="14"/>
        <v>65</v>
      </c>
      <c r="AS15" s="19">
        <f t="shared" ca="1" si="15"/>
        <v>50</v>
      </c>
      <c r="AT15">
        <f t="shared" ca="1" si="16"/>
        <v>1</v>
      </c>
      <c r="AU15" cm="1">
        <f t="array" aca="1" ref="AU15" ca="1">IF(AT15=AT14, AU14, INDEX(Parties[Opponent ID], AT15))</f>
        <v>8</v>
      </c>
      <c r="AV15" t="str" cm="1">
        <f t="array" aca="1" ref="AV15" ca="1">IF(AU15=AU14,AV14, INDEX(Monsters[Name], AU15))</f>
        <v>Ripper</v>
      </c>
      <c r="AW15" cm="1">
        <f t="array" aca="1" ref="AW15" ca="1">IF(AND($AT15=$AT14, $CF14=""), CA14, INDEX(Monsters[Health], $AU15))</f>
        <v>120</v>
      </c>
      <c r="AX15" cm="1">
        <f t="array" aca="1" ref="AX15" ca="1">IF(AND($AT15=$AT14, $CF14=""), CB14, INDEX(Monsters[Stamina], $AU15))</f>
        <v>85</v>
      </c>
      <c r="AY15" s="19" cm="1">
        <f t="array" aca="1" ref="AY15" ca="1">IF(AND($AT15=$AT14, $CF14=""), CC14, INDEX(Monsters[Attack], $AU15))</f>
        <v>100</v>
      </c>
      <c r="AZ15" s="19" cm="1">
        <f t="array" aca="1" ref="AZ15" ca="1">IF(AND($AT15=$AT14, $CF14=""), CD14, INDEX(Monsters[Defense], $AU15))</f>
        <v>18</v>
      </c>
      <c r="BA15" s="19" cm="1">
        <f t="array" aca="1" ref="BA15" ca="1">IF(AND($AT15=$AT14, $CF14=""), CE14, INDEX(Monsters[Luck], $AU15))</f>
        <v>70</v>
      </c>
      <c r="BB15" cm="1">
        <f t="array" aca="1" ref="BB15" ca="1">IF(AU15=AU14, BB14, MATCH(INDEX(Monsters[Element], AU15), Elements, 0))</f>
        <v>6</v>
      </c>
      <c r="BC15" s="4" cm="1">
        <f t="array" aca="1" ref="BC15" ca="1">INDEX(Monsters[Chance to Use 2], AU15)</f>
        <v>0.25</v>
      </c>
      <c r="BD15" cm="1">
        <f t="array" aca="1" ref="BD15" ca="1">INDEX(Monsters[Ability 1 ID], AU15)</f>
        <v>7</v>
      </c>
      <c r="BE15" cm="1">
        <f t="array" aca="1" ref="BE15" ca="1">INDEX(Monsters[Ability 2 ID], AU15)</f>
        <v>2</v>
      </c>
      <c r="BF15" cm="1">
        <f t="array" aca="1" ref="BF15" ca="1">INDEX(Abilities[Stamina Cost], BD15)</f>
        <v>5</v>
      </c>
      <c r="BG15" cm="1">
        <f t="array" aca="1" ref="BG15" ca="1">INDEX(Abilities[Stamina Cost], BE15)</f>
        <v>6</v>
      </c>
      <c r="BH15">
        <f t="shared" ca="1" si="17"/>
        <v>1</v>
      </c>
      <c r="BI15">
        <f t="shared" ca="1" si="18"/>
        <v>5</v>
      </c>
      <c r="BJ15">
        <f t="shared" ca="1" si="19"/>
        <v>6</v>
      </c>
      <c r="BK15">
        <f t="shared" ca="1" si="20"/>
        <v>1</v>
      </c>
      <c r="BL15">
        <f t="shared" ca="1" si="21"/>
        <v>7</v>
      </c>
      <c r="BM15" s="19" cm="1">
        <f t="array" aca="1" ref="BM15" ca="1">INDEX(Abilities[Element ID], $BL15)</f>
        <v>3</v>
      </c>
      <c r="BN15" s="19" cm="1">
        <f t="array" aca="1" ref="BN15" ca="1">INDEX(Abilities[Stamina Cost], $BL15)</f>
        <v>5</v>
      </c>
      <c r="BO15" s="19" cm="1">
        <f t="array" aca="1" ref="BO15" ca="1">INDEX(Abilities[Min Damage], $BL15)</f>
        <v>5</v>
      </c>
      <c r="BP15" s="19" cm="1">
        <f t="array" aca="1" ref="BP15" ca="1">INDEX(Abilities[Max Damage], $BL15)</f>
        <v>10</v>
      </c>
      <c r="BQ15" s="15">
        <f t="shared" ca="1" si="22"/>
        <v>6.4698426264126798</v>
      </c>
      <c r="BR15" t="str" cm="1">
        <f t="array" aca="1" ref="BR15" ca="1">INDEX(Abilities[Special Effect], BL15)</f>
        <v>Fortify</v>
      </c>
      <c r="BS15" t="b" cm="1">
        <f t="array" aca="1" ref="BS15" ca="1">RAND() &lt;INDEX(Abilities[Effect Chance], BL15)*BA15/100</f>
        <v>0</v>
      </c>
      <c r="BT15" t="str">
        <f t="shared" ca="1" si="23"/>
        <v/>
      </c>
      <c r="BU15" s="15">
        <f t="shared" ca="1" si="24"/>
        <v>6.4698426264126798</v>
      </c>
      <c r="BV15" s="15">
        <f t="shared" ca="1" si="25"/>
        <v>4.6565127632647823</v>
      </c>
      <c r="BW15" t="b">
        <f t="shared" ca="1" si="26"/>
        <v>0</v>
      </c>
      <c r="BX15" t="b">
        <f ca="1">AND(BW15, AT15=COUNTA(Parties[Opponent Party]))</f>
        <v>0</v>
      </c>
      <c r="BY15" s="15" cm="1">
        <f t="array" aca="1" ref="BY15" ca="1">INDEX(ElementMultiplier, AA15, BB15)*100/AZ15</f>
        <v>8.3333333333333339</v>
      </c>
      <c r="BZ15" s="19">
        <f t="shared" ca="1" si="27"/>
        <v>39</v>
      </c>
      <c r="CA15" s="19">
        <f t="shared" ca="1" si="28"/>
        <v>81</v>
      </c>
      <c r="CB15" s="19">
        <f t="shared" ca="1" si="29"/>
        <v>80</v>
      </c>
      <c r="CC15" s="19">
        <f t="shared" ca="1" si="30"/>
        <v>100</v>
      </c>
      <c r="CD15" s="19">
        <f t="shared" ca="1" si="31"/>
        <v>18</v>
      </c>
      <c r="CE15" s="19">
        <f t="shared" ca="1" si="32"/>
        <v>70</v>
      </c>
      <c r="CF15" t="str">
        <f t="shared" ca="1" si="33"/>
        <v/>
      </c>
    </row>
    <row r="16" spans="2:84">
      <c r="H16">
        <f t="shared" ca="1" si="0"/>
        <v>1</v>
      </c>
      <c r="I16" cm="1">
        <f t="array" aca="1" ref="I16" ca="1">IF(H16=H15, I15, INDEX(Parties[Player ID], H16))</f>
        <v>1</v>
      </c>
      <c r="J16" t="str" cm="1">
        <f t="array" aca="1" ref="J16" ca="1">IF(I16=I15,J15, INDEX(Monsters[Name], I16))</f>
        <v>Hades</v>
      </c>
      <c r="K16" cm="1">
        <f t="array" aca="1" ref="K16" ca="1">IF(AND($H16=$H15, CF15=""), AO15, INDEX(Monsters[Health], $I16))</f>
        <v>69</v>
      </c>
      <c r="L16" cm="1">
        <f t="array" aca="1" ref="L16" ca="1">IF(AND($H16=$H15, $CF15=""), AP15, INDEX(Monsters[Stamina], $I16))</f>
        <v>70</v>
      </c>
      <c r="M16" s="19" cm="1">
        <f t="array" aca="1" ref="M16" ca="1">IF(AND($H16=$H15, $CF15=""), AQ15, INDEX(Monsters[Attack], $I16))</f>
        <v>70</v>
      </c>
      <c r="N16" s="19" cm="1">
        <f t="array" aca="1" ref="N16" ca="1">IF(AND($H16=$H15, $CF15=""), AR15, INDEX(Monsters[Defense], $I16))</f>
        <v>65</v>
      </c>
      <c r="O16" s="19" cm="1">
        <f t="array" aca="1" ref="O16" ca="1">IF(AND($H16=$H15, $CF15=""), AS15, INDEX(Monsters[Luck], $I16))</f>
        <v>50</v>
      </c>
      <c r="P16" cm="1">
        <f t="array" aca="1" ref="P16" ca="1">IF(I16=I15, P15, MATCH(INDEX(Monsters[Element], I16), Elements, 0))</f>
        <v>1</v>
      </c>
      <c r="Q16" s="4" cm="1">
        <f t="array" aca="1" ref="Q16" ca="1">INDEX(Monsters[Chance to Use 2], I16)</f>
        <v>0.55000000000000004</v>
      </c>
      <c r="R16" cm="1">
        <f t="array" aca="1" ref="R16" ca="1">INDEX(Monsters[Ability 1 ID], I16)</f>
        <v>1</v>
      </c>
      <c r="S16" cm="1">
        <f t="array" aca="1" ref="S16" ca="1">INDEX(Monsters[Ability 2 ID], I16)</f>
        <v>7</v>
      </c>
      <c r="T16" cm="1">
        <f t="array" aca="1" ref="T16" ca="1">INDEX(Abilities[Stamina Cost], R16)</f>
        <v>5</v>
      </c>
      <c r="U16" cm="1">
        <f t="array" aca="1" ref="U16" ca="1">INDEX(Abilities[Stamina Cost], S16)</f>
        <v>5</v>
      </c>
      <c r="V16">
        <f t="shared" ca="1" si="1"/>
        <v>1</v>
      </c>
      <c r="W16">
        <f t="shared" ca="1" si="2"/>
        <v>5</v>
      </c>
      <c r="X16">
        <f t="shared" ca="1" si="3"/>
        <v>5</v>
      </c>
      <c r="Y16">
        <f t="shared" ca="1" si="4"/>
        <v>2</v>
      </c>
      <c r="Z16">
        <f t="shared" ca="1" si="5"/>
        <v>7</v>
      </c>
      <c r="AA16" s="19" cm="1">
        <f t="array" aca="1" ref="AA16" ca="1">INDEX(Abilities[Element ID], $Z16)</f>
        <v>3</v>
      </c>
      <c r="AB16" s="19" cm="1">
        <f t="array" aca="1" ref="AB16" ca="1">INDEX(Abilities[Stamina Cost], $Z16)</f>
        <v>5</v>
      </c>
      <c r="AC16" s="19" cm="1">
        <f t="array" aca="1" ref="AC16" ca="1">INDEX(Abilities[Min Damage], $Z16)</f>
        <v>5</v>
      </c>
      <c r="AD16" s="19" cm="1">
        <f t="array" aca="1" ref="AD16" ca="1">INDEX(Abilities[Max Damage], $Z16)</f>
        <v>10</v>
      </c>
      <c r="AE16" s="15">
        <f t="shared" ca="1" si="6"/>
        <v>4.929838623310169</v>
      </c>
      <c r="AF16" t="str" cm="1">
        <f t="array" aca="1" ref="AF16" ca="1">INDEX(Abilities[Special Effect], Z16)</f>
        <v>Fortify</v>
      </c>
      <c r="AG16" t="b" cm="1">
        <f t="array" aca="1" ref="AG16" ca="1">RAND() &lt;INDEX(Abilities[Effect Chance], Z16)*O16/100</f>
        <v>0</v>
      </c>
      <c r="AH16" t="str">
        <f t="shared" ca="1" si="34"/>
        <v/>
      </c>
      <c r="AI16" s="15">
        <f t="shared" ca="1" si="7"/>
        <v>4.929838623310169</v>
      </c>
      <c r="AJ16" s="15">
        <f t="shared" ca="1" si="8"/>
        <v>15.745156675303679</v>
      </c>
      <c r="AK16" t="b">
        <f t="shared" ca="1" si="9"/>
        <v>0</v>
      </c>
      <c r="AL16" t="b">
        <f ca="1">AND(AK16, H16=COUNTA(Parties[Player Party]))</f>
        <v>0</v>
      </c>
      <c r="AM16" s="15" cm="1">
        <f t="array" aca="1" ref="AM16" ca="1">INDEX(ElementMultiplier, BM16, P16)*100/N16</f>
        <v>1.5384615384615385</v>
      </c>
      <c r="AN16" s="15">
        <f t="shared" ca="1" si="10"/>
        <v>24</v>
      </c>
      <c r="AO16" s="19">
        <f t="shared" ca="1" si="11"/>
        <v>45</v>
      </c>
      <c r="AP16" s="19">
        <f t="shared" ca="1" si="12"/>
        <v>65</v>
      </c>
      <c r="AQ16" s="19">
        <f t="shared" ca="1" si="13"/>
        <v>70</v>
      </c>
      <c r="AR16" s="19">
        <f t="shared" ca="1" si="14"/>
        <v>65</v>
      </c>
      <c r="AS16" s="19">
        <f t="shared" ca="1" si="15"/>
        <v>50</v>
      </c>
      <c r="AT16">
        <f t="shared" ca="1" si="16"/>
        <v>1</v>
      </c>
      <c r="AU16" cm="1">
        <f t="array" aca="1" ref="AU16" ca="1">IF(AT16=AT15, AU15, INDEX(Parties[Opponent ID], AT16))</f>
        <v>8</v>
      </c>
      <c r="AV16" t="str" cm="1">
        <f t="array" aca="1" ref="AV16" ca="1">IF(AU16=AU15,AV15, INDEX(Monsters[Name], AU16))</f>
        <v>Ripper</v>
      </c>
      <c r="AW16" cm="1">
        <f t="array" aca="1" ref="AW16" ca="1">IF(AND($AT16=$AT15, $CF15=""), CA15, INDEX(Monsters[Health], $AU16))</f>
        <v>81</v>
      </c>
      <c r="AX16" cm="1">
        <f t="array" aca="1" ref="AX16" ca="1">IF(AND($AT16=$AT15, $CF15=""), CB15, INDEX(Monsters[Stamina], $AU16))</f>
        <v>80</v>
      </c>
      <c r="AY16" s="19" cm="1">
        <f t="array" aca="1" ref="AY16" ca="1">IF(AND($AT16=$AT15, $CF15=""), CC15, INDEX(Monsters[Attack], $AU16))</f>
        <v>100</v>
      </c>
      <c r="AZ16" s="19" cm="1">
        <f t="array" aca="1" ref="AZ16" ca="1">IF(AND($AT16=$AT15, $CF15=""), CD15, INDEX(Monsters[Defense], $AU16))</f>
        <v>18</v>
      </c>
      <c r="BA16" s="19" cm="1">
        <f t="array" aca="1" ref="BA16" ca="1">IF(AND($AT16=$AT15, $CF15=""), CE15, INDEX(Monsters[Luck], $AU16))</f>
        <v>70</v>
      </c>
      <c r="BB16" cm="1">
        <f t="array" aca="1" ref="BB16" ca="1">IF(AU16=AU15, BB15, MATCH(INDEX(Monsters[Element], AU16), Elements, 0))</f>
        <v>6</v>
      </c>
      <c r="BC16" s="4" cm="1">
        <f t="array" aca="1" ref="BC16" ca="1">INDEX(Monsters[Chance to Use 2], AU16)</f>
        <v>0.25</v>
      </c>
      <c r="BD16" cm="1">
        <f t="array" aca="1" ref="BD16" ca="1">INDEX(Monsters[Ability 1 ID], AU16)</f>
        <v>7</v>
      </c>
      <c r="BE16" cm="1">
        <f t="array" aca="1" ref="BE16" ca="1">INDEX(Monsters[Ability 2 ID], AU16)</f>
        <v>2</v>
      </c>
      <c r="BF16" cm="1">
        <f t="array" aca="1" ref="BF16" ca="1">INDEX(Abilities[Stamina Cost], BD16)</f>
        <v>5</v>
      </c>
      <c r="BG16" cm="1">
        <f t="array" aca="1" ref="BG16" ca="1">INDEX(Abilities[Stamina Cost], BE16)</f>
        <v>6</v>
      </c>
      <c r="BH16">
        <f t="shared" ca="1" si="17"/>
        <v>1</v>
      </c>
      <c r="BI16">
        <f t="shared" ca="1" si="18"/>
        <v>5</v>
      </c>
      <c r="BJ16">
        <f t="shared" ca="1" si="19"/>
        <v>6</v>
      </c>
      <c r="BK16">
        <f t="shared" ca="1" si="20"/>
        <v>2</v>
      </c>
      <c r="BL16">
        <f t="shared" ca="1" si="21"/>
        <v>2</v>
      </c>
      <c r="BM16" s="19" cm="1">
        <f t="array" aca="1" ref="BM16" ca="1">INDEX(Abilities[Element ID], $BL16)</f>
        <v>1</v>
      </c>
      <c r="BN16" s="19" cm="1">
        <f t="array" aca="1" ref="BN16" ca="1">INDEX(Abilities[Stamina Cost], $BL16)</f>
        <v>6</v>
      </c>
      <c r="BO16" s="19" cm="1">
        <f t="array" aca="1" ref="BO16" ca="1">INDEX(Abilities[Min Damage], $BL16)</f>
        <v>10</v>
      </c>
      <c r="BP16" s="19" cm="1">
        <f t="array" aca="1" ref="BP16" ca="1">INDEX(Abilities[Max Damage], $BL16)</f>
        <v>25</v>
      </c>
      <c r="BQ16" s="15">
        <f t="shared" ca="1" si="22"/>
        <v>15.745156675303679</v>
      </c>
      <c r="BR16" t="str" cm="1">
        <f t="array" aca="1" ref="BR16" ca="1">INDEX(Abilities[Special Effect], BL16)</f>
        <v>Sunder</v>
      </c>
      <c r="BS16" t="b" cm="1">
        <f t="array" aca="1" ref="BS16" ca="1">RAND() &lt;INDEX(Abilities[Effect Chance], BL16)*BA16/100</f>
        <v>0</v>
      </c>
      <c r="BT16" t="str">
        <f t="shared" ca="1" si="23"/>
        <v/>
      </c>
      <c r="BU16" s="15">
        <f t="shared" ca="1" si="24"/>
        <v>15.745156675303679</v>
      </c>
      <c r="BV16" s="15">
        <f t="shared" ca="1" si="25"/>
        <v>4.929838623310169</v>
      </c>
      <c r="BW16" t="b">
        <f t="shared" ca="1" si="26"/>
        <v>0</v>
      </c>
      <c r="BX16" t="b">
        <f ca="1">AND(BW16, AT16=COUNTA(Parties[Opponent Party]))</f>
        <v>0</v>
      </c>
      <c r="BY16" s="15" cm="1">
        <f t="array" aca="1" ref="BY16" ca="1">INDEX(ElementMultiplier, AA16, BB16)*100/AZ16</f>
        <v>5.5555555555555554</v>
      </c>
      <c r="BZ16" s="19">
        <f t="shared" ca="1" si="27"/>
        <v>27</v>
      </c>
      <c r="CA16" s="19">
        <f t="shared" ca="1" si="28"/>
        <v>54</v>
      </c>
      <c r="CB16" s="19">
        <f t="shared" ca="1" si="29"/>
        <v>74</v>
      </c>
      <c r="CC16" s="19">
        <f t="shared" ca="1" si="30"/>
        <v>100</v>
      </c>
      <c r="CD16" s="19">
        <f t="shared" ca="1" si="31"/>
        <v>18</v>
      </c>
      <c r="CE16" s="19">
        <f t="shared" ca="1" si="32"/>
        <v>70</v>
      </c>
      <c r="CF16" t="str">
        <f t="shared" ca="1" si="33"/>
        <v/>
      </c>
    </row>
    <row r="17" spans="8:84">
      <c r="H17">
        <f t="shared" ca="1" si="0"/>
        <v>1</v>
      </c>
      <c r="I17" cm="1">
        <f t="array" aca="1" ref="I17" ca="1">IF(H17=H16, I16, INDEX(Parties[Player ID], H17))</f>
        <v>1</v>
      </c>
      <c r="J17" t="str" cm="1">
        <f t="array" aca="1" ref="J17" ca="1">IF(I17=I16,J16, INDEX(Monsters[Name], I17))</f>
        <v>Hades</v>
      </c>
      <c r="K17" cm="1">
        <f t="array" aca="1" ref="K17" ca="1">IF(AND($H17=$H16, CF16=""), AO16, INDEX(Monsters[Health], $I17))</f>
        <v>45</v>
      </c>
      <c r="L17" cm="1">
        <f t="array" aca="1" ref="L17" ca="1">IF(AND($H17=$H16, $CF16=""), AP16, INDEX(Monsters[Stamina], $I17))</f>
        <v>65</v>
      </c>
      <c r="M17" s="19" cm="1">
        <f t="array" aca="1" ref="M17" ca="1">IF(AND($H17=$H16, $CF16=""), AQ16, INDEX(Monsters[Attack], $I17))</f>
        <v>70</v>
      </c>
      <c r="N17" s="19" cm="1">
        <f t="array" aca="1" ref="N17" ca="1">IF(AND($H17=$H16, $CF16=""), AR16, INDEX(Monsters[Defense], $I17))</f>
        <v>65</v>
      </c>
      <c r="O17" s="19" cm="1">
        <f t="array" aca="1" ref="O17" ca="1">IF(AND($H17=$H16, $CF16=""), AS16, INDEX(Monsters[Luck], $I17))</f>
        <v>50</v>
      </c>
      <c r="P17" cm="1">
        <f t="array" aca="1" ref="P17" ca="1">IF(I17=I16, P16, MATCH(INDEX(Monsters[Element], I17), Elements, 0))</f>
        <v>1</v>
      </c>
      <c r="Q17" s="4" cm="1">
        <f t="array" aca="1" ref="Q17" ca="1">INDEX(Monsters[Chance to Use 2], I17)</f>
        <v>0.55000000000000004</v>
      </c>
      <c r="R17" cm="1">
        <f t="array" aca="1" ref="R17" ca="1">INDEX(Monsters[Ability 1 ID], I17)</f>
        <v>1</v>
      </c>
      <c r="S17" cm="1">
        <f t="array" aca="1" ref="S17" ca="1">INDEX(Monsters[Ability 2 ID], I17)</f>
        <v>7</v>
      </c>
      <c r="T17" cm="1">
        <f t="array" aca="1" ref="T17" ca="1">INDEX(Abilities[Stamina Cost], R17)</f>
        <v>5</v>
      </c>
      <c r="U17" cm="1">
        <f t="array" aca="1" ref="U17" ca="1">INDEX(Abilities[Stamina Cost], S17)</f>
        <v>5</v>
      </c>
      <c r="V17">
        <f t="shared" ca="1" si="1"/>
        <v>1</v>
      </c>
      <c r="W17">
        <f t="shared" ca="1" si="2"/>
        <v>5</v>
      </c>
      <c r="X17">
        <f t="shared" ca="1" si="3"/>
        <v>5</v>
      </c>
      <c r="Y17">
        <f t="shared" ca="1" si="4"/>
        <v>2</v>
      </c>
      <c r="Z17">
        <f t="shared" ca="1" si="5"/>
        <v>7</v>
      </c>
      <c r="AA17" s="19" cm="1">
        <f t="array" aca="1" ref="AA17" ca="1">INDEX(Abilities[Element ID], $Z17)</f>
        <v>3</v>
      </c>
      <c r="AB17" s="19" cm="1">
        <f t="array" aca="1" ref="AB17" ca="1">INDEX(Abilities[Stamina Cost], $Z17)</f>
        <v>5</v>
      </c>
      <c r="AC17" s="19" cm="1">
        <f t="array" aca="1" ref="AC17" ca="1">INDEX(Abilities[Min Damage], $Z17)</f>
        <v>5</v>
      </c>
      <c r="AD17" s="19" cm="1">
        <f t="array" aca="1" ref="AD17" ca="1">INDEX(Abilities[Max Damage], $Z17)</f>
        <v>10</v>
      </c>
      <c r="AE17" s="15">
        <f t="shared" ca="1" si="6"/>
        <v>5.6126761156211362</v>
      </c>
      <c r="AF17" t="str" cm="1">
        <f t="array" aca="1" ref="AF17" ca="1">INDEX(Abilities[Special Effect], Z17)</f>
        <v>Fortify</v>
      </c>
      <c r="AG17" t="b" cm="1">
        <f t="array" aca="1" ref="AG17" ca="1">RAND() &lt;INDEX(Abilities[Effect Chance], Z17)*O17/100</f>
        <v>0</v>
      </c>
      <c r="AH17" t="str">
        <f t="shared" ca="1" si="34"/>
        <v/>
      </c>
      <c r="AI17" s="15">
        <f t="shared" ca="1" si="7"/>
        <v>5.6126761156211362</v>
      </c>
      <c r="AJ17" s="15">
        <f t="shared" ca="1" si="8"/>
        <v>7.3102302446480802</v>
      </c>
      <c r="AK17" t="b">
        <f t="shared" ca="1" si="9"/>
        <v>0</v>
      </c>
      <c r="AL17" t="b">
        <f ca="1">AND(AK17, H17=COUNTA(Parties[Player Party]))</f>
        <v>0</v>
      </c>
      <c r="AM17" s="15" cm="1">
        <f t="array" aca="1" ref="AM17" ca="1">INDEX(ElementMultiplier, BM17, P17)*100/N17</f>
        <v>0.76923076923076927</v>
      </c>
      <c r="AN17" s="15">
        <f t="shared" ca="1" si="10"/>
        <v>6</v>
      </c>
      <c r="AO17" s="19">
        <f t="shared" ca="1" si="11"/>
        <v>39</v>
      </c>
      <c r="AP17" s="19">
        <f t="shared" ca="1" si="12"/>
        <v>60</v>
      </c>
      <c r="AQ17" s="19">
        <f t="shared" ca="1" si="13"/>
        <v>70</v>
      </c>
      <c r="AR17" s="19">
        <f t="shared" ca="1" si="14"/>
        <v>65</v>
      </c>
      <c r="AS17" s="19">
        <f t="shared" ca="1" si="15"/>
        <v>50</v>
      </c>
      <c r="AT17">
        <f t="shared" ca="1" si="16"/>
        <v>1</v>
      </c>
      <c r="AU17" cm="1">
        <f t="array" aca="1" ref="AU17" ca="1">IF(AT17=AT16, AU16, INDEX(Parties[Opponent ID], AT17))</f>
        <v>8</v>
      </c>
      <c r="AV17" t="str" cm="1">
        <f t="array" aca="1" ref="AV17" ca="1">IF(AU17=AU16,AV16, INDEX(Monsters[Name], AU17))</f>
        <v>Ripper</v>
      </c>
      <c r="AW17" cm="1">
        <f t="array" aca="1" ref="AW17" ca="1">IF(AND($AT17=$AT16, $CF16=""), CA16, INDEX(Monsters[Health], $AU17))</f>
        <v>54</v>
      </c>
      <c r="AX17" cm="1">
        <f t="array" aca="1" ref="AX17" ca="1">IF(AND($AT17=$AT16, $CF16=""), CB16, INDEX(Monsters[Stamina], $AU17))</f>
        <v>74</v>
      </c>
      <c r="AY17" s="19" cm="1">
        <f t="array" aca="1" ref="AY17" ca="1">IF(AND($AT17=$AT16, $CF16=""), CC16, INDEX(Monsters[Attack], $AU17))</f>
        <v>100</v>
      </c>
      <c r="AZ17" s="19" cm="1">
        <f t="array" aca="1" ref="AZ17" ca="1">IF(AND($AT17=$AT16, $CF16=""), CD16, INDEX(Monsters[Defense], $AU17))</f>
        <v>18</v>
      </c>
      <c r="BA17" s="19" cm="1">
        <f t="array" aca="1" ref="BA17" ca="1">IF(AND($AT17=$AT16, $CF16=""), CE16, INDEX(Monsters[Luck], $AU17))</f>
        <v>70</v>
      </c>
      <c r="BB17" cm="1">
        <f t="array" aca="1" ref="BB17" ca="1">IF(AU17=AU16, BB16, MATCH(INDEX(Monsters[Element], AU17), Elements, 0))</f>
        <v>6</v>
      </c>
      <c r="BC17" s="4" cm="1">
        <f t="array" aca="1" ref="BC17" ca="1">INDEX(Monsters[Chance to Use 2], AU17)</f>
        <v>0.25</v>
      </c>
      <c r="BD17" cm="1">
        <f t="array" aca="1" ref="BD17" ca="1">INDEX(Monsters[Ability 1 ID], AU17)</f>
        <v>7</v>
      </c>
      <c r="BE17" cm="1">
        <f t="array" aca="1" ref="BE17" ca="1">INDEX(Monsters[Ability 2 ID], AU17)</f>
        <v>2</v>
      </c>
      <c r="BF17" cm="1">
        <f t="array" aca="1" ref="BF17" ca="1">INDEX(Abilities[Stamina Cost], BD17)</f>
        <v>5</v>
      </c>
      <c r="BG17" cm="1">
        <f t="array" aca="1" ref="BG17" ca="1">INDEX(Abilities[Stamina Cost], BE17)</f>
        <v>6</v>
      </c>
      <c r="BH17">
        <f t="shared" ca="1" si="17"/>
        <v>1</v>
      </c>
      <c r="BI17">
        <f t="shared" ca="1" si="18"/>
        <v>5</v>
      </c>
      <c r="BJ17">
        <f t="shared" ca="1" si="19"/>
        <v>6</v>
      </c>
      <c r="BK17">
        <f t="shared" ca="1" si="20"/>
        <v>1</v>
      </c>
      <c r="BL17">
        <f t="shared" ca="1" si="21"/>
        <v>7</v>
      </c>
      <c r="BM17" s="19" cm="1">
        <f t="array" aca="1" ref="BM17" ca="1">INDEX(Abilities[Element ID], $BL17)</f>
        <v>3</v>
      </c>
      <c r="BN17" s="19" cm="1">
        <f t="array" aca="1" ref="BN17" ca="1">INDEX(Abilities[Stamina Cost], $BL17)</f>
        <v>5</v>
      </c>
      <c r="BO17" s="19" cm="1">
        <f t="array" aca="1" ref="BO17" ca="1">INDEX(Abilities[Min Damage], $BL17)</f>
        <v>5</v>
      </c>
      <c r="BP17" s="19" cm="1">
        <f t="array" aca="1" ref="BP17" ca="1">INDEX(Abilities[Max Damage], $BL17)</f>
        <v>10</v>
      </c>
      <c r="BQ17" s="15">
        <f t="shared" ca="1" si="22"/>
        <v>7.3102302446480802</v>
      </c>
      <c r="BR17" t="str" cm="1">
        <f t="array" aca="1" ref="BR17" ca="1">INDEX(Abilities[Special Effect], BL17)</f>
        <v>Fortify</v>
      </c>
      <c r="BS17" t="b" cm="1">
        <f t="array" aca="1" ref="BS17" ca="1">RAND() &lt;INDEX(Abilities[Effect Chance], BL17)*BA17/100</f>
        <v>1</v>
      </c>
      <c r="BT17" t="str">
        <f t="shared" ca="1" si="23"/>
        <v>Fortify</v>
      </c>
      <c r="BU17" s="15">
        <f t="shared" ca="1" si="24"/>
        <v>7.3102302446480802</v>
      </c>
      <c r="BV17" s="15">
        <f t="shared" ca="1" si="25"/>
        <v>5.6126761156211362</v>
      </c>
      <c r="BW17" t="b">
        <f t="shared" ca="1" si="26"/>
        <v>0</v>
      </c>
      <c r="BX17" t="b">
        <f ca="1">AND(BW17, AT17=COUNTA(Parties[Opponent Party]))</f>
        <v>0</v>
      </c>
      <c r="BY17" s="15" cm="1">
        <f t="array" aca="1" ref="BY17" ca="1">INDEX(ElementMultiplier, AA17, BB17)*100/AZ17</f>
        <v>5.5555555555555554</v>
      </c>
      <c r="BZ17" s="19">
        <f t="shared" ca="1" si="27"/>
        <v>31</v>
      </c>
      <c r="CA17" s="19">
        <f t="shared" ca="1" si="28"/>
        <v>23</v>
      </c>
      <c r="CB17" s="19">
        <f t="shared" ca="1" si="29"/>
        <v>69</v>
      </c>
      <c r="CC17" s="19">
        <f t="shared" ca="1" si="30"/>
        <v>100</v>
      </c>
      <c r="CD17" s="19">
        <f t="shared" ca="1" si="31"/>
        <v>20</v>
      </c>
      <c r="CE17" s="19">
        <f t="shared" ca="1" si="32"/>
        <v>70</v>
      </c>
      <c r="CF17" t="str">
        <f t="shared" ca="1" si="33"/>
        <v/>
      </c>
    </row>
    <row r="18" spans="8:84">
      <c r="H18">
        <f t="shared" ca="1" si="0"/>
        <v>1</v>
      </c>
      <c r="I18" cm="1">
        <f t="array" aca="1" ref="I18" ca="1">IF(H18=H17, I17, INDEX(Parties[Player ID], H18))</f>
        <v>1</v>
      </c>
      <c r="J18" t="str" cm="1">
        <f t="array" aca="1" ref="J18" ca="1">IF(I18=I17,J17, INDEX(Monsters[Name], I18))</f>
        <v>Hades</v>
      </c>
      <c r="K18" cm="1">
        <f t="array" aca="1" ref="K18" ca="1">IF(AND($H18=$H17, CF17=""), AO17, INDEX(Monsters[Health], $I18))</f>
        <v>39</v>
      </c>
      <c r="L18" cm="1">
        <f t="array" aca="1" ref="L18" ca="1">IF(AND($H18=$H17, $CF17=""), AP17, INDEX(Monsters[Stamina], $I18))</f>
        <v>60</v>
      </c>
      <c r="M18" s="19" cm="1">
        <f t="array" aca="1" ref="M18" ca="1">IF(AND($H18=$H17, $CF17=""), AQ17, INDEX(Monsters[Attack], $I18))</f>
        <v>70</v>
      </c>
      <c r="N18" s="19" cm="1">
        <f t="array" aca="1" ref="N18" ca="1">IF(AND($H18=$H17, $CF17=""), AR17, INDEX(Monsters[Defense], $I18))</f>
        <v>65</v>
      </c>
      <c r="O18" s="19" cm="1">
        <f t="array" aca="1" ref="O18" ca="1">IF(AND($H18=$H17, $CF17=""), AS17, INDEX(Monsters[Luck], $I18))</f>
        <v>50</v>
      </c>
      <c r="P18" cm="1">
        <f t="array" aca="1" ref="P18" ca="1">IF(I18=I17, P17, MATCH(INDEX(Monsters[Element], I18), Elements, 0))</f>
        <v>1</v>
      </c>
      <c r="Q18" s="4" cm="1">
        <f t="array" aca="1" ref="Q18" ca="1">INDEX(Monsters[Chance to Use 2], I18)</f>
        <v>0.55000000000000004</v>
      </c>
      <c r="R18" cm="1">
        <f t="array" aca="1" ref="R18" ca="1">INDEX(Monsters[Ability 1 ID], I18)</f>
        <v>1</v>
      </c>
      <c r="S18" cm="1">
        <f t="array" aca="1" ref="S18" ca="1">INDEX(Monsters[Ability 2 ID], I18)</f>
        <v>7</v>
      </c>
      <c r="T18" cm="1">
        <f t="array" aca="1" ref="T18" ca="1">INDEX(Abilities[Stamina Cost], R18)</f>
        <v>5</v>
      </c>
      <c r="U18" cm="1">
        <f t="array" aca="1" ref="U18" ca="1">INDEX(Abilities[Stamina Cost], S18)</f>
        <v>5</v>
      </c>
      <c r="V18">
        <f t="shared" ca="1" si="1"/>
        <v>1</v>
      </c>
      <c r="W18">
        <f t="shared" ca="1" si="2"/>
        <v>5</v>
      </c>
      <c r="X18">
        <f t="shared" ca="1" si="3"/>
        <v>5</v>
      </c>
      <c r="Y18">
        <f t="shared" ca="1" si="4"/>
        <v>2</v>
      </c>
      <c r="Z18">
        <f t="shared" ca="1" si="5"/>
        <v>7</v>
      </c>
      <c r="AA18" s="19" cm="1">
        <f t="array" aca="1" ref="AA18" ca="1">INDEX(Abilities[Element ID], $Z18)</f>
        <v>3</v>
      </c>
      <c r="AB18" s="19" cm="1">
        <f t="array" aca="1" ref="AB18" ca="1">INDEX(Abilities[Stamina Cost], $Z18)</f>
        <v>5</v>
      </c>
      <c r="AC18" s="19" cm="1">
        <f t="array" aca="1" ref="AC18" ca="1">INDEX(Abilities[Min Damage], $Z18)</f>
        <v>5</v>
      </c>
      <c r="AD18" s="19" cm="1">
        <f t="array" aca="1" ref="AD18" ca="1">INDEX(Abilities[Max Damage], $Z18)</f>
        <v>10</v>
      </c>
      <c r="AE18" s="15">
        <f t="shared" ca="1" si="6"/>
        <v>4.9081330752881174</v>
      </c>
      <c r="AF18" t="str" cm="1">
        <f t="array" aca="1" ref="AF18" ca="1">INDEX(Abilities[Special Effect], Z18)</f>
        <v>Fortify</v>
      </c>
      <c r="AG18" t="b" cm="1">
        <f t="array" aca="1" ref="AG18" ca="1">RAND() &lt;INDEX(Abilities[Effect Chance], Z18)*O18/100</f>
        <v>1</v>
      </c>
      <c r="AH18" t="str">
        <f t="shared" ca="1" si="34"/>
        <v>Fortify</v>
      </c>
      <c r="AI18" s="15">
        <f t="shared" ca="1" si="7"/>
        <v>4.9081330752881174</v>
      </c>
      <c r="AJ18" s="15">
        <f t="shared" ca="1" si="8"/>
        <v>6.7754624398565575</v>
      </c>
      <c r="AK18" t="b">
        <f t="shared" ca="1" si="9"/>
        <v>0</v>
      </c>
      <c r="AL18" t="b">
        <f ca="1">AND(AK18, H18=COUNTA(Parties[Player Party]))</f>
        <v>0</v>
      </c>
      <c r="AM18" s="15" cm="1">
        <f t="array" aca="1" ref="AM18" ca="1">INDEX(ElementMultiplier, BM18, P18)*100/N18</f>
        <v>0.76923076923076927</v>
      </c>
      <c r="AN18" s="15">
        <f t="shared" ca="1" si="10"/>
        <v>5</v>
      </c>
      <c r="AO18" s="19">
        <f t="shared" ca="1" si="11"/>
        <v>34</v>
      </c>
      <c r="AP18" s="19">
        <f t="shared" ca="1" si="12"/>
        <v>55</v>
      </c>
      <c r="AQ18" s="19">
        <f t="shared" ca="1" si="13"/>
        <v>70</v>
      </c>
      <c r="AR18" s="19">
        <f t="shared" ca="1" si="14"/>
        <v>72</v>
      </c>
      <c r="AS18" s="19">
        <f t="shared" ca="1" si="15"/>
        <v>50</v>
      </c>
      <c r="AT18">
        <f t="shared" ca="1" si="16"/>
        <v>1</v>
      </c>
      <c r="AU18" cm="1">
        <f t="array" aca="1" ref="AU18" ca="1">IF(AT18=AT17, AU17, INDEX(Parties[Opponent ID], AT18))</f>
        <v>8</v>
      </c>
      <c r="AV18" t="str" cm="1">
        <f t="array" aca="1" ref="AV18" ca="1">IF(AU18=AU17,AV17, INDEX(Monsters[Name], AU18))</f>
        <v>Ripper</v>
      </c>
      <c r="AW18" cm="1">
        <f t="array" aca="1" ref="AW18" ca="1">IF(AND($AT18=$AT17, $CF17=""), CA17, INDEX(Monsters[Health], $AU18))</f>
        <v>23</v>
      </c>
      <c r="AX18" cm="1">
        <f t="array" aca="1" ref="AX18" ca="1">IF(AND($AT18=$AT17, $CF17=""), CB17, INDEX(Monsters[Stamina], $AU18))</f>
        <v>69</v>
      </c>
      <c r="AY18" s="19" cm="1">
        <f t="array" aca="1" ref="AY18" ca="1">IF(AND($AT18=$AT17, $CF17=""), CC17, INDEX(Monsters[Attack], $AU18))</f>
        <v>100</v>
      </c>
      <c r="AZ18" s="19" cm="1">
        <f t="array" aca="1" ref="AZ18" ca="1">IF(AND($AT18=$AT17, $CF17=""), CD17, INDEX(Monsters[Defense], $AU18))</f>
        <v>20</v>
      </c>
      <c r="BA18" s="19" cm="1">
        <f t="array" aca="1" ref="BA18" ca="1">IF(AND($AT18=$AT17, $CF17=""), CE17, INDEX(Monsters[Luck], $AU18))</f>
        <v>70</v>
      </c>
      <c r="BB18" cm="1">
        <f t="array" aca="1" ref="BB18" ca="1">IF(AU18=AU17, BB17, MATCH(INDEX(Monsters[Element], AU18), Elements, 0))</f>
        <v>6</v>
      </c>
      <c r="BC18" s="4" cm="1">
        <f t="array" aca="1" ref="BC18" ca="1">INDEX(Monsters[Chance to Use 2], AU18)</f>
        <v>0.25</v>
      </c>
      <c r="BD18" cm="1">
        <f t="array" aca="1" ref="BD18" ca="1">INDEX(Monsters[Ability 1 ID], AU18)</f>
        <v>7</v>
      </c>
      <c r="BE18" cm="1">
        <f t="array" aca="1" ref="BE18" ca="1">INDEX(Monsters[Ability 2 ID], AU18)</f>
        <v>2</v>
      </c>
      <c r="BF18" cm="1">
        <f t="array" aca="1" ref="BF18" ca="1">INDEX(Abilities[Stamina Cost], BD18)</f>
        <v>5</v>
      </c>
      <c r="BG18" cm="1">
        <f t="array" aca="1" ref="BG18" ca="1">INDEX(Abilities[Stamina Cost], BE18)</f>
        <v>6</v>
      </c>
      <c r="BH18">
        <f t="shared" ca="1" si="17"/>
        <v>1</v>
      </c>
      <c r="BI18">
        <f t="shared" ca="1" si="18"/>
        <v>5</v>
      </c>
      <c r="BJ18">
        <f t="shared" ca="1" si="19"/>
        <v>6</v>
      </c>
      <c r="BK18">
        <f t="shared" ca="1" si="20"/>
        <v>1</v>
      </c>
      <c r="BL18">
        <f t="shared" ca="1" si="21"/>
        <v>7</v>
      </c>
      <c r="BM18" s="19" cm="1">
        <f t="array" aca="1" ref="BM18" ca="1">INDEX(Abilities[Element ID], $BL18)</f>
        <v>3</v>
      </c>
      <c r="BN18" s="19" cm="1">
        <f t="array" aca="1" ref="BN18" ca="1">INDEX(Abilities[Stamina Cost], $BL18)</f>
        <v>5</v>
      </c>
      <c r="BO18" s="19" cm="1">
        <f t="array" aca="1" ref="BO18" ca="1">INDEX(Abilities[Min Damage], $BL18)</f>
        <v>5</v>
      </c>
      <c r="BP18" s="19" cm="1">
        <f t="array" aca="1" ref="BP18" ca="1">INDEX(Abilities[Max Damage], $BL18)</f>
        <v>10</v>
      </c>
      <c r="BQ18" s="15">
        <f t="shared" ca="1" si="22"/>
        <v>6.7754624398565575</v>
      </c>
      <c r="BR18" t="str" cm="1">
        <f t="array" aca="1" ref="BR18" ca="1">INDEX(Abilities[Special Effect], BL18)</f>
        <v>Fortify</v>
      </c>
      <c r="BS18" t="b" cm="1">
        <f t="array" aca="1" ref="BS18" ca="1">RAND() &lt;INDEX(Abilities[Effect Chance], BL18)*BA18/100</f>
        <v>0</v>
      </c>
      <c r="BT18" t="str">
        <f t="shared" ca="1" si="23"/>
        <v/>
      </c>
      <c r="BU18" s="15">
        <f t="shared" ca="1" si="24"/>
        <v>6.7754624398565575</v>
      </c>
      <c r="BV18" s="15">
        <f t="shared" ca="1" si="25"/>
        <v>4.9081330752881174</v>
      </c>
      <c r="BW18" t="b">
        <f t="shared" ca="1" si="26"/>
        <v>1</v>
      </c>
      <c r="BX18" t="b">
        <f ca="1">AND(BW18, AT18=COUNTA(Parties[Opponent Party]))</f>
        <v>1</v>
      </c>
      <c r="BY18" s="15" cm="1">
        <f t="array" aca="1" ref="BY18" ca="1">INDEX(ElementMultiplier, AA18, BB18)*100/AZ18</f>
        <v>5</v>
      </c>
      <c r="BZ18" s="19">
        <f t="shared" ca="1" si="27"/>
        <v>25</v>
      </c>
      <c r="CA18" s="19">
        <f t="shared" ca="1" si="28"/>
        <v>0</v>
      </c>
      <c r="CB18" s="19">
        <f t="shared" ca="1" si="29"/>
        <v>64</v>
      </c>
      <c r="CC18" s="19">
        <f t="shared" ca="1" si="30"/>
        <v>100</v>
      </c>
      <c r="CD18" s="19">
        <f t="shared" ca="1" si="31"/>
        <v>20</v>
      </c>
      <c r="CE18" s="19">
        <f t="shared" ca="1" si="32"/>
        <v>70</v>
      </c>
      <c r="CF18" t="str">
        <f t="shared" ca="1" si="33"/>
        <v>Player</v>
      </c>
    </row>
    <row r="19" spans="8:84">
      <c r="H19">
        <f t="shared" ca="1" si="0"/>
        <v>1</v>
      </c>
      <c r="I19" cm="1">
        <f t="array" aca="1" ref="I19" ca="1">IF(H19=H18, I18, INDEX(Parties[Player ID], H19))</f>
        <v>1</v>
      </c>
      <c r="J19" t="str" cm="1">
        <f t="array" aca="1" ref="J19" ca="1">IF(I19=I18,J18, INDEX(Monsters[Name], I19))</f>
        <v>Hades</v>
      </c>
      <c r="K19" cm="1">
        <f t="array" aca="1" ref="K19" ca="1">IF(AND($H19=$H18, CF18=""), AO18, INDEX(Monsters[Health], $I19))</f>
        <v>80</v>
      </c>
      <c r="L19" cm="1">
        <f t="array" aca="1" ref="L19" ca="1">IF(AND($H19=$H18, $CF18=""), AP18, INDEX(Monsters[Stamina], $I19))</f>
        <v>80</v>
      </c>
      <c r="M19" s="19" cm="1">
        <f t="array" aca="1" ref="M19" ca="1">IF(AND($H19=$H18, $CF18=""), AQ18, INDEX(Monsters[Attack], $I19))</f>
        <v>70</v>
      </c>
      <c r="N19" s="19" cm="1">
        <f t="array" aca="1" ref="N19" ca="1">IF(AND($H19=$H18, $CF18=""), AR18, INDEX(Monsters[Defense], $I19))</f>
        <v>65</v>
      </c>
      <c r="O19" s="19" cm="1">
        <f t="array" aca="1" ref="O19" ca="1">IF(AND($H19=$H18, $CF18=""), AS18, INDEX(Monsters[Luck], $I19))</f>
        <v>50</v>
      </c>
      <c r="P19" cm="1">
        <f t="array" aca="1" ref="P19" ca="1">IF(I19=I18, P18, MATCH(INDEX(Monsters[Element], I19), Elements, 0))</f>
        <v>1</v>
      </c>
      <c r="Q19" s="4" cm="1">
        <f t="array" aca="1" ref="Q19" ca="1">INDEX(Monsters[Chance to Use 2], I19)</f>
        <v>0.55000000000000004</v>
      </c>
      <c r="R19" cm="1">
        <f t="array" aca="1" ref="R19" ca="1">INDEX(Monsters[Ability 1 ID], I19)</f>
        <v>1</v>
      </c>
      <c r="S19" cm="1">
        <f t="array" aca="1" ref="S19" ca="1">INDEX(Monsters[Ability 2 ID], I19)</f>
        <v>7</v>
      </c>
      <c r="T19" cm="1">
        <f t="array" aca="1" ref="T19" ca="1">INDEX(Abilities[Stamina Cost], R19)</f>
        <v>5</v>
      </c>
      <c r="U19" cm="1">
        <f t="array" aca="1" ref="U19" ca="1">INDEX(Abilities[Stamina Cost], S19)</f>
        <v>5</v>
      </c>
      <c r="V19">
        <f t="shared" ca="1" si="1"/>
        <v>1</v>
      </c>
      <c r="W19">
        <f t="shared" ca="1" si="2"/>
        <v>5</v>
      </c>
      <c r="X19">
        <f t="shared" ca="1" si="3"/>
        <v>5</v>
      </c>
      <c r="Y19">
        <f t="shared" ca="1" si="4"/>
        <v>1</v>
      </c>
      <c r="Z19">
        <f t="shared" ca="1" si="5"/>
        <v>1</v>
      </c>
      <c r="AA19" s="19" cm="1">
        <f t="array" aca="1" ref="AA19" ca="1">INDEX(Abilities[Element ID], $Z19)</f>
        <v>1</v>
      </c>
      <c r="AB19" s="19" cm="1">
        <f t="array" aca="1" ref="AB19" ca="1">INDEX(Abilities[Stamina Cost], $Z19)</f>
        <v>5</v>
      </c>
      <c r="AC19" s="19" cm="1">
        <f t="array" aca="1" ref="AC19" ca="1">INDEX(Abilities[Min Damage], $Z19)</f>
        <v>3.5</v>
      </c>
      <c r="AD19" s="19" cm="1">
        <f t="array" aca="1" ref="AD19" ca="1">INDEX(Abilities[Max Damage], $Z19)</f>
        <v>10</v>
      </c>
      <c r="AE19" s="15">
        <f t="shared" ca="1" si="6"/>
        <v>3.5391011862248067</v>
      </c>
      <c r="AF19" t="str" cm="1">
        <f t="array" aca="1" ref="AF19" ca="1">INDEX(Abilities[Special Effect], Z19)</f>
        <v>Hit Chance</v>
      </c>
      <c r="AG19" t="b" cm="1">
        <f t="array" aca="1" ref="AG19" ca="1">RAND() &lt;INDEX(Abilities[Effect Chance], Z19)*O19/100</f>
        <v>1</v>
      </c>
      <c r="AH19" t="str">
        <f t="shared" ca="1" si="34"/>
        <v>Hit Chance</v>
      </c>
      <c r="AI19" s="15">
        <f t="shared" ca="1" si="7"/>
        <v>3.5391011862248067</v>
      </c>
      <c r="AJ19" s="15">
        <f t="shared" ca="1" si="8"/>
        <v>6.4844634679356137</v>
      </c>
      <c r="AK19" t="b">
        <f t="shared" ca="1" si="9"/>
        <v>0</v>
      </c>
      <c r="AL19" t="b">
        <f ca="1">AND(AK19, H19=COUNTA(Parties[Player Party]))</f>
        <v>0</v>
      </c>
      <c r="AM19" s="15" cm="1">
        <f t="array" aca="1" ref="AM19" ca="1">INDEX(ElementMultiplier, BM19, P19)*100/N19</f>
        <v>0.76923076923076927</v>
      </c>
      <c r="AN19" s="15">
        <f t="shared" ca="1" si="10"/>
        <v>5</v>
      </c>
      <c r="AO19" s="19">
        <f t="shared" ca="1" si="11"/>
        <v>75</v>
      </c>
      <c r="AP19" s="19">
        <f t="shared" ca="1" si="12"/>
        <v>75</v>
      </c>
      <c r="AQ19" s="19">
        <f t="shared" ca="1" si="13"/>
        <v>70</v>
      </c>
      <c r="AR19" s="19">
        <f t="shared" ca="1" si="14"/>
        <v>65</v>
      </c>
      <c r="AS19" s="19">
        <f t="shared" ca="1" si="15"/>
        <v>50</v>
      </c>
      <c r="AT19">
        <f t="shared" ca="1" si="16"/>
        <v>1</v>
      </c>
      <c r="AU19" cm="1">
        <f t="array" aca="1" ref="AU19" ca="1">IF(AT19=AT18, AU18, INDEX(Parties[Opponent ID], AT19))</f>
        <v>8</v>
      </c>
      <c r="AV19" t="str" cm="1">
        <f t="array" aca="1" ref="AV19" ca="1">IF(AU19=AU18,AV18, INDEX(Monsters[Name], AU19))</f>
        <v>Ripper</v>
      </c>
      <c r="AW19" cm="1">
        <f t="array" aca="1" ref="AW19" ca="1">IF(AND($AT19=$AT18, $CF18=""), CA18, INDEX(Monsters[Health], $AU19))</f>
        <v>120</v>
      </c>
      <c r="AX19" cm="1">
        <f t="array" aca="1" ref="AX19" ca="1">IF(AND($AT19=$AT18, $CF18=""), CB18, INDEX(Monsters[Stamina], $AU19))</f>
        <v>90</v>
      </c>
      <c r="AY19" s="19" cm="1">
        <f t="array" aca="1" ref="AY19" ca="1">IF(AND($AT19=$AT18, $CF18=""), CC18, INDEX(Monsters[Attack], $AU19))</f>
        <v>100</v>
      </c>
      <c r="AZ19" s="19" cm="1">
        <f t="array" aca="1" ref="AZ19" ca="1">IF(AND($AT19=$AT18, $CF18=""), CD18, INDEX(Monsters[Defense], $AU19))</f>
        <v>18</v>
      </c>
      <c r="BA19" s="19" cm="1">
        <f t="array" aca="1" ref="BA19" ca="1">IF(AND($AT19=$AT18, $CF18=""), CE18, INDEX(Monsters[Luck], $AU19))</f>
        <v>70</v>
      </c>
      <c r="BB19" cm="1">
        <f t="array" aca="1" ref="BB19" ca="1">IF(AU19=AU18, BB18, MATCH(INDEX(Monsters[Element], AU19), Elements, 0))</f>
        <v>6</v>
      </c>
      <c r="BC19" s="4" cm="1">
        <f t="array" aca="1" ref="BC19" ca="1">INDEX(Monsters[Chance to Use 2], AU19)</f>
        <v>0.25</v>
      </c>
      <c r="BD19" cm="1">
        <f t="array" aca="1" ref="BD19" ca="1">INDEX(Monsters[Ability 1 ID], AU19)</f>
        <v>7</v>
      </c>
      <c r="BE19" cm="1">
        <f t="array" aca="1" ref="BE19" ca="1">INDEX(Monsters[Ability 2 ID], AU19)</f>
        <v>2</v>
      </c>
      <c r="BF19" cm="1">
        <f t="array" aca="1" ref="BF19" ca="1">INDEX(Abilities[Stamina Cost], BD19)</f>
        <v>5</v>
      </c>
      <c r="BG19" cm="1">
        <f t="array" aca="1" ref="BG19" ca="1">INDEX(Abilities[Stamina Cost], BE19)</f>
        <v>6</v>
      </c>
      <c r="BH19">
        <f t="shared" ca="1" si="17"/>
        <v>1</v>
      </c>
      <c r="BI19">
        <f t="shared" ca="1" si="18"/>
        <v>5</v>
      </c>
      <c r="BJ19">
        <f t="shared" ca="1" si="19"/>
        <v>6</v>
      </c>
      <c r="BK19">
        <f t="shared" ca="1" si="20"/>
        <v>1</v>
      </c>
      <c r="BL19">
        <f t="shared" ca="1" si="21"/>
        <v>7</v>
      </c>
      <c r="BM19" s="19" cm="1">
        <f t="array" aca="1" ref="BM19" ca="1">INDEX(Abilities[Element ID], $BL19)</f>
        <v>3</v>
      </c>
      <c r="BN19" s="19" cm="1">
        <f t="array" aca="1" ref="BN19" ca="1">INDEX(Abilities[Stamina Cost], $BL19)</f>
        <v>5</v>
      </c>
      <c r="BO19" s="19" cm="1">
        <f t="array" aca="1" ref="BO19" ca="1">INDEX(Abilities[Min Damage], $BL19)</f>
        <v>5</v>
      </c>
      <c r="BP19" s="19" cm="1">
        <f t="array" aca="1" ref="BP19" ca="1">INDEX(Abilities[Max Damage], $BL19)</f>
        <v>10</v>
      </c>
      <c r="BQ19" s="15">
        <f t="shared" ca="1" si="22"/>
        <v>6.4844634679356137</v>
      </c>
      <c r="BR19" t="str" cm="1">
        <f t="array" aca="1" ref="BR19" ca="1">INDEX(Abilities[Special Effect], BL19)</f>
        <v>Fortify</v>
      </c>
      <c r="BS19" t="b" cm="1">
        <f t="array" aca="1" ref="BS19" ca="1">RAND() &lt;INDEX(Abilities[Effect Chance], BL19)*BA19/100</f>
        <v>0</v>
      </c>
      <c r="BT19" t="str">
        <f t="shared" ca="1" si="23"/>
        <v/>
      </c>
      <c r="BU19" s="15">
        <f t="shared" ca="1" si="24"/>
        <v>6.4844634679356137</v>
      </c>
      <c r="BV19" s="15">
        <f t="shared" ca="1" si="25"/>
        <v>3.5391011862248067</v>
      </c>
      <c r="BW19" t="b">
        <f t="shared" ca="1" si="26"/>
        <v>0</v>
      </c>
      <c r="BX19" t="b">
        <f ca="1">AND(BW19, AT19=COUNTA(Parties[Opponent Party]))</f>
        <v>0</v>
      </c>
      <c r="BY19" s="15" cm="1">
        <f t="array" aca="1" ref="BY19" ca="1">INDEX(ElementMultiplier, AA19, BB19)*100/AZ19</f>
        <v>8.3333333333333339</v>
      </c>
      <c r="BZ19" s="19">
        <f t="shared" ca="1" si="27"/>
        <v>29</v>
      </c>
      <c r="CA19" s="19">
        <f t="shared" ca="1" si="28"/>
        <v>91</v>
      </c>
      <c r="CB19" s="19">
        <f t="shared" ca="1" si="29"/>
        <v>85</v>
      </c>
      <c r="CC19" s="19">
        <f t="shared" ca="1" si="30"/>
        <v>100</v>
      </c>
      <c r="CD19" s="19">
        <f t="shared" ca="1" si="31"/>
        <v>18</v>
      </c>
      <c r="CE19" s="19">
        <f t="shared" ca="1" si="32"/>
        <v>70</v>
      </c>
      <c r="CF19" t="str">
        <f t="shared" ca="1" si="33"/>
        <v/>
      </c>
    </row>
    <row r="20" spans="8:84">
      <c r="H20">
        <f t="shared" ca="1" si="0"/>
        <v>1</v>
      </c>
      <c r="I20" cm="1">
        <f t="array" aca="1" ref="I20" ca="1">IF(H20=H19, I19, INDEX(Parties[Player ID], H20))</f>
        <v>1</v>
      </c>
      <c r="J20" t="str" cm="1">
        <f t="array" aca="1" ref="J20" ca="1">IF(I20=I19,J19, INDEX(Monsters[Name], I20))</f>
        <v>Hades</v>
      </c>
      <c r="K20" cm="1">
        <f t="array" aca="1" ref="K20" ca="1">IF(AND($H20=$H19, CF19=""), AO19, INDEX(Monsters[Health], $I20))</f>
        <v>75</v>
      </c>
      <c r="L20" cm="1">
        <f t="array" aca="1" ref="L20" ca="1">IF(AND($H20=$H19, $CF19=""), AP19, INDEX(Monsters[Stamina], $I20))</f>
        <v>75</v>
      </c>
      <c r="M20" s="19" cm="1">
        <f t="array" aca="1" ref="M20" ca="1">IF(AND($H20=$H19, $CF19=""), AQ19, INDEX(Monsters[Attack], $I20))</f>
        <v>70</v>
      </c>
      <c r="N20" s="19" cm="1">
        <f t="array" aca="1" ref="N20" ca="1">IF(AND($H20=$H19, $CF19=""), AR19, INDEX(Monsters[Defense], $I20))</f>
        <v>65</v>
      </c>
      <c r="O20" s="19" cm="1">
        <f t="array" aca="1" ref="O20" ca="1">IF(AND($H20=$H19, $CF19=""), AS19, INDEX(Monsters[Luck], $I20))</f>
        <v>50</v>
      </c>
      <c r="P20" cm="1">
        <f t="array" aca="1" ref="P20" ca="1">IF(I20=I19, P19, MATCH(INDEX(Monsters[Element], I20), Elements, 0))</f>
        <v>1</v>
      </c>
      <c r="Q20" s="4" cm="1">
        <f t="array" aca="1" ref="Q20" ca="1">INDEX(Monsters[Chance to Use 2], I20)</f>
        <v>0.55000000000000004</v>
      </c>
      <c r="R20" cm="1">
        <f t="array" aca="1" ref="R20" ca="1">INDEX(Monsters[Ability 1 ID], I20)</f>
        <v>1</v>
      </c>
      <c r="S20" cm="1">
        <f t="array" aca="1" ref="S20" ca="1">INDEX(Monsters[Ability 2 ID], I20)</f>
        <v>7</v>
      </c>
      <c r="T20" cm="1">
        <f t="array" aca="1" ref="T20" ca="1">INDEX(Abilities[Stamina Cost], R20)</f>
        <v>5</v>
      </c>
      <c r="U20" cm="1">
        <f t="array" aca="1" ref="U20" ca="1">INDEX(Abilities[Stamina Cost], S20)</f>
        <v>5</v>
      </c>
      <c r="V20">
        <f t="shared" ca="1" si="1"/>
        <v>1</v>
      </c>
      <c r="W20">
        <f t="shared" ca="1" si="2"/>
        <v>5</v>
      </c>
      <c r="X20">
        <f t="shared" ca="1" si="3"/>
        <v>5</v>
      </c>
      <c r="Y20">
        <f t="shared" ca="1" si="4"/>
        <v>1</v>
      </c>
      <c r="Z20">
        <f t="shared" ca="1" si="5"/>
        <v>1</v>
      </c>
      <c r="AA20" s="19" cm="1">
        <f t="array" aca="1" ref="AA20" ca="1">INDEX(Abilities[Element ID], $Z20)</f>
        <v>1</v>
      </c>
      <c r="AB20" s="19" cm="1">
        <f t="array" aca="1" ref="AB20" ca="1">INDEX(Abilities[Stamina Cost], $Z20)</f>
        <v>5</v>
      </c>
      <c r="AC20" s="19" cm="1">
        <f t="array" aca="1" ref="AC20" ca="1">INDEX(Abilities[Min Damage], $Z20)</f>
        <v>3.5</v>
      </c>
      <c r="AD20" s="19" cm="1">
        <f t="array" aca="1" ref="AD20" ca="1">INDEX(Abilities[Max Damage], $Z20)</f>
        <v>10</v>
      </c>
      <c r="AE20" s="15">
        <f t="shared" ca="1" si="6"/>
        <v>4.9652085355448099</v>
      </c>
      <c r="AF20" t="str" cm="1">
        <f t="array" aca="1" ref="AF20" ca="1">INDEX(Abilities[Special Effect], Z20)</f>
        <v>Hit Chance</v>
      </c>
      <c r="AG20" t="b" cm="1">
        <f t="array" aca="1" ref="AG20" ca="1">RAND() &lt;INDEX(Abilities[Effect Chance], Z20)*O20/100</f>
        <v>1</v>
      </c>
      <c r="AH20" t="str">
        <f t="shared" ca="1" si="34"/>
        <v>Hit Chance</v>
      </c>
      <c r="AI20" s="15">
        <f t="shared" ca="1" si="7"/>
        <v>4.9652085355448099</v>
      </c>
      <c r="AJ20" s="15">
        <f t="shared" ca="1" si="8"/>
        <v>5.3077192891103673</v>
      </c>
      <c r="AK20" t="b">
        <f t="shared" ca="1" si="9"/>
        <v>0</v>
      </c>
      <c r="AL20" t="b">
        <f ca="1">AND(AK20, H20=COUNTA(Parties[Player Party]))</f>
        <v>0</v>
      </c>
      <c r="AM20" s="15" cm="1">
        <f t="array" aca="1" ref="AM20" ca="1">INDEX(ElementMultiplier, BM20, P20)*100/N20</f>
        <v>0.76923076923076927</v>
      </c>
      <c r="AN20" s="15">
        <f t="shared" ca="1" si="10"/>
        <v>4</v>
      </c>
      <c r="AO20" s="19">
        <f t="shared" ca="1" si="11"/>
        <v>71</v>
      </c>
      <c r="AP20" s="19">
        <f t="shared" ca="1" si="12"/>
        <v>70</v>
      </c>
      <c r="AQ20" s="19">
        <f t="shared" ca="1" si="13"/>
        <v>70</v>
      </c>
      <c r="AR20" s="19">
        <f t="shared" ca="1" si="14"/>
        <v>65</v>
      </c>
      <c r="AS20" s="19">
        <f t="shared" ca="1" si="15"/>
        <v>50</v>
      </c>
      <c r="AT20">
        <f t="shared" ca="1" si="16"/>
        <v>1</v>
      </c>
      <c r="AU20" cm="1">
        <f t="array" aca="1" ref="AU20" ca="1">IF(AT20=AT19, AU19, INDEX(Parties[Opponent ID], AT20))</f>
        <v>8</v>
      </c>
      <c r="AV20" t="str" cm="1">
        <f t="array" aca="1" ref="AV20" ca="1">IF(AU20=AU19,AV19, INDEX(Monsters[Name], AU20))</f>
        <v>Ripper</v>
      </c>
      <c r="AW20" cm="1">
        <f t="array" aca="1" ref="AW20" ca="1">IF(AND($AT20=$AT19, $CF19=""), CA19, INDEX(Monsters[Health], $AU20))</f>
        <v>91</v>
      </c>
      <c r="AX20" cm="1">
        <f t="array" aca="1" ref="AX20" ca="1">IF(AND($AT20=$AT19, $CF19=""), CB19, INDEX(Monsters[Stamina], $AU20))</f>
        <v>85</v>
      </c>
      <c r="AY20" s="19" cm="1">
        <f t="array" aca="1" ref="AY20" ca="1">IF(AND($AT20=$AT19, $CF19=""), CC19, INDEX(Monsters[Attack], $AU20))</f>
        <v>100</v>
      </c>
      <c r="AZ20" s="19" cm="1">
        <f t="array" aca="1" ref="AZ20" ca="1">IF(AND($AT20=$AT19, $CF19=""), CD19, INDEX(Monsters[Defense], $AU20))</f>
        <v>18</v>
      </c>
      <c r="BA20" s="19" cm="1">
        <f t="array" aca="1" ref="BA20" ca="1">IF(AND($AT20=$AT19, $CF19=""), CE19, INDEX(Monsters[Luck], $AU20))</f>
        <v>70</v>
      </c>
      <c r="BB20" cm="1">
        <f t="array" aca="1" ref="BB20" ca="1">IF(AU20=AU19, BB19, MATCH(INDEX(Monsters[Element], AU20), Elements, 0))</f>
        <v>6</v>
      </c>
      <c r="BC20" s="4" cm="1">
        <f t="array" aca="1" ref="BC20" ca="1">INDEX(Monsters[Chance to Use 2], AU20)</f>
        <v>0.25</v>
      </c>
      <c r="BD20" cm="1">
        <f t="array" aca="1" ref="BD20" ca="1">INDEX(Monsters[Ability 1 ID], AU20)</f>
        <v>7</v>
      </c>
      <c r="BE20" cm="1">
        <f t="array" aca="1" ref="BE20" ca="1">INDEX(Monsters[Ability 2 ID], AU20)</f>
        <v>2</v>
      </c>
      <c r="BF20" cm="1">
        <f t="array" aca="1" ref="BF20" ca="1">INDEX(Abilities[Stamina Cost], BD20)</f>
        <v>5</v>
      </c>
      <c r="BG20" cm="1">
        <f t="array" aca="1" ref="BG20" ca="1">INDEX(Abilities[Stamina Cost], BE20)</f>
        <v>6</v>
      </c>
      <c r="BH20">
        <f t="shared" ca="1" si="17"/>
        <v>1</v>
      </c>
      <c r="BI20">
        <f t="shared" ca="1" si="18"/>
        <v>5</v>
      </c>
      <c r="BJ20">
        <f t="shared" ca="1" si="19"/>
        <v>6</v>
      </c>
      <c r="BK20">
        <f t="shared" ca="1" si="20"/>
        <v>1</v>
      </c>
      <c r="BL20">
        <f t="shared" ca="1" si="21"/>
        <v>7</v>
      </c>
      <c r="BM20" s="19" cm="1">
        <f t="array" aca="1" ref="BM20" ca="1">INDEX(Abilities[Element ID], $BL20)</f>
        <v>3</v>
      </c>
      <c r="BN20" s="19" cm="1">
        <f t="array" aca="1" ref="BN20" ca="1">INDEX(Abilities[Stamina Cost], $BL20)</f>
        <v>5</v>
      </c>
      <c r="BO20" s="19" cm="1">
        <f t="array" aca="1" ref="BO20" ca="1">INDEX(Abilities[Min Damage], $BL20)</f>
        <v>5</v>
      </c>
      <c r="BP20" s="19" cm="1">
        <f t="array" aca="1" ref="BP20" ca="1">INDEX(Abilities[Max Damage], $BL20)</f>
        <v>10</v>
      </c>
      <c r="BQ20" s="15">
        <f t="shared" ca="1" si="22"/>
        <v>5.3077192891103673</v>
      </c>
      <c r="BR20" t="str" cm="1">
        <f t="array" aca="1" ref="BR20" ca="1">INDEX(Abilities[Special Effect], BL20)</f>
        <v>Fortify</v>
      </c>
      <c r="BS20" t="b" cm="1">
        <f t="array" aca="1" ref="BS20" ca="1">RAND() &lt;INDEX(Abilities[Effect Chance], BL20)*BA20/100</f>
        <v>1</v>
      </c>
      <c r="BT20" t="str">
        <f t="shared" ca="1" si="23"/>
        <v>Fortify</v>
      </c>
      <c r="BU20" s="15">
        <f t="shared" ca="1" si="24"/>
        <v>5.3077192891103673</v>
      </c>
      <c r="BV20" s="15">
        <f t="shared" ca="1" si="25"/>
        <v>4.9652085355448099</v>
      </c>
      <c r="BW20" t="b">
        <f t="shared" ca="1" si="26"/>
        <v>0</v>
      </c>
      <c r="BX20" t="b">
        <f ca="1">AND(BW20, AT20=COUNTA(Parties[Opponent Party]))</f>
        <v>0</v>
      </c>
      <c r="BY20" s="15" cm="1">
        <f t="array" aca="1" ref="BY20" ca="1">INDEX(ElementMultiplier, AA20, BB20)*100/AZ20</f>
        <v>8.3333333333333339</v>
      </c>
      <c r="BZ20" s="19">
        <f t="shared" ca="1" si="27"/>
        <v>41</v>
      </c>
      <c r="CA20" s="19">
        <f t="shared" ca="1" si="28"/>
        <v>50</v>
      </c>
      <c r="CB20" s="19">
        <f t="shared" ca="1" si="29"/>
        <v>80</v>
      </c>
      <c r="CC20" s="19">
        <f t="shared" ca="1" si="30"/>
        <v>100</v>
      </c>
      <c r="CD20" s="19">
        <f t="shared" ca="1" si="31"/>
        <v>20</v>
      </c>
      <c r="CE20" s="19">
        <f t="shared" ca="1" si="32"/>
        <v>70</v>
      </c>
      <c r="CF20" t="str">
        <f t="shared" ca="1" si="33"/>
        <v/>
      </c>
    </row>
    <row r="21" spans="8:84">
      <c r="H21">
        <f t="shared" ca="1" si="0"/>
        <v>1</v>
      </c>
      <c r="I21" cm="1">
        <f t="array" aca="1" ref="I21" ca="1">IF(H21=H20, I20, INDEX(Parties[Player ID], H21))</f>
        <v>1</v>
      </c>
      <c r="J21" t="str" cm="1">
        <f t="array" aca="1" ref="J21" ca="1">IF(I21=I20,J20, INDEX(Monsters[Name], I21))</f>
        <v>Hades</v>
      </c>
      <c r="K21" cm="1">
        <f t="array" aca="1" ref="K21" ca="1">IF(AND($H21=$H20, CF20=""), AO20, INDEX(Monsters[Health], $I21))</f>
        <v>71</v>
      </c>
      <c r="L21" cm="1">
        <f t="array" aca="1" ref="L21" ca="1">IF(AND($H21=$H20, $CF20=""), AP20, INDEX(Monsters[Stamina], $I21))</f>
        <v>70</v>
      </c>
      <c r="M21" s="19" cm="1">
        <f t="array" aca="1" ref="M21" ca="1">IF(AND($H21=$H20, $CF20=""), AQ20, INDEX(Monsters[Attack], $I21))</f>
        <v>70</v>
      </c>
      <c r="N21" s="19" cm="1">
        <f t="array" aca="1" ref="N21" ca="1">IF(AND($H21=$H20, $CF20=""), AR20, INDEX(Monsters[Defense], $I21))</f>
        <v>65</v>
      </c>
      <c r="O21" s="19" cm="1">
        <f t="array" aca="1" ref="O21" ca="1">IF(AND($H21=$H20, $CF20=""), AS20, INDEX(Monsters[Luck], $I21))</f>
        <v>50</v>
      </c>
      <c r="P21" cm="1">
        <f t="array" aca="1" ref="P21" ca="1">IF(I21=I20, P20, MATCH(INDEX(Monsters[Element], I21), Elements, 0))</f>
        <v>1</v>
      </c>
      <c r="Q21" s="4" cm="1">
        <f t="array" aca="1" ref="Q21" ca="1">INDEX(Monsters[Chance to Use 2], I21)</f>
        <v>0.55000000000000004</v>
      </c>
      <c r="R21" cm="1">
        <f t="array" aca="1" ref="R21" ca="1">INDEX(Monsters[Ability 1 ID], I21)</f>
        <v>1</v>
      </c>
      <c r="S21" cm="1">
        <f t="array" aca="1" ref="S21" ca="1">INDEX(Monsters[Ability 2 ID], I21)</f>
        <v>7</v>
      </c>
      <c r="T21" cm="1">
        <f t="array" aca="1" ref="T21" ca="1">INDEX(Abilities[Stamina Cost], R21)</f>
        <v>5</v>
      </c>
      <c r="U21" cm="1">
        <f t="array" aca="1" ref="U21" ca="1">INDEX(Abilities[Stamina Cost], S21)</f>
        <v>5</v>
      </c>
      <c r="V21">
        <f t="shared" ca="1" si="1"/>
        <v>1</v>
      </c>
      <c r="W21">
        <f t="shared" ca="1" si="2"/>
        <v>5</v>
      </c>
      <c r="X21">
        <f t="shared" ca="1" si="3"/>
        <v>5</v>
      </c>
      <c r="Y21">
        <f t="shared" ca="1" si="4"/>
        <v>1</v>
      </c>
      <c r="Z21">
        <f t="shared" ca="1" si="5"/>
        <v>1</v>
      </c>
      <c r="AA21" s="19" cm="1">
        <f t="array" aca="1" ref="AA21" ca="1">INDEX(Abilities[Element ID], $Z21)</f>
        <v>1</v>
      </c>
      <c r="AB21" s="19" cm="1">
        <f t="array" aca="1" ref="AB21" ca="1">INDEX(Abilities[Stamina Cost], $Z21)</f>
        <v>5</v>
      </c>
      <c r="AC21" s="19" cm="1">
        <f t="array" aca="1" ref="AC21" ca="1">INDEX(Abilities[Min Damage], $Z21)</f>
        <v>3.5</v>
      </c>
      <c r="AD21" s="19" cm="1">
        <f t="array" aca="1" ref="AD21" ca="1">INDEX(Abilities[Max Damage], $Z21)</f>
        <v>10</v>
      </c>
      <c r="AE21" s="15">
        <f t="shared" ca="1" si="6"/>
        <v>5.9586760340008098</v>
      </c>
      <c r="AF21" t="str" cm="1">
        <f t="array" aca="1" ref="AF21" ca="1">INDEX(Abilities[Special Effect], Z21)</f>
        <v>Hit Chance</v>
      </c>
      <c r="AG21" t="b" cm="1">
        <f t="array" aca="1" ref="AG21" ca="1">RAND() &lt;INDEX(Abilities[Effect Chance], Z21)*O21/100</f>
        <v>0</v>
      </c>
      <c r="AH21" t="str">
        <f t="shared" ca="1" si="34"/>
        <v/>
      </c>
      <c r="AI21" s="15">
        <f t="shared" ca="1" si="7"/>
        <v>0</v>
      </c>
      <c r="AJ21" s="15">
        <f t="shared" ca="1" si="8"/>
        <v>7.8007164856984783</v>
      </c>
      <c r="AK21" t="b">
        <f t="shared" ca="1" si="9"/>
        <v>0</v>
      </c>
      <c r="AL21" t="b">
        <f ca="1">AND(AK21, H21=COUNTA(Parties[Player Party]))</f>
        <v>0</v>
      </c>
      <c r="AM21" s="15" cm="1">
        <f t="array" aca="1" ref="AM21" ca="1">INDEX(ElementMultiplier, BM21, P21)*100/N21</f>
        <v>0.76923076923076927</v>
      </c>
      <c r="AN21" s="15">
        <f t="shared" ca="1" si="10"/>
        <v>6</v>
      </c>
      <c r="AO21" s="19">
        <f t="shared" ca="1" si="11"/>
        <v>65</v>
      </c>
      <c r="AP21" s="19">
        <f t="shared" ca="1" si="12"/>
        <v>65</v>
      </c>
      <c r="AQ21" s="19">
        <f t="shared" ca="1" si="13"/>
        <v>70</v>
      </c>
      <c r="AR21" s="19">
        <f t="shared" ca="1" si="14"/>
        <v>65</v>
      </c>
      <c r="AS21" s="19">
        <f t="shared" ca="1" si="15"/>
        <v>50</v>
      </c>
      <c r="AT21">
        <f t="shared" ca="1" si="16"/>
        <v>1</v>
      </c>
      <c r="AU21" cm="1">
        <f t="array" aca="1" ref="AU21" ca="1">IF(AT21=AT20, AU20, INDEX(Parties[Opponent ID], AT21))</f>
        <v>8</v>
      </c>
      <c r="AV21" t="str" cm="1">
        <f t="array" aca="1" ref="AV21" ca="1">IF(AU21=AU20,AV20, INDEX(Monsters[Name], AU21))</f>
        <v>Ripper</v>
      </c>
      <c r="AW21" cm="1">
        <f t="array" aca="1" ref="AW21" ca="1">IF(AND($AT21=$AT20, $CF20=""), CA20, INDEX(Monsters[Health], $AU21))</f>
        <v>50</v>
      </c>
      <c r="AX21" cm="1">
        <f t="array" aca="1" ref="AX21" ca="1">IF(AND($AT21=$AT20, $CF20=""), CB20, INDEX(Monsters[Stamina], $AU21))</f>
        <v>80</v>
      </c>
      <c r="AY21" s="19" cm="1">
        <f t="array" aca="1" ref="AY21" ca="1">IF(AND($AT21=$AT20, $CF20=""), CC20, INDEX(Monsters[Attack], $AU21))</f>
        <v>100</v>
      </c>
      <c r="AZ21" s="19" cm="1">
        <f t="array" aca="1" ref="AZ21" ca="1">IF(AND($AT21=$AT20, $CF20=""), CD20, INDEX(Monsters[Defense], $AU21))</f>
        <v>20</v>
      </c>
      <c r="BA21" s="19" cm="1">
        <f t="array" aca="1" ref="BA21" ca="1">IF(AND($AT21=$AT20, $CF20=""), CE20, INDEX(Monsters[Luck], $AU21))</f>
        <v>70</v>
      </c>
      <c r="BB21" cm="1">
        <f t="array" aca="1" ref="BB21" ca="1">IF(AU21=AU20, BB20, MATCH(INDEX(Monsters[Element], AU21), Elements, 0))</f>
        <v>6</v>
      </c>
      <c r="BC21" s="4" cm="1">
        <f t="array" aca="1" ref="BC21" ca="1">INDEX(Monsters[Chance to Use 2], AU21)</f>
        <v>0.25</v>
      </c>
      <c r="BD21" cm="1">
        <f t="array" aca="1" ref="BD21" ca="1">INDEX(Monsters[Ability 1 ID], AU21)</f>
        <v>7</v>
      </c>
      <c r="BE21" cm="1">
        <f t="array" aca="1" ref="BE21" ca="1">INDEX(Monsters[Ability 2 ID], AU21)</f>
        <v>2</v>
      </c>
      <c r="BF21" cm="1">
        <f t="array" aca="1" ref="BF21" ca="1">INDEX(Abilities[Stamina Cost], BD21)</f>
        <v>5</v>
      </c>
      <c r="BG21" cm="1">
        <f t="array" aca="1" ref="BG21" ca="1">INDEX(Abilities[Stamina Cost], BE21)</f>
        <v>6</v>
      </c>
      <c r="BH21">
        <f t="shared" ca="1" si="17"/>
        <v>1</v>
      </c>
      <c r="BI21">
        <f t="shared" ca="1" si="18"/>
        <v>5</v>
      </c>
      <c r="BJ21">
        <f t="shared" ca="1" si="19"/>
        <v>6</v>
      </c>
      <c r="BK21">
        <f t="shared" ca="1" si="20"/>
        <v>1</v>
      </c>
      <c r="BL21">
        <f t="shared" ca="1" si="21"/>
        <v>7</v>
      </c>
      <c r="BM21" s="19" cm="1">
        <f t="array" aca="1" ref="BM21" ca="1">INDEX(Abilities[Element ID], $BL21)</f>
        <v>3</v>
      </c>
      <c r="BN21" s="19" cm="1">
        <f t="array" aca="1" ref="BN21" ca="1">INDEX(Abilities[Stamina Cost], $BL21)</f>
        <v>5</v>
      </c>
      <c r="BO21" s="19" cm="1">
        <f t="array" aca="1" ref="BO21" ca="1">INDEX(Abilities[Min Damage], $BL21)</f>
        <v>5</v>
      </c>
      <c r="BP21" s="19" cm="1">
        <f t="array" aca="1" ref="BP21" ca="1">INDEX(Abilities[Max Damage], $BL21)</f>
        <v>10</v>
      </c>
      <c r="BQ21" s="15">
        <f t="shared" ca="1" si="22"/>
        <v>7.8007164856984783</v>
      </c>
      <c r="BR21" t="str" cm="1">
        <f t="array" aca="1" ref="BR21" ca="1">INDEX(Abilities[Special Effect], BL21)</f>
        <v>Fortify</v>
      </c>
      <c r="BS21" t="b" cm="1">
        <f t="array" aca="1" ref="BS21" ca="1">RAND() &lt;INDEX(Abilities[Effect Chance], BL21)*BA21/100</f>
        <v>1</v>
      </c>
      <c r="BT21" t="str">
        <f t="shared" ca="1" si="23"/>
        <v>Fortify</v>
      </c>
      <c r="BU21" s="15">
        <f t="shared" ca="1" si="24"/>
        <v>7.8007164856984783</v>
      </c>
      <c r="BV21" s="15">
        <f t="shared" ca="1" si="25"/>
        <v>0</v>
      </c>
      <c r="BW21" t="b">
        <f t="shared" ca="1" si="26"/>
        <v>0</v>
      </c>
      <c r="BX21" t="b">
        <f ca="1">AND(BW21, AT21=COUNTA(Parties[Opponent Party]))</f>
        <v>0</v>
      </c>
      <c r="BY21" s="15" cm="1">
        <f t="array" aca="1" ref="BY21" ca="1">INDEX(ElementMultiplier, AA21, BB21)*100/AZ21</f>
        <v>7.5</v>
      </c>
      <c r="BZ21" s="19">
        <f t="shared" ca="1" si="27"/>
        <v>0</v>
      </c>
      <c r="CA21" s="19">
        <f t="shared" ca="1" si="28"/>
        <v>50</v>
      </c>
      <c r="CB21" s="19">
        <f t="shared" ca="1" si="29"/>
        <v>75</v>
      </c>
      <c r="CC21" s="19">
        <f t="shared" ca="1" si="30"/>
        <v>100</v>
      </c>
      <c r="CD21" s="19">
        <f t="shared" ca="1" si="31"/>
        <v>22</v>
      </c>
      <c r="CE21" s="19">
        <f t="shared" ca="1" si="32"/>
        <v>70</v>
      </c>
      <c r="CF21" t="str">
        <f t="shared" ca="1" si="33"/>
        <v/>
      </c>
    </row>
    <row r="22" spans="8:84">
      <c r="H22">
        <f t="shared" ca="1" si="0"/>
        <v>1</v>
      </c>
      <c r="I22" cm="1">
        <f t="array" aca="1" ref="I22" ca="1">IF(H22=H21, I21, INDEX(Parties[Player ID], H22))</f>
        <v>1</v>
      </c>
      <c r="J22" t="str" cm="1">
        <f t="array" aca="1" ref="J22" ca="1">IF(I22=I21,J21, INDEX(Monsters[Name], I22))</f>
        <v>Hades</v>
      </c>
      <c r="K22" cm="1">
        <f t="array" aca="1" ref="K22" ca="1">IF(AND($H22=$H21, CF21=""), AO21, INDEX(Monsters[Health], $I22))</f>
        <v>65</v>
      </c>
      <c r="L22" cm="1">
        <f t="array" aca="1" ref="L22" ca="1">IF(AND($H22=$H21, $CF21=""), AP21, INDEX(Monsters[Stamina], $I22))</f>
        <v>65</v>
      </c>
      <c r="M22" s="19" cm="1">
        <f t="array" aca="1" ref="M22" ca="1">IF(AND($H22=$H21, $CF21=""), AQ21, INDEX(Monsters[Attack], $I22))</f>
        <v>70</v>
      </c>
      <c r="N22" s="19" cm="1">
        <f t="array" aca="1" ref="N22" ca="1">IF(AND($H22=$H21, $CF21=""), AR21, INDEX(Monsters[Defense], $I22))</f>
        <v>65</v>
      </c>
      <c r="O22" s="19" cm="1">
        <f t="array" aca="1" ref="O22" ca="1">IF(AND($H22=$H21, $CF21=""), AS21, INDEX(Monsters[Luck], $I22))</f>
        <v>50</v>
      </c>
      <c r="P22" cm="1">
        <f t="array" aca="1" ref="P22" ca="1">IF(I22=I21, P21, MATCH(INDEX(Monsters[Element], I22), Elements, 0))</f>
        <v>1</v>
      </c>
      <c r="Q22" s="4" cm="1">
        <f t="array" aca="1" ref="Q22" ca="1">INDEX(Monsters[Chance to Use 2], I22)</f>
        <v>0.55000000000000004</v>
      </c>
      <c r="R22" cm="1">
        <f t="array" aca="1" ref="R22" ca="1">INDEX(Monsters[Ability 1 ID], I22)</f>
        <v>1</v>
      </c>
      <c r="S22" cm="1">
        <f t="array" aca="1" ref="S22" ca="1">INDEX(Monsters[Ability 2 ID], I22)</f>
        <v>7</v>
      </c>
      <c r="T22" cm="1">
        <f t="array" aca="1" ref="T22" ca="1">INDEX(Abilities[Stamina Cost], R22)</f>
        <v>5</v>
      </c>
      <c r="U22" cm="1">
        <f t="array" aca="1" ref="U22" ca="1">INDEX(Abilities[Stamina Cost], S22)</f>
        <v>5</v>
      </c>
      <c r="V22">
        <f t="shared" ca="1" si="1"/>
        <v>1</v>
      </c>
      <c r="W22">
        <f t="shared" ca="1" si="2"/>
        <v>5</v>
      </c>
      <c r="X22">
        <f t="shared" ca="1" si="3"/>
        <v>5</v>
      </c>
      <c r="Y22">
        <f t="shared" ca="1" si="4"/>
        <v>2</v>
      </c>
      <c r="Z22">
        <f t="shared" ca="1" si="5"/>
        <v>7</v>
      </c>
      <c r="AA22" s="19" cm="1">
        <f t="array" aca="1" ref="AA22" ca="1">INDEX(Abilities[Element ID], $Z22)</f>
        <v>3</v>
      </c>
      <c r="AB22" s="19" cm="1">
        <f t="array" aca="1" ref="AB22" ca="1">INDEX(Abilities[Stamina Cost], $Z22)</f>
        <v>5</v>
      </c>
      <c r="AC22" s="19" cm="1">
        <f t="array" aca="1" ref="AC22" ca="1">INDEX(Abilities[Min Damage], $Z22)</f>
        <v>5</v>
      </c>
      <c r="AD22" s="19" cm="1">
        <f t="array" aca="1" ref="AD22" ca="1">INDEX(Abilities[Max Damage], $Z22)</f>
        <v>10</v>
      </c>
      <c r="AE22" s="15">
        <f t="shared" ca="1" si="6"/>
        <v>5.2687954719563574</v>
      </c>
      <c r="AF22" t="str" cm="1">
        <f t="array" aca="1" ref="AF22" ca="1">INDEX(Abilities[Special Effect], Z22)</f>
        <v>Fortify</v>
      </c>
      <c r="AG22" t="b" cm="1">
        <f t="array" aca="1" ref="AG22" ca="1">RAND() &lt;INDEX(Abilities[Effect Chance], Z22)*O22/100</f>
        <v>1</v>
      </c>
      <c r="AH22" t="str">
        <f t="shared" ca="1" si="34"/>
        <v>Fortify</v>
      </c>
      <c r="AI22" s="15">
        <f t="shared" ca="1" si="7"/>
        <v>5.2687954719563574</v>
      </c>
      <c r="AJ22" s="15">
        <f t="shared" ca="1" si="8"/>
        <v>8.0470414078575025</v>
      </c>
      <c r="AK22" t="b">
        <f t="shared" ca="1" si="9"/>
        <v>0</v>
      </c>
      <c r="AL22" t="b">
        <f ca="1">AND(AK22, H22=COUNTA(Parties[Player Party]))</f>
        <v>0</v>
      </c>
      <c r="AM22" s="15" cm="1">
        <f t="array" aca="1" ref="AM22" ca="1">INDEX(ElementMultiplier, BM22, P22)*100/N22</f>
        <v>0.76923076923076927</v>
      </c>
      <c r="AN22" s="15">
        <f t="shared" ca="1" si="10"/>
        <v>6</v>
      </c>
      <c r="AO22" s="19">
        <f t="shared" ca="1" si="11"/>
        <v>59</v>
      </c>
      <c r="AP22" s="19">
        <f t="shared" ca="1" si="12"/>
        <v>60</v>
      </c>
      <c r="AQ22" s="19">
        <f t="shared" ca="1" si="13"/>
        <v>70</v>
      </c>
      <c r="AR22" s="19">
        <f t="shared" ca="1" si="14"/>
        <v>72</v>
      </c>
      <c r="AS22" s="19">
        <f t="shared" ca="1" si="15"/>
        <v>50</v>
      </c>
      <c r="AT22">
        <f t="shared" ca="1" si="16"/>
        <v>1</v>
      </c>
      <c r="AU22" cm="1">
        <f t="array" aca="1" ref="AU22" ca="1">IF(AT22=AT21, AU21, INDEX(Parties[Opponent ID], AT22))</f>
        <v>8</v>
      </c>
      <c r="AV22" t="str" cm="1">
        <f t="array" aca="1" ref="AV22" ca="1">IF(AU22=AU21,AV21, INDEX(Monsters[Name], AU22))</f>
        <v>Ripper</v>
      </c>
      <c r="AW22" cm="1">
        <f t="array" aca="1" ref="AW22" ca="1">IF(AND($AT22=$AT21, $CF21=""), CA21, INDEX(Monsters[Health], $AU22))</f>
        <v>50</v>
      </c>
      <c r="AX22" cm="1">
        <f t="array" aca="1" ref="AX22" ca="1">IF(AND($AT22=$AT21, $CF21=""), CB21, INDEX(Monsters[Stamina], $AU22))</f>
        <v>75</v>
      </c>
      <c r="AY22" s="19" cm="1">
        <f t="array" aca="1" ref="AY22" ca="1">IF(AND($AT22=$AT21, $CF21=""), CC21, INDEX(Monsters[Attack], $AU22))</f>
        <v>100</v>
      </c>
      <c r="AZ22" s="19" cm="1">
        <f t="array" aca="1" ref="AZ22" ca="1">IF(AND($AT22=$AT21, $CF21=""), CD21, INDEX(Monsters[Defense], $AU22))</f>
        <v>22</v>
      </c>
      <c r="BA22" s="19" cm="1">
        <f t="array" aca="1" ref="BA22" ca="1">IF(AND($AT22=$AT21, $CF21=""), CE21, INDEX(Monsters[Luck], $AU22))</f>
        <v>70</v>
      </c>
      <c r="BB22" cm="1">
        <f t="array" aca="1" ref="BB22" ca="1">IF(AU22=AU21, BB21, MATCH(INDEX(Monsters[Element], AU22), Elements, 0))</f>
        <v>6</v>
      </c>
      <c r="BC22" s="4" cm="1">
        <f t="array" aca="1" ref="BC22" ca="1">INDEX(Monsters[Chance to Use 2], AU22)</f>
        <v>0.25</v>
      </c>
      <c r="BD22" cm="1">
        <f t="array" aca="1" ref="BD22" ca="1">INDEX(Monsters[Ability 1 ID], AU22)</f>
        <v>7</v>
      </c>
      <c r="BE22" cm="1">
        <f t="array" aca="1" ref="BE22" ca="1">INDEX(Monsters[Ability 2 ID], AU22)</f>
        <v>2</v>
      </c>
      <c r="BF22" cm="1">
        <f t="array" aca="1" ref="BF22" ca="1">INDEX(Abilities[Stamina Cost], BD22)</f>
        <v>5</v>
      </c>
      <c r="BG22" cm="1">
        <f t="array" aca="1" ref="BG22" ca="1">INDEX(Abilities[Stamina Cost], BE22)</f>
        <v>6</v>
      </c>
      <c r="BH22">
        <f t="shared" ca="1" si="17"/>
        <v>1</v>
      </c>
      <c r="BI22">
        <f t="shared" ca="1" si="18"/>
        <v>5</v>
      </c>
      <c r="BJ22">
        <f t="shared" ca="1" si="19"/>
        <v>6</v>
      </c>
      <c r="BK22">
        <f t="shared" ca="1" si="20"/>
        <v>1</v>
      </c>
      <c r="BL22">
        <f t="shared" ca="1" si="21"/>
        <v>7</v>
      </c>
      <c r="BM22" s="19" cm="1">
        <f t="array" aca="1" ref="BM22" ca="1">INDEX(Abilities[Element ID], $BL22)</f>
        <v>3</v>
      </c>
      <c r="BN22" s="19" cm="1">
        <f t="array" aca="1" ref="BN22" ca="1">INDEX(Abilities[Stamina Cost], $BL22)</f>
        <v>5</v>
      </c>
      <c r="BO22" s="19" cm="1">
        <f t="array" aca="1" ref="BO22" ca="1">INDEX(Abilities[Min Damage], $BL22)</f>
        <v>5</v>
      </c>
      <c r="BP22" s="19" cm="1">
        <f t="array" aca="1" ref="BP22" ca="1">INDEX(Abilities[Max Damage], $BL22)</f>
        <v>10</v>
      </c>
      <c r="BQ22" s="15">
        <f t="shared" ca="1" si="22"/>
        <v>8.0470414078575025</v>
      </c>
      <c r="BR22" t="str" cm="1">
        <f t="array" aca="1" ref="BR22" ca="1">INDEX(Abilities[Special Effect], BL22)</f>
        <v>Fortify</v>
      </c>
      <c r="BS22" t="b" cm="1">
        <f t="array" aca="1" ref="BS22" ca="1">RAND() &lt;INDEX(Abilities[Effect Chance], BL22)*BA22/100</f>
        <v>0</v>
      </c>
      <c r="BT22" t="str">
        <f t="shared" ca="1" si="23"/>
        <v/>
      </c>
      <c r="BU22" s="15">
        <f t="shared" ca="1" si="24"/>
        <v>8.0470414078575025</v>
      </c>
      <c r="BV22" s="15">
        <f t="shared" ca="1" si="25"/>
        <v>5.2687954719563574</v>
      </c>
      <c r="BW22" t="b">
        <f t="shared" ca="1" si="26"/>
        <v>0</v>
      </c>
      <c r="BX22" t="b">
        <f ca="1">AND(BW22, AT22=COUNTA(Parties[Opponent Party]))</f>
        <v>0</v>
      </c>
      <c r="BY22" s="15" cm="1">
        <f t="array" aca="1" ref="BY22" ca="1">INDEX(ElementMultiplier, AA22, BB22)*100/AZ22</f>
        <v>4.5454545454545459</v>
      </c>
      <c r="BZ22" s="19">
        <f t="shared" ca="1" si="27"/>
        <v>24</v>
      </c>
      <c r="CA22" s="19">
        <f t="shared" ca="1" si="28"/>
        <v>26</v>
      </c>
      <c r="CB22" s="19">
        <f t="shared" ca="1" si="29"/>
        <v>70</v>
      </c>
      <c r="CC22" s="19">
        <f t="shared" ca="1" si="30"/>
        <v>100</v>
      </c>
      <c r="CD22" s="19">
        <f t="shared" ca="1" si="31"/>
        <v>22</v>
      </c>
      <c r="CE22" s="19">
        <f t="shared" ca="1" si="32"/>
        <v>70</v>
      </c>
      <c r="CF22" t="str">
        <f t="shared" ca="1" si="33"/>
        <v/>
      </c>
    </row>
    <row r="23" spans="8:84">
      <c r="H23">
        <f t="shared" ca="1" si="0"/>
        <v>1</v>
      </c>
      <c r="I23" cm="1">
        <f t="array" aca="1" ref="I23" ca="1">IF(H23=H22, I22, INDEX(Parties[Player ID], H23))</f>
        <v>1</v>
      </c>
      <c r="J23" t="str" cm="1">
        <f t="array" aca="1" ref="J23" ca="1">IF(I23=I22,J22, INDEX(Monsters[Name], I23))</f>
        <v>Hades</v>
      </c>
      <c r="K23" cm="1">
        <f t="array" aca="1" ref="K23" ca="1">IF(AND($H23=$H22, CF22=""), AO22, INDEX(Monsters[Health], $I23))</f>
        <v>59</v>
      </c>
      <c r="L23" cm="1">
        <f t="array" aca="1" ref="L23" ca="1">IF(AND($H23=$H22, $CF22=""), AP22, INDEX(Monsters[Stamina], $I23))</f>
        <v>60</v>
      </c>
      <c r="M23" s="19" cm="1">
        <f t="array" aca="1" ref="M23" ca="1">IF(AND($H23=$H22, $CF22=""), AQ22, INDEX(Monsters[Attack], $I23))</f>
        <v>70</v>
      </c>
      <c r="N23" s="19" cm="1">
        <f t="array" aca="1" ref="N23" ca="1">IF(AND($H23=$H22, $CF22=""), AR22, INDEX(Monsters[Defense], $I23))</f>
        <v>72</v>
      </c>
      <c r="O23" s="19" cm="1">
        <f t="array" aca="1" ref="O23" ca="1">IF(AND($H23=$H22, $CF22=""), AS22, INDEX(Monsters[Luck], $I23))</f>
        <v>50</v>
      </c>
      <c r="P23" cm="1">
        <f t="array" aca="1" ref="P23" ca="1">IF(I23=I22, P22, MATCH(INDEX(Monsters[Element], I23), Elements, 0))</f>
        <v>1</v>
      </c>
      <c r="Q23" s="4" cm="1">
        <f t="array" aca="1" ref="Q23" ca="1">INDEX(Monsters[Chance to Use 2], I23)</f>
        <v>0.55000000000000004</v>
      </c>
      <c r="R23" cm="1">
        <f t="array" aca="1" ref="R23" ca="1">INDEX(Monsters[Ability 1 ID], I23)</f>
        <v>1</v>
      </c>
      <c r="S23" cm="1">
        <f t="array" aca="1" ref="S23" ca="1">INDEX(Monsters[Ability 2 ID], I23)</f>
        <v>7</v>
      </c>
      <c r="T23" cm="1">
        <f t="array" aca="1" ref="T23" ca="1">INDEX(Abilities[Stamina Cost], R23)</f>
        <v>5</v>
      </c>
      <c r="U23" cm="1">
        <f t="array" aca="1" ref="U23" ca="1">INDEX(Abilities[Stamina Cost], S23)</f>
        <v>5</v>
      </c>
      <c r="V23">
        <f t="shared" ca="1" si="1"/>
        <v>1</v>
      </c>
      <c r="W23">
        <f t="shared" ca="1" si="2"/>
        <v>5</v>
      </c>
      <c r="X23">
        <f t="shared" ca="1" si="3"/>
        <v>5</v>
      </c>
      <c r="Y23">
        <f t="shared" ca="1" si="4"/>
        <v>2</v>
      </c>
      <c r="Z23">
        <f t="shared" ca="1" si="5"/>
        <v>7</v>
      </c>
      <c r="AA23" s="19" cm="1">
        <f t="array" aca="1" ref="AA23" ca="1">INDEX(Abilities[Element ID], $Z23)</f>
        <v>3</v>
      </c>
      <c r="AB23" s="19" cm="1">
        <f t="array" aca="1" ref="AB23" ca="1">INDEX(Abilities[Stamina Cost], $Z23)</f>
        <v>5</v>
      </c>
      <c r="AC23" s="19" cm="1">
        <f t="array" aca="1" ref="AC23" ca="1">INDEX(Abilities[Min Damage], $Z23)</f>
        <v>5</v>
      </c>
      <c r="AD23" s="19" cm="1">
        <f t="array" aca="1" ref="AD23" ca="1">INDEX(Abilities[Max Damage], $Z23)</f>
        <v>10</v>
      </c>
      <c r="AE23" s="15">
        <f t="shared" ca="1" si="6"/>
        <v>4.5555033367521363</v>
      </c>
      <c r="AF23" t="str" cm="1">
        <f t="array" aca="1" ref="AF23" ca="1">INDEX(Abilities[Special Effect], Z23)</f>
        <v>Fortify</v>
      </c>
      <c r="AG23" t="b" cm="1">
        <f t="array" aca="1" ref="AG23" ca="1">RAND() &lt;INDEX(Abilities[Effect Chance], Z23)*O23/100</f>
        <v>1</v>
      </c>
      <c r="AH23" t="str">
        <f t="shared" ca="1" si="34"/>
        <v>Fortify</v>
      </c>
      <c r="AI23" s="15">
        <f t="shared" ca="1" si="7"/>
        <v>4.5555033367521363</v>
      </c>
      <c r="AJ23" s="15">
        <f t="shared" ca="1" si="8"/>
        <v>14.946498108460229</v>
      </c>
      <c r="AK23" t="b">
        <f t="shared" ca="1" si="9"/>
        <v>0</v>
      </c>
      <c r="AL23" t="b">
        <f ca="1">AND(AK23, H23=COUNTA(Parties[Player Party]))</f>
        <v>0</v>
      </c>
      <c r="AM23" s="15" cm="1">
        <f t="array" aca="1" ref="AM23" ca="1">INDEX(ElementMultiplier, BM23, P23)*100/N23</f>
        <v>1.3888888888888888</v>
      </c>
      <c r="AN23" s="15">
        <f t="shared" ca="1" si="10"/>
        <v>21</v>
      </c>
      <c r="AO23" s="19">
        <f t="shared" ca="1" si="11"/>
        <v>38</v>
      </c>
      <c r="AP23" s="19">
        <f t="shared" ca="1" si="12"/>
        <v>55</v>
      </c>
      <c r="AQ23" s="19">
        <f t="shared" ca="1" si="13"/>
        <v>70</v>
      </c>
      <c r="AR23" s="19">
        <f t="shared" ca="1" si="14"/>
        <v>79</v>
      </c>
      <c r="AS23" s="19">
        <f t="shared" ca="1" si="15"/>
        <v>50</v>
      </c>
      <c r="AT23">
        <f t="shared" ca="1" si="16"/>
        <v>1</v>
      </c>
      <c r="AU23" cm="1">
        <f t="array" aca="1" ref="AU23" ca="1">IF(AT23=AT22, AU22, INDEX(Parties[Opponent ID], AT23))</f>
        <v>8</v>
      </c>
      <c r="AV23" t="str" cm="1">
        <f t="array" aca="1" ref="AV23" ca="1">IF(AU23=AU22,AV22, INDEX(Monsters[Name], AU23))</f>
        <v>Ripper</v>
      </c>
      <c r="AW23" cm="1">
        <f t="array" aca="1" ref="AW23" ca="1">IF(AND($AT23=$AT22, $CF22=""), CA22, INDEX(Monsters[Health], $AU23))</f>
        <v>26</v>
      </c>
      <c r="AX23" cm="1">
        <f t="array" aca="1" ref="AX23" ca="1">IF(AND($AT23=$AT22, $CF22=""), CB22, INDEX(Monsters[Stamina], $AU23))</f>
        <v>70</v>
      </c>
      <c r="AY23" s="19" cm="1">
        <f t="array" aca="1" ref="AY23" ca="1">IF(AND($AT23=$AT22, $CF22=""), CC22, INDEX(Monsters[Attack], $AU23))</f>
        <v>100</v>
      </c>
      <c r="AZ23" s="19" cm="1">
        <f t="array" aca="1" ref="AZ23" ca="1">IF(AND($AT23=$AT22, $CF22=""), CD22, INDEX(Monsters[Defense], $AU23))</f>
        <v>22</v>
      </c>
      <c r="BA23" s="19" cm="1">
        <f t="array" aca="1" ref="BA23" ca="1">IF(AND($AT23=$AT22, $CF22=""), CE22, INDEX(Monsters[Luck], $AU23))</f>
        <v>70</v>
      </c>
      <c r="BB23" cm="1">
        <f t="array" aca="1" ref="BB23" ca="1">IF(AU23=AU22, BB22, MATCH(INDEX(Monsters[Element], AU23), Elements, 0))</f>
        <v>6</v>
      </c>
      <c r="BC23" s="4" cm="1">
        <f t="array" aca="1" ref="BC23" ca="1">INDEX(Monsters[Chance to Use 2], AU23)</f>
        <v>0.25</v>
      </c>
      <c r="BD23" cm="1">
        <f t="array" aca="1" ref="BD23" ca="1">INDEX(Monsters[Ability 1 ID], AU23)</f>
        <v>7</v>
      </c>
      <c r="BE23" cm="1">
        <f t="array" aca="1" ref="BE23" ca="1">INDEX(Monsters[Ability 2 ID], AU23)</f>
        <v>2</v>
      </c>
      <c r="BF23" cm="1">
        <f t="array" aca="1" ref="BF23" ca="1">INDEX(Abilities[Stamina Cost], BD23)</f>
        <v>5</v>
      </c>
      <c r="BG23" cm="1">
        <f t="array" aca="1" ref="BG23" ca="1">INDEX(Abilities[Stamina Cost], BE23)</f>
        <v>6</v>
      </c>
      <c r="BH23">
        <f t="shared" ca="1" si="17"/>
        <v>1</v>
      </c>
      <c r="BI23">
        <f t="shared" ca="1" si="18"/>
        <v>5</v>
      </c>
      <c r="BJ23">
        <f t="shared" ca="1" si="19"/>
        <v>6</v>
      </c>
      <c r="BK23">
        <f t="shared" ca="1" si="20"/>
        <v>2</v>
      </c>
      <c r="BL23">
        <f t="shared" ca="1" si="21"/>
        <v>2</v>
      </c>
      <c r="BM23" s="19" cm="1">
        <f t="array" aca="1" ref="BM23" ca="1">INDEX(Abilities[Element ID], $BL23)</f>
        <v>1</v>
      </c>
      <c r="BN23" s="19" cm="1">
        <f t="array" aca="1" ref="BN23" ca="1">INDEX(Abilities[Stamina Cost], $BL23)</f>
        <v>6</v>
      </c>
      <c r="BO23" s="19" cm="1">
        <f t="array" aca="1" ref="BO23" ca="1">INDEX(Abilities[Min Damage], $BL23)</f>
        <v>10</v>
      </c>
      <c r="BP23" s="19" cm="1">
        <f t="array" aca="1" ref="BP23" ca="1">INDEX(Abilities[Max Damage], $BL23)</f>
        <v>25</v>
      </c>
      <c r="BQ23" s="15">
        <f t="shared" ca="1" si="22"/>
        <v>14.946498108460229</v>
      </c>
      <c r="BR23" t="str" cm="1">
        <f t="array" aca="1" ref="BR23" ca="1">INDEX(Abilities[Special Effect], BL23)</f>
        <v>Sunder</v>
      </c>
      <c r="BS23" t="b" cm="1">
        <f t="array" aca="1" ref="BS23" ca="1">RAND() &lt;INDEX(Abilities[Effect Chance], BL23)*BA23/100</f>
        <v>0</v>
      </c>
      <c r="BT23" t="str">
        <f t="shared" ca="1" si="23"/>
        <v/>
      </c>
      <c r="BU23" s="15">
        <f t="shared" ca="1" si="24"/>
        <v>14.946498108460229</v>
      </c>
      <c r="BV23" s="15">
        <f t="shared" ca="1" si="25"/>
        <v>4.5555033367521363</v>
      </c>
      <c r="BW23" t="b">
        <f t="shared" ca="1" si="26"/>
        <v>0</v>
      </c>
      <c r="BX23" t="b">
        <f ca="1">AND(BW23, AT23=COUNTA(Parties[Opponent Party]))</f>
        <v>0</v>
      </c>
      <c r="BY23" s="15" cm="1">
        <f t="array" aca="1" ref="BY23" ca="1">INDEX(ElementMultiplier, AA23, BB23)*100/AZ23</f>
        <v>4.5454545454545459</v>
      </c>
      <c r="BZ23" s="19">
        <f t="shared" ca="1" si="27"/>
        <v>21</v>
      </c>
      <c r="CA23" s="19">
        <f t="shared" ca="1" si="28"/>
        <v>5</v>
      </c>
      <c r="CB23" s="19">
        <f t="shared" ca="1" si="29"/>
        <v>64</v>
      </c>
      <c r="CC23" s="19">
        <f t="shared" ca="1" si="30"/>
        <v>100</v>
      </c>
      <c r="CD23" s="19">
        <f t="shared" ca="1" si="31"/>
        <v>22</v>
      </c>
      <c r="CE23" s="19">
        <f t="shared" ca="1" si="32"/>
        <v>70</v>
      </c>
      <c r="CF23" t="str">
        <f t="shared" ca="1" si="33"/>
        <v/>
      </c>
    </row>
    <row r="24" spans="8:84">
      <c r="H24">
        <f t="shared" ca="1" si="0"/>
        <v>1</v>
      </c>
      <c r="I24" cm="1">
        <f t="array" aca="1" ref="I24" ca="1">IF(H24=H23, I23, INDEX(Parties[Player ID], H24))</f>
        <v>1</v>
      </c>
      <c r="J24" t="str" cm="1">
        <f t="array" aca="1" ref="J24" ca="1">IF(I24=I23,J23, INDEX(Monsters[Name], I24))</f>
        <v>Hades</v>
      </c>
      <c r="K24" cm="1">
        <f t="array" aca="1" ref="K24" ca="1">IF(AND($H24=$H23, CF23=""), AO23, INDEX(Monsters[Health], $I24))</f>
        <v>38</v>
      </c>
      <c r="L24" cm="1">
        <f t="array" aca="1" ref="L24" ca="1">IF(AND($H24=$H23, $CF23=""), AP23, INDEX(Monsters[Stamina], $I24))</f>
        <v>55</v>
      </c>
      <c r="M24" s="19" cm="1">
        <f t="array" aca="1" ref="M24" ca="1">IF(AND($H24=$H23, $CF23=""), AQ23, INDEX(Monsters[Attack], $I24))</f>
        <v>70</v>
      </c>
      <c r="N24" s="19" cm="1">
        <f t="array" aca="1" ref="N24" ca="1">IF(AND($H24=$H23, $CF23=""), AR23, INDEX(Monsters[Defense], $I24))</f>
        <v>79</v>
      </c>
      <c r="O24" s="19" cm="1">
        <f t="array" aca="1" ref="O24" ca="1">IF(AND($H24=$H23, $CF23=""), AS23, INDEX(Monsters[Luck], $I24))</f>
        <v>50</v>
      </c>
      <c r="P24" cm="1">
        <f t="array" aca="1" ref="P24" ca="1">IF(I24=I23, P23, MATCH(INDEX(Monsters[Element], I24), Elements, 0))</f>
        <v>1</v>
      </c>
      <c r="Q24" s="4" cm="1">
        <f t="array" aca="1" ref="Q24" ca="1">INDEX(Monsters[Chance to Use 2], I24)</f>
        <v>0.55000000000000004</v>
      </c>
      <c r="R24" cm="1">
        <f t="array" aca="1" ref="R24" ca="1">INDEX(Monsters[Ability 1 ID], I24)</f>
        <v>1</v>
      </c>
      <c r="S24" cm="1">
        <f t="array" aca="1" ref="S24" ca="1">INDEX(Monsters[Ability 2 ID], I24)</f>
        <v>7</v>
      </c>
      <c r="T24" cm="1">
        <f t="array" aca="1" ref="T24" ca="1">INDEX(Abilities[Stamina Cost], R24)</f>
        <v>5</v>
      </c>
      <c r="U24" cm="1">
        <f t="array" aca="1" ref="U24" ca="1">INDEX(Abilities[Stamina Cost], S24)</f>
        <v>5</v>
      </c>
      <c r="V24">
        <f t="shared" ca="1" si="1"/>
        <v>1</v>
      </c>
      <c r="W24">
        <f t="shared" ca="1" si="2"/>
        <v>5</v>
      </c>
      <c r="X24">
        <f t="shared" ca="1" si="3"/>
        <v>5</v>
      </c>
      <c r="Y24">
        <f t="shared" ca="1" si="4"/>
        <v>2</v>
      </c>
      <c r="Z24">
        <f t="shared" ca="1" si="5"/>
        <v>7</v>
      </c>
      <c r="AA24" s="19" cm="1">
        <f t="array" aca="1" ref="AA24" ca="1">INDEX(Abilities[Element ID], $Z24)</f>
        <v>3</v>
      </c>
      <c r="AB24" s="19" cm="1">
        <f t="array" aca="1" ref="AB24" ca="1">INDEX(Abilities[Stamina Cost], $Z24)</f>
        <v>5</v>
      </c>
      <c r="AC24" s="19" cm="1">
        <f t="array" aca="1" ref="AC24" ca="1">INDEX(Abilities[Min Damage], $Z24)</f>
        <v>5</v>
      </c>
      <c r="AD24" s="19" cm="1">
        <f t="array" aca="1" ref="AD24" ca="1">INDEX(Abilities[Max Damage], $Z24)</f>
        <v>10</v>
      </c>
      <c r="AE24" s="15">
        <f t="shared" ca="1" si="6"/>
        <v>4.9504527695913518</v>
      </c>
      <c r="AF24" t="str" cm="1">
        <f t="array" aca="1" ref="AF24" ca="1">INDEX(Abilities[Special Effect], Z24)</f>
        <v>Fortify</v>
      </c>
      <c r="AG24" t="b" cm="1">
        <f t="array" aca="1" ref="AG24" ca="1">RAND() &lt;INDEX(Abilities[Effect Chance], Z24)*O24/100</f>
        <v>0</v>
      </c>
      <c r="AH24" t="str">
        <f t="shared" ca="1" si="34"/>
        <v/>
      </c>
      <c r="AI24" s="15">
        <f t="shared" ca="1" si="7"/>
        <v>4.9504527695913518</v>
      </c>
      <c r="AJ24" s="15">
        <f t="shared" ca="1" si="8"/>
        <v>8.6875680061317144</v>
      </c>
      <c r="AK24" t="b">
        <f t="shared" ca="1" si="9"/>
        <v>0</v>
      </c>
      <c r="AL24" t="b">
        <f ca="1">AND(AK24, H24=COUNTA(Parties[Player Party]))</f>
        <v>0</v>
      </c>
      <c r="AM24" s="15" cm="1">
        <f t="array" aca="1" ref="AM24" ca="1">INDEX(ElementMultiplier, BM24, P24)*100/N24</f>
        <v>0.63291139240506333</v>
      </c>
      <c r="AN24" s="15">
        <f t="shared" ca="1" si="10"/>
        <v>5</v>
      </c>
      <c r="AO24" s="19">
        <f t="shared" ca="1" si="11"/>
        <v>33</v>
      </c>
      <c r="AP24" s="19">
        <f t="shared" ca="1" si="12"/>
        <v>50</v>
      </c>
      <c r="AQ24" s="19">
        <f t="shared" ca="1" si="13"/>
        <v>70</v>
      </c>
      <c r="AR24" s="19">
        <f t="shared" ca="1" si="14"/>
        <v>79</v>
      </c>
      <c r="AS24" s="19">
        <f t="shared" ca="1" si="15"/>
        <v>50</v>
      </c>
      <c r="AT24">
        <f t="shared" ca="1" si="16"/>
        <v>1</v>
      </c>
      <c r="AU24" cm="1">
        <f t="array" aca="1" ref="AU24" ca="1">IF(AT24=AT23, AU23, INDEX(Parties[Opponent ID], AT24))</f>
        <v>8</v>
      </c>
      <c r="AV24" t="str" cm="1">
        <f t="array" aca="1" ref="AV24" ca="1">IF(AU24=AU23,AV23, INDEX(Monsters[Name], AU24))</f>
        <v>Ripper</v>
      </c>
      <c r="AW24" cm="1">
        <f t="array" aca="1" ref="AW24" ca="1">IF(AND($AT24=$AT23, $CF23=""), CA23, INDEX(Monsters[Health], $AU24))</f>
        <v>5</v>
      </c>
      <c r="AX24" cm="1">
        <f t="array" aca="1" ref="AX24" ca="1">IF(AND($AT24=$AT23, $CF23=""), CB23, INDEX(Monsters[Stamina], $AU24))</f>
        <v>64</v>
      </c>
      <c r="AY24" s="19" cm="1">
        <f t="array" aca="1" ref="AY24" ca="1">IF(AND($AT24=$AT23, $CF23=""), CC23, INDEX(Monsters[Attack], $AU24))</f>
        <v>100</v>
      </c>
      <c r="AZ24" s="19" cm="1">
        <f t="array" aca="1" ref="AZ24" ca="1">IF(AND($AT24=$AT23, $CF23=""), CD23, INDEX(Monsters[Defense], $AU24))</f>
        <v>22</v>
      </c>
      <c r="BA24" s="19" cm="1">
        <f t="array" aca="1" ref="BA24" ca="1">IF(AND($AT24=$AT23, $CF23=""), CE23, INDEX(Monsters[Luck], $AU24))</f>
        <v>70</v>
      </c>
      <c r="BB24" cm="1">
        <f t="array" aca="1" ref="BB24" ca="1">IF(AU24=AU23, BB23, MATCH(INDEX(Monsters[Element], AU24), Elements, 0))</f>
        <v>6</v>
      </c>
      <c r="BC24" s="4" cm="1">
        <f t="array" aca="1" ref="BC24" ca="1">INDEX(Monsters[Chance to Use 2], AU24)</f>
        <v>0.25</v>
      </c>
      <c r="BD24" cm="1">
        <f t="array" aca="1" ref="BD24" ca="1">INDEX(Monsters[Ability 1 ID], AU24)</f>
        <v>7</v>
      </c>
      <c r="BE24" cm="1">
        <f t="array" aca="1" ref="BE24" ca="1">INDEX(Monsters[Ability 2 ID], AU24)</f>
        <v>2</v>
      </c>
      <c r="BF24" cm="1">
        <f t="array" aca="1" ref="BF24" ca="1">INDEX(Abilities[Stamina Cost], BD24)</f>
        <v>5</v>
      </c>
      <c r="BG24" cm="1">
        <f t="array" aca="1" ref="BG24" ca="1">INDEX(Abilities[Stamina Cost], BE24)</f>
        <v>6</v>
      </c>
      <c r="BH24">
        <f t="shared" ca="1" si="17"/>
        <v>1</v>
      </c>
      <c r="BI24">
        <f t="shared" ca="1" si="18"/>
        <v>5</v>
      </c>
      <c r="BJ24">
        <f t="shared" ca="1" si="19"/>
        <v>6</v>
      </c>
      <c r="BK24">
        <f t="shared" ca="1" si="20"/>
        <v>1</v>
      </c>
      <c r="BL24">
        <f t="shared" ca="1" si="21"/>
        <v>7</v>
      </c>
      <c r="BM24" s="19" cm="1">
        <f t="array" aca="1" ref="BM24" ca="1">INDEX(Abilities[Element ID], $BL24)</f>
        <v>3</v>
      </c>
      <c r="BN24" s="19" cm="1">
        <f t="array" aca="1" ref="BN24" ca="1">INDEX(Abilities[Stamina Cost], $BL24)</f>
        <v>5</v>
      </c>
      <c r="BO24" s="19" cm="1">
        <f t="array" aca="1" ref="BO24" ca="1">INDEX(Abilities[Min Damage], $BL24)</f>
        <v>5</v>
      </c>
      <c r="BP24" s="19" cm="1">
        <f t="array" aca="1" ref="BP24" ca="1">INDEX(Abilities[Max Damage], $BL24)</f>
        <v>10</v>
      </c>
      <c r="BQ24" s="15">
        <f t="shared" ca="1" si="22"/>
        <v>8.6875680061317144</v>
      </c>
      <c r="BR24" t="str" cm="1">
        <f t="array" aca="1" ref="BR24" ca="1">INDEX(Abilities[Special Effect], BL24)</f>
        <v>Fortify</v>
      </c>
      <c r="BS24" t="b" cm="1">
        <f t="array" aca="1" ref="BS24" ca="1">RAND() &lt;INDEX(Abilities[Effect Chance], BL24)*BA24/100</f>
        <v>0</v>
      </c>
      <c r="BT24" t="str">
        <f t="shared" ca="1" si="23"/>
        <v/>
      </c>
      <c r="BU24" s="15">
        <f t="shared" ca="1" si="24"/>
        <v>8.6875680061317144</v>
      </c>
      <c r="BV24" s="15">
        <f t="shared" ca="1" si="25"/>
        <v>4.9504527695913518</v>
      </c>
      <c r="BW24" t="b">
        <f t="shared" ca="1" si="26"/>
        <v>1</v>
      </c>
      <c r="BX24" t="b">
        <f ca="1">AND(BW24, AT24=COUNTA(Parties[Opponent Party]))</f>
        <v>1</v>
      </c>
      <c r="BY24" s="15" cm="1">
        <f t="array" aca="1" ref="BY24" ca="1">INDEX(ElementMultiplier, AA24, BB24)*100/AZ24</f>
        <v>4.5454545454545459</v>
      </c>
      <c r="BZ24" s="19">
        <f t="shared" ca="1" si="27"/>
        <v>23</v>
      </c>
      <c r="CA24" s="19">
        <f t="shared" ca="1" si="28"/>
        <v>0</v>
      </c>
      <c r="CB24" s="19">
        <f t="shared" ca="1" si="29"/>
        <v>59</v>
      </c>
      <c r="CC24" s="19">
        <f t="shared" ca="1" si="30"/>
        <v>100</v>
      </c>
      <c r="CD24" s="19">
        <f t="shared" ca="1" si="31"/>
        <v>22</v>
      </c>
      <c r="CE24" s="19">
        <f t="shared" ca="1" si="32"/>
        <v>70</v>
      </c>
      <c r="CF24" t="str">
        <f t="shared" ca="1" si="33"/>
        <v>Player</v>
      </c>
    </row>
    <row r="25" spans="8:84">
      <c r="H25">
        <f t="shared" ca="1" si="0"/>
        <v>1</v>
      </c>
      <c r="I25" cm="1">
        <f t="array" aca="1" ref="I25" ca="1">IF(H25=H24, I24, INDEX(Parties[Player ID], H25))</f>
        <v>1</v>
      </c>
      <c r="J25" t="str" cm="1">
        <f t="array" aca="1" ref="J25" ca="1">IF(I25=I24,J24, INDEX(Monsters[Name], I25))</f>
        <v>Hades</v>
      </c>
      <c r="K25" cm="1">
        <f t="array" aca="1" ref="K25" ca="1">IF(AND($H25=$H24, CF24=""), AO24, INDEX(Monsters[Health], $I25))</f>
        <v>80</v>
      </c>
      <c r="L25" cm="1">
        <f t="array" aca="1" ref="L25" ca="1">IF(AND($H25=$H24, $CF24=""), AP24, INDEX(Monsters[Stamina], $I25))</f>
        <v>80</v>
      </c>
      <c r="M25" s="19" cm="1">
        <f t="array" aca="1" ref="M25" ca="1">IF(AND($H25=$H24, $CF24=""), AQ24, INDEX(Monsters[Attack], $I25))</f>
        <v>70</v>
      </c>
      <c r="N25" s="19" cm="1">
        <f t="array" aca="1" ref="N25" ca="1">IF(AND($H25=$H24, $CF24=""), AR24, INDEX(Monsters[Defense], $I25))</f>
        <v>65</v>
      </c>
      <c r="O25" s="19" cm="1">
        <f t="array" aca="1" ref="O25" ca="1">IF(AND($H25=$H24, $CF24=""), AS24, INDEX(Monsters[Luck], $I25))</f>
        <v>50</v>
      </c>
      <c r="P25" cm="1">
        <f t="array" aca="1" ref="P25" ca="1">IF(I25=I24, P24, MATCH(INDEX(Monsters[Element], I25), Elements, 0))</f>
        <v>1</v>
      </c>
      <c r="Q25" s="4" cm="1">
        <f t="array" aca="1" ref="Q25" ca="1">INDEX(Monsters[Chance to Use 2], I25)</f>
        <v>0.55000000000000004</v>
      </c>
      <c r="R25" cm="1">
        <f t="array" aca="1" ref="R25" ca="1">INDEX(Monsters[Ability 1 ID], I25)</f>
        <v>1</v>
      </c>
      <c r="S25" cm="1">
        <f t="array" aca="1" ref="S25" ca="1">INDEX(Monsters[Ability 2 ID], I25)</f>
        <v>7</v>
      </c>
      <c r="T25" cm="1">
        <f t="array" aca="1" ref="T25" ca="1">INDEX(Abilities[Stamina Cost], R25)</f>
        <v>5</v>
      </c>
      <c r="U25" cm="1">
        <f t="array" aca="1" ref="U25" ca="1">INDEX(Abilities[Stamina Cost], S25)</f>
        <v>5</v>
      </c>
      <c r="V25">
        <f t="shared" ca="1" si="1"/>
        <v>1</v>
      </c>
      <c r="W25">
        <f t="shared" ca="1" si="2"/>
        <v>5</v>
      </c>
      <c r="X25">
        <f t="shared" ca="1" si="3"/>
        <v>5</v>
      </c>
      <c r="Y25">
        <f t="shared" ca="1" si="4"/>
        <v>1</v>
      </c>
      <c r="Z25">
        <f t="shared" ca="1" si="5"/>
        <v>1</v>
      </c>
      <c r="AA25" s="19" cm="1">
        <f t="array" aca="1" ref="AA25" ca="1">INDEX(Abilities[Element ID], $Z25)</f>
        <v>1</v>
      </c>
      <c r="AB25" s="19" cm="1">
        <f t="array" aca="1" ref="AB25" ca="1">INDEX(Abilities[Stamina Cost], $Z25)</f>
        <v>5</v>
      </c>
      <c r="AC25" s="19" cm="1">
        <f t="array" aca="1" ref="AC25" ca="1">INDEX(Abilities[Min Damage], $Z25)</f>
        <v>3.5</v>
      </c>
      <c r="AD25" s="19" cm="1">
        <f t="array" aca="1" ref="AD25" ca="1">INDEX(Abilities[Max Damage], $Z25)</f>
        <v>10</v>
      </c>
      <c r="AE25" s="15">
        <f t="shared" ca="1" si="6"/>
        <v>5.1164599853052621</v>
      </c>
      <c r="AF25" t="str" cm="1">
        <f t="array" aca="1" ref="AF25" ca="1">INDEX(Abilities[Special Effect], Z25)</f>
        <v>Hit Chance</v>
      </c>
      <c r="AG25" t="b" cm="1">
        <f t="array" aca="1" ref="AG25" ca="1">RAND() &lt;INDEX(Abilities[Effect Chance], Z25)*O25/100</f>
        <v>0</v>
      </c>
      <c r="AH25" t="str">
        <f t="shared" ca="1" si="34"/>
        <v/>
      </c>
      <c r="AI25" s="15">
        <f t="shared" ca="1" si="7"/>
        <v>0</v>
      </c>
      <c r="AJ25" s="15">
        <f t="shared" ca="1" si="8"/>
        <v>8.2778416575345837</v>
      </c>
      <c r="AK25" t="b">
        <f t="shared" ca="1" si="9"/>
        <v>0</v>
      </c>
      <c r="AL25" t="b">
        <f ca="1">AND(AK25, H25=COUNTA(Parties[Player Party]))</f>
        <v>0</v>
      </c>
      <c r="AM25" s="15" cm="1">
        <f t="array" aca="1" ref="AM25" ca="1">INDEX(ElementMultiplier, BM25, P25)*100/N25</f>
        <v>0.76923076923076927</v>
      </c>
      <c r="AN25" s="15">
        <f t="shared" ca="1" si="10"/>
        <v>6</v>
      </c>
      <c r="AO25" s="19">
        <f t="shared" ca="1" si="11"/>
        <v>74</v>
      </c>
      <c r="AP25" s="19">
        <f t="shared" ca="1" si="12"/>
        <v>75</v>
      </c>
      <c r="AQ25" s="19">
        <f t="shared" ca="1" si="13"/>
        <v>70</v>
      </c>
      <c r="AR25" s="19">
        <f t="shared" ca="1" si="14"/>
        <v>65</v>
      </c>
      <c r="AS25" s="19">
        <f t="shared" ca="1" si="15"/>
        <v>50</v>
      </c>
      <c r="AT25">
        <f t="shared" ca="1" si="16"/>
        <v>1</v>
      </c>
      <c r="AU25" cm="1">
        <f t="array" aca="1" ref="AU25" ca="1">IF(AT25=AT24, AU24, INDEX(Parties[Opponent ID], AT25))</f>
        <v>8</v>
      </c>
      <c r="AV25" t="str" cm="1">
        <f t="array" aca="1" ref="AV25" ca="1">IF(AU25=AU24,AV24, INDEX(Monsters[Name], AU25))</f>
        <v>Ripper</v>
      </c>
      <c r="AW25" cm="1">
        <f t="array" aca="1" ref="AW25" ca="1">IF(AND($AT25=$AT24, $CF24=""), CA24, INDEX(Monsters[Health], $AU25))</f>
        <v>120</v>
      </c>
      <c r="AX25" cm="1">
        <f t="array" aca="1" ref="AX25" ca="1">IF(AND($AT25=$AT24, $CF24=""), CB24, INDEX(Monsters[Stamina], $AU25))</f>
        <v>90</v>
      </c>
      <c r="AY25" s="19" cm="1">
        <f t="array" aca="1" ref="AY25" ca="1">IF(AND($AT25=$AT24, $CF24=""), CC24, INDEX(Monsters[Attack], $AU25))</f>
        <v>100</v>
      </c>
      <c r="AZ25" s="19" cm="1">
        <f t="array" aca="1" ref="AZ25" ca="1">IF(AND($AT25=$AT24, $CF24=""), CD24, INDEX(Monsters[Defense], $AU25))</f>
        <v>18</v>
      </c>
      <c r="BA25" s="19" cm="1">
        <f t="array" aca="1" ref="BA25" ca="1">IF(AND($AT25=$AT24, $CF24=""), CE24, INDEX(Monsters[Luck], $AU25))</f>
        <v>70</v>
      </c>
      <c r="BB25" cm="1">
        <f t="array" aca="1" ref="BB25" ca="1">IF(AU25=AU24, BB24, MATCH(INDEX(Monsters[Element], AU25), Elements, 0))</f>
        <v>6</v>
      </c>
      <c r="BC25" s="4" cm="1">
        <f t="array" aca="1" ref="BC25" ca="1">INDEX(Monsters[Chance to Use 2], AU25)</f>
        <v>0.25</v>
      </c>
      <c r="BD25" cm="1">
        <f t="array" aca="1" ref="BD25" ca="1">INDEX(Monsters[Ability 1 ID], AU25)</f>
        <v>7</v>
      </c>
      <c r="BE25" cm="1">
        <f t="array" aca="1" ref="BE25" ca="1">INDEX(Monsters[Ability 2 ID], AU25)</f>
        <v>2</v>
      </c>
      <c r="BF25" cm="1">
        <f t="array" aca="1" ref="BF25" ca="1">INDEX(Abilities[Stamina Cost], BD25)</f>
        <v>5</v>
      </c>
      <c r="BG25" cm="1">
        <f t="array" aca="1" ref="BG25" ca="1">INDEX(Abilities[Stamina Cost], BE25)</f>
        <v>6</v>
      </c>
      <c r="BH25">
        <f t="shared" ca="1" si="17"/>
        <v>1</v>
      </c>
      <c r="BI25">
        <f t="shared" ca="1" si="18"/>
        <v>5</v>
      </c>
      <c r="BJ25">
        <f t="shared" ca="1" si="19"/>
        <v>6</v>
      </c>
      <c r="BK25">
        <f t="shared" ca="1" si="20"/>
        <v>1</v>
      </c>
      <c r="BL25">
        <f t="shared" ca="1" si="21"/>
        <v>7</v>
      </c>
      <c r="BM25" s="19" cm="1">
        <f t="array" aca="1" ref="BM25" ca="1">INDEX(Abilities[Element ID], $BL25)</f>
        <v>3</v>
      </c>
      <c r="BN25" s="19" cm="1">
        <f t="array" aca="1" ref="BN25" ca="1">INDEX(Abilities[Stamina Cost], $BL25)</f>
        <v>5</v>
      </c>
      <c r="BO25" s="19" cm="1">
        <f t="array" aca="1" ref="BO25" ca="1">INDEX(Abilities[Min Damage], $BL25)</f>
        <v>5</v>
      </c>
      <c r="BP25" s="19" cm="1">
        <f t="array" aca="1" ref="BP25" ca="1">INDEX(Abilities[Max Damage], $BL25)</f>
        <v>10</v>
      </c>
      <c r="BQ25" s="15">
        <f t="shared" ca="1" si="22"/>
        <v>8.2778416575345837</v>
      </c>
      <c r="BR25" t="str" cm="1">
        <f t="array" aca="1" ref="BR25" ca="1">INDEX(Abilities[Special Effect], BL25)</f>
        <v>Fortify</v>
      </c>
      <c r="BS25" t="b" cm="1">
        <f t="array" aca="1" ref="BS25" ca="1">RAND() &lt;INDEX(Abilities[Effect Chance], BL25)*BA25/100</f>
        <v>1</v>
      </c>
      <c r="BT25" t="str">
        <f t="shared" ca="1" si="23"/>
        <v>Fortify</v>
      </c>
      <c r="BU25" s="15">
        <f t="shared" ca="1" si="24"/>
        <v>8.2778416575345837</v>
      </c>
      <c r="BV25" s="15">
        <f t="shared" ca="1" si="25"/>
        <v>0</v>
      </c>
      <c r="BW25" t="b">
        <f t="shared" ca="1" si="26"/>
        <v>0</v>
      </c>
      <c r="BX25" t="b">
        <f ca="1">AND(BW25, AT25=COUNTA(Parties[Opponent Party]))</f>
        <v>0</v>
      </c>
      <c r="BY25" s="15" cm="1">
        <f t="array" aca="1" ref="BY25" ca="1">INDEX(ElementMultiplier, AA25, BB25)*100/AZ25</f>
        <v>8.3333333333333339</v>
      </c>
      <c r="BZ25" s="19">
        <f t="shared" ca="1" si="27"/>
        <v>0</v>
      </c>
      <c r="CA25" s="19">
        <f t="shared" ca="1" si="28"/>
        <v>120</v>
      </c>
      <c r="CB25" s="19">
        <f t="shared" ca="1" si="29"/>
        <v>85</v>
      </c>
      <c r="CC25" s="19">
        <f t="shared" ca="1" si="30"/>
        <v>100</v>
      </c>
      <c r="CD25" s="19">
        <f t="shared" ca="1" si="31"/>
        <v>20</v>
      </c>
      <c r="CE25" s="19">
        <f t="shared" ca="1" si="32"/>
        <v>70</v>
      </c>
      <c r="CF25" t="str">
        <f t="shared" ca="1" si="33"/>
        <v/>
      </c>
    </row>
    <row r="26" spans="8:84">
      <c r="H26">
        <f t="shared" ca="1" si="0"/>
        <v>1</v>
      </c>
      <c r="I26" cm="1">
        <f t="array" aca="1" ref="I26" ca="1">IF(H26=H25, I25, INDEX(Parties[Player ID], H26))</f>
        <v>1</v>
      </c>
      <c r="J26" t="str" cm="1">
        <f t="array" aca="1" ref="J26" ca="1">IF(I26=I25,J25, INDEX(Monsters[Name], I26))</f>
        <v>Hades</v>
      </c>
      <c r="K26" cm="1">
        <f t="array" aca="1" ref="K26" ca="1">IF(AND($H26=$H25, CF25=""), AO25, INDEX(Monsters[Health], $I26))</f>
        <v>74</v>
      </c>
      <c r="L26" cm="1">
        <f t="array" aca="1" ref="L26" ca="1">IF(AND($H26=$H25, $CF25=""), AP25, INDEX(Monsters[Stamina], $I26))</f>
        <v>75</v>
      </c>
      <c r="M26" s="19" cm="1">
        <f t="array" aca="1" ref="M26" ca="1">IF(AND($H26=$H25, $CF25=""), AQ25, INDEX(Monsters[Attack], $I26))</f>
        <v>70</v>
      </c>
      <c r="N26" s="19" cm="1">
        <f t="array" aca="1" ref="N26" ca="1">IF(AND($H26=$H25, $CF25=""), AR25, INDEX(Monsters[Defense], $I26))</f>
        <v>65</v>
      </c>
      <c r="O26" s="19" cm="1">
        <f t="array" aca="1" ref="O26" ca="1">IF(AND($H26=$H25, $CF25=""), AS25, INDEX(Monsters[Luck], $I26))</f>
        <v>50</v>
      </c>
      <c r="P26" cm="1">
        <f t="array" aca="1" ref="P26" ca="1">IF(I26=I25, P25, MATCH(INDEX(Monsters[Element], I26), Elements, 0))</f>
        <v>1</v>
      </c>
      <c r="Q26" s="4" cm="1">
        <f t="array" aca="1" ref="Q26" ca="1">INDEX(Monsters[Chance to Use 2], I26)</f>
        <v>0.55000000000000004</v>
      </c>
      <c r="R26" cm="1">
        <f t="array" aca="1" ref="R26" ca="1">INDEX(Monsters[Ability 1 ID], I26)</f>
        <v>1</v>
      </c>
      <c r="S26" cm="1">
        <f t="array" aca="1" ref="S26" ca="1">INDEX(Monsters[Ability 2 ID], I26)</f>
        <v>7</v>
      </c>
      <c r="T26" cm="1">
        <f t="array" aca="1" ref="T26" ca="1">INDEX(Abilities[Stamina Cost], R26)</f>
        <v>5</v>
      </c>
      <c r="U26" cm="1">
        <f t="array" aca="1" ref="U26" ca="1">INDEX(Abilities[Stamina Cost], S26)</f>
        <v>5</v>
      </c>
      <c r="V26">
        <f t="shared" ca="1" si="1"/>
        <v>1</v>
      </c>
      <c r="W26">
        <f t="shared" ca="1" si="2"/>
        <v>5</v>
      </c>
      <c r="X26">
        <f t="shared" ca="1" si="3"/>
        <v>5</v>
      </c>
      <c r="Y26">
        <f t="shared" ca="1" si="4"/>
        <v>1</v>
      </c>
      <c r="Z26">
        <f t="shared" ca="1" si="5"/>
        <v>1</v>
      </c>
      <c r="AA26" s="19" cm="1">
        <f t="array" aca="1" ref="AA26" ca="1">INDEX(Abilities[Element ID], $Z26)</f>
        <v>1</v>
      </c>
      <c r="AB26" s="19" cm="1">
        <f t="array" aca="1" ref="AB26" ca="1">INDEX(Abilities[Stamina Cost], $Z26)</f>
        <v>5</v>
      </c>
      <c r="AC26" s="19" cm="1">
        <f t="array" aca="1" ref="AC26" ca="1">INDEX(Abilities[Min Damage], $Z26)</f>
        <v>3.5</v>
      </c>
      <c r="AD26" s="19" cm="1">
        <f t="array" aca="1" ref="AD26" ca="1">INDEX(Abilities[Max Damage], $Z26)</f>
        <v>10</v>
      </c>
      <c r="AE26" s="15">
        <f t="shared" ca="1" si="6"/>
        <v>4.4490973445439748</v>
      </c>
      <c r="AF26" t="str" cm="1">
        <f t="array" aca="1" ref="AF26" ca="1">INDEX(Abilities[Special Effect], Z26)</f>
        <v>Hit Chance</v>
      </c>
      <c r="AG26" t="b" cm="1">
        <f t="array" aca="1" ref="AG26" ca="1">RAND() &lt;INDEX(Abilities[Effect Chance], Z26)*O26/100</f>
        <v>0</v>
      </c>
      <c r="AH26" t="str">
        <f t="shared" ca="1" si="34"/>
        <v/>
      </c>
      <c r="AI26" s="15">
        <f t="shared" ca="1" si="7"/>
        <v>0</v>
      </c>
      <c r="AJ26" s="15">
        <f t="shared" ca="1" si="8"/>
        <v>7.2600770271048756</v>
      </c>
      <c r="AK26" t="b">
        <f t="shared" ca="1" si="9"/>
        <v>0</v>
      </c>
      <c r="AL26" t="b">
        <f ca="1">AND(AK26, H26=COUNTA(Parties[Player Party]))</f>
        <v>0</v>
      </c>
      <c r="AM26" s="15" cm="1">
        <f t="array" aca="1" ref="AM26" ca="1">INDEX(ElementMultiplier, BM26, P26)*100/N26</f>
        <v>0.76923076923076927</v>
      </c>
      <c r="AN26" s="15">
        <f t="shared" ca="1" si="10"/>
        <v>6</v>
      </c>
      <c r="AO26" s="19">
        <f t="shared" ca="1" si="11"/>
        <v>68</v>
      </c>
      <c r="AP26" s="19">
        <f t="shared" ca="1" si="12"/>
        <v>70</v>
      </c>
      <c r="AQ26" s="19">
        <f t="shared" ca="1" si="13"/>
        <v>70</v>
      </c>
      <c r="AR26" s="19">
        <f t="shared" ca="1" si="14"/>
        <v>65</v>
      </c>
      <c r="AS26" s="19">
        <f t="shared" ca="1" si="15"/>
        <v>50</v>
      </c>
      <c r="AT26">
        <f t="shared" ca="1" si="16"/>
        <v>1</v>
      </c>
      <c r="AU26" cm="1">
        <f t="array" aca="1" ref="AU26" ca="1">IF(AT26=AT25, AU25, INDEX(Parties[Opponent ID], AT26))</f>
        <v>8</v>
      </c>
      <c r="AV26" t="str" cm="1">
        <f t="array" aca="1" ref="AV26" ca="1">IF(AU26=AU25,AV25, INDEX(Monsters[Name], AU26))</f>
        <v>Ripper</v>
      </c>
      <c r="AW26" cm="1">
        <f t="array" aca="1" ref="AW26" ca="1">IF(AND($AT26=$AT25, $CF25=""), CA25, INDEX(Monsters[Health], $AU26))</f>
        <v>120</v>
      </c>
      <c r="AX26" cm="1">
        <f t="array" aca="1" ref="AX26" ca="1">IF(AND($AT26=$AT25, $CF25=""), CB25, INDEX(Monsters[Stamina], $AU26))</f>
        <v>85</v>
      </c>
      <c r="AY26" s="19" cm="1">
        <f t="array" aca="1" ref="AY26" ca="1">IF(AND($AT26=$AT25, $CF25=""), CC25, INDEX(Monsters[Attack], $AU26))</f>
        <v>100</v>
      </c>
      <c r="AZ26" s="19" cm="1">
        <f t="array" aca="1" ref="AZ26" ca="1">IF(AND($AT26=$AT25, $CF25=""), CD25, INDEX(Monsters[Defense], $AU26))</f>
        <v>20</v>
      </c>
      <c r="BA26" s="19" cm="1">
        <f t="array" aca="1" ref="BA26" ca="1">IF(AND($AT26=$AT25, $CF25=""), CE25, INDEX(Monsters[Luck], $AU26))</f>
        <v>70</v>
      </c>
      <c r="BB26" cm="1">
        <f t="array" aca="1" ref="BB26" ca="1">IF(AU26=AU25, BB25, MATCH(INDEX(Monsters[Element], AU26), Elements, 0))</f>
        <v>6</v>
      </c>
      <c r="BC26" s="4" cm="1">
        <f t="array" aca="1" ref="BC26" ca="1">INDEX(Monsters[Chance to Use 2], AU26)</f>
        <v>0.25</v>
      </c>
      <c r="BD26" cm="1">
        <f t="array" aca="1" ref="BD26" ca="1">INDEX(Monsters[Ability 1 ID], AU26)</f>
        <v>7</v>
      </c>
      <c r="BE26" cm="1">
        <f t="array" aca="1" ref="BE26" ca="1">INDEX(Monsters[Ability 2 ID], AU26)</f>
        <v>2</v>
      </c>
      <c r="BF26" cm="1">
        <f t="array" aca="1" ref="BF26" ca="1">INDEX(Abilities[Stamina Cost], BD26)</f>
        <v>5</v>
      </c>
      <c r="BG26" cm="1">
        <f t="array" aca="1" ref="BG26" ca="1">INDEX(Abilities[Stamina Cost], BE26)</f>
        <v>6</v>
      </c>
      <c r="BH26">
        <f t="shared" ca="1" si="17"/>
        <v>1</v>
      </c>
      <c r="BI26">
        <f t="shared" ca="1" si="18"/>
        <v>5</v>
      </c>
      <c r="BJ26">
        <f t="shared" ca="1" si="19"/>
        <v>6</v>
      </c>
      <c r="BK26">
        <f t="shared" ca="1" si="20"/>
        <v>1</v>
      </c>
      <c r="BL26">
        <f t="shared" ca="1" si="21"/>
        <v>7</v>
      </c>
      <c r="BM26" s="19" cm="1">
        <f t="array" aca="1" ref="BM26" ca="1">INDEX(Abilities[Element ID], $BL26)</f>
        <v>3</v>
      </c>
      <c r="BN26" s="19" cm="1">
        <f t="array" aca="1" ref="BN26" ca="1">INDEX(Abilities[Stamina Cost], $BL26)</f>
        <v>5</v>
      </c>
      <c r="BO26" s="19" cm="1">
        <f t="array" aca="1" ref="BO26" ca="1">INDEX(Abilities[Min Damage], $BL26)</f>
        <v>5</v>
      </c>
      <c r="BP26" s="19" cm="1">
        <f t="array" aca="1" ref="BP26" ca="1">INDEX(Abilities[Max Damage], $BL26)</f>
        <v>10</v>
      </c>
      <c r="BQ26" s="15">
        <f t="shared" ca="1" si="22"/>
        <v>7.2600770271048756</v>
      </c>
      <c r="BR26" t="str" cm="1">
        <f t="array" aca="1" ref="BR26" ca="1">INDEX(Abilities[Special Effect], BL26)</f>
        <v>Fortify</v>
      </c>
      <c r="BS26" t="b" cm="1">
        <f t="array" aca="1" ref="BS26" ca="1">RAND() &lt;INDEX(Abilities[Effect Chance], BL26)*BA26/100</f>
        <v>1</v>
      </c>
      <c r="BT26" t="str">
        <f t="shared" ca="1" si="23"/>
        <v>Fortify</v>
      </c>
      <c r="BU26" s="15">
        <f t="shared" ca="1" si="24"/>
        <v>7.2600770271048756</v>
      </c>
      <c r="BV26" s="15">
        <f t="shared" ca="1" si="25"/>
        <v>0</v>
      </c>
      <c r="BW26" t="b">
        <f t="shared" ca="1" si="26"/>
        <v>0</v>
      </c>
      <c r="BX26" t="b">
        <f ca="1">AND(BW26, AT26=COUNTA(Parties[Opponent Party]))</f>
        <v>0</v>
      </c>
      <c r="BY26" s="15" cm="1">
        <f t="array" aca="1" ref="BY26" ca="1">INDEX(ElementMultiplier, AA26, BB26)*100/AZ26</f>
        <v>7.5</v>
      </c>
      <c r="BZ26" s="19">
        <f t="shared" ca="1" si="27"/>
        <v>0</v>
      </c>
      <c r="CA26" s="19">
        <f t="shared" ca="1" si="28"/>
        <v>120</v>
      </c>
      <c r="CB26" s="19">
        <f t="shared" ca="1" si="29"/>
        <v>80</v>
      </c>
      <c r="CC26" s="19">
        <f t="shared" ca="1" si="30"/>
        <v>100</v>
      </c>
      <c r="CD26" s="19">
        <f t="shared" ca="1" si="31"/>
        <v>22</v>
      </c>
      <c r="CE26" s="19">
        <f t="shared" ca="1" si="32"/>
        <v>70</v>
      </c>
      <c r="CF26" t="str">
        <f t="shared" ca="1" si="33"/>
        <v/>
      </c>
    </row>
    <row r="27" spans="8:84">
      <c r="H27">
        <f t="shared" ca="1" si="0"/>
        <v>1</v>
      </c>
      <c r="I27" cm="1">
        <f t="array" aca="1" ref="I27" ca="1">IF(H27=H26, I26, INDEX(Parties[Player ID], H27))</f>
        <v>1</v>
      </c>
      <c r="J27" t="str" cm="1">
        <f t="array" aca="1" ref="J27" ca="1">IF(I27=I26,J26, INDEX(Monsters[Name], I27))</f>
        <v>Hades</v>
      </c>
      <c r="K27" cm="1">
        <f t="array" aca="1" ref="K27" ca="1">IF(AND($H27=$H26, CF26=""), AO26, INDEX(Monsters[Health], $I27))</f>
        <v>68</v>
      </c>
      <c r="L27" cm="1">
        <f t="array" aca="1" ref="L27" ca="1">IF(AND($H27=$H26, $CF26=""), AP26, INDEX(Monsters[Stamina], $I27))</f>
        <v>70</v>
      </c>
      <c r="M27" s="19" cm="1">
        <f t="array" aca="1" ref="M27" ca="1">IF(AND($H27=$H26, $CF26=""), AQ26, INDEX(Monsters[Attack], $I27))</f>
        <v>70</v>
      </c>
      <c r="N27" s="19" cm="1">
        <f t="array" aca="1" ref="N27" ca="1">IF(AND($H27=$H26, $CF26=""), AR26, INDEX(Monsters[Defense], $I27))</f>
        <v>65</v>
      </c>
      <c r="O27" s="19" cm="1">
        <f t="array" aca="1" ref="O27" ca="1">IF(AND($H27=$H26, $CF26=""), AS26, INDEX(Monsters[Luck], $I27))</f>
        <v>50</v>
      </c>
      <c r="P27" cm="1">
        <f t="array" aca="1" ref="P27" ca="1">IF(I27=I26, P26, MATCH(INDEX(Monsters[Element], I27), Elements, 0))</f>
        <v>1</v>
      </c>
      <c r="Q27" s="4" cm="1">
        <f t="array" aca="1" ref="Q27" ca="1">INDEX(Monsters[Chance to Use 2], I27)</f>
        <v>0.55000000000000004</v>
      </c>
      <c r="R27" cm="1">
        <f t="array" aca="1" ref="R27" ca="1">INDEX(Monsters[Ability 1 ID], I27)</f>
        <v>1</v>
      </c>
      <c r="S27" cm="1">
        <f t="array" aca="1" ref="S27" ca="1">INDEX(Monsters[Ability 2 ID], I27)</f>
        <v>7</v>
      </c>
      <c r="T27" cm="1">
        <f t="array" aca="1" ref="T27" ca="1">INDEX(Abilities[Stamina Cost], R27)</f>
        <v>5</v>
      </c>
      <c r="U27" cm="1">
        <f t="array" aca="1" ref="U27" ca="1">INDEX(Abilities[Stamina Cost], S27)</f>
        <v>5</v>
      </c>
      <c r="V27">
        <f t="shared" ca="1" si="1"/>
        <v>1</v>
      </c>
      <c r="W27">
        <f t="shared" ca="1" si="2"/>
        <v>5</v>
      </c>
      <c r="X27">
        <f t="shared" ca="1" si="3"/>
        <v>5</v>
      </c>
      <c r="Y27">
        <f t="shared" ca="1" si="4"/>
        <v>1</v>
      </c>
      <c r="Z27">
        <f t="shared" ca="1" si="5"/>
        <v>1</v>
      </c>
      <c r="AA27" s="19" cm="1">
        <f t="array" aca="1" ref="AA27" ca="1">INDEX(Abilities[Element ID], $Z27)</f>
        <v>1</v>
      </c>
      <c r="AB27" s="19" cm="1">
        <f t="array" aca="1" ref="AB27" ca="1">INDEX(Abilities[Stamina Cost], $Z27)</f>
        <v>5</v>
      </c>
      <c r="AC27" s="19" cm="1">
        <f t="array" aca="1" ref="AC27" ca="1">INDEX(Abilities[Min Damage], $Z27)</f>
        <v>3.5</v>
      </c>
      <c r="AD27" s="19" cm="1">
        <f t="array" aca="1" ref="AD27" ca="1">INDEX(Abilities[Max Damage], $Z27)</f>
        <v>10</v>
      </c>
      <c r="AE27" s="15">
        <f t="shared" ca="1" si="6"/>
        <v>3.1032620604292225</v>
      </c>
      <c r="AF27" t="str" cm="1">
        <f t="array" aca="1" ref="AF27" ca="1">INDEX(Abilities[Special Effect], Z27)</f>
        <v>Hit Chance</v>
      </c>
      <c r="AG27" t="b" cm="1">
        <f t="array" aca="1" ref="AG27" ca="1">RAND() &lt;INDEX(Abilities[Effect Chance], Z27)*O27/100</f>
        <v>1</v>
      </c>
      <c r="AH27" t="str">
        <f t="shared" ca="1" si="34"/>
        <v>Hit Chance</v>
      </c>
      <c r="AI27" s="15">
        <f t="shared" ca="1" si="7"/>
        <v>3.1032620604292225</v>
      </c>
      <c r="AJ27" s="15">
        <f t="shared" ca="1" si="8"/>
        <v>17.729896270404005</v>
      </c>
      <c r="AK27" t="b">
        <f t="shared" ca="1" si="9"/>
        <v>0</v>
      </c>
      <c r="AL27" t="b">
        <f ca="1">AND(AK27, H27=COUNTA(Parties[Player Party]))</f>
        <v>0</v>
      </c>
      <c r="AM27" s="15" cm="1">
        <f t="array" aca="1" ref="AM27" ca="1">INDEX(ElementMultiplier, BM27, P27)*100/N27</f>
        <v>1.5384615384615385</v>
      </c>
      <c r="AN27" s="15">
        <f t="shared" ca="1" si="10"/>
        <v>27</v>
      </c>
      <c r="AO27" s="19">
        <f t="shared" ca="1" si="11"/>
        <v>41</v>
      </c>
      <c r="AP27" s="19">
        <f t="shared" ca="1" si="12"/>
        <v>65</v>
      </c>
      <c r="AQ27" s="19">
        <f t="shared" ca="1" si="13"/>
        <v>70</v>
      </c>
      <c r="AR27" s="19">
        <f t="shared" ca="1" si="14"/>
        <v>65</v>
      </c>
      <c r="AS27" s="19">
        <f t="shared" ca="1" si="15"/>
        <v>50</v>
      </c>
      <c r="AT27">
        <f t="shared" ca="1" si="16"/>
        <v>1</v>
      </c>
      <c r="AU27" cm="1">
        <f t="array" aca="1" ref="AU27" ca="1">IF(AT27=AT26, AU26, INDEX(Parties[Opponent ID], AT27))</f>
        <v>8</v>
      </c>
      <c r="AV27" t="str" cm="1">
        <f t="array" aca="1" ref="AV27" ca="1">IF(AU27=AU26,AV26, INDEX(Monsters[Name], AU27))</f>
        <v>Ripper</v>
      </c>
      <c r="AW27" cm="1">
        <f t="array" aca="1" ref="AW27" ca="1">IF(AND($AT27=$AT26, $CF26=""), CA26, INDEX(Monsters[Health], $AU27))</f>
        <v>120</v>
      </c>
      <c r="AX27" cm="1">
        <f t="array" aca="1" ref="AX27" ca="1">IF(AND($AT27=$AT26, $CF26=""), CB26, INDEX(Monsters[Stamina], $AU27))</f>
        <v>80</v>
      </c>
      <c r="AY27" s="19" cm="1">
        <f t="array" aca="1" ref="AY27" ca="1">IF(AND($AT27=$AT26, $CF26=""), CC26, INDEX(Monsters[Attack], $AU27))</f>
        <v>100</v>
      </c>
      <c r="AZ27" s="19" cm="1">
        <f t="array" aca="1" ref="AZ27" ca="1">IF(AND($AT27=$AT26, $CF26=""), CD26, INDEX(Monsters[Defense], $AU27))</f>
        <v>22</v>
      </c>
      <c r="BA27" s="19" cm="1">
        <f t="array" aca="1" ref="BA27" ca="1">IF(AND($AT27=$AT26, $CF26=""), CE26, INDEX(Monsters[Luck], $AU27))</f>
        <v>70</v>
      </c>
      <c r="BB27" cm="1">
        <f t="array" aca="1" ref="BB27" ca="1">IF(AU27=AU26, BB26, MATCH(INDEX(Monsters[Element], AU27), Elements, 0))</f>
        <v>6</v>
      </c>
      <c r="BC27" s="4" cm="1">
        <f t="array" aca="1" ref="BC27" ca="1">INDEX(Monsters[Chance to Use 2], AU27)</f>
        <v>0.25</v>
      </c>
      <c r="BD27" cm="1">
        <f t="array" aca="1" ref="BD27" ca="1">INDEX(Monsters[Ability 1 ID], AU27)</f>
        <v>7</v>
      </c>
      <c r="BE27" cm="1">
        <f t="array" aca="1" ref="BE27" ca="1">INDEX(Monsters[Ability 2 ID], AU27)</f>
        <v>2</v>
      </c>
      <c r="BF27" cm="1">
        <f t="array" aca="1" ref="BF27" ca="1">INDEX(Abilities[Stamina Cost], BD27)</f>
        <v>5</v>
      </c>
      <c r="BG27" cm="1">
        <f t="array" aca="1" ref="BG27" ca="1">INDEX(Abilities[Stamina Cost], BE27)</f>
        <v>6</v>
      </c>
      <c r="BH27">
        <f t="shared" ca="1" si="17"/>
        <v>1</v>
      </c>
      <c r="BI27">
        <f t="shared" ca="1" si="18"/>
        <v>5</v>
      </c>
      <c r="BJ27">
        <f t="shared" ca="1" si="19"/>
        <v>6</v>
      </c>
      <c r="BK27">
        <f t="shared" ca="1" si="20"/>
        <v>2</v>
      </c>
      <c r="BL27">
        <f t="shared" ca="1" si="21"/>
        <v>2</v>
      </c>
      <c r="BM27" s="19" cm="1">
        <f t="array" aca="1" ref="BM27" ca="1">INDEX(Abilities[Element ID], $BL27)</f>
        <v>1</v>
      </c>
      <c r="BN27" s="19" cm="1">
        <f t="array" aca="1" ref="BN27" ca="1">INDEX(Abilities[Stamina Cost], $BL27)</f>
        <v>6</v>
      </c>
      <c r="BO27" s="19" cm="1">
        <f t="array" aca="1" ref="BO27" ca="1">INDEX(Abilities[Min Damage], $BL27)</f>
        <v>10</v>
      </c>
      <c r="BP27" s="19" cm="1">
        <f t="array" aca="1" ref="BP27" ca="1">INDEX(Abilities[Max Damage], $BL27)</f>
        <v>25</v>
      </c>
      <c r="BQ27" s="15">
        <f t="shared" ca="1" si="22"/>
        <v>17.729896270404005</v>
      </c>
      <c r="BR27" t="str" cm="1">
        <f t="array" aca="1" ref="BR27" ca="1">INDEX(Abilities[Special Effect], BL27)</f>
        <v>Sunder</v>
      </c>
      <c r="BS27" t="b" cm="1">
        <f t="array" aca="1" ref="BS27" ca="1">RAND() &lt;INDEX(Abilities[Effect Chance], BL27)*BA27/100</f>
        <v>0</v>
      </c>
      <c r="BT27" t="str">
        <f t="shared" ca="1" si="23"/>
        <v/>
      </c>
      <c r="BU27" s="15">
        <f t="shared" ca="1" si="24"/>
        <v>17.729896270404005</v>
      </c>
      <c r="BV27" s="15">
        <f t="shared" ca="1" si="25"/>
        <v>3.1032620604292225</v>
      </c>
      <c r="BW27" t="b">
        <f t="shared" ca="1" si="26"/>
        <v>0</v>
      </c>
      <c r="BX27" t="b">
        <f ca="1">AND(BW27, AT27=COUNTA(Parties[Opponent Party]))</f>
        <v>0</v>
      </c>
      <c r="BY27" s="15" cm="1">
        <f t="array" aca="1" ref="BY27" ca="1">INDEX(ElementMultiplier, AA27, BB27)*100/AZ27</f>
        <v>6.8181818181818183</v>
      </c>
      <c r="BZ27" s="19">
        <f t="shared" ca="1" si="27"/>
        <v>21</v>
      </c>
      <c r="CA27" s="19">
        <f t="shared" ca="1" si="28"/>
        <v>99</v>
      </c>
      <c r="CB27" s="19">
        <f t="shared" ca="1" si="29"/>
        <v>74</v>
      </c>
      <c r="CC27" s="19">
        <f t="shared" ca="1" si="30"/>
        <v>100</v>
      </c>
      <c r="CD27" s="19">
        <f t="shared" ca="1" si="31"/>
        <v>22</v>
      </c>
      <c r="CE27" s="19">
        <f t="shared" ca="1" si="32"/>
        <v>70</v>
      </c>
      <c r="CF27" t="str">
        <f t="shared" ca="1" si="33"/>
        <v/>
      </c>
    </row>
    <row r="28" spans="8:84">
      <c r="H28">
        <f t="shared" ca="1" si="0"/>
        <v>1</v>
      </c>
      <c r="I28" cm="1">
        <f t="array" aca="1" ref="I28" ca="1">IF(H28=H27, I27, INDEX(Parties[Player ID], H28))</f>
        <v>1</v>
      </c>
      <c r="J28" t="str" cm="1">
        <f t="array" aca="1" ref="J28" ca="1">IF(I28=I27,J27, INDEX(Monsters[Name], I28))</f>
        <v>Hades</v>
      </c>
      <c r="K28" cm="1">
        <f t="array" aca="1" ref="K28" ca="1">IF(AND($H28=$H27, CF27=""), AO27, INDEX(Monsters[Health], $I28))</f>
        <v>41</v>
      </c>
      <c r="L28" cm="1">
        <f t="array" aca="1" ref="L28" ca="1">IF(AND($H28=$H27, $CF27=""), AP27, INDEX(Monsters[Stamina], $I28))</f>
        <v>65</v>
      </c>
      <c r="M28" s="19" cm="1">
        <f t="array" aca="1" ref="M28" ca="1">IF(AND($H28=$H27, $CF27=""), AQ27, INDEX(Monsters[Attack], $I28))</f>
        <v>70</v>
      </c>
      <c r="N28" s="19" cm="1">
        <f t="array" aca="1" ref="N28" ca="1">IF(AND($H28=$H27, $CF27=""), AR27, INDEX(Monsters[Defense], $I28))</f>
        <v>65</v>
      </c>
      <c r="O28" s="19" cm="1">
        <f t="array" aca="1" ref="O28" ca="1">IF(AND($H28=$H27, $CF27=""), AS27, INDEX(Monsters[Luck], $I28))</f>
        <v>50</v>
      </c>
      <c r="P28" cm="1">
        <f t="array" aca="1" ref="P28" ca="1">IF(I28=I27, P27, MATCH(INDEX(Monsters[Element], I28), Elements, 0))</f>
        <v>1</v>
      </c>
      <c r="Q28" s="4" cm="1">
        <f t="array" aca="1" ref="Q28" ca="1">INDEX(Monsters[Chance to Use 2], I28)</f>
        <v>0.55000000000000004</v>
      </c>
      <c r="R28" cm="1">
        <f t="array" aca="1" ref="R28" ca="1">INDEX(Monsters[Ability 1 ID], I28)</f>
        <v>1</v>
      </c>
      <c r="S28" cm="1">
        <f t="array" aca="1" ref="S28" ca="1">INDEX(Monsters[Ability 2 ID], I28)</f>
        <v>7</v>
      </c>
      <c r="T28" cm="1">
        <f t="array" aca="1" ref="T28" ca="1">INDEX(Abilities[Stamina Cost], R28)</f>
        <v>5</v>
      </c>
      <c r="U28" cm="1">
        <f t="array" aca="1" ref="U28" ca="1">INDEX(Abilities[Stamina Cost], S28)</f>
        <v>5</v>
      </c>
      <c r="V28">
        <f t="shared" ca="1" si="1"/>
        <v>1</v>
      </c>
      <c r="W28">
        <f t="shared" ca="1" si="2"/>
        <v>5</v>
      </c>
      <c r="X28">
        <f t="shared" ca="1" si="3"/>
        <v>5</v>
      </c>
      <c r="Y28">
        <f t="shared" ca="1" si="4"/>
        <v>1</v>
      </c>
      <c r="Z28">
        <f t="shared" ca="1" si="5"/>
        <v>1</v>
      </c>
      <c r="AA28" s="19" cm="1">
        <f t="array" aca="1" ref="AA28" ca="1">INDEX(Abilities[Element ID], $Z28)</f>
        <v>1</v>
      </c>
      <c r="AB28" s="19" cm="1">
        <f t="array" aca="1" ref="AB28" ca="1">INDEX(Abilities[Stamina Cost], $Z28)</f>
        <v>5</v>
      </c>
      <c r="AC28" s="19" cm="1">
        <f t="array" aca="1" ref="AC28" ca="1">INDEX(Abilities[Min Damage], $Z28)</f>
        <v>3.5</v>
      </c>
      <c r="AD28" s="19" cm="1">
        <f t="array" aca="1" ref="AD28" ca="1">INDEX(Abilities[Max Damage], $Z28)</f>
        <v>10</v>
      </c>
      <c r="AE28" s="15">
        <f t="shared" ca="1" si="6"/>
        <v>4.6270915820834357</v>
      </c>
      <c r="AF28" t="str" cm="1">
        <f t="array" aca="1" ref="AF28" ca="1">INDEX(Abilities[Special Effect], Z28)</f>
        <v>Hit Chance</v>
      </c>
      <c r="AG28" t="b" cm="1">
        <f t="array" aca="1" ref="AG28" ca="1">RAND() &lt;INDEX(Abilities[Effect Chance], Z28)*O28/100</f>
        <v>1</v>
      </c>
      <c r="AH28" t="str">
        <f t="shared" ca="1" si="34"/>
        <v>Hit Chance</v>
      </c>
      <c r="AI28" s="15">
        <f t="shared" ca="1" si="7"/>
        <v>4.6270915820834357</v>
      </c>
      <c r="AJ28" s="15">
        <f t="shared" ca="1" si="8"/>
        <v>8.33845655501562</v>
      </c>
      <c r="AK28" t="b">
        <f t="shared" ca="1" si="9"/>
        <v>0</v>
      </c>
      <c r="AL28" t="b">
        <f ca="1">AND(AK28, H28=COUNTA(Parties[Player Party]))</f>
        <v>0</v>
      </c>
      <c r="AM28" s="15" cm="1">
        <f t="array" aca="1" ref="AM28" ca="1">INDEX(ElementMultiplier, BM28, P28)*100/N28</f>
        <v>0.76923076923076927</v>
      </c>
      <c r="AN28" s="15">
        <f t="shared" ca="1" si="10"/>
        <v>6</v>
      </c>
      <c r="AO28" s="19">
        <f t="shared" ca="1" si="11"/>
        <v>35</v>
      </c>
      <c r="AP28" s="19">
        <f t="shared" ca="1" si="12"/>
        <v>60</v>
      </c>
      <c r="AQ28" s="19">
        <f t="shared" ca="1" si="13"/>
        <v>70</v>
      </c>
      <c r="AR28" s="19">
        <f t="shared" ca="1" si="14"/>
        <v>65</v>
      </c>
      <c r="AS28" s="19">
        <f t="shared" ca="1" si="15"/>
        <v>50</v>
      </c>
      <c r="AT28">
        <f t="shared" ca="1" si="16"/>
        <v>1</v>
      </c>
      <c r="AU28" cm="1">
        <f t="array" aca="1" ref="AU28" ca="1">IF(AT28=AT27, AU27, INDEX(Parties[Opponent ID], AT28))</f>
        <v>8</v>
      </c>
      <c r="AV28" t="str" cm="1">
        <f t="array" aca="1" ref="AV28" ca="1">IF(AU28=AU27,AV27, INDEX(Monsters[Name], AU28))</f>
        <v>Ripper</v>
      </c>
      <c r="AW28" cm="1">
        <f t="array" aca="1" ref="AW28" ca="1">IF(AND($AT28=$AT27, $CF27=""), CA27, INDEX(Monsters[Health], $AU28))</f>
        <v>99</v>
      </c>
      <c r="AX28" cm="1">
        <f t="array" aca="1" ref="AX28" ca="1">IF(AND($AT28=$AT27, $CF27=""), CB27, INDEX(Monsters[Stamina], $AU28))</f>
        <v>74</v>
      </c>
      <c r="AY28" s="19" cm="1">
        <f t="array" aca="1" ref="AY28" ca="1">IF(AND($AT28=$AT27, $CF27=""), CC27, INDEX(Monsters[Attack], $AU28))</f>
        <v>100</v>
      </c>
      <c r="AZ28" s="19" cm="1">
        <f t="array" aca="1" ref="AZ28" ca="1">IF(AND($AT28=$AT27, $CF27=""), CD27, INDEX(Monsters[Defense], $AU28))</f>
        <v>22</v>
      </c>
      <c r="BA28" s="19" cm="1">
        <f t="array" aca="1" ref="BA28" ca="1">IF(AND($AT28=$AT27, $CF27=""), CE27, INDEX(Monsters[Luck], $AU28))</f>
        <v>70</v>
      </c>
      <c r="BB28" cm="1">
        <f t="array" aca="1" ref="BB28" ca="1">IF(AU28=AU27, BB27, MATCH(INDEX(Monsters[Element], AU28), Elements, 0))</f>
        <v>6</v>
      </c>
      <c r="BC28" s="4" cm="1">
        <f t="array" aca="1" ref="BC28" ca="1">INDEX(Monsters[Chance to Use 2], AU28)</f>
        <v>0.25</v>
      </c>
      <c r="BD28" cm="1">
        <f t="array" aca="1" ref="BD28" ca="1">INDEX(Monsters[Ability 1 ID], AU28)</f>
        <v>7</v>
      </c>
      <c r="BE28" cm="1">
        <f t="array" aca="1" ref="BE28" ca="1">INDEX(Monsters[Ability 2 ID], AU28)</f>
        <v>2</v>
      </c>
      <c r="BF28" cm="1">
        <f t="array" aca="1" ref="BF28" ca="1">INDEX(Abilities[Stamina Cost], BD28)</f>
        <v>5</v>
      </c>
      <c r="BG28" cm="1">
        <f t="array" aca="1" ref="BG28" ca="1">INDEX(Abilities[Stamina Cost], BE28)</f>
        <v>6</v>
      </c>
      <c r="BH28">
        <f t="shared" ca="1" si="17"/>
        <v>1</v>
      </c>
      <c r="BI28">
        <f t="shared" ca="1" si="18"/>
        <v>5</v>
      </c>
      <c r="BJ28">
        <f t="shared" ca="1" si="19"/>
        <v>6</v>
      </c>
      <c r="BK28">
        <f t="shared" ca="1" si="20"/>
        <v>1</v>
      </c>
      <c r="BL28">
        <f t="shared" ca="1" si="21"/>
        <v>7</v>
      </c>
      <c r="BM28" s="19" cm="1">
        <f t="array" aca="1" ref="BM28" ca="1">INDEX(Abilities[Element ID], $BL28)</f>
        <v>3</v>
      </c>
      <c r="BN28" s="19" cm="1">
        <f t="array" aca="1" ref="BN28" ca="1">INDEX(Abilities[Stamina Cost], $BL28)</f>
        <v>5</v>
      </c>
      <c r="BO28" s="19" cm="1">
        <f t="array" aca="1" ref="BO28" ca="1">INDEX(Abilities[Min Damage], $BL28)</f>
        <v>5</v>
      </c>
      <c r="BP28" s="19" cm="1">
        <f t="array" aca="1" ref="BP28" ca="1">INDEX(Abilities[Max Damage], $BL28)</f>
        <v>10</v>
      </c>
      <c r="BQ28" s="15">
        <f t="shared" ca="1" si="22"/>
        <v>8.33845655501562</v>
      </c>
      <c r="BR28" t="str" cm="1">
        <f t="array" aca="1" ref="BR28" ca="1">INDEX(Abilities[Special Effect], BL28)</f>
        <v>Fortify</v>
      </c>
      <c r="BS28" t="b" cm="1">
        <f t="array" aca="1" ref="BS28" ca="1">RAND() &lt;INDEX(Abilities[Effect Chance], BL28)*BA28/100</f>
        <v>0</v>
      </c>
      <c r="BT28" t="str">
        <f t="shared" ca="1" si="23"/>
        <v/>
      </c>
      <c r="BU28" s="15">
        <f t="shared" ca="1" si="24"/>
        <v>8.33845655501562</v>
      </c>
      <c r="BV28" s="15">
        <f t="shared" ca="1" si="25"/>
        <v>4.6270915820834357</v>
      </c>
      <c r="BW28" t="b">
        <f t="shared" ca="1" si="26"/>
        <v>0</v>
      </c>
      <c r="BX28" t="b">
        <f ca="1">AND(BW28, AT28=COUNTA(Parties[Opponent Party]))</f>
        <v>0</v>
      </c>
      <c r="BY28" s="15" cm="1">
        <f t="array" aca="1" ref="BY28" ca="1">INDEX(ElementMultiplier, AA28, BB28)*100/AZ28</f>
        <v>6.8181818181818183</v>
      </c>
      <c r="BZ28" s="19">
        <f t="shared" ca="1" si="27"/>
        <v>32</v>
      </c>
      <c r="CA28" s="19">
        <f t="shared" ca="1" si="28"/>
        <v>67</v>
      </c>
      <c r="CB28" s="19">
        <f t="shared" ca="1" si="29"/>
        <v>69</v>
      </c>
      <c r="CC28" s="19">
        <f t="shared" ca="1" si="30"/>
        <v>100</v>
      </c>
      <c r="CD28" s="19">
        <f t="shared" ca="1" si="31"/>
        <v>22</v>
      </c>
      <c r="CE28" s="19">
        <f t="shared" ca="1" si="32"/>
        <v>70</v>
      </c>
      <c r="CF28" t="str">
        <f t="shared" ca="1" si="33"/>
        <v/>
      </c>
    </row>
    <row r="29" spans="8:84">
      <c r="H29">
        <f t="shared" ca="1" si="0"/>
        <v>1</v>
      </c>
      <c r="I29" cm="1">
        <f t="array" aca="1" ref="I29" ca="1">IF(H29=H28, I28, INDEX(Parties[Player ID], H29))</f>
        <v>1</v>
      </c>
      <c r="J29" t="str" cm="1">
        <f t="array" aca="1" ref="J29" ca="1">IF(I29=I28,J28, INDEX(Monsters[Name], I29))</f>
        <v>Hades</v>
      </c>
      <c r="K29" cm="1">
        <f t="array" aca="1" ref="K29" ca="1">IF(AND($H29=$H28, CF28=""), AO28, INDEX(Monsters[Health], $I29))</f>
        <v>35</v>
      </c>
      <c r="L29" cm="1">
        <f t="array" aca="1" ref="L29" ca="1">IF(AND($H29=$H28, $CF28=""), AP28, INDEX(Monsters[Stamina], $I29))</f>
        <v>60</v>
      </c>
      <c r="M29" s="19" cm="1">
        <f t="array" aca="1" ref="M29" ca="1">IF(AND($H29=$H28, $CF28=""), AQ28, INDEX(Monsters[Attack], $I29))</f>
        <v>70</v>
      </c>
      <c r="N29" s="19" cm="1">
        <f t="array" aca="1" ref="N29" ca="1">IF(AND($H29=$H28, $CF28=""), AR28, INDEX(Monsters[Defense], $I29))</f>
        <v>65</v>
      </c>
      <c r="O29" s="19" cm="1">
        <f t="array" aca="1" ref="O29" ca="1">IF(AND($H29=$H28, $CF28=""), AS28, INDEX(Monsters[Luck], $I29))</f>
        <v>50</v>
      </c>
      <c r="P29" cm="1">
        <f t="array" aca="1" ref="P29" ca="1">IF(I29=I28, P28, MATCH(INDEX(Monsters[Element], I29), Elements, 0))</f>
        <v>1</v>
      </c>
      <c r="Q29" s="4" cm="1">
        <f t="array" aca="1" ref="Q29" ca="1">INDEX(Monsters[Chance to Use 2], I29)</f>
        <v>0.55000000000000004</v>
      </c>
      <c r="R29" cm="1">
        <f t="array" aca="1" ref="R29" ca="1">INDEX(Monsters[Ability 1 ID], I29)</f>
        <v>1</v>
      </c>
      <c r="S29" cm="1">
        <f t="array" aca="1" ref="S29" ca="1">INDEX(Monsters[Ability 2 ID], I29)</f>
        <v>7</v>
      </c>
      <c r="T29" cm="1">
        <f t="array" aca="1" ref="T29" ca="1">INDEX(Abilities[Stamina Cost], R29)</f>
        <v>5</v>
      </c>
      <c r="U29" cm="1">
        <f t="array" aca="1" ref="U29" ca="1">INDEX(Abilities[Stamina Cost], S29)</f>
        <v>5</v>
      </c>
      <c r="V29">
        <f t="shared" ca="1" si="1"/>
        <v>1</v>
      </c>
      <c r="W29">
        <f t="shared" ca="1" si="2"/>
        <v>5</v>
      </c>
      <c r="X29">
        <f t="shared" ca="1" si="3"/>
        <v>5</v>
      </c>
      <c r="Y29">
        <f t="shared" ca="1" si="4"/>
        <v>2</v>
      </c>
      <c r="Z29">
        <f t="shared" ca="1" si="5"/>
        <v>7</v>
      </c>
      <c r="AA29" s="19" cm="1">
        <f t="array" aca="1" ref="AA29" ca="1">INDEX(Abilities[Element ID], $Z29)</f>
        <v>3</v>
      </c>
      <c r="AB29" s="19" cm="1">
        <f t="array" aca="1" ref="AB29" ca="1">INDEX(Abilities[Stamina Cost], $Z29)</f>
        <v>5</v>
      </c>
      <c r="AC29" s="19" cm="1">
        <f t="array" aca="1" ref="AC29" ca="1">INDEX(Abilities[Min Damage], $Z29)</f>
        <v>5</v>
      </c>
      <c r="AD29" s="19" cm="1">
        <f t="array" aca="1" ref="AD29" ca="1">INDEX(Abilities[Max Damage], $Z29)</f>
        <v>10</v>
      </c>
      <c r="AE29" s="15">
        <f t="shared" ca="1" si="6"/>
        <v>3.8197083068707856</v>
      </c>
      <c r="AF29" t="str" cm="1">
        <f t="array" aca="1" ref="AF29" ca="1">INDEX(Abilities[Special Effect], Z29)</f>
        <v>Fortify</v>
      </c>
      <c r="AG29" t="b" cm="1">
        <f t="array" aca="1" ref="AG29" ca="1">RAND() &lt;INDEX(Abilities[Effect Chance], Z29)*O29/100</f>
        <v>0</v>
      </c>
      <c r="AH29" t="str">
        <f t="shared" ca="1" si="34"/>
        <v/>
      </c>
      <c r="AI29" s="15">
        <f t="shared" ca="1" si="7"/>
        <v>3.8197083068707856</v>
      </c>
      <c r="AJ29" s="15">
        <f t="shared" ca="1" si="8"/>
        <v>7.4768287529990429</v>
      </c>
      <c r="AK29" t="b">
        <f t="shared" ca="1" si="9"/>
        <v>0</v>
      </c>
      <c r="AL29" t="b">
        <f ca="1">AND(AK29, H29=COUNTA(Parties[Player Party]))</f>
        <v>0</v>
      </c>
      <c r="AM29" s="15" cm="1">
        <f t="array" aca="1" ref="AM29" ca="1">INDEX(ElementMultiplier, BM29, P29)*100/N29</f>
        <v>0.76923076923076927</v>
      </c>
      <c r="AN29" s="15">
        <f t="shared" ca="1" si="10"/>
        <v>6</v>
      </c>
      <c r="AO29" s="19">
        <f t="shared" ca="1" si="11"/>
        <v>29</v>
      </c>
      <c r="AP29" s="19">
        <f t="shared" ca="1" si="12"/>
        <v>55</v>
      </c>
      <c r="AQ29" s="19">
        <f t="shared" ca="1" si="13"/>
        <v>70</v>
      </c>
      <c r="AR29" s="19">
        <f t="shared" ca="1" si="14"/>
        <v>65</v>
      </c>
      <c r="AS29" s="19">
        <f t="shared" ca="1" si="15"/>
        <v>50</v>
      </c>
      <c r="AT29">
        <f t="shared" ca="1" si="16"/>
        <v>1</v>
      </c>
      <c r="AU29" cm="1">
        <f t="array" aca="1" ref="AU29" ca="1">IF(AT29=AT28, AU28, INDEX(Parties[Opponent ID], AT29))</f>
        <v>8</v>
      </c>
      <c r="AV29" t="str" cm="1">
        <f t="array" aca="1" ref="AV29" ca="1">IF(AU29=AU28,AV28, INDEX(Monsters[Name], AU29))</f>
        <v>Ripper</v>
      </c>
      <c r="AW29" cm="1">
        <f t="array" aca="1" ref="AW29" ca="1">IF(AND($AT29=$AT28, $CF28=""), CA28, INDEX(Monsters[Health], $AU29))</f>
        <v>67</v>
      </c>
      <c r="AX29" cm="1">
        <f t="array" aca="1" ref="AX29" ca="1">IF(AND($AT29=$AT28, $CF28=""), CB28, INDEX(Monsters[Stamina], $AU29))</f>
        <v>69</v>
      </c>
      <c r="AY29" s="19" cm="1">
        <f t="array" aca="1" ref="AY29" ca="1">IF(AND($AT29=$AT28, $CF28=""), CC28, INDEX(Monsters[Attack], $AU29))</f>
        <v>100</v>
      </c>
      <c r="AZ29" s="19" cm="1">
        <f t="array" aca="1" ref="AZ29" ca="1">IF(AND($AT29=$AT28, $CF28=""), CD28, INDEX(Monsters[Defense], $AU29))</f>
        <v>22</v>
      </c>
      <c r="BA29" s="19" cm="1">
        <f t="array" aca="1" ref="BA29" ca="1">IF(AND($AT29=$AT28, $CF28=""), CE28, INDEX(Monsters[Luck], $AU29))</f>
        <v>70</v>
      </c>
      <c r="BB29" cm="1">
        <f t="array" aca="1" ref="BB29" ca="1">IF(AU29=AU28, BB28, MATCH(INDEX(Monsters[Element], AU29), Elements, 0))</f>
        <v>6</v>
      </c>
      <c r="BC29" s="4" cm="1">
        <f t="array" aca="1" ref="BC29" ca="1">INDEX(Monsters[Chance to Use 2], AU29)</f>
        <v>0.25</v>
      </c>
      <c r="BD29" cm="1">
        <f t="array" aca="1" ref="BD29" ca="1">INDEX(Monsters[Ability 1 ID], AU29)</f>
        <v>7</v>
      </c>
      <c r="BE29" cm="1">
        <f t="array" aca="1" ref="BE29" ca="1">INDEX(Monsters[Ability 2 ID], AU29)</f>
        <v>2</v>
      </c>
      <c r="BF29" cm="1">
        <f t="array" aca="1" ref="BF29" ca="1">INDEX(Abilities[Stamina Cost], BD29)</f>
        <v>5</v>
      </c>
      <c r="BG29" cm="1">
        <f t="array" aca="1" ref="BG29" ca="1">INDEX(Abilities[Stamina Cost], BE29)</f>
        <v>6</v>
      </c>
      <c r="BH29">
        <f t="shared" ca="1" si="17"/>
        <v>1</v>
      </c>
      <c r="BI29">
        <f t="shared" ca="1" si="18"/>
        <v>5</v>
      </c>
      <c r="BJ29">
        <f t="shared" ca="1" si="19"/>
        <v>6</v>
      </c>
      <c r="BK29">
        <f t="shared" ca="1" si="20"/>
        <v>1</v>
      </c>
      <c r="BL29">
        <f t="shared" ca="1" si="21"/>
        <v>7</v>
      </c>
      <c r="BM29" s="19" cm="1">
        <f t="array" aca="1" ref="BM29" ca="1">INDEX(Abilities[Element ID], $BL29)</f>
        <v>3</v>
      </c>
      <c r="BN29" s="19" cm="1">
        <f t="array" aca="1" ref="BN29" ca="1">INDEX(Abilities[Stamina Cost], $BL29)</f>
        <v>5</v>
      </c>
      <c r="BO29" s="19" cm="1">
        <f t="array" aca="1" ref="BO29" ca="1">INDEX(Abilities[Min Damage], $BL29)</f>
        <v>5</v>
      </c>
      <c r="BP29" s="19" cm="1">
        <f t="array" aca="1" ref="BP29" ca="1">INDEX(Abilities[Max Damage], $BL29)</f>
        <v>10</v>
      </c>
      <c r="BQ29" s="15">
        <f t="shared" ca="1" si="22"/>
        <v>7.4768287529990429</v>
      </c>
      <c r="BR29" t="str" cm="1">
        <f t="array" aca="1" ref="BR29" ca="1">INDEX(Abilities[Special Effect], BL29)</f>
        <v>Fortify</v>
      </c>
      <c r="BS29" t="b" cm="1">
        <f t="array" aca="1" ref="BS29" ca="1">RAND() &lt;INDEX(Abilities[Effect Chance], BL29)*BA29/100</f>
        <v>0</v>
      </c>
      <c r="BT29" t="str">
        <f t="shared" ca="1" si="23"/>
        <v/>
      </c>
      <c r="BU29" s="15">
        <f t="shared" ca="1" si="24"/>
        <v>7.4768287529990429</v>
      </c>
      <c r="BV29" s="15">
        <f t="shared" ca="1" si="25"/>
        <v>3.8197083068707856</v>
      </c>
      <c r="BW29" t="b">
        <f t="shared" ca="1" si="26"/>
        <v>0</v>
      </c>
      <c r="BX29" t="b">
        <f ca="1">AND(BW29, AT29=COUNTA(Parties[Opponent Party]))</f>
        <v>0</v>
      </c>
      <c r="BY29" s="15" cm="1">
        <f t="array" aca="1" ref="BY29" ca="1">INDEX(ElementMultiplier, AA29, BB29)*100/AZ29</f>
        <v>4.5454545454545459</v>
      </c>
      <c r="BZ29" s="19">
        <f t="shared" ca="1" si="27"/>
        <v>17</v>
      </c>
      <c r="CA29" s="19">
        <f t="shared" ca="1" si="28"/>
        <v>50</v>
      </c>
      <c r="CB29" s="19">
        <f t="shared" ca="1" si="29"/>
        <v>64</v>
      </c>
      <c r="CC29" s="19">
        <f t="shared" ca="1" si="30"/>
        <v>100</v>
      </c>
      <c r="CD29" s="19">
        <f t="shared" ca="1" si="31"/>
        <v>22</v>
      </c>
      <c r="CE29" s="19">
        <f t="shared" ca="1" si="32"/>
        <v>70</v>
      </c>
      <c r="CF29" t="str">
        <f t="shared" ca="1" si="33"/>
        <v/>
      </c>
    </row>
    <row r="30" spans="8:84">
      <c r="H30">
        <f t="shared" ca="1" si="0"/>
        <v>1</v>
      </c>
      <c r="I30" cm="1">
        <f t="array" aca="1" ref="I30" ca="1">IF(H30=H29, I29, INDEX(Parties[Player ID], H30))</f>
        <v>1</v>
      </c>
      <c r="J30" t="str" cm="1">
        <f t="array" aca="1" ref="J30" ca="1">IF(I30=I29,J29, INDEX(Monsters[Name], I30))</f>
        <v>Hades</v>
      </c>
      <c r="K30" cm="1">
        <f t="array" aca="1" ref="K30" ca="1">IF(AND($H30=$H29, CF29=""), AO29, INDEX(Monsters[Health], $I30))</f>
        <v>29</v>
      </c>
      <c r="L30" cm="1">
        <f t="array" aca="1" ref="L30" ca="1">IF(AND($H30=$H29, $CF29=""), AP29, INDEX(Monsters[Stamina], $I30))</f>
        <v>55</v>
      </c>
      <c r="M30" s="19" cm="1">
        <f t="array" aca="1" ref="M30" ca="1">IF(AND($H30=$H29, $CF29=""), AQ29, INDEX(Monsters[Attack], $I30))</f>
        <v>70</v>
      </c>
      <c r="N30" s="19" cm="1">
        <f t="array" aca="1" ref="N30" ca="1">IF(AND($H30=$H29, $CF29=""), AR29, INDEX(Monsters[Defense], $I30))</f>
        <v>65</v>
      </c>
      <c r="O30" s="19" cm="1">
        <f t="array" aca="1" ref="O30" ca="1">IF(AND($H30=$H29, $CF29=""), AS29, INDEX(Monsters[Luck], $I30))</f>
        <v>50</v>
      </c>
      <c r="P30" cm="1">
        <f t="array" aca="1" ref="P30" ca="1">IF(I30=I29, P29, MATCH(INDEX(Monsters[Element], I30), Elements, 0))</f>
        <v>1</v>
      </c>
      <c r="Q30" s="4" cm="1">
        <f t="array" aca="1" ref="Q30" ca="1">INDEX(Monsters[Chance to Use 2], I30)</f>
        <v>0.55000000000000004</v>
      </c>
      <c r="R30" cm="1">
        <f t="array" aca="1" ref="R30" ca="1">INDEX(Monsters[Ability 1 ID], I30)</f>
        <v>1</v>
      </c>
      <c r="S30" cm="1">
        <f t="array" aca="1" ref="S30" ca="1">INDEX(Monsters[Ability 2 ID], I30)</f>
        <v>7</v>
      </c>
      <c r="T30" cm="1">
        <f t="array" aca="1" ref="T30" ca="1">INDEX(Abilities[Stamina Cost], R30)</f>
        <v>5</v>
      </c>
      <c r="U30" cm="1">
        <f t="array" aca="1" ref="U30" ca="1">INDEX(Abilities[Stamina Cost], S30)</f>
        <v>5</v>
      </c>
      <c r="V30">
        <f t="shared" ca="1" si="1"/>
        <v>1</v>
      </c>
      <c r="W30">
        <f t="shared" ca="1" si="2"/>
        <v>5</v>
      </c>
      <c r="X30">
        <f t="shared" ca="1" si="3"/>
        <v>5</v>
      </c>
      <c r="Y30">
        <f t="shared" ca="1" si="4"/>
        <v>2</v>
      </c>
      <c r="Z30">
        <f t="shared" ca="1" si="5"/>
        <v>7</v>
      </c>
      <c r="AA30" s="19" cm="1">
        <f t="array" aca="1" ref="AA30" ca="1">INDEX(Abilities[Element ID], $Z30)</f>
        <v>3</v>
      </c>
      <c r="AB30" s="19" cm="1">
        <f t="array" aca="1" ref="AB30" ca="1">INDEX(Abilities[Stamina Cost], $Z30)</f>
        <v>5</v>
      </c>
      <c r="AC30" s="19" cm="1">
        <f t="array" aca="1" ref="AC30" ca="1">INDEX(Abilities[Min Damage], $Z30)</f>
        <v>5</v>
      </c>
      <c r="AD30" s="19" cm="1">
        <f t="array" aca="1" ref="AD30" ca="1">INDEX(Abilities[Max Damage], $Z30)</f>
        <v>10</v>
      </c>
      <c r="AE30" s="15">
        <f t="shared" ca="1" si="6"/>
        <v>5.5851105477586849</v>
      </c>
      <c r="AF30" t="str" cm="1">
        <f t="array" aca="1" ref="AF30" ca="1">INDEX(Abilities[Special Effect], Z30)</f>
        <v>Fortify</v>
      </c>
      <c r="AG30" t="b" cm="1">
        <f t="array" aca="1" ref="AG30" ca="1">RAND() &lt;INDEX(Abilities[Effect Chance], Z30)*O30/100</f>
        <v>1</v>
      </c>
      <c r="AH30" t="str">
        <f t="shared" ca="1" si="34"/>
        <v>Fortify</v>
      </c>
      <c r="AI30" s="15">
        <f t="shared" ca="1" si="7"/>
        <v>5.5851105477586849</v>
      </c>
      <c r="AJ30" s="15">
        <f t="shared" ca="1" si="8"/>
        <v>7.8046688843663041</v>
      </c>
      <c r="AK30" t="b">
        <f t="shared" ca="1" si="9"/>
        <v>0</v>
      </c>
      <c r="AL30" t="b">
        <f ca="1">AND(AK30, H30=COUNTA(Parties[Player Party]))</f>
        <v>0</v>
      </c>
      <c r="AM30" s="15" cm="1">
        <f t="array" aca="1" ref="AM30" ca="1">INDEX(ElementMultiplier, BM30, P30)*100/N30</f>
        <v>0.76923076923076927</v>
      </c>
      <c r="AN30" s="15">
        <f t="shared" ca="1" si="10"/>
        <v>6</v>
      </c>
      <c r="AO30" s="19">
        <f t="shared" ca="1" si="11"/>
        <v>23</v>
      </c>
      <c r="AP30" s="19">
        <f t="shared" ca="1" si="12"/>
        <v>50</v>
      </c>
      <c r="AQ30" s="19">
        <f t="shared" ca="1" si="13"/>
        <v>70</v>
      </c>
      <c r="AR30" s="19">
        <f t="shared" ca="1" si="14"/>
        <v>72</v>
      </c>
      <c r="AS30" s="19">
        <f t="shared" ca="1" si="15"/>
        <v>50</v>
      </c>
      <c r="AT30">
        <f t="shared" ca="1" si="16"/>
        <v>1</v>
      </c>
      <c r="AU30" cm="1">
        <f t="array" aca="1" ref="AU30" ca="1">IF(AT30=AT29, AU29, INDEX(Parties[Opponent ID], AT30))</f>
        <v>8</v>
      </c>
      <c r="AV30" t="str" cm="1">
        <f t="array" aca="1" ref="AV30" ca="1">IF(AU30=AU29,AV29, INDEX(Monsters[Name], AU30))</f>
        <v>Ripper</v>
      </c>
      <c r="AW30" cm="1">
        <f t="array" aca="1" ref="AW30" ca="1">IF(AND($AT30=$AT29, $CF29=""), CA29, INDEX(Monsters[Health], $AU30))</f>
        <v>50</v>
      </c>
      <c r="AX30" cm="1">
        <f t="array" aca="1" ref="AX30" ca="1">IF(AND($AT30=$AT29, $CF29=""), CB29, INDEX(Monsters[Stamina], $AU30))</f>
        <v>64</v>
      </c>
      <c r="AY30" s="19" cm="1">
        <f t="array" aca="1" ref="AY30" ca="1">IF(AND($AT30=$AT29, $CF29=""), CC29, INDEX(Monsters[Attack], $AU30))</f>
        <v>100</v>
      </c>
      <c r="AZ30" s="19" cm="1">
        <f t="array" aca="1" ref="AZ30" ca="1">IF(AND($AT30=$AT29, $CF29=""), CD29, INDEX(Monsters[Defense], $AU30))</f>
        <v>22</v>
      </c>
      <c r="BA30" s="19" cm="1">
        <f t="array" aca="1" ref="BA30" ca="1">IF(AND($AT30=$AT29, $CF29=""), CE29, INDEX(Monsters[Luck], $AU30))</f>
        <v>70</v>
      </c>
      <c r="BB30" cm="1">
        <f t="array" aca="1" ref="BB30" ca="1">IF(AU30=AU29, BB29, MATCH(INDEX(Monsters[Element], AU30), Elements, 0))</f>
        <v>6</v>
      </c>
      <c r="BC30" s="4" cm="1">
        <f t="array" aca="1" ref="BC30" ca="1">INDEX(Monsters[Chance to Use 2], AU30)</f>
        <v>0.25</v>
      </c>
      <c r="BD30" cm="1">
        <f t="array" aca="1" ref="BD30" ca="1">INDEX(Monsters[Ability 1 ID], AU30)</f>
        <v>7</v>
      </c>
      <c r="BE30" cm="1">
        <f t="array" aca="1" ref="BE30" ca="1">INDEX(Monsters[Ability 2 ID], AU30)</f>
        <v>2</v>
      </c>
      <c r="BF30" cm="1">
        <f t="array" aca="1" ref="BF30" ca="1">INDEX(Abilities[Stamina Cost], BD30)</f>
        <v>5</v>
      </c>
      <c r="BG30" cm="1">
        <f t="array" aca="1" ref="BG30" ca="1">INDEX(Abilities[Stamina Cost], BE30)</f>
        <v>6</v>
      </c>
      <c r="BH30">
        <f t="shared" ca="1" si="17"/>
        <v>1</v>
      </c>
      <c r="BI30">
        <f t="shared" ca="1" si="18"/>
        <v>5</v>
      </c>
      <c r="BJ30">
        <f t="shared" ca="1" si="19"/>
        <v>6</v>
      </c>
      <c r="BK30">
        <f t="shared" ca="1" si="20"/>
        <v>1</v>
      </c>
      <c r="BL30">
        <f t="shared" ca="1" si="21"/>
        <v>7</v>
      </c>
      <c r="BM30" s="19" cm="1">
        <f t="array" aca="1" ref="BM30" ca="1">INDEX(Abilities[Element ID], $BL30)</f>
        <v>3</v>
      </c>
      <c r="BN30" s="19" cm="1">
        <f t="array" aca="1" ref="BN30" ca="1">INDEX(Abilities[Stamina Cost], $BL30)</f>
        <v>5</v>
      </c>
      <c r="BO30" s="19" cm="1">
        <f t="array" aca="1" ref="BO30" ca="1">INDEX(Abilities[Min Damage], $BL30)</f>
        <v>5</v>
      </c>
      <c r="BP30" s="19" cm="1">
        <f t="array" aca="1" ref="BP30" ca="1">INDEX(Abilities[Max Damage], $BL30)</f>
        <v>10</v>
      </c>
      <c r="BQ30" s="15">
        <f t="shared" ca="1" si="22"/>
        <v>7.8046688843663041</v>
      </c>
      <c r="BR30" t="str" cm="1">
        <f t="array" aca="1" ref="BR30" ca="1">INDEX(Abilities[Special Effect], BL30)</f>
        <v>Fortify</v>
      </c>
      <c r="BS30" t="b" cm="1">
        <f t="array" aca="1" ref="BS30" ca="1">RAND() &lt;INDEX(Abilities[Effect Chance], BL30)*BA30/100</f>
        <v>0</v>
      </c>
      <c r="BT30" t="str">
        <f t="shared" ca="1" si="23"/>
        <v/>
      </c>
      <c r="BU30" s="15">
        <f t="shared" ca="1" si="24"/>
        <v>7.8046688843663041</v>
      </c>
      <c r="BV30" s="15">
        <f t="shared" ca="1" si="25"/>
        <v>5.5851105477586849</v>
      </c>
      <c r="BW30" t="b">
        <f t="shared" ca="1" si="26"/>
        <v>0</v>
      </c>
      <c r="BX30" t="b">
        <f ca="1">AND(BW30, AT30=COUNTA(Parties[Opponent Party]))</f>
        <v>0</v>
      </c>
      <c r="BY30" s="15" cm="1">
        <f t="array" aca="1" ref="BY30" ca="1">INDEX(ElementMultiplier, AA30, BB30)*100/AZ30</f>
        <v>4.5454545454545459</v>
      </c>
      <c r="BZ30" s="19">
        <f t="shared" ca="1" si="27"/>
        <v>25</v>
      </c>
      <c r="CA30" s="19">
        <f t="shared" ca="1" si="28"/>
        <v>25</v>
      </c>
      <c r="CB30" s="19">
        <f t="shared" ca="1" si="29"/>
        <v>59</v>
      </c>
      <c r="CC30" s="19">
        <f t="shared" ca="1" si="30"/>
        <v>100</v>
      </c>
      <c r="CD30" s="19">
        <f t="shared" ca="1" si="31"/>
        <v>22</v>
      </c>
      <c r="CE30" s="19">
        <f t="shared" ca="1" si="32"/>
        <v>70</v>
      </c>
      <c r="CF30" t="str">
        <f t="shared" ca="1" si="33"/>
        <v/>
      </c>
    </row>
    <row r="31" spans="8:84">
      <c r="H31">
        <f t="shared" ca="1" si="0"/>
        <v>1</v>
      </c>
      <c r="I31" cm="1">
        <f t="array" aca="1" ref="I31" ca="1">IF(H31=H30, I30, INDEX(Parties[Player ID], H31))</f>
        <v>1</v>
      </c>
      <c r="J31" t="str" cm="1">
        <f t="array" aca="1" ref="J31" ca="1">IF(I31=I30,J30, INDEX(Monsters[Name], I31))</f>
        <v>Hades</v>
      </c>
      <c r="K31" cm="1">
        <f t="array" aca="1" ref="K31" ca="1">IF(AND($H31=$H30, CF30=""), AO30, INDEX(Monsters[Health], $I31))</f>
        <v>23</v>
      </c>
      <c r="L31" cm="1">
        <f t="array" aca="1" ref="L31" ca="1">IF(AND($H31=$H30, $CF30=""), AP30, INDEX(Monsters[Stamina], $I31))</f>
        <v>50</v>
      </c>
      <c r="M31" s="19" cm="1">
        <f t="array" aca="1" ref="M31" ca="1">IF(AND($H31=$H30, $CF30=""), AQ30, INDEX(Monsters[Attack], $I31))</f>
        <v>70</v>
      </c>
      <c r="N31" s="19" cm="1">
        <f t="array" aca="1" ref="N31" ca="1">IF(AND($H31=$H30, $CF30=""), AR30, INDEX(Monsters[Defense], $I31))</f>
        <v>72</v>
      </c>
      <c r="O31" s="19" cm="1">
        <f t="array" aca="1" ref="O31" ca="1">IF(AND($H31=$H30, $CF30=""), AS30, INDEX(Monsters[Luck], $I31))</f>
        <v>50</v>
      </c>
      <c r="P31" cm="1">
        <f t="array" aca="1" ref="P31" ca="1">IF(I31=I30, P30, MATCH(INDEX(Monsters[Element], I31), Elements, 0))</f>
        <v>1</v>
      </c>
      <c r="Q31" s="4" cm="1">
        <f t="array" aca="1" ref="Q31" ca="1">INDEX(Monsters[Chance to Use 2], I31)</f>
        <v>0.55000000000000004</v>
      </c>
      <c r="R31" cm="1">
        <f t="array" aca="1" ref="R31" ca="1">INDEX(Monsters[Ability 1 ID], I31)</f>
        <v>1</v>
      </c>
      <c r="S31" cm="1">
        <f t="array" aca="1" ref="S31" ca="1">INDEX(Monsters[Ability 2 ID], I31)</f>
        <v>7</v>
      </c>
      <c r="T31" cm="1">
        <f t="array" aca="1" ref="T31" ca="1">INDEX(Abilities[Stamina Cost], R31)</f>
        <v>5</v>
      </c>
      <c r="U31" cm="1">
        <f t="array" aca="1" ref="U31" ca="1">INDEX(Abilities[Stamina Cost], S31)</f>
        <v>5</v>
      </c>
      <c r="V31">
        <f t="shared" ca="1" si="1"/>
        <v>1</v>
      </c>
      <c r="W31">
        <f t="shared" ca="1" si="2"/>
        <v>5</v>
      </c>
      <c r="X31">
        <f t="shared" ca="1" si="3"/>
        <v>5</v>
      </c>
      <c r="Y31">
        <f t="shared" ca="1" si="4"/>
        <v>2</v>
      </c>
      <c r="Z31">
        <f t="shared" ca="1" si="5"/>
        <v>7</v>
      </c>
      <c r="AA31" s="19" cm="1">
        <f t="array" aca="1" ref="AA31" ca="1">INDEX(Abilities[Element ID], $Z31)</f>
        <v>3</v>
      </c>
      <c r="AB31" s="19" cm="1">
        <f t="array" aca="1" ref="AB31" ca="1">INDEX(Abilities[Stamina Cost], $Z31)</f>
        <v>5</v>
      </c>
      <c r="AC31" s="19" cm="1">
        <f t="array" aca="1" ref="AC31" ca="1">INDEX(Abilities[Min Damage], $Z31)</f>
        <v>5</v>
      </c>
      <c r="AD31" s="19" cm="1">
        <f t="array" aca="1" ref="AD31" ca="1">INDEX(Abilities[Max Damage], $Z31)</f>
        <v>10</v>
      </c>
      <c r="AE31" s="15">
        <f t="shared" ca="1" si="6"/>
        <v>4.5160809340620593</v>
      </c>
      <c r="AF31" t="str" cm="1">
        <f t="array" aca="1" ref="AF31" ca="1">INDEX(Abilities[Special Effect], Z31)</f>
        <v>Fortify</v>
      </c>
      <c r="AG31" t="b" cm="1">
        <f t="array" aca="1" ref="AG31" ca="1">RAND() &lt;INDEX(Abilities[Effect Chance], Z31)*O31/100</f>
        <v>1</v>
      </c>
      <c r="AH31" t="str">
        <f t="shared" ca="1" si="34"/>
        <v>Fortify</v>
      </c>
      <c r="AI31" s="15">
        <f t="shared" ca="1" si="7"/>
        <v>4.5160809340620593</v>
      </c>
      <c r="AJ31" s="15">
        <f t="shared" ca="1" si="8"/>
        <v>7.8933697822732007</v>
      </c>
      <c r="AK31" t="b">
        <f t="shared" ca="1" si="9"/>
        <v>0</v>
      </c>
      <c r="AL31" t="b">
        <f ca="1">AND(AK31, H31=COUNTA(Parties[Player Party]))</f>
        <v>0</v>
      </c>
      <c r="AM31" s="15" cm="1">
        <f t="array" aca="1" ref="AM31" ca="1">INDEX(ElementMultiplier, BM31, P31)*100/N31</f>
        <v>0.69444444444444442</v>
      </c>
      <c r="AN31" s="15">
        <f t="shared" ca="1" si="10"/>
        <v>5</v>
      </c>
      <c r="AO31" s="19">
        <f t="shared" ca="1" si="11"/>
        <v>18</v>
      </c>
      <c r="AP31" s="19">
        <f t="shared" ca="1" si="12"/>
        <v>45</v>
      </c>
      <c r="AQ31" s="19">
        <f t="shared" ca="1" si="13"/>
        <v>70</v>
      </c>
      <c r="AR31" s="19">
        <f t="shared" ca="1" si="14"/>
        <v>79</v>
      </c>
      <c r="AS31" s="19">
        <f t="shared" ca="1" si="15"/>
        <v>50</v>
      </c>
      <c r="AT31">
        <f t="shared" ca="1" si="16"/>
        <v>1</v>
      </c>
      <c r="AU31" cm="1">
        <f t="array" aca="1" ref="AU31" ca="1">IF(AT31=AT30, AU30, INDEX(Parties[Opponent ID], AT31))</f>
        <v>8</v>
      </c>
      <c r="AV31" t="str" cm="1">
        <f t="array" aca="1" ref="AV31" ca="1">IF(AU31=AU30,AV30, INDEX(Monsters[Name], AU31))</f>
        <v>Ripper</v>
      </c>
      <c r="AW31" cm="1">
        <f t="array" aca="1" ref="AW31" ca="1">IF(AND($AT31=$AT30, $CF30=""), CA30, INDEX(Monsters[Health], $AU31))</f>
        <v>25</v>
      </c>
      <c r="AX31" cm="1">
        <f t="array" aca="1" ref="AX31" ca="1">IF(AND($AT31=$AT30, $CF30=""), CB30, INDEX(Monsters[Stamina], $AU31))</f>
        <v>59</v>
      </c>
      <c r="AY31" s="19" cm="1">
        <f t="array" aca="1" ref="AY31" ca="1">IF(AND($AT31=$AT30, $CF30=""), CC30, INDEX(Monsters[Attack], $AU31))</f>
        <v>100</v>
      </c>
      <c r="AZ31" s="19" cm="1">
        <f t="array" aca="1" ref="AZ31" ca="1">IF(AND($AT31=$AT30, $CF30=""), CD30, INDEX(Monsters[Defense], $AU31))</f>
        <v>22</v>
      </c>
      <c r="BA31" s="19" cm="1">
        <f t="array" aca="1" ref="BA31" ca="1">IF(AND($AT31=$AT30, $CF30=""), CE30, INDEX(Monsters[Luck], $AU31))</f>
        <v>70</v>
      </c>
      <c r="BB31" cm="1">
        <f t="array" aca="1" ref="BB31" ca="1">IF(AU31=AU30, BB30, MATCH(INDEX(Monsters[Element], AU31), Elements, 0))</f>
        <v>6</v>
      </c>
      <c r="BC31" s="4" cm="1">
        <f t="array" aca="1" ref="BC31" ca="1">INDEX(Monsters[Chance to Use 2], AU31)</f>
        <v>0.25</v>
      </c>
      <c r="BD31" cm="1">
        <f t="array" aca="1" ref="BD31" ca="1">INDEX(Monsters[Ability 1 ID], AU31)</f>
        <v>7</v>
      </c>
      <c r="BE31" cm="1">
        <f t="array" aca="1" ref="BE31" ca="1">INDEX(Monsters[Ability 2 ID], AU31)</f>
        <v>2</v>
      </c>
      <c r="BF31" cm="1">
        <f t="array" aca="1" ref="BF31" ca="1">INDEX(Abilities[Stamina Cost], BD31)</f>
        <v>5</v>
      </c>
      <c r="BG31" cm="1">
        <f t="array" aca="1" ref="BG31" ca="1">INDEX(Abilities[Stamina Cost], BE31)</f>
        <v>6</v>
      </c>
      <c r="BH31">
        <f t="shared" ca="1" si="17"/>
        <v>1</v>
      </c>
      <c r="BI31">
        <f t="shared" ca="1" si="18"/>
        <v>5</v>
      </c>
      <c r="BJ31">
        <f t="shared" ca="1" si="19"/>
        <v>6</v>
      </c>
      <c r="BK31">
        <f t="shared" ca="1" si="20"/>
        <v>1</v>
      </c>
      <c r="BL31">
        <f t="shared" ca="1" si="21"/>
        <v>7</v>
      </c>
      <c r="BM31" s="19" cm="1">
        <f t="array" aca="1" ref="BM31" ca="1">INDEX(Abilities[Element ID], $BL31)</f>
        <v>3</v>
      </c>
      <c r="BN31" s="19" cm="1">
        <f t="array" aca="1" ref="BN31" ca="1">INDEX(Abilities[Stamina Cost], $BL31)</f>
        <v>5</v>
      </c>
      <c r="BO31" s="19" cm="1">
        <f t="array" aca="1" ref="BO31" ca="1">INDEX(Abilities[Min Damage], $BL31)</f>
        <v>5</v>
      </c>
      <c r="BP31" s="19" cm="1">
        <f t="array" aca="1" ref="BP31" ca="1">INDEX(Abilities[Max Damage], $BL31)</f>
        <v>10</v>
      </c>
      <c r="BQ31" s="15">
        <f t="shared" ca="1" si="22"/>
        <v>7.8933697822732007</v>
      </c>
      <c r="BR31" t="str" cm="1">
        <f t="array" aca="1" ref="BR31" ca="1">INDEX(Abilities[Special Effect], BL31)</f>
        <v>Fortify</v>
      </c>
      <c r="BS31" t="b" cm="1">
        <f t="array" aca="1" ref="BS31" ca="1">RAND() &lt;INDEX(Abilities[Effect Chance], BL31)*BA31/100</f>
        <v>1</v>
      </c>
      <c r="BT31" t="str">
        <f t="shared" ca="1" si="23"/>
        <v>Fortify</v>
      </c>
      <c r="BU31" s="15">
        <f t="shared" ca="1" si="24"/>
        <v>7.8933697822732007</v>
      </c>
      <c r="BV31" s="15">
        <f t="shared" ca="1" si="25"/>
        <v>4.5160809340620593</v>
      </c>
      <c r="BW31" t="b">
        <f t="shared" ca="1" si="26"/>
        <v>0</v>
      </c>
      <c r="BX31" t="b">
        <f ca="1">AND(BW31, AT31=COUNTA(Parties[Opponent Party]))</f>
        <v>0</v>
      </c>
      <c r="BY31" s="15" cm="1">
        <f t="array" aca="1" ref="BY31" ca="1">INDEX(ElementMultiplier, AA31, BB31)*100/AZ31</f>
        <v>4.5454545454545459</v>
      </c>
      <c r="BZ31" s="19">
        <f t="shared" ca="1" si="27"/>
        <v>21</v>
      </c>
      <c r="CA31" s="19">
        <f t="shared" ca="1" si="28"/>
        <v>4</v>
      </c>
      <c r="CB31" s="19">
        <f t="shared" ca="1" si="29"/>
        <v>54</v>
      </c>
      <c r="CC31" s="19">
        <f t="shared" ca="1" si="30"/>
        <v>100</v>
      </c>
      <c r="CD31" s="19">
        <f t="shared" ca="1" si="31"/>
        <v>24</v>
      </c>
      <c r="CE31" s="19">
        <f t="shared" ca="1" si="32"/>
        <v>70</v>
      </c>
      <c r="CF31" t="str">
        <f t="shared" ca="1" si="33"/>
        <v/>
      </c>
    </row>
    <row r="32" spans="8:84">
      <c r="H32">
        <f t="shared" ca="1" si="0"/>
        <v>1</v>
      </c>
      <c r="I32" cm="1">
        <f t="array" aca="1" ref="I32" ca="1">IF(H32=H31, I31, INDEX(Parties[Player ID], H32))</f>
        <v>1</v>
      </c>
      <c r="J32" t="str" cm="1">
        <f t="array" aca="1" ref="J32" ca="1">IF(I32=I31,J31, INDEX(Monsters[Name], I32))</f>
        <v>Hades</v>
      </c>
      <c r="K32" cm="1">
        <f t="array" aca="1" ref="K32" ca="1">IF(AND($H32=$H31, CF31=""), AO31, INDEX(Monsters[Health], $I32))</f>
        <v>18</v>
      </c>
      <c r="L32" cm="1">
        <f t="array" aca="1" ref="L32" ca="1">IF(AND($H32=$H31, $CF31=""), AP31, INDEX(Monsters[Stamina], $I32))</f>
        <v>45</v>
      </c>
      <c r="M32" s="19" cm="1">
        <f t="array" aca="1" ref="M32" ca="1">IF(AND($H32=$H31, $CF31=""), AQ31, INDEX(Monsters[Attack], $I32))</f>
        <v>70</v>
      </c>
      <c r="N32" s="19" cm="1">
        <f t="array" aca="1" ref="N32" ca="1">IF(AND($H32=$H31, $CF31=""), AR31, INDEX(Monsters[Defense], $I32))</f>
        <v>79</v>
      </c>
      <c r="O32" s="19" cm="1">
        <f t="array" aca="1" ref="O32" ca="1">IF(AND($H32=$H31, $CF31=""), AS31, INDEX(Monsters[Luck], $I32))</f>
        <v>50</v>
      </c>
      <c r="P32" cm="1">
        <f t="array" aca="1" ref="P32" ca="1">IF(I32=I31, P31, MATCH(INDEX(Monsters[Element], I32), Elements, 0))</f>
        <v>1</v>
      </c>
      <c r="Q32" s="4" cm="1">
        <f t="array" aca="1" ref="Q32" ca="1">INDEX(Monsters[Chance to Use 2], I32)</f>
        <v>0.55000000000000004</v>
      </c>
      <c r="R32" cm="1">
        <f t="array" aca="1" ref="R32" ca="1">INDEX(Monsters[Ability 1 ID], I32)</f>
        <v>1</v>
      </c>
      <c r="S32" cm="1">
        <f t="array" aca="1" ref="S32" ca="1">INDEX(Monsters[Ability 2 ID], I32)</f>
        <v>7</v>
      </c>
      <c r="T32" cm="1">
        <f t="array" aca="1" ref="T32" ca="1">INDEX(Abilities[Stamina Cost], R32)</f>
        <v>5</v>
      </c>
      <c r="U32" cm="1">
        <f t="array" aca="1" ref="U32" ca="1">INDEX(Abilities[Stamina Cost], S32)</f>
        <v>5</v>
      </c>
      <c r="V32">
        <f t="shared" ca="1" si="1"/>
        <v>1</v>
      </c>
      <c r="W32">
        <f t="shared" ca="1" si="2"/>
        <v>5</v>
      </c>
      <c r="X32">
        <f t="shared" ca="1" si="3"/>
        <v>5</v>
      </c>
      <c r="Y32">
        <f t="shared" ca="1" si="4"/>
        <v>1</v>
      </c>
      <c r="Z32">
        <f t="shared" ca="1" si="5"/>
        <v>1</v>
      </c>
      <c r="AA32" s="19" cm="1">
        <f t="array" aca="1" ref="AA32" ca="1">INDEX(Abilities[Element ID], $Z32)</f>
        <v>1</v>
      </c>
      <c r="AB32" s="19" cm="1">
        <f t="array" aca="1" ref="AB32" ca="1">INDEX(Abilities[Stamina Cost], $Z32)</f>
        <v>5</v>
      </c>
      <c r="AC32" s="19" cm="1">
        <f t="array" aca="1" ref="AC32" ca="1">INDEX(Abilities[Min Damage], $Z32)</f>
        <v>3.5</v>
      </c>
      <c r="AD32" s="19" cm="1">
        <f t="array" aca="1" ref="AD32" ca="1">INDEX(Abilities[Max Damage], $Z32)</f>
        <v>10</v>
      </c>
      <c r="AE32" s="15">
        <f t="shared" ca="1" si="6"/>
        <v>4.6935726915691864</v>
      </c>
      <c r="AF32" t="str" cm="1">
        <f t="array" aca="1" ref="AF32" ca="1">INDEX(Abilities[Special Effect], Z32)</f>
        <v>Hit Chance</v>
      </c>
      <c r="AG32" t="b" cm="1">
        <f t="array" aca="1" ref="AG32" ca="1">RAND() &lt;INDEX(Abilities[Effect Chance], Z32)*O32/100</f>
        <v>1</v>
      </c>
      <c r="AH32" t="str">
        <f t="shared" ca="1" si="34"/>
        <v>Hit Chance</v>
      </c>
      <c r="AI32" s="15">
        <f t="shared" ca="1" si="7"/>
        <v>4.6935726915691864</v>
      </c>
      <c r="AJ32" s="15">
        <f t="shared" ca="1" si="8"/>
        <v>20.196921890523413</v>
      </c>
      <c r="AK32" t="b">
        <f t="shared" ca="1" si="9"/>
        <v>1</v>
      </c>
      <c r="AL32" t="b">
        <f ca="1">AND(AK32, H32=COUNTA(Parties[Player Party]))</f>
        <v>1</v>
      </c>
      <c r="AM32" s="15" cm="1">
        <f t="array" aca="1" ref="AM32" ca="1">INDEX(ElementMultiplier, BM32, P32)*100/N32</f>
        <v>1.2658227848101267</v>
      </c>
      <c r="AN32" s="15">
        <f t="shared" ca="1" si="10"/>
        <v>26</v>
      </c>
      <c r="AO32" s="19">
        <f t="shared" ca="1" si="11"/>
        <v>0</v>
      </c>
      <c r="AP32" s="19">
        <f t="shared" ca="1" si="12"/>
        <v>40</v>
      </c>
      <c r="AQ32" s="19">
        <f t="shared" ca="1" si="13"/>
        <v>70</v>
      </c>
      <c r="AR32" s="19">
        <f t="shared" ca="1" si="14"/>
        <v>79</v>
      </c>
      <c r="AS32" s="19">
        <f t="shared" ca="1" si="15"/>
        <v>50</v>
      </c>
      <c r="AT32">
        <f t="shared" ca="1" si="16"/>
        <v>1</v>
      </c>
      <c r="AU32" cm="1">
        <f t="array" aca="1" ref="AU32" ca="1">IF(AT32=AT31, AU31, INDEX(Parties[Opponent ID], AT32))</f>
        <v>8</v>
      </c>
      <c r="AV32" t="str" cm="1">
        <f t="array" aca="1" ref="AV32" ca="1">IF(AU32=AU31,AV31, INDEX(Monsters[Name], AU32))</f>
        <v>Ripper</v>
      </c>
      <c r="AW32" cm="1">
        <f t="array" aca="1" ref="AW32" ca="1">IF(AND($AT32=$AT31, $CF31=""), CA31, INDEX(Monsters[Health], $AU32))</f>
        <v>4</v>
      </c>
      <c r="AX32" cm="1">
        <f t="array" aca="1" ref="AX32" ca="1">IF(AND($AT32=$AT31, $CF31=""), CB31, INDEX(Monsters[Stamina], $AU32))</f>
        <v>54</v>
      </c>
      <c r="AY32" s="19" cm="1">
        <f t="array" aca="1" ref="AY32" ca="1">IF(AND($AT32=$AT31, $CF31=""), CC31, INDEX(Monsters[Attack], $AU32))</f>
        <v>100</v>
      </c>
      <c r="AZ32" s="19" cm="1">
        <f t="array" aca="1" ref="AZ32" ca="1">IF(AND($AT32=$AT31, $CF31=""), CD31, INDEX(Monsters[Defense], $AU32))</f>
        <v>24</v>
      </c>
      <c r="BA32" s="19" cm="1">
        <f t="array" aca="1" ref="BA32" ca="1">IF(AND($AT32=$AT31, $CF31=""), CE31, INDEX(Monsters[Luck], $AU32))</f>
        <v>70</v>
      </c>
      <c r="BB32" cm="1">
        <f t="array" aca="1" ref="BB32" ca="1">IF(AU32=AU31, BB31, MATCH(INDEX(Monsters[Element], AU32), Elements, 0))</f>
        <v>6</v>
      </c>
      <c r="BC32" s="4" cm="1">
        <f t="array" aca="1" ref="BC32" ca="1">INDEX(Monsters[Chance to Use 2], AU32)</f>
        <v>0.25</v>
      </c>
      <c r="BD32" cm="1">
        <f t="array" aca="1" ref="BD32" ca="1">INDEX(Monsters[Ability 1 ID], AU32)</f>
        <v>7</v>
      </c>
      <c r="BE32" cm="1">
        <f t="array" aca="1" ref="BE32" ca="1">INDEX(Monsters[Ability 2 ID], AU32)</f>
        <v>2</v>
      </c>
      <c r="BF32" cm="1">
        <f t="array" aca="1" ref="BF32" ca="1">INDEX(Abilities[Stamina Cost], BD32)</f>
        <v>5</v>
      </c>
      <c r="BG32" cm="1">
        <f t="array" aca="1" ref="BG32" ca="1">INDEX(Abilities[Stamina Cost], BE32)</f>
        <v>6</v>
      </c>
      <c r="BH32">
        <f t="shared" ca="1" si="17"/>
        <v>1</v>
      </c>
      <c r="BI32">
        <f t="shared" ca="1" si="18"/>
        <v>5</v>
      </c>
      <c r="BJ32">
        <f t="shared" ca="1" si="19"/>
        <v>6</v>
      </c>
      <c r="BK32">
        <f t="shared" ca="1" si="20"/>
        <v>2</v>
      </c>
      <c r="BL32">
        <f t="shared" ca="1" si="21"/>
        <v>2</v>
      </c>
      <c r="BM32" s="19" cm="1">
        <f t="array" aca="1" ref="BM32" ca="1">INDEX(Abilities[Element ID], $BL32)</f>
        <v>1</v>
      </c>
      <c r="BN32" s="19" cm="1">
        <f t="array" aca="1" ref="BN32" ca="1">INDEX(Abilities[Stamina Cost], $BL32)</f>
        <v>6</v>
      </c>
      <c r="BO32" s="19" cm="1">
        <f t="array" aca="1" ref="BO32" ca="1">INDEX(Abilities[Min Damage], $BL32)</f>
        <v>10</v>
      </c>
      <c r="BP32" s="19" cm="1">
        <f t="array" aca="1" ref="BP32" ca="1">INDEX(Abilities[Max Damage], $BL32)</f>
        <v>25</v>
      </c>
      <c r="BQ32" s="15">
        <f t="shared" ca="1" si="22"/>
        <v>20.196921890523413</v>
      </c>
      <c r="BR32" t="str" cm="1">
        <f t="array" aca="1" ref="BR32" ca="1">INDEX(Abilities[Special Effect], BL32)</f>
        <v>Sunder</v>
      </c>
      <c r="BS32" t="b" cm="1">
        <f t="array" aca="1" ref="BS32" ca="1">RAND() &lt;INDEX(Abilities[Effect Chance], BL32)*BA32/100</f>
        <v>0</v>
      </c>
      <c r="BT32" t="str">
        <f t="shared" ca="1" si="23"/>
        <v/>
      </c>
      <c r="BU32" s="15">
        <f t="shared" ca="1" si="24"/>
        <v>20.196921890523413</v>
      </c>
      <c r="BV32" s="15">
        <f t="shared" ca="1" si="25"/>
        <v>4.6935726915691864</v>
      </c>
      <c r="BW32" t="b">
        <f t="shared" ca="1" si="26"/>
        <v>1</v>
      </c>
      <c r="BX32" t="b">
        <f ca="1">AND(BW32, AT32=COUNTA(Parties[Opponent Party]))</f>
        <v>1</v>
      </c>
      <c r="BY32" s="15" cm="1">
        <f t="array" aca="1" ref="BY32" ca="1">INDEX(ElementMultiplier, AA32, BB32)*100/AZ32</f>
        <v>6.25</v>
      </c>
      <c r="BZ32" s="19">
        <f t="shared" ca="1" si="27"/>
        <v>29</v>
      </c>
      <c r="CA32" s="19">
        <f t="shared" ca="1" si="28"/>
        <v>0</v>
      </c>
      <c r="CB32" s="19">
        <f t="shared" ca="1" si="29"/>
        <v>48</v>
      </c>
      <c r="CC32" s="19">
        <f t="shared" ca="1" si="30"/>
        <v>100</v>
      </c>
      <c r="CD32" s="19">
        <f t="shared" ca="1" si="31"/>
        <v>24</v>
      </c>
      <c r="CE32" s="19">
        <f t="shared" ca="1" si="32"/>
        <v>70</v>
      </c>
      <c r="CF32" t="str">
        <f t="shared" ca="1" si="33"/>
        <v>Tie</v>
      </c>
    </row>
    <row r="33" spans="8:84">
      <c r="H33">
        <f t="shared" ca="1" si="0"/>
        <v>1</v>
      </c>
      <c r="I33" cm="1">
        <f t="array" aca="1" ref="I33" ca="1">IF(H33=H32, I32, INDEX(Parties[Player ID], H33))</f>
        <v>1</v>
      </c>
      <c r="J33" t="str" cm="1">
        <f t="array" aca="1" ref="J33" ca="1">IF(I33=I32,J32, INDEX(Monsters[Name], I33))</f>
        <v>Hades</v>
      </c>
      <c r="K33" cm="1">
        <f t="array" aca="1" ref="K33" ca="1">IF(AND($H33=$H32, CF32=""), AO32, INDEX(Monsters[Health], $I33))</f>
        <v>80</v>
      </c>
      <c r="L33" cm="1">
        <f t="array" aca="1" ref="L33" ca="1">IF(AND($H33=$H32, $CF32=""), AP32, INDEX(Monsters[Stamina], $I33))</f>
        <v>80</v>
      </c>
      <c r="M33" s="19" cm="1">
        <f t="array" aca="1" ref="M33" ca="1">IF(AND($H33=$H32, $CF32=""), AQ32, INDEX(Monsters[Attack], $I33))</f>
        <v>70</v>
      </c>
      <c r="N33" s="19" cm="1">
        <f t="array" aca="1" ref="N33" ca="1">IF(AND($H33=$H32, $CF32=""), AR32, INDEX(Monsters[Defense], $I33))</f>
        <v>65</v>
      </c>
      <c r="O33" s="19" cm="1">
        <f t="array" aca="1" ref="O33" ca="1">IF(AND($H33=$H32, $CF32=""), AS32, INDEX(Monsters[Luck], $I33))</f>
        <v>50</v>
      </c>
      <c r="P33" cm="1">
        <f t="array" aca="1" ref="P33" ca="1">IF(I33=I32, P32, MATCH(INDEX(Monsters[Element], I33), Elements, 0))</f>
        <v>1</v>
      </c>
      <c r="Q33" s="4" cm="1">
        <f t="array" aca="1" ref="Q33" ca="1">INDEX(Monsters[Chance to Use 2], I33)</f>
        <v>0.55000000000000004</v>
      </c>
      <c r="R33" cm="1">
        <f t="array" aca="1" ref="R33" ca="1">INDEX(Monsters[Ability 1 ID], I33)</f>
        <v>1</v>
      </c>
      <c r="S33" cm="1">
        <f t="array" aca="1" ref="S33" ca="1">INDEX(Monsters[Ability 2 ID], I33)</f>
        <v>7</v>
      </c>
      <c r="T33" cm="1">
        <f t="array" aca="1" ref="T33" ca="1">INDEX(Abilities[Stamina Cost], R33)</f>
        <v>5</v>
      </c>
      <c r="U33" cm="1">
        <f t="array" aca="1" ref="U33" ca="1">INDEX(Abilities[Stamina Cost], S33)</f>
        <v>5</v>
      </c>
      <c r="V33">
        <f t="shared" ca="1" si="1"/>
        <v>1</v>
      </c>
      <c r="W33">
        <f t="shared" ca="1" si="2"/>
        <v>5</v>
      </c>
      <c r="X33">
        <f t="shared" ca="1" si="3"/>
        <v>5</v>
      </c>
      <c r="Y33">
        <f t="shared" ca="1" si="4"/>
        <v>1</v>
      </c>
      <c r="Z33">
        <f t="shared" ca="1" si="5"/>
        <v>1</v>
      </c>
      <c r="AA33" s="19" cm="1">
        <f t="array" aca="1" ref="AA33" ca="1">INDEX(Abilities[Element ID], $Z33)</f>
        <v>1</v>
      </c>
      <c r="AB33" s="19" cm="1">
        <f t="array" aca="1" ref="AB33" ca="1">INDEX(Abilities[Stamina Cost], $Z33)</f>
        <v>5</v>
      </c>
      <c r="AC33" s="19" cm="1">
        <f t="array" aca="1" ref="AC33" ca="1">INDEX(Abilities[Min Damage], $Z33)</f>
        <v>3.5</v>
      </c>
      <c r="AD33" s="19" cm="1">
        <f t="array" aca="1" ref="AD33" ca="1">INDEX(Abilities[Max Damage], $Z33)</f>
        <v>10</v>
      </c>
      <c r="AE33" s="15">
        <f t="shared" ca="1" si="6"/>
        <v>3.4861333908976881</v>
      </c>
      <c r="AF33" t="str" cm="1">
        <f t="array" aca="1" ref="AF33" ca="1">INDEX(Abilities[Special Effect], Z33)</f>
        <v>Hit Chance</v>
      </c>
      <c r="AG33" t="b" cm="1">
        <f t="array" aca="1" ref="AG33" ca="1">RAND() &lt;INDEX(Abilities[Effect Chance], Z33)*O33/100</f>
        <v>0</v>
      </c>
      <c r="AH33" t="str">
        <f t="shared" ca="1" si="34"/>
        <v/>
      </c>
      <c r="AI33" s="15">
        <f t="shared" ca="1" si="7"/>
        <v>0</v>
      </c>
      <c r="AJ33" s="15">
        <f t="shared" ca="1" si="8"/>
        <v>5.9457497210587587</v>
      </c>
      <c r="AK33" t="b">
        <f t="shared" ca="1" si="9"/>
        <v>0</v>
      </c>
      <c r="AL33" t="b">
        <f ca="1">AND(AK33, H33=COUNTA(Parties[Player Party]))</f>
        <v>0</v>
      </c>
      <c r="AM33" s="15" cm="1">
        <f t="array" aca="1" ref="AM33" ca="1">INDEX(ElementMultiplier, BM33, P33)*100/N33</f>
        <v>0.76923076923076927</v>
      </c>
      <c r="AN33" s="15">
        <f t="shared" ca="1" si="10"/>
        <v>5</v>
      </c>
      <c r="AO33" s="19">
        <f t="shared" ca="1" si="11"/>
        <v>75</v>
      </c>
      <c r="AP33" s="19">
        <f t="shared" ca="1" si="12"/>
        <v>75</v>
      </c>
      <c r="AQ33" s="19">
        <f t="shared" ca="1" si="13"/>
        <v>70</v>
      </c>
      <c r="AR33" s="19">
        <f t="shared" ca="1" si="14"/>
        <v>65</v>
      </c>
      <c r="AS33" s="19">
        <f t="shared" ca="1" si="15"/>
        <v>50</v>
      </c>
      <c r="AT33">
        <f t="shared" ca="1" si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IF(AU33=AU32,AV32, INDEX(Monsters[Name], AU33))</f>
        <v>Ripper</v>
      </c>
      <c r="AW33" cm="1">
        <f t="array" aca="1" ref="AW33" ca="1">IF(AND($AT33=$AT32, $CF32=""), CA32, INDEX(Monsters[Health], $AU33))</f>
        <v>120</v>
      </c>
      <c r="AX33" cm="1">
        <f t="array" aca="1" ref="AX33" ca="1">IF(AND($AT33=$AT32, $CF32=""), CB32, INDEX(Monsters[Stamina], $AU33))</f>
        <v>90</v>
      </c>
      <c r="AY33" s="19" cm="1">
        <f t="array" aca="1" ref="AY33" ca="1">IF(AND($AT33=$AT32, $CF32=""), CC32, INDEX(Monsters[Attack], $AU33))</f>
        <v>100</v>
      </c>
      <c r="AZ33" s="19" cm="1">
        <f t="array" aca="1" ref="AZ33" ca="1">IF(AND($AT33=$AT32, $CF32=""), CD32, INDEX(Monsters[Defense], $AU33))</f>
        <v>18</v>
      </c>
      <c r="BA33" s="19" cm="1">
        <f t="array" aca="1" ref="BA33" ca="1">IF(AND($AT33=$AT32, $CF32=""), CE32, INDEX(Monsters[Luck], $AU33))</f>
        <v>70</v>
      </c>
      <c r="BB33" cm="1">
        <f t="array" aca="1" ref="BB33" ca="1">IF(AU33=AU32, BB32, MATCH(INDEX(Monsters[Element], AU33), Elements, 0))</f>
        <v>6</v>
      </c>
      <c r="BC33" s="4" cm="1">
        <f t="array" aca="1" ref="BC33" ca="1">INDEX(Monsters[Chance to Use 2], AU33)</f>
        <v>0.25</v>
      </c>
      <c r="BD33" cm="1">
        <f t="array" aca="1" ref="BD33" ca="1">INDEX(Monsters[Ability 1 ID], AU33)</f>
        <v>7</v>
      </c>
      <c r="BE33" cm="1">
        <f t="array" aca="1" ref="BE33" ca="1">INDEX(Monsters[Ability 2 ID], AU33)</f>
        <v>2</v>
      </c>
      <c r="BF33" cm="1">
        <f t="array" aca="1" ref="BF33" ca="1">INDEX(Abilities[Stamina Cost], BD33)</f>
        <v>5</v>
      </c>
      <c r="BG33" cm="1">
        <f t="array" aca="1" ref="BG33" ca="1">INDEX(Abilities[Stamina Cost], BE33)</f>
        <v>6</v>
      </c>
      <c r="BH33">
        <f t="shared" ca="1" si="17"/>
        <v>1</v>
      </c>
      <c r="BI33">
        <f t="shared" ca="1" si="18"/>
        <v>5</v>
      </c>
      <c r="BJ33">
        <f t="shared" ca="1" si="19"/>
        <v>6</v>
      </c>
      <c r="BK33">
        <f t="shared" ca="1" si="20"/>
        <v>1</v>
      </c>
      <c r="BL33">
        <f t="shared" ca="1" si="21"/>
        <v>7</v>
      </c>
      <c r="BM33" s="19" cm="1">
        <f t="array" aca="1" ref="BM33" ca="1">INDEX(Abilities[Element ID], $BL33)</f>
        <v>3</v>
      </c>
      <c r="BN33" s="19" cm="1">
        <f t="array" aca="1" ref="BN33" ca="1">INDEX(Abilities[Stamina Cost], $BL33)</f>
        <v>5</v>
      </c>
      <c r="BO33" s="19" cm="1">
        <f t="array" aca="1" ref="BO33" ca="1">INDEX(Abilities[Min Damage], $BL33)</f>
        <v>5</v>
      </c>
      <c r="BP33" s="19" cm="1">
        <f t="array" aca="1" ref="BP33" ca="1">INDEX(Abilities[Max Damage], $BL33)</f>
        <v>10</v>
      </c>
      <c r="BQ33" s="15">
        <f t="shared" ca="1" si="22"/>
        <v>5.9457497210587587</v>
      </c>
      <c r="BR33" t="str" cm="1">
        <f t="array" aca="1" ref="BR33" ca="1">INDEX(Abilities[Special Effect], BL33)</f>
        <v>Fortify</v>
      </c>
      <c r="BS33" t="b" cm="1">
        <f t="array" aca="1" ref="BS33" ca="1">RAND() &lt;INDEX(Abilities[Effect Chance], BL33)*BA33/100</f>
        <v>1</v>
      </c>
      <c r="BT33" t="str">
        <f t="shared" ca="1" si="23"/>
        <v>Fortify</v>
      </c>
      <c r="BU33" s="15">
        <f t="shared" ca="1" si="24"/>
        <v>5.9457497210587587</v>
      </c>
      <c r="BV33" s="15">
        <f t="shared" ca="1" si="25"/>
        <v>0</v>
      </c>
      <c r="BW33" t="b">
        <f t="shared" ca="1" si="26"/>
        <v>0</v>
      </c>
      <c r="BX33" t="b">
        <f ca="1">AND(BW33, AT33=COUNTA(Parties[Opponent Party]))</f>
        <v>0</v>
      </c>
      <c r="BY33" s="15" cm="1">
        <f t="array" aca="1" ref="BY33" ca="1">INDEX(ElementMultiplier, AA33, BB33)*100/AZ33</f>
        <v>8.3333333333333339</v>
      </c>
      <c r="BZ33" s="19">
        <f t="shared" ca="1" si="27"/>
        <v>0</v>
      </c>
      <c r="CA33" s="19">
        <f t="shared" ca="1" si="28"/>
        <v>120</v>
      </c>
      <c r="CB33" s="19">
        <f t="shared" ca="1" si="29"/>
        <v>85</v>
      </c>
      <c r="CC33" s="19">
        <f t="shared" ca="1" si="30"/>
        <v>100</v>
      </c>
      <c r="CD33" s="19">
        <f t="shared" ca="1" si="31"/>
        <v>20</v>
      </c>
      <c r="CE33" s="19">
        <f t="shared" ca="1" si="32"/>
        <v>70</v>
      </c>
      <c r="CF33" t="str">
        <f t="shared" ca="1" si="33"/>
        <v/>
      </c>
    </row>
    <row r="34" spans="8:84">
      <c r="H34">
        <f t="shared" ca="1" si="0"/>
        <v>1</v>
      </c>
      <c r="I34" cm="1">
        <f t="array" aca="1" ref="I34" ca="1">IF(H34=H33, I33, INDEX(Parties[Player ID], H34))</f>
        <v>1</v>
      </c>
      <c r="J34" t="str" cm="1">
        <f t="array" aca="1" ref="J34" ca="1">IF(I34=I33,J33, INDEX(Monsters[Name], I34))</f>
        <v>Hades</v>
      </c>
      <c r="K34" cm="1">
        <f t="array" aca="1" ref="K34" ca="1">IF(AND($H34=$H33, CF33=""), AO33, INDEX(Monsters[Health], $I34))</f>
        <v>75</v>
      </c>
      <c r="L34" cm="1">
        <f t="array" aca="1" ref="L34" ca="1">IF(AND($H34=$H33, $CF33=""), AP33, INDEX(Monsters[Stamina], $I34))</f>
        <v>75</v>
      </c>
      <c r="M34" s="19" cm="1">
        <f t="array" aca="1" ref="M34" ca="1">IF(AND($H34=$H33, $CF33=""), AQ33, INDEX(Monsters[Attack], $I34))</f>
        <v>70</v>
      </c>
      <c r="N34" s="19" cm="1">
        <f t="array" aca="1" ref="N34" ca="1">IF(AND($H34=$H33, $CF33=""), AR33, INDEX(Monsters[Defense], $I34))</f>
        <v>65</v>
      </c>
      <c r="O34" s="19" cm="1">
        <f t="array" aca="1" ref="O34" ca="1">IF(AND($H34=$H33, $CF33=""), AS33, INDEX(Monsters[Luck], $I34))</f>
        <v>50</v>
      </c>
      <c r="P34" cm="1">
        <f t="array" aca="1" ref="P34" ca="1">IF(I34=I33, P33, MATCH(INDEX(Monsters[Element], I34), Elements, 0))</f>
        <v>1</v>
      </c>
      <c r="Q34" s="4" cm="1">
        <f t="array" aca="1" ref="Q34" ca="1">INDEX(Monsters[Chance to Use 2], I34)</f>
        <v>0.55000000000000004</v>
      </c>
      <c r="R34" cm="1">
        <f t="array" aca="1" ref="R34" ca="1">INDEX(Monsters[Ability 1 ID], I34)</f>
        <v>1</v>
      </c>
      <c r="S34" cm="1">
        <f t="array" aca="1" ref="S34" ca="1">INDEX(Monsters[Ability 2 ID], I34)</f>
        <v>7</v>
      </c>
      <c r="T34" cm="1">
        <f t="array" aca="1" ref="T34" ca="1">INDEX(Abilities[Stamina Cost], R34)</f>
        <v>5</v>
      </c>
      <c r="U34" cm="1">
        <f t="array" aca="1" ref="U34" ca="1">INDEX(Abilities[Stamina Cost], S34)</f>
        <v>5</v>
      </c>
      <c r="V34">
        <f t="shared" ca="1" si="1"/>
        <v>1</v>
      </c>
      <c r="W34">
        <f t="shared" ca="1" si="2"/>
        <v>5</v>
      </c>
      <c r="X34">
        <f t="shared" ca="1" si="3"/>
        <v>5</v>
      </c>
      <c r="Y34">
        <f t="shared" ca="1" si="4"/>
        <v>2</v>
      </c>
      <c r="Z34">
        <f t="shared" ca="1" si="5"/>
        <v>7</v>
      </c>
      <c r="AA34" s="19" cm="1">
        <f t="array" aca="1" ref="AA34" ca="1">INDEX(Abilities[Element ID], $Z34)</f>
        <v>3</v>
      </c>
      <c r="AB34" s="19" cm="1">
        <f t="array" aca="1" ref="AB34" ca="1">INDEX(Abilities[Stamina Cost], $Z34)</f>
        <v>5</v>
      </c>
      <c r="AC34" s="19" cm="1">
        <f t="array" aca="1" ref="AC34" ca="1">INDEX(Abilities[Min Damage], $Z34)</f>
        <v>5</v>
      </c>
      <c r="AD34" s="19" cm="1">
        <f t="array" aca="1" ref="AD34" ca="1">INDEX(Abilities[Max Damage], $Z34)</f>
        <v>10</v>
      </c>
      <c r="AE34" s="15">
        <f t="shared" ca="1" si="6"/>
        <v>5.0101725487520081</v>
      </c>
      <c r="AF34" t="str" cm="1">
        <f t="array" aca="1" ref="AF34" ca="1">INDEX(Abilities[Special Effect], Z34)</f>
        <v>Fortify</v>
      </c>
      <c r="AG34" t="b" cm="1">
        <f t="array" aca="1" ref="AG34" ca="1">RAND() &lt;INDEX(Abilities[Effect Chance], Z34)*O34/100</f>
        <v>1</v>
      </c>
      <c r="AH34" t="str">
        <f t="shared" ca="1" si="34"/>
        <v>Fortify</v>
      </c>
      <c r="AI34" s="15">
        <f t="shared" ca="1" si="7"/>
        <v>5.0101725487520081</v>
      </c>
      <c r="AJ34" s="15">
        <f t="shared" ca="1" si="8"/>
        <v>6.008913431500611</v>
      </c>
      <c r="AK34" t="b">
        <f t="shared" ca="1" si="9"/>
        <v>0</v>
      </c>
      <c r="AL34" t="b">
        <f ca="1">AND(AK34, H34=COUNTA(Parties[Player Party]))</f>
        <v>0</v>
      </c>
      <c r="AM34" s="15" cm="1">
        <f t="array" aca="1" ref="AM34" ca="1">INDEX(ElementMultiplier, BM34, P34)*100/N34</f>
        <v>0.76923076923076927</v>
      </c>
      <c r="AN34" s="15">
        <f t="shared" ca="1" si="10"/>
        <v>5</v>
      </c>
      <c r="AO34" s="19">
        <f t="shared" ca="1" si="11"/>
        <v>70</v>
      </c>
      <c r="AP34" s="19">
        <f t="shared" ca="1" si="12"/>
        <v>70</v>
      </c>
      <c r="AQ34" s="19">
        <f t="shared" ca="1" si="13"/>
        <v>70</v>
      </c>
      <c r="AR34" s="19">
        <f t="shared" ca="1" si="14"/>
        <v>72</v>
      </c>
      <c r="AS34" s="19">
        <f t="shared" ca="1" si="15"/>
        <v>50</v>
      </c>
      <c r="AT34">
        <f t="shared" ca="1" si="16"/>
        <v>1</v>
      </c>
      <c r="AU34" cm="1">
        <f t="array" aca="1" ref="AU34" ca="1">IF(AT34=AT33, AU33, INDEX(Parties[Opponent ID], AT34))</f>
        <v>8</v>
      </c>
      <c r="AV34" t="str" cm="1">
        <f t="array" aca="1" ref="AV34" ca="1">IF(AU34=AU33,AV33, INDEX(Monsters[Name], AU34))</f>
        <v>Ripper</v>
      </c>
      <c r="AW34" cm="1">
        <f t="array" aca="1" ref="AW34" ca="1">IF(AND($AT34=$AT33, $CF33=""), CA33, INDEX(Monsters[Health], $AU34))</f>
        <v>120</v>
      </c>
      <c r="AX34" cm="1">
        <f t="array" aca="1" ref="AX34" ca="1">IF(AND($AT34=$AT33, $CF33=""), CB33, INDEX(Monsters[Stamina], $AU34))</f>
        <v>85</v>
      </c>
      <c r="AY34" s="19" cm="1">
        <f t="array" aca="1" ref="AY34" ca="1">IF(AND($AT34=$AT33, $CF33=""), CC33, INDEX(Monsters[Attack], $AU34))</f>
        <v>100</v>
      </c>
      <c r="AZ34" s="19" cm="1">
        <f t="array" aca="1" ref="AZ34" ca="1">IF(AND($AT34=$AT33, $CF33=""), CD33, INDEX(Monsters[Defense], $AU34))</f>
        <v>20</v>
      </c>
      <c r="BA34" s="19" cm="1">
        <f t="array" aca="1" ref="BA34" ca="1">IF(AND($AT34=$AT33, $CF33=""), CE33, INDEX(Monsters[Luck], $AU34))</f>
        <v>70</v>
      </c>
      <c r="BB34" cm="1">
        <f t="array" aca="1" ref="BB34" ca="1">IF(AU34=AU33, BB33, MATCH(INDEX(Monsters[Element], AU34), Elements, 0))</f>
        <v>6</v>
      </c>
      <c r="BC34" s="4" cm="1">
        <f t="array" aca="1" ref="BC34" ca="1">INDEX(Monsters[Chance to Use 2], AU34)</f>
        <v>0.25</v>
      </c>
      <c r="BD34" cm="1">
        <f t="array" aca="1" ref="BD34" ca="1">INDEX(Monsters[Ability 1 ID], AU34)</f>
        <v>7</v>
      </c>
      <c r="BE34" cm="1">
        <f t="array" aca="1" ref="BE34" ca="1">INDEX(Monsters[Ability 2 ID], AU34)</f>
        <v>2</v>
      </c>
      <c r="BF34" cm="1">
        <f t="array" aca="1" ref="BF34" ca="1">INDEX(Abilities[Stamina Cost], BD34)</f>
        <v>5</v>
      </c>
      <c r="BG34" cm="1">
        <f t="array" aca="1" ref="BG34" ca="1">INDEX(Abilities[Stamina Cost], BE34)</f>
        <v>6</v>
      </c>
      <c r="BH34">
        <f t="shared" ca="1" si="17"/>
        <v>1</v>
      </c>
      <c r="BI34">
        <f t="shared" ca="1" si="18"/>
        <v>5</v>
      </c>
      <c r="BJ34">
        <f t="shared" ca="1" si="19"/>
        <v>6</v>
      </c>
      <c r="BK34">
        <f t="shared" ca="1" si="20"/>
        <v>1</v>
      </c>
      <c r="BL34">
        <f t="shared" ca="1" si="21"/>
        <v>7</v>
      </c>
      <c r="BM34" s="19" cm="1">
        <f t="array" aca="1" ref="BM34" ca="1">INDEX(Abilities[Element ID], $BL34)</f>
        <v>3</v>
      </c>
      <c r="BN34" s="19" cm="1">
        <f t="array" aca="1" ref="BN34" ca="1">INDEX(Abilities[Stamina Cost], $BL34)</f>
        <v>5</v>
      </c>
      <c r="BO34" s="19" cm="1">
        <f t="array" aca="1" ref="BO34" ca="1">INDEX(Abilities[Min Damage], $BL34)</f>
        <v>5</v>
      </c>
      <c r="BP34" s="19" cm="1">
        <f t="array" aca="1" ref="BP34" ca="1">INDEX(Abilities[Max Damage], $BL34)</f>
        <v>10</v>
      </c>
      <c r="BQ34" s="15">
        <f t="shared" ca="1" si="22"/>
        <v>6.008913431500611</v>
      </c>
      <c r="BR34" t="str" cm="1">
        <f t="array" aca="1" ref="BR34" ca="1">INDEX(Abilities[Special Effect], BL34)</f>
        <v>Fortify</v>
      </c>
      <c r="BS34" t="b" cm="1">
        <f t="array" aca="1" ref="BS34" ca="1">RAND() &lt;INDEX(Abilities[Effect Chance], BL34)*BA34/100</f>
        <v>1</v>
      </c>
      <c r="BT34" t="str">
        <f t="shared" ca="1" si="23"/>
        <v>Fortify</v>
      </c>
      <c r="BU34" s="15">
        <f t="shared" ca="1" si="24"/>
        <v>6.008913431500611</v>
      </c>
      <c r="BV34" s="15">
        <f t="shared" ca="1" si="25"/>
        <v>5.0101725487520081</v>
      </c>
      <c r="BW34" t="b">
        <f t="shared" ca="1" si="26"/>
        <v>0</v>
      </c>
      <c r="BX34" t="b">
        <f ca="1">AND(BW34, AT34=COUNTA(Parties[Opponent Party]))</f>
        <v>0</v>
      </c>
      <c r="BY34" s="15" cm="1">
        <f t="array" aca="1" ref="BY34" ca="1">INDEX(ElementMultiplier, AA34, BB34)*100/AZ34</f>
        <v>5</v>
      </c>
      <c r="BZ34" s="19">
        <f t="shared" ca="1" si="27"/>
        <v>25</v>
      </c>
      <c r="CA34" s="19">
        <f t="shared" ca="1" si="28"/>
        <v>95</v>
      </c>
      <c r="CB34" s="19">
        <f t="shared" ca="1" si="29"/>
        <v>80</v>
      </c>
      <c r="CC34" s="19">
        <f t="shared" ca="1" si="30"/>
        <v>100</v>
      </c>
      <c r="CD34" s="19">
        <f t="shared" ca="1" si="31"/>
        <v>22</v>
      </c>
      <c r="CE34" s="19">
        <f t="shared" ca="1" si="32"/>
        <v>70</v>
      </c>
      <c r="CF34" t="str">
        <f t="shared" ca="1" si="33"/>
        <v/>
      </c>
    </row>
    <row r="35" spans="8:84">
      <c r="H35">
        <f t="shared" ca="1" si="0"/>
        <v>1</v>
      </c>
      <c r="I35" cm="1">
        <f t="array" aca="1" ref="I35" ca="1">IF(H35=H34, I34, INDEX(Parties[Player ID], H35))</f>
        <v>1</v>
      </c>
      <c r="J35" t="str" cm="1">
        <f t="array" aca="1" ref="J35" ca="1">IF(I35=I34,J34, INDEX(Monsters[Name], I35))</f>
        <v>Hades</v>
      </c>
      <c r="K35" cm="1">
        <f t="array" aca="1" ref="K35" ca="1">IF(AND($H35=$H34, CF34=""), AO34, INDEX(Monsters[Health], $I35))</f>
        <v>70</v>
      </c>
      <c r="L35" cm="1">
        <f t="array" aca="1" ref="L35" ca="1">IF(AND($H35=$H34, $CF34=""), AP34, INDEX(Monsters[Stamina], $I35))</f>
        <v>70</v>
      </c>
      <c r="M35" s="19" cm="1">
        <f t="array" aca="1" ref="M35" ca="1">IF(AND($H35=$H34, $CF34=""), AQ34, INDEX(Monsters[Attack], $I35))</f>
        <v>70</v>
      </c>
      <c r="N35" s="19" cm="1">
        <f t="array" aca="1" ref="N35" ca="1">IF(AND($H35=$H34, $CF34=""), AR34, INDEX(Monsters[Defense], $I35))</f>
        <v>72</v>
      </c>
      <c r="O35" s="19" cm="1">
        <f t="array" aca="1" ref="O35" ca="1">IF(AND($H35=$H34, $CF34=""), AS34, INDEX(Monsters[Luck], $I35))</f>
        <v>50</v>
      </c>
      <c r="P35" cm="1">
        <f t="array" aca="1" ref="P35" ca="1">IF(I35=I34, P34, MATCH(INDEX(Monsters[Element], I35), Elements, 0))</f>
        <v>1</v>
      </c>
      <c r="Q35" s="4" cm="1">
        <f t="array" aca="1" ref="Q35" ca="1">INDEX(Monsters[Chance to Use 2], I35)</f>
        <v>0.55000000000000004</v>
      </c>
      <c r="R35" cm="1">
        <f t="array" aca="1" ref="R35" ca="1">INDEX(Monsters[Ability 1 ID], I35)</f>
        <v>1</v>
      </c>
      <c r="S35" cm="1">
        <f t="array" aca="1" ref="S35" ca="1">INDEX(Monsters[Ability 2 ID], I35)</f>
        <v>7</v>
      </c>
      <c r="T35" cm="1">
        <f t="array" aca="1" ref="T35" ca="1">INDEX(Abilities[Stamina Cost], R35)</f>
        <v>5</v>
      </c>
      <c r="U35" cm="1">
        <f t="array" aca="1" ref="U35" ca="1">INDEX(Abilities[Stamina Cost], S35)</f>
        <v>5</v>
      </c>
      <c r="V35">
        <f t="shared" ca="1" si="1"/>
        <v>1</v>
      </c>
      <c r="W35">
        <f t="shared" ca="1" si="2"/>
        <v>5</v>
      </c>
      <c r="X35">
        <f t="shared" ca="1" si="3"/>
        <v>5</v>
      </c>
      <c r="Y35">
        <f t="shared" ca="1" si="4"/>
        <v>1</v>
      </c>
      <c r="Z35">
        <f t="shared" ca="1" si="5"/>
        <v>1</v>
      </c>
      <c r="AA35" s="19" cm="1">
        <f t="array" aca="1" ref="AA35" ca="1">INDEX(Abilities[Element ID], $Z35)</f>
        <v>1</v>
      </c>
      <c r="AB35" s="19" cm="1">
        <f t="array" aca="1" ref="AB35" ca="1">INDEX(Abilities[Stamina Cost], $Z35)</f>
        <v>5</v>
      </c>
      <c r="AC35" s="19" cm="1">
        <f t="array" aca="1" ref="AC35" ca="1">INDEX(Abilities[Min Damage], $Z35)</f>
        <v>3.5</v>
      </c>
      <c r="AD35" s="19" cm="1">
        <f t="array" aca="1" ref="AD35" ca="1">INDEX(Abilities[Max Damage], $Z35)</f>
        <v>10</v>
      </c>
      <c r="AE35" s="15">
        <f t="shared" ca="1" si="6"/>
        <v>4.5121178942573597</v>
      </c>
      <c r="AF35" t="str" cm="1">
        <f t="array" aca="1" ref="AF35" ca="1">INDEX(Abilities[Special Effect], Z35)</f>
        <v>Hit Chance</v>
      </c>
      <c r="AG35" t="b" cm="1">
        <f t="array" aca="1" ref="AG35" ca="1">RAND() &lt;INDEX(Abilities[Effect Chance], Z35)*O35/100</f>
        <v>1</v>
      </c>
      <c r="AH35" t="str">
        <f t="shared" ca="1" si="34"/>
        <v>Hit Chance</v>
      </c>
      <c r="AI35" s="15">
        <f t="shared" ca="1" si="7"/>
        <v>4.5121178942573597</v>
      </c>
      <c r="AJ35" s="15">
        <f t="shared" ca="1" si="8"/>
        <v>14.152567484024853</v>
      </c>
      <c r="AK35" t="b">
        <f t="shared" ca="1" si="9"/>
        <v>0</v>
      </c>
      <c r="AL35" t="b">
        <f ca="1">AND(AK35, H35=COUNTA(Parties[Player Party]))</f>
        <v>0</v>
      </c>
      <c r="AM35" s="15" cm="1">
        <f t="array" aca="1" ref="AM35" ca="1">INDEX(ElementMultiplier, BM35, P35)*100/N35</f>
        <v>1.3888888888888888</v>
      </c>
      <c r="AN35" s="15">
        <f t="shared" ca="1" si="10"/>
        <v>20</v>
      </c>
      <c r="AO35" s="19">
        <f t="shared" ca="1" si="11"/>
        <v>50</v>
      </c>
      <c r="AP35" s="19">
        <f t="shared" ca="1" si="12"/>
        <v>65</v>
      </c>
      <c r="AQ35" s="19">
        <f t="shared" ca="1" si="13"/>
        <v>70</v>
      </c>
      <c r="AR35" s="19">
        <f t="shared" ca="1" si="14"/>
        <v>72</v>
      </c>
      <c r="AS35" s="19">
        <f t="shared" ca="1" si="15"/>
        <v>50</v>
      </c>
      <c r="AT35">
        <f t="shared" ca="1" si="16"/>
        <v>1</v>
      </c>
      <c r="AU35" cm="1">
        <f t="array" aca="1" ref="AU35" ca="1">IF(AT35=AT34, AU34, INDEX(Parties[Opponent ID], AT35))</f>
        <v>8</v>
      </c>
      <c r="AV35" t="str" cm="1">
        <f t="array" aca="1" ref="AV35" ca="1">IF(AU35=AU34,AV34, INDEX(Monsters[Name], AU35))</f>
        <v>Ripper</v>
      </c>
      <c r="AW35" cm="1">
        <f t="array" aca="1" ref="AW35" ca="1">IF(AND($AT35=$AT34, $CF34=""), CA34, INDEX(Monsters[Health], $AU35))</f>
        <v>95</v>
      </c>
      <c r="AX35" cm="1">
        <f t="array" aca="1" ref="AX35" ca="1">IF(AND($AT35=$AT34, $CF34=""), CB34, INDEX(Monsters[Stamina], $AU35))</f>
        <v>80</v>
      </c>
      <c r="AY35" s="19" cm="1">
        <f t="array" aca="1" ref="AY35" ca="1">IF(AND($AT35=$AT34, $CF34=""), CC34, INDEX(Monsters[Attack], $AU35))</f>
        <v>100</v>
      </c>
      <c r="AZ35" s="19" cm="1">
        <f t="array" aca="1" ref="AZ35" ca="1">IF(AND($AT35=$AT34, $CF34=""), CD34, INDEX(Monsters[Defense], $AU35))</f>
        <v>22</v>
      </c>
      <c r="BA35" s="19" cm="1">
        <f t="array" aca="1" ref="BA35" ca="1">IF(AND($AT35=$AT34, $CF34=""), CE34, INDEX(Monsters[Luck], $AU35))</f>
        <v>70</v>
      </c>
      <c r="BB35" cm="1">
        <f t="array" aca="1" ref="BB35" ca="1">IF(AU35=AU34, BB34, MATCH(INDEX(Monsters[Element], AU35), Elements, 0))</f>
        <v>6</v>
      </c>
      <c r="BC35" s="4" cm="1">
        <f t="array" aca="1" ref="BC35" ca="1">INDEX(Monsters[Chance to Use 2], AU35)</f>
        <v>0.25</v>
      </c>
      <c r="BD35" cm="1">
        <f t="array" aca="1" ref="BD35" ca="1">INDEX(Monsters[Ability 1 ID], AU35)</f>
        <v>7</v>
      </c>
      <c r="BE35" cm="1">
        <f t="array" aca="1" ref="BE35" ca="1">INDEX(Monsters[Ability 2 ID], AU35)</f>
        <v>2</v>
      </c>
      <c r="BF35" cm="1">
        <f t="array" aca="1" ref="BF35" ca="1">INDEX(Abilities[Stamina Cost], BD35)</f>
        <v>5</v>
      </c>
      <c r="BG35" cm="1">
        <f t="array" aca="1" ref="BG35" ca="1">INDEX(Abilities[Stamina Cost], BE35)</f>
        <v>6</v>
      </c>
      <c r="BH35">
        <f t="shared" ca="1" si="17"/>
        <v>1</v>
      </c>
      <c r="BI35">
        <f t="shared" ca="1" si="18"/>
        <v>5</v>
      </c>
      <c r="BJ35">
        <f t="shared" ca="1" si="19"/>
        <v>6</v>
      </c>
      <c r="BK35">
        <f t="shared" ca="1" si="20"/>
        <v>2</v>
      </c>
      <c r="BL35">
        <f t="shared" ca="1" si="21"/>
        <v>2</v>
      </c>
      <c r="BM35" s="19" cm="1">
        <f t="array" aca="1" ref="BM35" ca="1">INDEX(Abilities[Element ID], $BL35)</f>
        <v>1</v>
      </c>
      <c r="BN35" s="19" cm="1">
        <f t="array" aca="1" ref="BN35" ca="1">INDEX(Abilities[Stamina Cost], $BL35)</f>
        <v>6</v>
      </c>
      <c r="BO35" s="19" cm="1">
        <f t="array" aca="1" ref="BO35" ca="1">INDEX(Abilities[Min Damage], $BL35)</f>
        <v>10</v>
      </c>
      <c r="BP35" s="19" cm="1">
        <f t="array" aca="1" ref="BP35" ca="1">INDEX(Abilities[Max Damage], $BL35)</f>
        <v>25</v>
      </c>
      <c r="BQ35" s="15">
        <f t="shared" ca="1" si="22"/>
        <v>14.152567484024853</v>
      </c>
      <c r="BR35" t="str" cm="1">
        <f t="array" aca="1" ref="BR35" ca="1">INDEX(Abilities[Special Effect], BL35)</f>
        <v>Sunder</v>
      </c>
      <c r="BS35" t="b" cm="1">
        <f t="array" aca="1" ref="BS35" ca="1">RAND() &lt;INDEX(Abilities[Effect Chance], BL35)*BA35/100</f>
        <v>0</v>
      </c>
      <c r="BT35" t="str">
        <f t="shared" ca="1" si="23"/>
        <v/>
      </c>
      <c r="BU35" s="15">
        <f t="shared" ca="1" si="24"/>
        <v>14.152567484024853</v>
      </c>
      <c r="BV35" s="15">
        <f t="shared" ca="1" si="25"/>
        <v>4.5121178942573597</v>
      </c>
      <c r="BW35" t="b">
        <f t="shared" ca="1" si="26"/>
        <v>0</v>
      </c>
      <c r="BX35" t="b">
        <f ca="1">AND(BW35, AT35=COUNTA(Parties[Opponent Party]))</f>
        <v>0</v>
      </c>
      <c r="BY35" s="15" cm="1">
        <f t="array" aca="1" ref="BY35" ca="1">INDEX(ElementMultiplier, AA35, BB35)*100/AZ35</f>
        <v>6.8181818181818183</v>
      </c>
      <c r="BZ35" s="19">
        <f t="shared" ca="1" si="27"/>
        <v>31</v>
      </c>
      <c r="CA35" s="19">
        <f t="shared" ca="1" si="28"/>
        <v>64</v>
      </c>
      <c r="CB35" s="19">
        <f t="shared" ca="1" si="29"/>
        <v>74</v>
      </c>
      <c r="CC35" s="19">
        <f t="shared" ca="1" si="30"/>
        <v>100</v>
      </c>
      <c r="CD35" s="19">
        <f t="shared" ca="1" si="31"/>
        <v>22</v>
      </c>
      <c r="CE35" s="19">
        <f t="shared" ca="1" si="32"/>
        <v>70</v>
      </c>
      <c r="CF35" t="str">
        <f t="shared" ca="1" si="33"/>
        <v/>
      </c>
    </row>
    <row r="36" spans="8:84">
      <c r="H36">
        <f t="shared" ca="1" si="0"/>
        <v>1</v>
      </c>
      <c r="I36" cm="1">
        <f t="array" aca="1" ref="I36" ca="1">IF(H36=H35, I35, INDEX(Parties[Player ID], H36))</f>
        <v>1</v>
      </c>
      <c r="J36" t="str" cm="1">
        <f t="array" aca="1" ref="J36" ca="1">IF(I36=I35,J35, INDEX(Monsters[Name], I36))</f>
        <v>Hades</v>
      </c>
      <c r="K36" cm="1">
        <f t="array" aca="1" ref="K36" ca="1">IF(AND($H36=$H35, CF35=""), AO35, INDEX(Monsters[Health], $I36))</f>
        <v>50</v>
      </c>
      <c r="L36" cm="1">
        <f t="array" aca="1" ref="L36" ca="1">IF(AND($H36=$H35, $CF35=""), AP35, INDEX(Monsters[Stamina], $I36))</f>
        <v>65</v>
      </c>
      <c r="M36" s="19" cm="1">
        <f t="array" aca="1" ref="M36" ca="1">IF(AND($H36=$H35, $CF35=""), AQ35, INDEX(Monsters[Attack], $I36))</f>
        <v>70</v>
      </c>
      <c r="N36" s="19" cm="1">
        <f t="array" aca="1" ref="N36" ca="1">IF(AND($H36=$H35, $CF35=""), AR35, INDEX(Monsters[Defense], $I36))</f>
        <v>72</v>
      </c>
      <c r="O36" s="19" cm="1">
        <f t="array" aca="1" ref="O36" ca="1">IF(AND($H36=$H35, $CF35=""), AS35, INDEX(Monsters[Luck], $I36))</f>
        <v>50</v>
      </c>
      <c r="P36" cm="1">
        <f t="array" aca="1" ref="P36" ca="1">IF(I36=I35, P35, MATCH(INDEX(Monsters[Element], I36), Elements, 0))</f>
        <v>1</v>
      </c>
      <c r="Q36" s="4" cm="1">
        <f t="array" aca="1" ref="Q36" ca="1">INDEX(Monsters[Chance to Use 2], I36)</f>
        <v>0.55000000000000004</v>
      </c>
      <c r="R36" cm="1">
        <f t="array" aca="1" ref="R36" ca="1">INDEX(Monsters[Ability 1 ID], I36)</f>
        <v>1</v>
      </c>
      <c r="S36" cm="1">
        <f t="array" aca="1" ref="S36" ca="1">INDEX(Monsters[Ability 2 ID], I36)</f>
        <v>7</v>
      </c>
      <c r="T36" cm="1">
        <f t="array" aca="1" ref="T36" ca="1">INDEX(Abilities[Stamina Cost], R36)</f>
        <v>5</v>
      </c>
      <c r="U36" cm="1">
        <f t="array" aca="1" ref="U36" ca="1">INDEX(Abilities[Stamina Cost], S36)</f>
        <v>5</v>
      </c>
      <c r="V36">
        <f t="shared" ca="1" si="1"/>
        <v>1</v>
      </c>
      <c r="W36">
        <f t="shared" ca="1" si="2"/>
        <v>5</v>
      </c>
      <c r="X36">
        <f t="shared" ca="1" si="3"/>
        <v>5</v>
      </c>
      <c r="Y36">
        <f t="shared" ca="1" si="4"/>
        <v>2</v>
      </c>
      <c r="Z36">
        <f t="shared" ca="1" si="5"/>
        <v>7</v>
      </c>
      <c r="AA36" s="19" cm="1">
        <f t="array" aca="1" ref="AA36" ca="1">INDEX(Abilities[Element ID], $Z36)</f>
        <v>3</v>
      </c>
      <c r="AB36" s="19" cm="1">
        <f t="array" aca="1" ref="AB36" ca="1">INDEX(Abilities[Stamina Cost], $Z36)</f>
        <v>5</v>
      </c>
      <c r="AC36" s="19" cm="1">
        <f t="array" aca="1" ref="AC36" ca="1">INDEX(Abilities[Min Damage], $Z36)</f>
        <v>5</v>
      </c>
      <c r="AD36" s="19" cm="1">
        <f t="array" aca="1" ref="AD36" ca="1">INDEX(Abilities[Max Damage], $Z36)</f>
        <v>10</v>
      </c>
      <c r="AE36" s="15">
        <f t="shared" ca="1" si="6"/>
        <v>5.4053289819624295</v>
      </c>
      <c r="AF36" t="str" cm="1">
        <f t="array" aca="1" ref="AF36" ca="1">INDEX(Abilities[Special Effect], Z36)</f>
        <v>Fortify</v>
      </c>
      <c r="AG36" t="b" cm="1">
        <f t="array" aca="1" ref="AG36" ca="1">RAND() &lt;INDEX(Abilities[Effect Chance], Z36)*O36/100</f>
        <v>1</v>
      </c>
      <c r="AH36" t="str">
        <f t="shared" ca="1" si="34"/>
        <v>Fortify</v>
      </c>
      <c r="AI36" s="15">
        <f t="shared" ca="1" si="7"/>
        <v>5.4053289819624295</v>
      </c>
      <c r="AJ36" s="15">
        <f t="shared" ca="1" si="8"/>
        <v>6.8441671626922433</v>
      </c>
      <c r="AK36" t="b">
        <f t="shared" ca="1" si="9"/>
        <v>0</v>
      </c>
      <c r="AL36" t="b">
        <f ca="1">AND(AK36, H36=COUNTA(Parties[Player Party]))</f>
        <v>0</v>
      </c>
      <c r="AM36" s="15" cm="1">
        <f t="array" aca="1" ref="AM36" ca="1">INDEX(ElementMultiplier, BM36, P36)*100/N36</f>
        <v>0.69444444444444442</v>
      </c>
      <c r="AN36" s="15">
        <f t="shared" ca="1" si="10"/>
        <v>5</v>
      </c>
      <c r="AO36" s="19">
        <f t="shared" ca="1" si="11"/>
        <v>45</v>
      </c>
      <c r="AP36" s="19">
        <f t="shared" ca="1" si="12"/>
        <v>60</v>
      </c>
      <c r="AQ36" s="19">
        <f t="shared" ca="1" si="13"/>
        <v>70</v>
      </c>
      <c r="AR36" s="19">
        <f t="shared" ca="1" si="14"/>
        <v>79</v>
      </c>
      <c r="AS36" s="19">
        <f t="shared" ca="1" si="15"/>
        <v>50</v>
      </c>
      <c r="AT36">
        <f t="shared" ca="1" si="16"/>
        <v>1</v>
      </c>
      <c r="AU36" cm="1">
        <f t="array" aca="1" ref="AU36" ca="1">IF(AT36=AT35, AU35, INDEX(Parties[Opponent ID], AT36))</f>
        <v>8</v>
      </c>
      <c r="AV36" t="str" cm="1">
        <f t="array" aca="1" ref="AV36" ca="1">IF(AU36=AU35,AV35, INDEX(Monsters[Name], AU36))</f>
        <v>Ripper</v>
      </c>
      <c r="AW36" cm="1">
        <f t="array" aca="1" ref="AW36" ca="1">IF(AND($AT36=$AT35, $CF35=""), CA35, INDEX(Monsters[Health], $AU36))</f>
        <v>64</v>
      </c>
      <c r="AX36" cm="1">
        <f t="array" aca="1" ref="AX36" ca="1">IF(AND($AT36=$AT35, $CF35=""), CB35, INDEX(Monsters[Stamina], $AU36))</f>
        <v>74</v>
      </c>
      <c r="AY36" s="19" cm="1">
        <f t="array" aca="1" ref="AY36" ca="1">IF(AND($AT36=$AT35, $CF35=""), CC35, INDEX(Monsters[Attack], $AU36))</f>
        <v>100</v>
      </c>
      <c r="AZ36" s="19" cm="1">
        <f t="array" aca="1" ref="AZ36" ca="1">IF(AND($AT36=$AT35, $CF35=""), CD35, INDEX(Monsters[Defense], $AU36))</f>
        <v>22</v>
      </c>
      <c r="BA36" s="19" cm="1">
        <f t="array" aca="1" ref="BA36" ca="1">IF(AND($AT36=$AT35, $CF35=""), CE35, INDEX(Monsters[Luck], $AU36))</f>
        <v>70</v>
      </c>
      <c r="BB36" cm="1">
        <f t="array" aca="1" ref="BB36" ca="1">IF(AU36=AU35, BB35, MATCH(INDEX(Monsters[Element], AU36), Elements, 0))</f>
        <v>6</v>
      </c>
      <c r="BC36" s="4" cm="1">
        <f t="array" aca="1" ref="BC36" ca="1">INDEX(Monsters[Chance to Use 2], AU36)</f>
        <v>0.25</v>
      </c>
      <c r="BD36" cm="1">
        <f t="array" aca="1" ref="BD36" ca="1">INDEX(Monsters[Ability 1 ID], AU36)</f>
        <v>7</v>
      </c>
      <c r="BE36" cm="1">
        <f t="array" aca="1" ref="BE36" ca="1">INDEX(Monsters[Ability 2 ID], AU36)</f>
        <v>2</v>
      </c>
      <c r="BF36" cm="1">
        <f t="array" aca="1" ref="BF36" ca="1">INDEX(Abilities[Stamina Cost], BD36)</f>
        <v>5</v>
      </c>
      <c r="BG36" cm="1">
        <f t="array" aca="1" ref="BG36" ca="1">INDEX(Abilities[Stamina Cost], BE36)</f>
        <v>6</v>
      </c>
      <c r="BH36">
        <f t="shared" ca="1" si="17"/>
        <v>1</v>
      </c>
      <c r="BI36">
        <f t="shared" ca="1" si="18"/>
        <v>5</v>
      </c>
      <c r="BJ36">
        <f t="shared" ca="1" si="19"/>
        <v>6</v>
      </c>
      <c r="BK36">
        <f t="shared" ca="1" si="20"/>
        <v>1</v>
      </c>
      <c r="BL36">
        <f t="shared" ca="1" si="21"/>
        <v>7</v>
      </c>
      <c r="BM36" s="19" cm="1">
        <f t="array" aca="1" ref="BM36" ca="1">INDEX(Abilities[Element ID], $BL36)</f>
        <v>3</v>
      </c>
      <c r="BN36" s="19" cm="1">
        <f t="array" aca="1" ref="BN36" ca="1">INDEX(Abilities[Stamina Cost], $BL36)</f>
        <v>5</v>
      </c>
      <c r="BO36" s="19" cm="1">
        <f t="array" aca="1" ref="BO36" ca="1">INDEX(Abilities[Min Damage], $BL36)</f>
        <v>5</v>
      </c>
      <c r="BP36" s="19" cm="1">
        <f t="array" aca="1" ref="BP36" ca="1">INDEX(Abilities[Max Damage], $BL36)</f>
        <v>10</v>
      </c>
      <c r="BQ36" s="15">
        <f t="shared" ca="1" si="22"/>
        <v>6.8441671626922433</v>
      </c>
      <c r="BR36" t="str" cm="1">
        <f t="array" aca="1" ref="BR36" ca="1">INDEX(Abilities[Special Effect], BL36)</f>
        <v>Fortify</v>
      </c>
      <c r="BS36" t="b" cm="1">
        <f t="array" aca="1" ref="BS36" ca="1">RAND() &lt;INDEX(Abilities[Effect Chance], BL36)*BA36/100</f>
        <v>0</v>
      </c>
      <c r="BT36" t="str">
        <f t="shared" ca="1" si="23"/>
        <v/>
      </c>
      <c r="BU36" s="15">
        <f t="shared" ca="1" si="24"/>
        <v>6.8441671626922433</v>
      </c>
      <c r="BV36" s="15">
        <f t="shared" ca="1" si="25"/>
        <v>5.4053289819624295</v>
      </c>
      <c r="BW36" t="b">
        <f t="shared" ca="1" si="26"/>
        <v>0</v>
      </c>
      <c r="BX36" t="b">
        <f ca="1">AND(BW36, AT36=COUNTA(Parties[Opponent Party]))</f>
        <v>0</v>
      </c>
      <c r="BY36" s="15" cm="1">
        <f t="array" aca="1" ref="BY36" ca="1">INDEX(ElementMultiplier, AA36, BB36)*100/AZ36</f>
        <v>4.5454545454545459</v>
      </c>
      <c r="BZ36" s="19">
        <f t="shared" ca="1" si="27"/>
        <v>25</v>
      </c>
      <c r="CA36" s="19">
        <f t="shared" ca="1" si="28"/>
        <v>39</v>
      </c>
      <c r="CB36" s="19">
        <f t="shared" ca="1" si="29"/>
        <v>69</v>
      </c>
      <c r="CC36" s="19">
        <f t="shared" ca="1" si="30"/>
        <v>100</v>
      </c>
      <c r="CD36" s="19">
        <f t="shared" ca="1" si="31"/>
        <v>22</v>
      </c>
      <c r="CE36" s="19">
        <f t="shared" ca="1" si="32"/>
        <v>70</v>
      </c>
      <c r="CF36" t="str">
        <f t="shared" ca="1" si="33"/>
        <v/>
      </c>
    </row>
    <row r="37" spans="8:84">
      <c r="H37">
        <f t="shared" ca="1" si="0"/>
        <v>1</v>
      </c>
      <c r="I37" cm="1">
        <f t="array" aca="1" ref="I37" ca="1">IF(H37=H36, I36, INDEX(Parties[Player ID], H37))</f>
        <v>1</v>
      </c>
      <c r="J37" t="str" cm="1">
        <f t="array" aca="1" ref="J37" ca="1">IF(I37=I36,J36, INDEX(Monsters[Name], I37))</f>
        <v>Hades</v>
      </c>
      <c r="K37" cm="1">
        <f t="array" aca="1" ref="K37" ca="1">IF(AND($H37=$H36, CF36=""), AO36, INDEX(Monsters[Health], $I37))</f>
        <v>45</v>
      </c>
      <c r="L37" cm="1">
        <f t="array" aca="1" ref="L37" ca="1">IF(AND($H37=$H36, $CF36=""), AP36, INDEX(Monsters[Stamina], $I37))</f>
        <v>60</v>
      </c>
      <c r="M37" s="19" cm="1">
        <f t="array" aca="1" ref="M37" ca="1">IF(AND($H37=$H36, $CF36=""), AQ36, INDEX(Monsters[Attack], $I37))</f>
        <v>70</v>
      </c>
      <c r="N37" s="19" cm="1">
        <f t="array" aca="1" ref="N37" ca="1">IF(AND($H37=$H36, $CF36=""), AR36, INDEX(Monsters[Defense], $I37))</f>
        <v>79</v>
      </c>
      <c r="O37" s="19" cm="1">
        <f t="array" aca="1" ref="O37" ca="1">IF(AND($H37=$H36, $CF36=""), AS36, INDEX(Monsters[Luck], $I37))</f>
        <v>50</v>
      </c>
      <c r="P37" cm="1">
        <f t="array" aca="1" ref="P37" ca="1">IF(I37=I36, P36, MATCH(INDEX(Monsters[Element], I37), Elements, 0))</f>
        <v>1</v>
      </c>
      <c r="Q37" s="4" cm="1">
        <f t="array" aca="1" ref="Q37" ca="1">INDEX(Monsters[Chance to Use 2], I37)</f>
        <v>0.55000000000000004</v>
      </c>
      <c r="R37" cm="1">
        <f t="array" aca="1" ref="R37" ca="1">INDEX(Monsters[Ability 1 ID], I37)</f>
        <v>1</v>
      </c>
      <c r="S37" cm="1">
        <f t="array" aca="1" ref="S37" ca="1">INDEX(Monsters[Ability 2 ID], I37)</f>
        <v>7</v>
      </c>
      <c r="T37" cm="1">
        <f t="array" aca="1" ref="T37" ca="1">INDEX(Abilities[Stamina Cost], R37)</f>
        <v>5</v>
      </c>
      <c r="U37" cm="1">
        <f t="array" aca="1" ref="U37" ca="1">INDEX(Abilities[Stamina Cost], S37)</f>
        <v>5</v>
      </c>
      <c r="V37">
        <f t="shared" ca="1" si="1"/>
        <v>1</v>
      </c>
      <c r="W37">
        <f t="shared" ca="1" si="2"/>
        <v>5</v>
      </c>
      <c r="X37">
        <f t="shared" ca="1" si="3"/>
        <v>5</v>
      </c>
      <c r="Y37">
        <f t="shared" ca="1" si="4"/>
        <v>2</v>
      </c>
      <c r="Z37">
        <f t="shared" ca="1" si="5"/>
        <v>7</v>
      </c>
      <c r="AA37" s="19" cm="1">
        <f t="array" aca="1" ref="AA37" ca="1">INDEX(Abilities[Element ID], $Z37)</f>
        <v>3</v>
      </c>
      <c r="AB37" s="19" cm="1">
        <f t="array" aca="1" ref="AB37" ca="1">INDEX(Abilities[Stamina Cost], $Z37)</f>
        <v>5</v>
      </c>
      <c r="AC37" s="19" cm="1">
        <f t="array" aca="1" ref="AC37" ca="1">INDEX(Abilities[Min Damage], $Z37)</f>
        <v>5</v>
      </c>
      <c r="AD37" s="19" cm="1">
        <f t="array" aca="1" ref="AD37" ca="1">INDEX(Abilities[Max Damage], $Z37)</f>
        <v>10</v>
      </c>
      <c r="AE37" s="15">
        <f t="shared" ca="1" si="6"/>
        <v>5.0934639184328878</v>
      </c>
      <c r="AF37" t="str" cm="1">
        <f t="array" aca="1" ref="AF37" ca="1">INDEX(Abilities[Special Effect], Z37)</f>
        <v>Fortify</v>
      </c>
      <c r="AG37" t="b" cm="1">
        <f t="array" aca="1" ref="AG37" ca="1">RAND() &lt;INDEX(Abilities[Effect Chance], Z37)*O37/100</f>
        <v>0</v>
      </c>
      <c r="AH37" t="str">
        <f t="shared" ca="1" si="34"/>
        <v/>
      </c>
      <c r="AI37" s="15">
        <f t="shared" ca="1" si="7"/>
        <v>5.0934639184328878</v>
      </c>
      <c r="AJ37" s="15">
        <f t="shared" ca="1" si="8"/>
        <v>7.8371255174677863</v>
      </c>
      <c r="AK37" t="b">
        <f t="shared" ca="1" si="9"/>
        <v>0</v>
      </c>
      <c r="AL37" t="b">
        <f ca="1">AND(AK37, H37=COUNTA(Parties[Player Party]))</f>
        <v>0</v>
      </c>
      <c r="AM37" s="15" cm="1">
        <f t="array" aca="1" ref="AM37" ca="1">INDEX(ElementMultiplier, BM37, P37)*100/N37</f>
        <v>0.63291139240506333</v>
      </c>
      <c r="AN37" s="15">
        <f t="shared" ca="1" si="10"/>
        <v>5</v>
      </c>
      <c r="AO37" s="19">
        <f t="shared" ca="1" si="11"/>
        <v>40</v>
      </c>
      <c r="AP37" s="19">
        <f t="shared" ca="1" si="12"/>
        <v>55</v>
      </c>
      <c r="AQ37" s="19">
        <f t="shared" ca="1" si="13"/>
        <v>70</v>
      </c>
      <c r="AR37" s="19">
        <f t="shared" ca="1" si="14"/>
        <v>79</v>
      </c>
      <c r="AS37" s="19">
        <f t="shared" ca="1" si="15"/>
        <v>50</v>
      </c>
      <c r="AT37">
        <f t="shared" ca="1" si="16"/>
        <v>1</v>
      </c>
      <c r="AU37" cm="1">
        <f t="array" aca="1" ref="AU37" ca="1">IF(AT37=AT36, AU36, INDEX(Parties[Opponent ID], AT37))</f>
        <v>8</v>
      </c>
      <c r="AV37" t="str" cm="1">
        <f t="array" aca="1" ref="AV37" ca="1">IF(AU37=AU36,AV36, INDEX(Monsters[Name], AU37))</f>
        <v>Ripper</v>
      </c>
      <c r="AW37" cm="1">
        <f t="array" aca="1" ref="AW37" ca="1">IF(AND($AT37=$AT36, $CF36=""), CA36, INDEX(Monsters[Health], $AU37))</f>
        <v>39</v>
      </c>
      <c r="AX37" cm="1">
        <f t="array" aca="1" ref="AX37" ca="1">IF(AND($AT37=$AT36, $CF36=""), CB36, INDEX(Monsters[Stamina], $AU37))</f>
        <v>69</v>
      </c>
      <c r="AY37" s="19" cm="1">
        <f t="array" aca="1" ref="AY37" ca="1">IF(AND($AT37=$AT36, $CF36=""), CC36, INDEX(Monsters[Attack], $AU37))</f>
        <v>100</v>
      </c>
      <c r="AZ37" s="19" cm="1">
        <f t="array" aca="1" ref="AZ37" ca="1">IF(AND($AT37=$AT36, $CF36=""), CD36, INDEX(Monsters[Defense], $AU37))</f>
        <v>22</v>
      </c>
      <c r="BA37" s="19" cm="1">
        <f t="array" aca="1" ref="BA37" ca="1">IF(AND($AT37=$AT36, $CF36=""), CE36, INDEX(Monsters[Luck], $AU37))</f>
        <v>70</v>
      </c>
      <c r="BB37" cm="1">
        <f t="array" aca="1" ref="BB37" ca="1">IF(AU37=AU36, BB36, MATCH(INDEX(Monsters[Element], AU37), Elements, 0))</f>
        <v>6</v>
      </c>
      <c r="BC37" s="4" cm="1">
        <f t="array" aca="1" ref="BC37" ca="1">INDEX(Monsters[Chance to Use 2], AU37)</f>
        <v>0.25</v>
      </c>
      <c r="BD37" cm="1">
        <f t="array" aca="1" ref="BD37" ca="1">INDEX(Monsters[Ability 1 ID], AU37)</f>
        <v>7</v>
      </c>
      <c r="BE37" cm="1">
        <f t="array" aca="1" ref="BE37" ca="1">INDEX(Monsters[Ability 2 ID], AU37)</f>
        <v>2</v>
      </c>
      <c r="BF37" cm="1">
        <f t="array" aca="1" ref="BF37" ca="1">INDEX(Abilities[Stamina Cost], BD37)</f>
        <v>5</v>
      </c>
      <c r="BG37" cm="1">
        <f t="array" aca="1" ref="BG37" ca="1">INDEX(Abilities[Stamina Cost], BE37)</f>
        <v>6</v>
      </c>
      <c r="BH37">
        <f t="shared" ca="1" si="17"/>
        <v>1</v>
      </c>
      <c r="BI37">
        <f t="shared" ca="1" si="18"/>
        <v>5</v>
      </c>
      <c r="BJ37">
        <f t="shared" ca="1" si="19"/>
        <v>6</v>
      </c>
      <c r="BK37">
        <f t="shared" ca="1" si="20"/>
        <v>1</v>
      </c>
      <c r="BL37">
        <f t="shared" ca="1" si="21"/>
        <v>7</v>
      </c>
      <c r="BM37" s="19" cm="1">
        <f t="array" aca="1" ref="BM37" ca="1">INDEX(Abilities[Element ID], $BL37)</f>
        <v>3</v>
      </c>
      <c r="BN37" s="19" cm="1">
        <f t="array" aca="1" ref="BN37" ca="1">INDEX(Abilities[Stamina Cost], $BL37)</f>
        <v>5</v>
      </c>
      <c r="BO37" s="19" cm="1">
        <f t="array" aca="1" ref="BO37" ca="1">INDEX(Abilities[Min Damage], $BL37)</f>
        <v>5</v>
      </c>
      <c r="BP37" s="19" cm="1">
        <f t="array" aca="1" ref="BP37" ca="1">INDEX(Abilities[Max Damage], $BL37)</f>
        <v>10</v>
      </c>
      <c r="BQ37" s="15">
        <f t="shared" ca="1" si="22"/>
        <v>7.8371255174677863</v>
      </c>
      <c r="BR37" t="str" cm="1">
        <f t="array" aca="1" ref="BR37" ca="1">INDEX(Abilities[Special Effect], BL37)</f>
        <v>Fortify</v>
      </c>
      <c r="BS37" t="b" cm="1">
        <f t="array" aca="1" ref="BS37" ca="1">RAND() &lt;INDEX(Abilities[Effect Chance], BL37)*BA37/100</f>
        <v>1</v>
      </c>
      <c r="BT37" t="str">
        <f t="shared" ca="1" si="23"/>
        <v>Fortify</v>
      </c>
      <c r="BU37" s="15">
        <f t="shared" ca="1" si="24"/>
        <v>7.8371255174677863</v>
      </c>
      <c r="BV37" s="15">
        <f t="shared" ca="1" si="25"/>
        <v>5.0934639184328878</v>
      </c>
      <c r="BW37" t="b">
        <f t="shared" ca="1" si="26"/>
        <v>0</v>
      </c>
      <c r="BX37" t="b">
        <f ca="1">AND(BW37, AT37=COUNTA(Parties[Opponent Party]))</f>
        <v>0</v>
      </c>
      <c r="BY37" s="15" cm="1">
        <f t="array" aca="1" ref="BY37" ca="1">INDEX(ElementMultiplier, AA37, BB37)*100/AZ37</f>
        <v>4.5454545454545459</v>
      </c>
      <c r="BZ37" s="19">
        <f t="shared" ca="1" si="27"/>
        <v>23</v>
      </c>
      <c r="CA37" s="19">
        <f t="shared" ca="1" si="28"/>
        <v>16</v>
      </c>
      <c r="CB37" s="19">
        <f t="shared" ca="1" si="29"/>
        <v>64</v>
      </c>
      <c r="CC37" s="19">
        <f t="shared" ca="1" si="30"/>
        <v>100</v>
      </c>
      <c r="CD37" s="19">
        <f t="shared" ca="1" si="31"/>
        <v>24</v>
      </c>
      <c r="CE37" s="19">
        <f t="shared" ca="1" si="32"/>
        <v>70</v>
      </c>
      <c r="CF37" t="str">
        <f t="shared" ca="1" si="33"/>
        <v/>
      </c>
    </row>
    <row r="38" spans="8:84">
      <c r="H38">
        <f t="shared" ca="1" si="0"/>
        <v>1</v>
      </c>
      <c r="I38" cm="1">
        <f t="array" aca="1" ref="I38" ca="1">IF(H38=H37, I37, INDEX(Parties[Player ID], H38))</f>
        <v>1</v>
      </c>
      <c r="J38" t="str" cm="1">
        <f t="array" aca="1" ref="J38" ca="1">IF(I38=I37,J37, INDEX(Monsters[Name], I38))</f>
        <v>Hades</v>
      </c>
      <c r="K38" cm="1">
        <f t="array" aca="1" ref="K38" ca="1">IF(AND($H38=$H37, CF37=""), AO37, INDEX(Monsters[Health], $I38))</f>
        <v>40</v>
      </c>
      <c r="L38" cm="1">
        <f t="array" aca="1" ref="L38" ca="1">IF(AND($H38=$H37, $CF37=""), AP37, INDEX(Monsters[Stamina], $I38))</f>
        <v>55</v>
      </c>
      <c r="M38" s="19" cm="1">
        <f t="array" aca="1" ref="M38" ca="1">IF(AND($H38=$H37, $CF37=""), AQ37, INDEX(Monsters[Attack], $I38))</f>
        <v>70</v>
      </c>
      <c r="N38" s="19" cm="1">
        <f t="array" aca="1" ref="N38" ca="1">IF(AND($H38=$H37, $CF37=""), AR37, INDEX(Monsters[Defense], $I38))</f>
        <v>79</v>
      </c>
      <c r="O38" s="19" cm="1">
        <f t="array" aca="1" ref="O38" ca="1">IF(AND($H38=$H37, $CF37=""), AS37, INDEX(Monsters[Luck], $I38))</f>
        <v>50</v>
      </c>
      <c r="P38" cm="1">
        <f t="array" aca="1" ref="P38" ca="1">IF(I38=I37, P37, MATCH(INDEX(Monsters[Element], I38), Elements, 0))</f>
        <v>1</v>
      </c>
      <c r="Q38" s="4" cm="1">
        <f t="array" aca="1" ref="Q38" ca="1">INDEX(Monsters[Chance to Use 2], I38)</f>
        <v>0.55000000000000004</v>
      </c>
      <c r="R38" cm="1">
        <f t="array" aca="1" ref="R38" ca="1">INDEX(Monsters[Ability 1 ID], I38)</f>
        <v>1</v>
      </c>
      <c r="S38" cm="1">
        <f t="array" aca="1" ref="S38" ca="1">INDEX(Monsters[Ability 2 ID], I38)</f>
        <v>7</v>
      </c>
      <c r="T38" cm="1">
        <f t="array" aca="1" ref="T38" ca="1">INDEX(Abilities[Stamina Cost], R38)</f>
        <v>5</v>
      </c>
      <c r="U38" cm="1">
        <f t="array" aca="1" ref="U38" ca="1">INDEX(Abilities[Stamina Cost], S38)</f>
        <v>5</v>
      </c>
      <c r="V38">
        <f t="shared" ca="1" si="1"/>
        <v>1</v>
      </c>
      <c r="W38">
        <f t="shared" ca="1" si="2"/>
        <v>5</v>
      </c>
      <c r="X38">
        <f t="shared" ca="1" si="3"/>
        <v>5</v>
      </c>
      <c r="Y38">
        <f t="shared" ca="1" si="4"/>
        <v>2</v>
      </c>
      <c r="Z38">
        <f t="shared" ca="1" si="5"/>
        <v>7</v>
      </c>
      <c r="AA38" s="19" cm="1">
        <f t="array" aca="1" ref="AA38" ca="1">INDEX(Abilities[Element ID], $Z38)</f>
        <v>3</v>
      </c>
      <c r="AB38" s="19" cm="1">
        <f t="array" aca="1" ref="AB38" ca="1">INDEX(Abilities[Stamina Cost], $Z38)</f>
        <v>5</v>
      </c>
      <c r="AC38" s="19" cm="1">
        <f t="array" aca="1" ref="AC38" ca="1">INDEX(Abilities[Min Damage], $Z38)</f>
        <v>5</v>
      </c>
      <c r="AD38" s="19" cm="1">
        <f t="array" aca="1" ref="AD38" ca="1">INDEX(Abilities[Max Damage], $Z38)</f>
        <v>10</v>
      </c>
      <c r="AE38" s="15">
        <f t="shared" ca="1" si="6"/>
        <v>4.7616648816585707</v>
      </c>
      <c r="AF38" t="str" cm="1">
        <f t="array" aca="1" ref="AF38" ca="1">INDEX(Abilities[Special Effect], Z38)</f>
        <v>Fortify</v>
      </c>
      <c r="AG38" t="b" cm="1">
        <f t="array" aca="1" ref="AG38" ca="1">RAND() &lt;INDEX(Abilities[Effect Chance], Z38)*O38/100</f>
        <v>1</v>
      </c>
      <c r="AH38" t="str">
        <f t="shared" ca="1" si="34"/>
        <v>Fortify</v>
      </c>
      <c r="AI38" s="15">
        <f t="shared" ca="1" si="7"/>
        <v>4.7616648816585707</v>
      </c>
      <c r="AJ38" s="15">
        <f t="shared" ca="1" si="8"/>
        <v>16.824863050405693</v>
      </c>
      <c r="AK38" t="b">
        <f t="shared" ca="1" si="9"/>
        <v>0</v>
      </c>
      <c r="AL38" t="b">
        <f ca="1">AND(AK38, H38=COUNTA(Parties[Player Party]))</f>
        <v>0</v>
      </c>
      <c r="AM38" s="15" cm="1">
        <f t="array" aca="1" ref="AM38" ca="1">INDEX(ElementMultiplier, BM38, P38)*100/N38</f>
        <v>1.2658227848101267</v>
      </c>
      <c r="AN38" s="15">
        <f t="shared" ca="1" si="10"/>
        <v>21</v>
      </c>
      <c r="AO38" s="19">
        <f t="shared" ca="1" si="11"/>
        <v>19</v>
      </c>
      <c r="AP38" s="19">
        <f t="shared" ca="1" si="12"/>
        <v>50</v>
      </c>
      <c r="AQ38" s="19">
        <f t="shared" ca="1" si="13"/>
        <v>70</v>
      </c>
      <c r="AR38" s="19">
        <f t="shared" ca="1" si="14"/>
        <v>87</v>
      </c>
      <c r="AS38" s="19">
        <f t="shared" ca="1" si="15"/>
        <v>50</v>
      </c>
      <c r="AT38">
        <f t="shared" ca="1" si="16"/>
        <v>1</v>
      </c>
      <c r="AU38" cm="1">
        <f t="array" aca="1" ref="AU38" ca="1">IF(AT38=AT37, AU37, INDEX(Parties[Opponent ID], AT38))</f>
        <v>8</v>
      </c>
      <c r="AV38" t="str" cm="1">
        <f t="array" aca="1" ref="AV38" ca="1">IF(AU38=AU37,AV37, INDEX(Monsters[Name], AU38))</f>
        <v>Ripper</v>
      </c>
      <c r="AW38" cm="1">
        <f t="array" aca="1" ref="AW38" ca="1">IF(AND($AT38=$AT37, $CF37=""), CA37, INDEX(Monsters[Health], $AU38))</f>
        <v>16</v>
      </c>
      <c r="AX38" cm="1">
        <f t="array" aca="1" ref="AX38" ca="1">IF(AND($AT38=$AT37, $CF37=""), CB37, INDEX(Monsters[Stamina], $AU38))</f>
        <v>64</v>
      </c>
      <c r="AY38" s="19" cm="1">
        <f t="array" aca="1" ref="AY38" ca="1">IF(AND($AT38=$AT37, $CF37=""), CC37, INDEX(Monsters[Attack], $AU38))</f>
        <v>100</v>
      </c>
      <c r="AZ38" s="19" cm="1">
        <f t="array" aca="1" ref="AZ38" ca="1">IF(AND($AT38=$AT37, $CF37=""), CD37, INDEX(Monsters[Defense], $AU38))</f>
        <v>24</v>
      </c>
      <c r="BA38" s="19" cm="1">
        <f t="array" aca="1" ref="BA38" ca="1">IF(AND($AT38=$AT37, $CF37=""), CE37, INDEX(Monsters[Luck], $AU38))</f>
        <v>70</v>
      </c>
      <c r="BB38" cm="1">
        <f t="array" aca="1" ref="BB38" ca="1">IF(AU38=AU37, BB37, MATCH(INDEX(Monsters[Element], AU38), Elements, 0))</f>
        <v>6</v>
      </c>
      <c r="BC38" s="4" cm="1">
        <f t="array" aca="1" ref="BC38" ca="1">INDEX(Monsters[Chance to Use 2], AU38)</f>
        <v>0.25</v>
      </c>
      <c r="BD38" cm="1">
        <f t="array" aca="1" ref="BD38" ca="1">INDEX(Monsters[Ability 1 ID], AU38)</f>
        <v>7</v>
      </c>
      <c r="BE38" cm="1">
        <f t="array" aca="1" ref="BE38" ca="1">INDEX(Monsters[Ability 2 ID], AU38)</f>
        <v>2</v>
      </c>
      <c r="BF38" cm="1">
        <f t="array" aca="1" ref="BF38" ca="1">INDEX(Abilities[Stamina Cost], BD38)</f>
        <v>5</v>
      </c>
      <c r="BG38" cm="1">
        <f t="array" aca="1" ref="BG38" ca="1">INDEX(Abilities[Stamina Cost], BE38)</f>
        <v>6</v>
      </c>
      <c r="BH38">
        <f t="shared" ca="1" si="17"/>
        <v>1</v>
      </c>
      <c r="BI38">
        <f t="shared" ca="1" si="18"/>
        <v>5</v>
      </c>
      <c r="BJ38">
        <f t="shared" ca="1" si="19"/>
        <v>6</v>
      </c>
      <c r="BK38">
        <f t="shared" ca="1" si="20"/>
        <v>2</v>
      </c>
      <c r="BL38">
        <f t="shared" ca="1" si="21"/>
        <v>2</v>
      </c>
      <c r="BM38" s="19" cm="1">
        <f t="array" aca="1" ref="BM38" ca="1">INDEX(Abilities[Element ID], $BL38)</f>
        <v>1</v>
      </c>
      <c r="BN38" s="19" cm="1">
        <f t="array" aca="1" ref="BN38" ca="1">INDEX(Abilities[Stamina Cost], $BL38)</f>
        <v>6</v>
      </c>
      <c r="BO38" s="19" cm="1">
        <f t="array" aca="1" ref="BO38" ca="1">INDEX(Abilities[Min Damage], $BL38)</f>
        <v>10</v>
      </c>
      <c r="BP38" s="19" cm="1">
        <f t="array" aca="1" ref="BP38" ca="1">INDEX(Abilities[Max Damage], $BL38)</f>
        <v>25</v>
      </c>
      <c r="BQ38" s="15">
        <f t="shared" ca="1" si="22"/>
        <v>16.824863050405693</v>
      </c>
      <c r="BR38" t="str" cm="1">
        <f t="array" aca="1" ref="BR38" ca="1">INDEX(Abilities[Special Effect], BL38)</f>
        <v>Sunder</v>
      </c>
      <c r="BS38" t="b" cm="1">
        <f t="array" aca="1" ref="BS38" ca="1">RAND() &lt;INDEX(Abilities[Effect Chance], BL38)*BA38/100</f>
        <v>0</v>
      </c>
      <c r="BT38" t="str">
        <f t="shared" ca="1" si="23"/>
        <v/>
      </c>
      <c r="BU38" s="15">
        <f t="shared" ca="1" si="24"/>
        <v>16.824863050405693</v>
      </c>
      <c r="BV38" s="15">
        <f t="shared" ca="1" si="25"/>
        <v>4.7616648816585707</v>
      </c>
      <c r="BW38" t="b">
        <f t="shared" ca="1" si="26"/>
        <v>1</v>
      </c>
      <c r="BX38" t="b">
        <f ca="1">AND(BW38, AT38=COUNTA(Parties[Opponent Party]))</f>
        <v>1</v>
      </c>
      <c r="BY38" s="15" cm="1">
        <f t="array" aca="1" ref="BY38" ca="1">INDEX(ElementMultiplier, AA38, BB38)*100/AZ38</f>
        <v>4.166666666666667</v>
      </c>
      <c r="BZ38" s="19">
        <f t="shared" ca="1" si="27"/>
        <v>20</v>
      </c>
      <c r="CA38" s="19">
        <f t="shared" ca="1" si="28"/>
        <v>0</v>
      </c>
      <c r="CB38" s="19">
        <f t="shared" ca="1" si="29"/>
        <v>58</v>
      </c>
      <c r="CC38" s="19">
        <f t="shared" ca="1" si="30"/>
        <v>100</v>
      </c>
      <c r="CD38" s="19">
        <f t="shared" ca="1" si="31"/>
        <v>24</v>
      </c>
      <c r="CE38" s="19">
        <f t="shared" ca="1" si="32"/>
        <v>70</v>
      </c>
      <c r="CF38" t="str">
        <f t="shared" ca="1" si="33"/>
        <v>Player</v>
      </c>
    </row>
    <row r="39" spans="8:84">
      <c r="H39">
        <f t="shared" ca="1" si="0"/>
        <v>1</v>
      </c>
      <c r="I39" cm="1">
        <f t="array" aca="1" ref="I39" ca="1">IF(H39=H38, I38, INDEX(Parties[Player ID], H39))</f>
        <v>1</v>
      </c>
      <c r="J39" t="str" cm="1">
        <f t="array" aca="1" ref="J39" ca="1">IF(I39=I38,J38, INDEX(Monsters[Name], I39))</f>
        <v>Hades</v>
      </c>
      <c r="K39" cm="1">
        <f t="array" aca="1" ref="K39" ca="1">IF(AND($H39=$H38, CF38=""), AO38, INDEX(Monsters[Health], $I39))</f>
        <v>80</v>
      </c>
      <c r="L39" cm="1">
        <f t="array" aca="1" ref="L39" ca="1">IF(AND($H39=$H38, $CF38=""), AP38, INDEX(Monsters[Stamina], $I39))</f>
        <v>80</v>
      </c>
      <c r="M39" s="19" cm="1">
        <f t="array" aca="1" ref="M39" ca="1">IF(AND($H39=$H38, $CF38=""), AQ38, INDEX(Monsters[Attack], $I39))</f>
        <v>70</v>
      </c>
      <c r="N39" s="19" cm="1">
        <f t="array" aca="1" ref="N39" ca="1">IF(AND($H39=$H38, $CF38=""), AR38, INDEX(Monsters[Defense], $I39))</f>
        <v>65</v>
      </c>
      <c r="O39" s="19" cm="1">
        <f t="array" aca="1" ref="O39" ca="1">IF(AND($H39=$H38, $CF38=""), AS38, INDEX(Monsters[Luck], $I39))</f>
        <v>50</v>
      </c>
      <c r="P39" cm="1">
        <f t="array" aca="1" ref="P39" ca="1">IF(I39=I38, P38, MATCH(INDEX(Monsters[Element], I39), Elements, 0))</f>
        <v>1</v>
      </c>
      <c r="Q39" s="4" cm="1">
        <f t="array" aca="1" ref="Q39" ca="1">INDEX(Monsters[Chance to Use 2], I39)</f>
        <v>0.55000000000000004</v>
      </c>
      <c r="R39" cm="1">
        <f t="array" aca="1" ref="R39" ca="1">INDEX(Monsters[Ability 1 ID], I39)</f>
        <v>1</v>
      </c>
      <c r="S39" cm="1">
        <f t="array" aca="1" ref="S39" ca="1">INDEX(Monsters[Ability 2 ID], I39)</f>
        <v>7</v>
      </c>
      <c r="T39" cm="1">
        <f t="array" aca="1" ref="T39" ca="1">INDEX(Abilities[Stamina Cost], R39)</f>
        <v>5</v>
      </c>
      <c r="U39" cm="1">
        <f t="array" aca="1" ref="U39" ca="1">INDEX(Abilities[Stamina Cost], S39)</f>
        <v>5</v>
      </c>
      <c r="V39">
        <f t="shared" ca="1" si="1"/>
        <v>1</v>
      </c>
      <c r="W39">
        <f t="shared" ca="1" si="2"/>
        <v>5</v>
      </c>
      <c r="X39">
        <f t="shared" ca="1" si="3"/>
        <v>5</v>
      </c>
      <c r="Y39">
        <f t="shared" ca="1" si="4"/>
        <v>1</v>
      </c>
      <c r="Z39">
        <f t="shared" ca="1" si="5"/>
        <v>1</v>
      </c>
      <c r="AA39" s="19" cm="1">
        <f t="array" aca="1" ref="AA39" ca="1">INDEX(Abilities[Element ID], $Z39)</f>
        <v>1</v>
      </c>
      <c r="AB39" s="19" cm="1">
        <f t="array" aca="1" ref="AB39" ca="1">INDEX(Abilities[Stamina Cost], $Z39)</f>
        <v>5</v>
      </c>
      <c r="AC39" s="19" cm="1">
        <f t="array" aca="1" ref="AC39" ca="1">INDEX(Abilities[Min Damage], $Z39)</f>
        <v>3.5</v>
      </c>
      <c r="AD39" s="19" cm="1">
        <f t="array" aca="1" ref="AD39" ca="1">INDEX(Abilities[Max Damage], $Z39)</f>
        <v>10</v>
      </c>
      <c r="AE39" s="15">
        <f t="shared" ca="1" si="6"/>
        <v>4.3132091728071913</v>
      </c>
      <c r="AF39" t="str" cm="1">
        <f t="array" aca="1" ref="AF39" ca="1">INDEX(Abilities[Special Effect], Z39)</f>
        <v>Hit Chance</v>
      </c>
      <c r="AG39" t="b" cm="1">
        <f t="array" aca="1" ref="AG39" ca="1">RAND() &lt;INDEX(Abilities[Effect Chance], Z39)*O39/100</f>
        <v>1</v>
      </c>
      <c r="AH39" t="str">
        <f t="shared" ca="1" si="34"/>
        <v>Hit Chance</v>
      </c>
      <c r="AI39" s="15">
        <f t="shared" ca="1" si="7"/>
        <v>4.3132091728071913</v>
      </c>
      <c r="AJ39" s="15">
        <f t="shared" ca="1" si="8"/>
        <v>7.4989831207229312</v>
      </c>
      <c r="AK39" t="b">
        <f t="shared" ca="1" si="9"/>
        <v>0</v>
      </c>
      <c r="AL39" t="b">
        <f ca="1">AND(AK39, H39=COUNTA(Parties[Player Party]))</f>
        <v>0</v>
      </c>
      <c r="AM39" s="15" cm="1">
        <f t="array" aca="1" ref="AM39" ca="1">INDEX(ElementMultiplier, BM39, P39)*100/N39</f>
        <v>0.76923076923076927</v>
      </c>
      <c r="AN39" s="15">
        <f t="shared" ca="1" si="10"/>
        <v>6</v>
      </c>
      <c r="AO39" s="19">
        <f t="shared" ca="1" si="11"/>
        <v>74</v>
      </c>
      <c r="AP39" s="19">
        <f t="shared" ca="1" si="12"/>
        <v>75</v>
      </c>
      <c r="AQ39" s="19">
        <f t="shared" ca="1" si="13"/>
        <v>70</v>
      </c>
      <c r="AR39" s="19">
        <f t="shared" ca="1" si="14"/>
        <v>65</v>
      </c>
      <c r="AS39" s="19">
        <f t="shared" ca="1" si="15"/>
        <v>50</v>
      </c>
      <c r="AT39">
        <f t="shared" ca="1" si="16"/>
        <v>1</v>
      </c>
      <c r="AU39" cm="1">
        <f t="array" aca="1" ref="AU39" ca="1">IF(AT39=AT38, AU38, INDEX(Parties[Opponent ID], AT39))</f>
        <v>8</v>
      </c>
      <c r="AV39" t="str" cm="1">
        <f t="array" aca="1" ref="AV39" ca="1">IF(AU39=AU38,AV38, INDEX(Monsters[Name], AU39))</f>
        <v>Ripper</v>
      </c>
      <c r="AW39" cm="1">
        <f t="array" aca="1" ref="AW39" ca="1">IF(AND($AT39=$AT38, $CF38=""), CA38, INDEX(Monsters[Health], $AU39))</f>
        <v>120</v>
      </c>
      <c r="AX39" cm="1">
        <f t="array" aca="1" ref="AX39" ca="1">IF(AND($AT39=$AT38, $CF38=""), CB38, INDEX(Monsters[Stamina], $AU39))</f>
        <v>90</v>
      </c>
      <c r="AY39" s="19" cm="1">
        <f t="array" aca="1" ref="AY39" ca="1">IF(AND($AT39=$AT38, $CF38=""), CC38, INDEX(Monsters[Attack], $AU39))</f>
        <v>100</v>
      </c>
      <c r="AZ39" s="19" cm="1">
        <f t="array" aca="1" ref="AZ39" ca="1">IF(AND($AT39=$AT38, $CF38=""), CD38, INDEX(Monsters[Defense], $AU39))</f>
        <v>18</v>
      </c>
      <c r="BA39" s="19" cm="1">
        <f t="array" aca="1" ref="BA39" ca="1">IF(AND($AT39=$AT38, $CF38=""), CE38, INDEX(Monsters[Luck], $AU39))</f>
        <v>70</v>
      </c>
      <c r="BB39" cm="1">
        <f t="array" aca="1" ref="BB39" ca="1">IF(AU39=AU38, BB38, MATCH(INDEX(Monsters[Element], AU39), Elements, 0))</f>
        <v>6</v>
      </c>
      <c r="BC39" s="4" cm="1">
        <f t="array" aca="1" ref="BC39" ca="1">INDEX(Monsters[Chance to Use 2], AU39)</f>
        <v>0.25</v>
      </c>
      <c r="BD39" cm="1">
        <f t="array" aca="1" ref="BD39" ca="1">INDEX(Monsters[Ability 1 ID], AU39)</f>
        <v>7</v>
      </c>
      <c r="BE39" cm="1">
        <f t="array" aca="1" ref="BE39" ca="1">INDEX(Monsters[Ability 2 ID], AU39)</f>
        <v>2</v>
      </c>
      <c r="BF39" cm="1">
        <f t="array" aca="1" ref="BF39" ca="1">INDEX(Abilities[Stamina Cost], BD39)</f>
        <v>5</v>
      </c>
      <c r="BG39" cm="1">
        <f t="array" aca="1" ref="BG39" ca="1">INDEX(Abilities[Stamina Cost], BE39)</f>
        <v>6</v>
      </c>
      <c r="BH39">
        <f t="shared" ca="1" si="17"/>
        <v>1</v>
      </c>
      <c r="BI39">
        <f t="shared" ca="1" si="18"/>
        <v>5</v>
      </c>
      <c r="BJ39">
        <f t="shared" ca="1" si="19"/>
        <v>6</v>
      </c>
      <c r="BK39">
        <f t="shared" ca="1" si="20"/>
        <v>1</v>
      </c>
      <c r="BL39">
        <f t="shared" ca="1" si="21"/>
        <v>7</v>
      </c>
      <c r="BM39" s="19" cm="1">
        <f t="array" aca="1" ref="BM39" ca="1">INDEX(Abilities[Element ID], $BL39)</f>
        <v>3</v>
      </c>
      <c r="BN39" s="19" cm="1">
        <f t="array" aca="1" ref="BN39" ca="1">INDEX(Abilities[Stamina Cost], $BL39)</f>
        <v>5</v>
      </c>
      <c r="BO39" s="19" cm="1">
        <f t="array" aca="1" ref="BO39" ca="1">INDEX(Abilities[Min Damage], $BL39)</f>
        <v>5</v>
      </c>
      <c r="BP39" s="19" cm="1">
        <f t="array" aca="1" ref="BP39" ca="1">INDEX(Abilities[Max Damage], $BL39)</f>
        <v>10</v>
      </c>
      <c r="BQ39" s="15">
        <f t="shared" ca="1" si="22"/>
        <v>7.4989831207229312</v>
      </c>
      <c r="BR39" t="str" cm="1">
        <f t="array" aca="1" ref="BR39" ca="1">INDEX(Abilities[Special Effect], BL39)</f>
        <v>Fortify</v>
      </c>
      <c r="BS39" t="b" cm="1">
        <f t="array" aca="1" ref="BS39" ca="1">RAND() &lt;INDEX(Abilities[Effect Chance], BL39)*BA39/100</f>
        <v>0</v>
      </c>
      <c r="BT39" t="str">
        <f t="shared" ca="1" si="23"/>
        <v/>
      </c>
      <c r="BU39" s="15">
        <f t="shared" ca="1" si="24"/>
        <v>7.4989831207229312</v>
      </c>
      <c r="BV39" s="15">
        <f t="shared" ca="1" si="25"/>
        <v>4.3132091728071913</v>
      </c>
      <c r="BW39" t="b">
        <f t="shared" ca="1" si="26"/>
        <v>0</v>
      </c>
      <c r="BX39" t="b">
        <f ca="1">AND(BW39, AT39=COUNTA(Parties[Opponent Party]))</f>
        <v>0</v>
      </c>
      <c r="BY39" s="15" cm="1">
        <f t="array" aca="1" ref="BY39" ca="1">INDEX(ElementMultiplier, AA39, BB39)*100/AZ39</f>
        <v>8.3333333333333339</v>
      </c>
      <c r="BZ39" s="19">
        <f t="shared" ca="1" si="27"/>
        <v>36</v>
      </c>
      <c r="CA39" s="19">
        <f t="shared" ca="1" si="28"/>
        <v>84</v>
      </c>
      <c r="CB39" s="19">
        <f t="shared" ca="1" si="29"/>
        <v>85</v>
      </c>
      <c r="CC39" s="19">
        <f t="shared" ca="1" si="30"/>
        <v>100</v>
      </c>
      <c r="CD39" s="19">
        <f t="shared" ca="1" si="31"/>
        <v>18</v>
      </c>
      <c r="CE39" s="19">
        <f t="shared" ca="1" si="32"/>
        <v>70</v>
      </c>
      <c r="CF39" t="str">
        <f t="shared" ca="1" si="33"/>
        <v/>
      </c>
    </row>
    <row r="40" spans="8:84">
      <c r="H40">
        <f t="shared" ca="1" si="0"/>
        <v>1</v>
      </c>
      <c r="I40" cm="1">
        <f t="array" aca="1" ref="I40" ca="1">IF(H40=H39, I39, INDEX(Parties[Player ID], H40))</f>
        <v>1</v>
      </c>
      <c r="J40" t="str" cm="1">
        <f t="array" aca="1" ref="J40" ca="1">IF(I40=I39,J39, INDEX(Monsters[Name], I40))</f>
        <v>Hades</v>
      </c>
      <c r="K40" cm="1">
        <f t="array" aca="1" ref="K40" ca="1">IF(AND($H40=$H39, CF39=""), AO39, INDEX(Monsters[Health], $I40))</f>
        <v>74</v>
      </c>
      <c r="L40" cm="1">
        <f t="array" aca="1" ref="L40" ca="1">IF(AND($H40=$H39, $CF39=""), AP39, INDEX(Monsters[Stamina], $I40))</f>
        <v>75</v>
      </c>
      <c r="M40" s="19" cm="1">
        <f t="array" aca="1" ref="M40" ca="1">IF(AND($H40=$H39, $CF39=""), AQ39, INDEX(Monsters[Attack], $I40))</f>
        <v>70</v>
      </c>
      <c r="N40" s="19" cm="1">
        <f t="array" aca="1" ref="N40" ca="1">IF(AND($H40=$H39, $CF39=""), AR39, INDEX(Monsters[Defense], $I40))</f>
        <v>65</v>
      </c>
      <c r="O40" s="19" cm="1">
        <f t="array" aca="1" ref="O40" ca="1">IF(AND($H40=$H39, $CF39=""), AS39, INDEX(Monsters[Luck], $I40))</f>
        <v>50</v>
      </c>
      <c r="P40" cm="1">
        <f t="array" aca="1" ref="P40" ca="1">IF(I40=I39, P39, MATCH(INDEX(Monsters[Element], I40), Elements, 0))</f>
        <v>1</v>
      </c>
      <c r="Q40" s="4" cm="1">
        <f t="array" aca="1" ref="Q40" ca="1">INDEX(Monsters[Chance to Use 2], I40)</f>
        <v>0.55000000000000004</v>
      </c>
      <c r="R40" cm="1">
        <f t="array" aca="1" ref="R40" ca="1">INDEX(Monsters[Ability 1 ID], I40)</f>
        <v>1</v>
      </c>
      <c r="S40" cm="1">
        <f t="array" aca="1" ref="S40" ca="1">INDEX(Monsters[Ability 2 ID], I40)</f>
        <v>7</v>
      </c>
      <c r="T40" cm="1">
        <f t="array" aca="1" ref="T40" ca="1">INDEX(Abilities[Stamina Cost], R40)</f>
        <v>5</v>
      </c>
      <c r="U40" cm="1">
        <f t="array" aca="1" ref="U40" ca="1">INDEX(Abilities[Stamina Cost], S40)</f>
        <v>5</v>
      </c>
      <c r="V40">
        <f t="shared" ca="1" si="1"/>
        <v>1</v>
      </c>
      <c r="W40">
        <f t="shared" ca="1" si="2"/>
        <v>5</v>
      </c>
      <c r="X40">
        <f t="shared" ca="1" si="3"/>
        <v>5</v>
      </c>
      <c r="Y40">
        <f t="shared" ca="1" si="4"/>
        <v>1</v>
      </c>
      <c r="Z40">
        <f t="shared" ca="1" si="5"/>
        <v>1</v>
      </c>
      <c r="AA40" s="19" cm="1">
        <f t="array" aca="1" ref="AA40" ca="1">INDEX(Abilities[Element ID], $Z40)</f>
        <v>1</v>
      </c>
      <c r="AB40" s="19" cm="1">
        <f t="array" aca="1" ref="AB40" ca="1">INDEX(Abilities[Stamina Cost], $Z40)</f>
        <v>5</v>
      </c>
      <c r="AC40" s="19" cm="1">
        <f t="array" aca="1" ref="AC40" ca="1">INDEX(Abilities[Min Damage], $Z40)</f>
        <v>3.5</v>
      </c>
      <c r="AD40" s="19" cm="1">
        <f t="array" aca="1" ref="AD40" ca="1">INDEX(Abilities[Max Damage], $Z40)</f>
        <v>10</v>
      </c>
      <c r="AE40" s="15">
        <f t="shared" ca="1" si="6"/>
        <v>5.8771831968460546</v>
      </c>
      <c r="AF40" t="str" cm="1">
        <f t="array" aca="1" ref="AF40" ca="1">INDEX(Abilities[Special Effect], Z40)</f>
        <v>Hit Chance</v>
      </c>
      <c r="AG40" t="b" cm="1">
        <f t="array" aca="1" ref="AG40" ca="1">RAND() &lt;INDEX(Abilities[Effect Chance], Z40)*O40/100</f>
        <v>0</v>
      </c>
      <c r="AH40" t="str">
        <f t="shared" ca="1" si="34"/>
        <v/>
      </c>
      <c r="AI40" s="15">
        <f t="shared" ca="1" si="7"/>
        <v>0</v>
      </c>
      <c r="AJ40" s="15">
        <f t="shared" ca="1" si="8"/>
        <v>8.506024476318089</v>
      </c>
      <c r="AK40" t="b">
        <f t="shared" ca="1" si="9"/>
        <v>0</v>
      </c>
      <c r="AL40" t="b">
        <f ca="1">AND(AK40, H40=COUNTA(Parties[Player Party]))</f>
        <v>0</v>
      </c>
      <c r="AM40" s="15" cm="1">
        <f t="array" aca="1" ref="AM40" ca="1">INDEX(ElementMultiplier, BM40, P40)*100/N40</f>
        <v>0.76923076923076927</v>
      </c>
      <c r="AN40" s="15">
        <f t="shared" ca="1" si="10"/>
        <v>7</v>
      </c>
      <c r="AO40" s="19">
        <f t="shared" ca="1" si="11"/>
        <v>67</v>
      </c>
      <c r="AP40" s="19">
        <f t="shared" ca="1" si="12"/>
        <v>70</v>
      </c>
      <c r="AQ40" s="19">
        <f t="shared" ca="1" si="13"/>
        <v>70</v>
      </c>
      <c r="AR40" s="19">
        <f t="shared" ca="1" si="14"/>
        <v>65</v>
      </c>
      <c r="AS40" s="19">
        <f t="shared" ca="1" si="15"/>
        <v>50</v>
      </c>
      <c r="AT40">
        <f t="shared" ca="1" si="16"/>
        <v>1</v>
      </c>
      <c r="AU40" cm="1">
        <f t="array" aca="1" ref="AU40" ca="1">IF(AT40=AT39, AU39, INDEX(Parties[Opponent ID], AT40))</f>
        <v>8</v>
      </c>
      <c r="AV40" t="str" cm="1">
        <f t="array" aca="1" ref="AV40" ca="1">IF(AU40=AU39,AV39, INDEX(Monsters[Name], AU40))</f>
        <v>Ripper</v>
      </c>
      <c r="AW40" cm="1">
        <f t="array" aca="1" ref="AW40" ca="1">IF(AND($AT40=$AT39, $CF39=""), CA39, INDEX(Monsters[Health], $AU40))</f>
        <v>84</v>
      </c>
      <c r="AX40" cm="1">
        <f t="array" aca="1" ref="AX40" ca="1">IF(AND($AT40=$AT39, $CF39=""), CB39, INDEX(Monsters[Stamina], $AU40))</f>
        <v>85</v>
      </c>
      <c r="AY40" s="19" cm="1">
        <f t="array" aca="1" ref="AY40" ca="1">IF(AND($AT40=$AT39, $CF39=""), CC39, INDEX(Monsters[Attack], $AU40))</f>
        <v>100</v>
      </c>
      <c r="AZ40" s="19" cm="1">
        <f t="array" aca="1" ref="AZ40" ca="1">IF(AND($AT40=$AT39, $CF39=""), CD39, INDEX(Monsters[Defense], $AU40))</f>
        <v>18</v>
      </c>
      <c r="BA40" s="19" cm="1">
        <f t="array" aca="1" ref="BA40" ca="1">IF(AND($AT40=$AT39, $CF39=""), CE39, INDEX(Monsters[Luck], $AU40))</f>
        <v>70</v>
      </c>
      <c r="BB40" cm="1">
        <f t="array" aca="1" ref="BB40" ca="1">IF(AU40=AU39, BB39, MATCH(INDEX(Monsters[Element], AU40), Elements, 0))</f>
        <v>6</v>
      </c>
      <c r="BC40" s="4" cm="1">
        <f t="array" aca="1" ref="BC40" ca="1">INDEX(Monsters[Chance to Use 2], AU40)</f>
        <v>0.25</v>
      </c>
      <c r="BD40" cm="1">
        <f t="array" aca="1" ref="BD40" ca="1">INDEX(Monsters[Ability 1 ID], AU40)</f>
        <v>7</v>
      </c>
      <c r="BE40" cm="1">
        <f t="array" aca="1" ref="BE40" ca="1">INDEX(Monsters[Ability 2 ID], AU40)</f>
        <v>2</v>
      </c>
      <c r="BF40" cm="1">
        <f t="array" aca="1" ref="BF40" ca="1">INDEX(Abilities[Stamina Cost], BD40)</f>
        <v>5</v>
      </c>
      <c r="BG40" cm="1">
        <f t="array" aca="1" ref="BG40" ca="1">INDEX(Abilities[Stamina Cost], BE40)</f>
        <v>6</v>
      </c>
      <c r="BH40">
        <f t="shared" ca="1" si="17"/>
        <v>1</v>
      </c>
      <c r="BI40">
        <f t="shared" ca="1" si="18"/>
        <v>5</v>
      </c>
      <c r="BJ40">
        <f t="shared" ca="1" si="19"/>
        <v>6</v>
      </c>
      <c r="BK40">
        <f t="shared" ca="1" si="20"/>
        <v>1</v>
      </c>
      <c r="BL40">
        <f t="shared" ca="1" si="21"/>
        <v>7</v>
      </c>
      <c r="BM40" s="19" cm="1">
        <f t="array" aca="1" ref="BM40" ca="1">INDEX(Abilities[Element ID], $BL40)</f>
        <v>3</v>
      </c>
      <c r="BN40" s="19" cm="1">
        <f t="array" aca="1" ref="BN40" ca="1">INDEX(Abilities[Stamina Cost], $BL40)</f>
        <v>5</v>
      </c>
      <c r="BO40" s="19" cm="1">
        <f t="array" aca="1" ref="BO40" ca="1">INDEX(Abilities[Min Damage], $BL40)</f>
        <v>5</v>
      </c>
      <c r="BP40" s="19" cm="1">
        <f t="array" aca="1" ref="BP40" ca="1">INDEX(Abilities[Max Damage], $BL40)</f>
        <v>10</v>
      </c>
      <c r="BQ40" s="15">
        <f t="shared" ca="1" si="22"/>
        <v>8.506024476318089</v>
      </c>
      <c r="BR40" t="str" cm="1">
        <f t="array" aca="1" ref="BR40" ca="1">INDEX(Abilities[Special Effect], BL40)</f>
        <v>Fortify</v>
      </c>
      <c r="BS40" t="b" cm="1">
        <f t="array" aca="1" ref="BS40" ca="1">RAND() &lt;INDEX(Abilities[Effect Chance], BL40)*BA40/100</f>
        <v>1</v>
      </c>
      <c r="BT40" t="str">
        <f t="shared" ca="1" si="23"/>
        <v>Fortify</v>
      </c>
      <c r="BU40" s="15">
        <f t="shared" ca="1" si="24"/>
        <v>8.506024476318089</v>
      </c>
      <c r="BV40" s="15">
        <f t="shared" ca="1" si="25"/>
        <v>0</v>
      </c>
      <c r="BW40" t="b">
        <f t="shared" ca="1" si="26"/>
        <v>0</v>
      </c>
      <c r="BX40" t="b">
        <f ca="1">AND(BW40, AT40=COUNTA(Parties[Opponent Party]))</f>
        <v>0</v>
      </c>
      <c r="BY40" s="15" cm="1">
        <f t="array" aca="1" ref="BY40" ca="1">INDEX(ElementMultiplier, AA40, BB40)*100/AZ40</f>
        <v>8.3333333333333339</v>
      </c>
      <c r="BZ40" s="19">
        <f t="shared" ca="1" si="27"/>
        <v>0</v>
      </c>
      <c r="CA40" s="19">
        <f t="shared" ca="1" si="28"/>
        <v>84</v>
      </c>
      <c r="CB40" s="19">
        <f t="shared" ca="1" si="29"/>
        <v>80</v>
      </c>
      <c r="CC40" s="19">
        <f t="shared" ca="1" si="30"/>
        <v>100</v>
      </c>
      <c r="CD40" s="19">
        <f t="shared" ca="1" si="31"/>
        <v>20</v>
      </c>
      <c r="CE40" s="19">
        <f t="shared" ca="1" si="32"/>
        <v>70</v>
      </c>
      <c r="CF40" t="str">
        <f t="shared" ca="1" si="33"/>
        <v/>
      </c>
    </row>
    <row r="41" spans="8:84">
      <c r="H41">
        <f t="shared" ca="1" si="0"/>
        <v>1</v>
      </c>
      <c r="I41" cm="1">
        <f t="array" aca="1" ref="I41" ca="1">IF(H41=H40, I40, INDEX(Parties[Player ID], H41))</f>
        <v>1</v>
      </c>
      <c r="J41" t="str" cm="1">
        <f t="array" aca="1" ref="J41" ca="1">IF(I41=I40,J40, INDEX(Monsters[Name], I41))</f>
        <v>Hades</v>
      </c>
      <c r="K41" cm="1">
        <f t="array" aca="1" ref="K41" ca="1">IF(AND($H41=$H40, CF40=""), AO40, INDEX(Monsters[Health], $I41))</f>
        <v>67</v>
      </c>
      <c r="L41" cm="1">
        <f t="array" aca="1" ref="L41" ca="1">IF(AND($H41=$H40, $CF40=""), AP40, INDEX(Monsters[Stamina], $I41))</f>
        <v>70</v>
      </c>
      <c r="M41" s="19" cm="1">
        <f t="array" aca="1" ref="M41" ca="1">IF(AND($H41=$H40, $CF40=""), AQ40, INDEX(Monsters[Attack], $I41))</f>
        <v>70</v>
      </c>
      <c r="N41" s="19" cm="1">
        <f t="array" aca="1" ref="N41" ca="1">IF(AND($H41=$H40, $CF40=""), AR40, INDEX(Monsters[Defense], $I41))</f>
        <v>65</v>
      </c>
      <c r="O41" s="19" cm="1">
        <f t="array" aca="1" ref="O41" ca="1">IF(AND($H41=$H40, $CF40=""), AS40, INDEX(Monsters[Luck], $I41))</f>
        <v>50</v>
      </c>
      <c r="P41" cm="1">
        <f t="array" aca="1" ref="P41" ca="1">IF(I41=I40, P40, MATCH(INDEX(Monsters[Element], I41), Elements, 0))</f>
        <v>1</v>
      </c>
      <c r="Q41" s="4" cm="1">
        <f t="array" aca="1" ref="Q41" ca="1">INDEX(Monsters[Chance to Use 2], I41)</f>
        <v>0.55000000000000004</v>
      </c>
      <c r="R41" cm="1">
        <f t="array" aca="1" ref="R41" ca="1">INDEX(Monsters[Ability 1 ID], I41)</f>
        <v>1</v>
      </c>
      <c r="S41" cm="1">
        <f t="array" aca="1" ref="S41" ca="1">INDEX(Monsters[Ability 2 ID], I41)</f>
        <v>7</v>
      </c>
      <c r="T41" cm="1">
        <f t="array" aca="1" ref="T41" ca="1">INDEX(Abilities[Stamina Cost], R41)</f>
        <v>5</v>
      </c>
      <c r="U41" cm="1">
        <f t="array" aca="1" ref="U41" ca="1">INDEX(Abilities[Stamina Cost], S41)</f>
        <v>5</v>
      </c>
      <c r="V41">
        <f t="shared" ca="1" si="1"/>
        <v>1</v>
      </c>
      <c r="W41">
        <f t="shared" ca="1" si="2"/>
        <v>5</v>
      </c>
      <c r="X41">
        <f t="shared" ca="1" si="3"/>
        <v>5</v>
      </c>
      <c r="Y41">
        <f t="shared" ca="1" si="4"/>
        <v>2</v>
      </c>
      <c r="Z41">
        <f t="shared" ca="1" si="5"/>
        <v>7</v>
      </c>
      <c r="AA41" s="19" cm="1">
        <f t="array" aca="1" ref="AA41" ca="1">INDEX(Abilities[Element ID], $Z41)</f>
        <v>3</v>
      </c>
      <c r="AB41" s="19" cm="1">
        <f t="array" aca="1" ref="AB41" ca="1">INDEX(Abilities[Stamina Cost], $Z41)</f>
        <v>5</v>
      </c>
      <c r="AC41" s="19" cm="1">
        <f t="array" aca="1" ref="AC41" ca="1">INDEX(Abilities[Min Damage], $Z41)</f>
        <v>5</v>
      </c>
      <c r="AD41" s="19" cm="1">
        <f t="array" aca="1" ref="AD41" ca="1">INDEX(Abilities[Max Damage], $Z41)</f>
        <v>10</v>
      </c>
      <c r="AE41" s="15">
        <f t="shared" ca="1" si="6"/>
        <v>6.0567187286190505</v>
      </c>
      <c r="AF41" t="str" cm="1">
        <f t="array" aca="1" ref="AF41" ca="1">INDEX(Abilities[Special Effect], Z41)</f>
        <v>Fortify</v>
      </c>
      <c r="AG41" t="b" cm="1">
        <f t="array" aca="1" ref="AG41" ca="1">RAND() &lt;INDEX(Abilities[Effect Chance], Z41)*O41/100</f>
        <v>0</v>
      </c>
      <c r="AH41" t="str">
        <f t="shared" ca="1" si="34"/>
        <v/>
      </c>
      <c r="AI41" s="15">
        <f t="shared" ca="1" si="7"/>
        <v>6.0567187286190505</v>
      </c>
      <c r="AJ41" s="15">
        <f t="shared" ca="1" si="8"/>
        <v>6.9522389685673351</v>
      </c>
      <c r="AK41" t="b">
        <f t="shared" ca="1" si="9"/>
        <v>0</v>
      </c>
      <c r="AL41" t="b">
        <f ca="1">AND(AK41, H41=COUNTA(Parties[Player Party]))</f>
        <v>0</v>
      </c>
      <c r="AM41" s="15" cm="1">
        <f t="array" aca="1" ref="AM41" ca="1">INDEX(ElementMultiplier, BM41, P41)*100/N41</f>
        <v>0.76923076923076927</v>
      </c>
      <c r="AN41" s="15">
        <f t="shared" ca="1" si="10"/>
        <v>5</v>
      </c>
      <c r="AO41" s="19">
        <f t="shared" ca="1" si="11"/>
        <v>62</v>
      </c>
      <c r="AP41" s="19">
        <f t="shared" ca="1" si="12"/>
        <v>65</v>
      </c>
      <c r="AQ41" s="19">
        <f t="shared" ca="1" si="13"/>
        <v>70</v>
      </c>
      <c r="AR41" s="19">
        <f t="shared" ca="1" si="14"/>
        <v>65</v>
      </c>
      <c r="AS41" s="19">
        <f t="shared" ca="1" si="15"/>
        <v>50</v>
      </c>
      <c r="AT41">
        <f t="shared" ca="1" si="16"/>
        <v>1</v>
      </c>
      <c r="AU41" cm="1">
        <f t="array" aca="1" ref="AU41" ca="1">IF(AT41=AT40, AU40, INDEX(Parties[Opponent ID], AT41))</f>
        <v>8</v>
      </c>
      <c r="AV41" t="str" cm="1">
        <f t="array" aca="1" ref="AV41" ca="1">IF(AU41=AU40,AV40, INDEX(Monsters[Name], AU41))</f>
        <v>Ripper</v>
      </c>
      <c r="AW41" cm="1">
        <f t="array" aca="1" ref="AW41" ca="1">IF(AND($AT41=$AT40, $CF40=""), CA40, INDEX(Monsters[Health], $AU41))</f>
        <v>84</v>
      </c>
      <c r="AX41" cm="1">
        <f t="array" aca="1" ref="AX41" ca="1">IF(AND($AT41=$AT40, $CF40=""), CB40, INDEX(Monsters[Stamina], $AU41))</f>
        <v>80</v>
      </c>
      <c r="AY41" s="19" cm="1">
        <f t="array" aca="1" ref="AY41" ca="1">IF(AND($AT41=$AT40, $CF40=""), CC40, INDEX(Monsters[Attack], $AU41))</f>
        <v>100</v>
      </c>
      <c r="AZ41" s="19" cm="1">
        <f t="array" aca="1" ref="AZ41" ca="1">IF(AND($AT41=$AT40, $CF40=""), CD40, INDEX(Monsters[Defense], $AU41))</f>
        <v>20</v>
      </c>
      <c r="BA41" s="19" cm="1">
        <f t="array" aca="1" ref="BA41" ca="1">IF(AND($AT41=$AT40, $CF40=""), CE40, INDEX(Monsters[Luck], $AU41))</f>
        <v>70</v>
      </c>
      <c r="BB41" cm="1">
        <f t="array" aca="1" ref="BB41" ca="1">IF(AU41=AU40, BB40, MATCH(INDEX(Monsters[Element], AU41), Elements, 0))</f>
        <v>6</v>
      </c>
      <c r="BC41" s="4" cm="1">
        <f t="array" aca="1" ref="BC41" ca="1">INDEX(Monsters[Chance to Use 2], AU41)</f>
        <v>0.25</v>
      </c>
      <c r="BD41" cm="1">
        <f t="array" aca="1" ref="BD41" ca="1">INDEX(Monsters[Ability 1 ID], AU41)</f>
        <v>7</v>
      </c>
      <c r="BE41" cm="1">
        <f t="array" aca="1" ref="BE41" ca="1">INDEX(Monsters[Ability 2 ID], AU41)</f>
        <v>2</v>
      </c>
      <c r="BF41" cm="1">
        <f t="array" aca="1" ref="BF41" ca="1">INDEX(Abilities[Stamina Cost], BD41)</f>
        <v>5</v>
      </c>
      <c r="BG41" cm="1">
        <f t="array" aca="1" ref="BG41" ca="1">INDEX(Abilities[Stamina Cost], BE41)</f>
        <v>6</v>
      </c>
      <c r="BH41">
        <f t="shared" ca="1" si="17"/>
        <v>1</v>
      </c>
      <c r="BI41">
        <f t="shared" ca="1" si="18"/>
        <v>5</v>
      </c>
      <c r="BJ41">
        <f t="shared" ca="1" si="19"/>
        <v>6</v>
      </c>
      <c r="BK41">
        <f t="shared" ca="1" si="20"/>
        <v>1</v>
      </c>
      <c r="BL41">
        <f t="shared" ca="1" si="21"/>
        <v>7</v>
      </c>
      <c r="BM41" s="19" cm="1">
        <f t="array" aca="1" ref="BM41" ca="1">INDEX(Abilities[Element ID], $BL41)</f>
        <v>3</v>
      </c>
      <c r="BN41" s="19" cm="1">
        <f t="array" aca="1" ref="BN41" ca="1">INDEX(Abilities[Stamina Cost], $BL41)</f>
        <v>5</v>
      </c>
      <c r="BO41" s="19" cm="1">
        <f t="array" aca="1" ref="BO41" ca="1">INDEX(Abilities[Min Damage], $BL41)</f>
        <v>5</v>
      </c>
      <c r="BP41" s="19" cm="1">
        <f t="array" aca="1" ref="BP41" ca="1">INDEX(Abilities[Max Damage], $BL41)</f>
        <v>10</v>
      </c>
      <c r="BQ41" s="15">
        <f t="shared" ca="1" si="22"/>
        <v>6.9522389685673351</v>
      </c>
      <c r="BR41" t="str" cm="1">
        <f t="array" aca="1" ref="BR41" ca="1">INDEX(Abilities[Special Effect], BL41)</f>
        <v>Fortify</v>
      </c>
      <c r="BS41" t="b" cm="1">
        <f t="array" aca="1" ref="BS41" ca="1">RAND() &lt;INDEX(Abilities[Effect Chance], BL41)*BA41/100</f>
        <v>0</v>
      </c>
      <c r="BT41" t="str">
        <f t="shared" ca="1" si="23"/>
        <v/>
      </c>
      <c r="BU41" s="15">
        <f t="shared" ca="1" si="24"/>
        <v>6.9522389685673351</v>
      </c>
      <c r="BV41" s="15">
        <f t="shared" ca="1" si="25"/>
        <v>6.0567187286190505</v>
      </c>
      <c r="BW41" t="b">
        <f t="shared" ca="1" si="26"/>
        <v>0</v>
      </c>
      <c r="BX41" t="b">
        <f ca="1">AND(BW41, AT41=COUNTA(Parties[Opponent Party]))</f>
        <v>0</v>
      </c>
      <c r="BY41" s="15" cm="1">
        <f t="array" aca="1" ref="BY41" ca="1">INDEX(ElementMultiplier, AA41, BB41)*100/AZ41</f>
        <v>5</v>
      </c>
      <c r="BZ41" s="19">
        <f t="shared" ca="1" si="27"/>
        <v>30</v>
      </c>
      <c r="CA41" s="19">
        <f t="shared" ca="1" si="28"/>
        <v>54</v>
      </c>
      <c r="CB41" s="19">
        <f t="shared" ca="1" si="29"/>
        <v>75</v>
      </c>
      <c r="CC41" s="19">
        <f t="shared" ca="1" si="30"/>
        <v>100</v>
      </c>
      <c r="CD41" s="19">
        <f t="shared" ca="1" si="31"/>
        <v>20</v>
      </c>
      <c r="CE41" s="19">
        <f t="shared" ca="1" si="32"/>
        <v>70</v>
      </c>
      <c r="CF41" t="str">
        <f t="shared" ca="1" si="33"/>
        <v/>
      </c>
    </row>
    <row r="42" spans="8:84">
      <c r="H42">
        <f t="shared" ca="1" si="0"/>
        <v>1</v>
      </c>
      <c r="I42" cm="1">
        <f t="array" aca="1" ref="I42" ca="1">IF(H42=H41, I41, INDEX(Parties[Player ID], H42))</f>
        <v>1</v>
      </c>
      <c r="J42" t="str" cm="1">
        <f t="array" aca="1" ref="J42" ca="1">IF(I42=I41,J41, INDEX(Monsters[Name], I42))</f>
        <v>Hades</v>
      </c>
      <c r="K42" cm="1">
        <f t="array" aca="1" ref="K42" ca="1">IF(AND($H42=$H41, CF41=""), AO41, INDEX(Monsters[Health], $I42))</f>
        <v>62</v>
      </c>
      <c r="L42" cm="1">
        <f t="array" aca="1" ref="L42" ca="1">IF(AND($H42=$H41, $CF41=""), AP41, INDEX(Monsters[Stamina], $I42))</f>
        <v>65</v>
      </c>
      <c r="M42" s="19" cm="1">
        <f t="array" aca="1" ref="M42" ca="1">IF(AND($H42=$H41, $CF41=""), AQ41, INDEX(Monsters[Attack], $I42))</f>
        <v>70</v>
      </c>
      <c r="N42" s="19" cm="1">
        <f t="array" aca="1" ref="N42" ca="1">IF(AND($H42=$H41, $CF41=""), AR41, INDEX(Monsters[Defense], $I42))</f>
        <v>65</v>
      </c>
      <c r="O42" s="19" cm="1">
        <f t="array" aca="1" ref="O42" ca="1">IF(AND($H42=$H41, $CF41=""), AS41, INDEX(Monsters[Luck], $I42))</f>
        <v>50</v>
      </c>
      <c r="P42" cm="1">
        <f t="array" aca="1" ref="P42" ca="1">IF(I42=I41, P41, MATCH(INDEX(Monsters[Element], I42), Elements, 0))</f>
        <v>1</v>
      </c>
      <c r="Q42" s="4" cm="1">
        <f t="array" aca="1" ref="Q42" ca="1">INDEX(Monsters[Chance to Use 2], I42)</f>
        <v>0.55000000000000004</v>
      </c>
      <c r="R42" cm="1">
        <f t="array" aca="1" ref="R42" ca="1">INDEX(Monsters[Ability 1 ID], I42)</f>
        <v>1</v>
      </c>
      <c r="S42" cm="1">
        <f t="array" aca="1" ref="S42" ca="1">INDEX(Monsters[Ability 2 ID], I42)</f>
        <v>7</v>
      </c>
      <c r="T42" cm="1">
        <f t="array" aca="1" ref="T42" ca="1">INDEX(Abilities[Stamina Cost], R42)</f>
        <v>5</v>
      </c>
      <c r="U42" cm="1">
        <f t="array" aca="1" ref="U42" ca="1">INDEX(Abilities[Stamina Cost], S42)</f>
        <v>5</v>
      </c>
      <c r="V42">
        <f t="shared" ca="1" si="1"/>
        <v>1</v>
      </c>
      <c r="W42">
        <f t="shared" ca="1" si="2"/>
        <v>5</v>
      </c>
      <c r="X42">
        <f t="shared" ca="1" si="3"/>
        <v>5</v>
      </c>
      <c r="Y42">
        <f t="shared" ca="1" si="4"/>
        <v>2</v>
      </c>
      <c r="Z42">
        <f t="shared" ca="1" si="5"/>
        <v>7</v>
      </c>
      <c r="AA42" s="19" cm="1">
        <f t="array" aca="1" ref="AA42" ca="1">INDEX(Abilities[Element ID], $Z42)</f>
        <v>3</v>
      </c>
      <c r="AB42" s="19" cm="1">
        <f t="array" aca="1" ref="AB42" ca="1">INDEX(Abilities[Stamina Cost], $Z42)</f>
        <v>5</v>
      </c>
      <c r="AC42" s="19" cm="1">
        <f t="array" aca="1" ref="AC42" ca="1">INDEX(Abilities[Min Damage], $Z42)</f>
        <v>5</v>
      </c>
      <c r="AD42" s="19" cm="1">
        <f t="array" aca="1" ref="AD42" ca="1">INDEX(Abilities[Max Damage], $Z42)</f>
        <v>10</v>
      </c>
      <c r="AE42" s="15">
        <f t="shared" ca="1" si="6"/>
        <v>4.1448589598869354</v>
      </c>
      <c r="AF42" t="str" cm="1">
        <f t="array" aca="1" ref="AF42" ca="1">INDEX(Abilities[Special Effect], Z42)</f>
        <v>Fortify</v>
      </c>
      <c r="AG42" t="b" cm="1">
        <f t="array" aca="1" ref="AG42" ca="1">RAND() &lt;INDEX(Abilities[Effect Chance], Z42)*O42/100</f>
        <v>0</v>
      </c>
      <c r="AH42" t="str">
        <f t="shared" ca="1" si="34"/>
        <v/>
      </c>
      <c r="AI42" s="15">
        <f t="shared" ca="1" si="7"/>
        <v>4.1448589598869354</v>
      </c>
      <c r="AJ42" s="15">
        <f t="shared" ca="1" si="8"/>
        <v>16.989349723766093</v>
      </c>
      <c r="AK42" t="b">
        <f t="shared" ca="1" si="9"/>
        <v>0</v>
      </c>
      <c r="AL42" t="b">
        <f ca="1">AND(AK42, H42=COUNTA(Parties[Player Party]))</f>
        <v>0</v>
      </c>
      <c r="AM42" s="15" cm="1">
        <f t="array" aca="1" ref="AM42" ca="1">INDEX(ElementMultiplier, BM42, P42)*100/N42</f>
        <v>1.5384615384615385</v>
      </c>
      <c r="AN42" s="15">
        <f t="shared" ca="1" si="10"/>
        <v>26</v>
      </c>
      <c r="AO42" s="19">
        <f t="shared" ca="1" si="11"/>
        <v>36</v>
      </c>
      <c r="AP42" s="19">
        <f t="shared" ca="1" si="12"/>
        <v>60</v>
      </c>
      <c r="AQ42" s="19">
        <f t="shared" ca="1" si="13"/>
        <v>70</v>
      </c>
      <c r="AR42" s="19">
        <f t="shared" ca="1" si="14"/>
        <v>65</v>
      </c>
      <c r="AS42" s="19">
        <f t="shared" ca="1" si="15"/>
        <v>50</v>
      </c>
      <c r="AT42">
        <f t="shared" ca="1" si="16"/>
        <v>1</v>
      </c>
      <c r="AU42" cm="1">
        <f t="array" aca="1" ref="AU42" ca="1">IF(AT42=AT41, AU41, INDEX(Parties[Opponent ID], AT42))</f>
        <v>8</v>
      </c>
      <c r="AV42" t="str" cm="1">
        <f t="array" aca="1" ref="AV42" ca="1">IF(AU42=AU41,AV41, INDEX(Monsters[Name], AU42))</f>
        <v>Ripper</v>
      </c>
      <c r="AW42" cm="1">
        <f t="array" aca="1" ref="AW42" ca="1">IF(AND($AT42=$AT41, $CF41=""), CA41, INDEX(Monsters[Health], $AU42))</f>
        <v>54</v>
      </c>
      <c r="AX42" cm="1">
        <f t="array" aca="1" ref="AX42" ca="1">IF(AND($AT42=$AT41, $CF41=""), CB41, INDEX(Monsters[Stamina], $AU42))</f>
        <v>75</v>
      </c>
      <c r="AY42" s="19" cm="1">
        <f t="array" aca="1" ref="AY42" ca="1">IF(AND($AT42=$AT41, $CF41=""), CC41, INDEX(Monsters[Attack], $AU42))</f>
        <v>100</v>
      </c>
      <c r="AZ42" s="19" cm="1">
        <f t="array" aca="1" ref="AZ42" ca="1">IF(AND($AT42=$AT41, $CF41=""), CD41, INDEX(Monsters[Defense], $AU42))</f>
        <v>20</v>
      </c>
      <c r="BA42" s="19" cm="1">
        <f t="array" aca="1" ref="BA42" ca="1">IF(AND($AT42=$AT41, $CF41=""), CE41, INDEX(Monsters[Luck], $AU42))</f>
        <v>70</v>
      </c>
      <c r="BB42" cm="1">
        <f t="array" aca="1" ref="BB42" ca="1">IF(AU42=AU41, BB41, MATCH(INDEX(Monsters[Element], AU42), Elements, 0))</f>
        <v>6</v>
      </c>
      <c r="BC42" s="4" cm="1">
        <f t="array" aca="1" ref="BC42" ca="1">INDEX(Monsters[Chance to Use 2], AU42)</f>
        <v>0.25</v>
      </c>
      <c r="BD42" cm="1">
        <f t="array" aca="1" ref="BD42" ca="1">INDEX(Monsters[Ability 1 ID], AU42)</f>
        <v>7</v>
      </c>
      <c r="BE42" cm="1">
        <f t="array" aca="1" ref="BE42" ca="1">INDEX(Monsters[Ability 2 ID], AU42)</f>
        <v>2</v>
      </c>
      <c r="BF42" cm="1">
        <f t="array" aca="1" ref="BF42" ca="1">INDEX(Abilities[Stamina Cost], BD42)</f>
        <v>5</v>
      </c>
      <c r="BG42" cm="1">
        <f t="array" aca="1" ref="BG42" ca="1">INDEX(Abilities[Stamina Cost], BE42)</f>
        <v>6</v>
      </c>
      <c r="BH42">
        <f t="shared" ca="1" si="17"/>
        <v>1</v>
      </c>
      <c r="BI42">
        <f t="shared" ca="1" si="18"/>
        <v>5</v>
      </c>
      <c r="BJ42">
        <f t="shared" ca="1" si="19"/>
        <v>6</v>
      </c>
      <c r="BK42">
        <f t="shared" ca="1" si="20"/>
        <v>2</v>
      </c>
      <c r="BL42">
        <f t="shared" ca="1" si="21"/>
        <v>2</v>
      </c>
      <c r="BM42" s="19" cm="1">
        <f t="array" aca="1" ref="BM42" ca="1">INDEX(Abilities[Element ID], $BL42)</f>
        <v>1</v>
      </c>
      <c r="BN42" s="19" cm="1">
        <f t="array" aca="1" ref="BN42" ca="1">INDEX(Abilities[Stamina Cost], $BL42)</f>
        <v>6</v>
      </c>
      <c r="BO42" s="19" cm="1">
        <f t="array" aca="1" ref="BO42" ca="1">INDEX(Abilities[Min Damage], $BL42)</f>
        <v>10</v>
      </c>
      <c r="BP42" s="19" cm="1">
        <f t="array" aca="1" ref="BP42" ca="1">INDEX(Abilities[Max Damage], $BL42)</f>
        <v>25</v>
      </c>
      <c r="BQ42" s="15">
        <f t="shared" ca="1" si="22"/>
        <v>16.989349723766093</v>
      </c>
      <c r="BR42" t="str" cm="1">
        <f t="array" aca="1" ref="BR42" ca="1">INDEX(Abilities[Special Effect], BL42)</f>
        <v>Sunder</v>
      </c>
      <c r="BS42" t="b" cm="1">
        <f t="array" aca="1" ref="BS42" ca="1">RAND() &lt;INDEX(Abilities[Effect Chance], BL42)*BA42/100</f>
        <v>0</v>
      </c>
      <c r="BT42" t="str">
        <f t="shared" ca="1" si="23"/>
        <v/>
      </c>
      <c r="BU42" s="15">
        <f t="shared" ca="1" si="24"/>
        <v>16.989349723766093</v>
      </c>
      <c r="BV42" s="15">
        <f t="shared" ca="1" si="25"/>
        <v>4.1448589598869354</v>
      </c>
      <c r="BW42" t="b">
        <f t="shared" ca="1" si="26"/>
        <v>0</v>
      </c>
      <c r="BX42" t="b">
        <f ca="1">AND(BW42, AT42=COUNTA(Parties[Opponent Party]))</f>
        <v>0</v>
      </c>
      <c r="BY42" s="15" cm="1">
        <f t="array" aca="1" ref="BY42" ca="1">INDEX(ElementMultiplier, AA42, BB42)*100/AZ42</f>
        <v>5</v>
      </c>
      <c r="BZ42" s="19">
        <f t="shared" ca="1" si="27"/>
        <v>21</v>
      </c>
      <c r="CA42" s="19">
        <f t="shared" ca="1" si="28"/>
        <v>33</v>
      </c>
      <c r="CB42" s="19">
        <f t="shared" ca="1" si="29"/>
        <v>69</v>
      </c>
      <c r="CC42" s="19">
        <f t="shared" ca="1" si="30"/>
        <v>100</v>
      </c>
      <c r="CD42" s="19">
        <f t="shared" ca="1" si="31"/>
        <v>20</v>
      </c>
      <c r="CE42" s="19">
        <f t="shared" ca="1" si="32"/>
        <v>70</v>
      </c>
      <c r="CF42" t="str">
        <f t="shared" ca="1" si="33"/>
        <v/>
      </c>
    </row>
    <row r="43" spans="8:84">
      <c r="H43">
        <f t="shared" ca="1" si="0"/>
        <v>1</v>
      </c>
      <c r="I43" cm="1">
        <f t="array" aca="1" ref="I43" ca="1">IF(H43=H42, I42, INDEX(Parties[Player ID], H43))</f>
        <v>1</v>
      </c>
      <c r="J43" t="str" cm="1">
        <f t="array" aca="1" ref="J43" ca="1">IF(I43=I42,J42, INDEX(Monsters[Name], I43))</f>
        <v>Hades</v>
      </c>
      <c r="K43" cm="1">
        <f t="array" aca="1" ref="K43" ca="1">IF(AND($H43=$H42, CF42=""), AO42, INDEX(Monsters[Health], $I43))</f>
        <v>36</v>
      </c>
      <c r="L43" cm="1">
        <f t="array" aca="1" ref="L43" ca="1">IF(AND($H43=$H42, $CF42=""), AP42, INDEX(Monsters[Stamina], $I43))</f>
        <v>60</v>
      </c>
      <c r="M43" s="19" cm="1">
        <f t="array" aca="1" ref="M43" ca="1">IF(AND($H43=$H42, $CF42=""), AQ42, INDEX(Monsters[Attack], $I43))</f>
        <v>70</v>
      </c>
      <c r="N43" s="19" cm="1">
        <f t="array" aca="1" ref="N43" ca="1">IF(AND($H43=$H42, $CF42=""), AR42, INDEX(Monsters[Defense], $I43))</f>
        <v>65</v>
      </c>
      <c r="O43" s="19" cm="1">
        <f t="array" aca="1" ref="O43" ca="1">IF(AND($H43=$H42, $CF42=""), AS42, INDEX(Monsters[Luck], $I43))</f>
        <v>50</v>
      </c>
      <c r="P43" cm="1">
        <f t="array" aca="1" ref="P43" ca="1">IF(I43=I42, P42, MATCH(INDEX(Monsters[Element], I43), Elements, 0))</f>
        <v>1</v>
      </c>
      <c r="Q43" s="4" cm="1">
        <f t="array" aca="1" ref="Q43" ca="1">INDEX(Monsters[Chance to Use 2], I43)</f>
        <v>0.55000000000000004</v>
      </c>
      <c r="R43" cm="1">
        <f t="array" aca="1" ref="R43" ca="1">INDEX(Monsters[Ability 1 ID], I43)</f>
        <v>1</v>
      </c>
      <c r="S43" cm="1">
        <f t="array" aca="1" ref="S43" ca="1">INDEX(Monsters[Ability 2 ID], I43)</f>
        <v>7</v>
      </c>
      <c r="T43" cm="1">
        <f t="array" aca="1" ref="T43" ca="1">INDEX(Abilities[Stamina Cost], R43)</f>
        <v>5</v>
      </c>
      <c r="U43" cm="1">
        <f t="array" aca="1" ref="U43" ca="1">INDEX(Abilities[Stamina Cost], S43)</f>
        <v>5</v>
      </c>
      <c r="V43">
        <f t="shared" ca="1" si="1"/>
        <v>1</v>
      </c>
      <c r="W43">
        <f t="shared" ca="1" si="2"/>
        <v>5</v>
      </c>
      <c r="X43">
        <f t="shared" ca="1" si="3"/>
        <v>5</v>
      </c>
      <c r="Y43">
        <f t="shared" ca="1" si="4"/>
        <v>2</v>
      </c>
      <c r="Z43">
        <f t="shared" ca="1" si="5"/>
        <v>7</v>
      </c>
      <c r="AA43" s="19" cm="1">
        <f t="array" aca="1" ref="AA43" ca="1">INDEX(Abilities[Element ID], $Z43)</f>
        <v>3</v>
      </c>
      <c r="AB43" s="19" cm="1">
        <f t="array" aca="1" ref="AB43" ca="1">INDEX(Abilities[Stamina Cost], $Z43)</f>
        <v>5</v>
      </c>
      <c r="AC43" s="19" cm="1">
        <f t="array" aca="1" ref="AC43" ca="1">INDEX(Abilities[Min Damage], $Z43)</f>
        <v>5</v>
      </c>
      <c r="AD43" s="19" cm="1">
        <f t="array" aca="1" ref="AD43" ca="1">INDEX(Abilities[Max Damage], $Z43)</f>
        <v>10</v>
      </c>
      <c r="AE43" s="15">
        <f t="shared" ca="1" si="6"/>
        <v>4.8169080074634874</v>
      </c>
      <c r="AF43" t="str" cm="1">
        <f t="array" aca="1" ref="AF43" ca="1">INDEX(Abilities[Special Effect], Z43)</f>
        <v>Fortify</v>
      </c>
      <c r="AG43" t="b" cm="1">
        <f t="array" aca="1" ref="AG43" ca="1">RAND() &lt;INDEX(Abilities[Effect Chance], Z43)*O43/100</f>
        <v>1</v>
      </c>
      <c r="AH43" t="str">
        <f t="shared" ca="1" si="34"/>
        <v>Fortify</v>
      </c>
      <c r="AI43" s="15">
        <f t="shared" ca="1" si="7"/>
        <v>4.8169080074634874</v>
      </c>
      <c r="AJ43" s="15">
        <f t="shared" ca="1" si="8"/>
        <v>6.7729537388545236</v>
      </c>
      <c r="AK43" t="b">
        <f t="shared" ca="1" si="9"/>
        <v>0</v>
      </c>
      <c r="AL43" t="b">
        <f ca="1">AND(AK43, H43=COUNTA(Parties[Player Party]))</f>
        <v>0</v>
      </c>
      <c r="AM43" s="15" cm="1">
        <f t="array" aca="1" ref="AM43" ca="1">INDEX(ElementMultiplier, BM43, P43)*100/N43</f>
        <v>0.76923076923076927</v>
      </c>
      <c r="AN43" s="15">
        <f t="shared" ca="1" si="10"/>
        <v>5</v>
      </c>
      <c r="AO43" s="19">
        <f t="shared" ca="1" si="11"/>
        <v>31</v>
      </c>
      <c r="AP43" s="19">
        <f t="shared" ca="1" si="12"/>
        <v>55</v>
      </c>
      <c r="AQ43" s="19">
        <f t="shared" ca="1" si="13"/>
        <v>70</v>
      </c>
      <c r="AR43" s="19">
        <f t="shared" ca="1" si="14"/>
        <v>72</v>
      </c>
      <c r="AS43" s="19">
        <f t="shared" ca="1" si="15"/>
        <v>50</v>
      </c>
      <c r="AT43">
        <f t="shared" ca="1" si="16"/>
        <v>1</v>
      </c>
      <c r="AU43" cm="1">
        <f t="array" aca="1" ref="AU43" ca="1">IF(AT43=AT42, AU42, INDEX(Parties[Opponent ID], AT43))</f>
        <v>8</v>
      </c>
      <c r="AV43" t="str" cm="1">
        <f t="array" aca="1" ref="AV43" ca="1">IF(AU43=AU42,AV42, INDEX(Monsters[Name], AU43))</f>
        <v>Ripper</v>
      </c>
      <c r="AW43" cm="1">
        <f t="array" aca="1" ref="AW43" ca="1">IF(AND($AT43=$AT42, $CF42=""), CA42, INDEX(Monsters[Health], $AU43))</f>
        <v>33</v>
      </c>
      <c r="AX43" cm="1">
        <f t="array" aca="1" ref="AX43" ca="1">IF(AND($AT43=$AT42, $CF42=""), CB42, INDEX(Monsters[Stamina], $AU43))</f>
        <v>69</v>
      </c>
      <c r="AY43" s="19" cm="1">
        <f t="array" aca="1" ref="AY43" ca="1">IF(AND($AT43=$AT42, $CF42=""), CC42, INDEX(Monsters[Attack], $AU43))</f>
        <v>100</v>
      </c>
      <c r="AZ43" s="19" cm="1">
        <f t="array" aca="1" ref="AZ43" ca="1">IF(AND($AT43=$AT42, $CF42=""), CD42, INDEX(Monsters[Defense], $AU43))</f>
        <v>20</v>
      </c>
      <c r="BA43" s="19" cm="1">
        <f t="array" aca="1" ref="BA43" ca="1">IF(AND($AT43=$AT42, $CF42=""), CE42, INDEX(Monsters[Luck], $AU43))</f>
        <v>70</v>
      </c>
      <c r="BB43" cm="1">
        <f t="array" aca="1" ref="BB43" ca="1">IF(AU43=AU42, BB42, MATCH(INDEX(Monsters[Element], AU43), Elements, 0))</f>
        <v>6</v>
      </c>
      <c r="BC43" s="4" cm="1">
        <f t="array" aca="1" ref="BC43" ca="1">INDEX(Monsters[Chance to Use 2], AU43)</f>
        <v>0.25</v>
      </c>
      <c r="BD43" cm="1">
        <f t="array" aca="1" ref="BD43" ca="1">INDEX(Monsters[Ability 1 ID], AU43)</f>
        <v>7</v>
      </c>
      <c r="BE43" cm="1">
        <f t="array" aca="1" ref="BE43" ca="1">INDEX(Monsters[Ability 2 ID], AU43)</f>
        <v>2</v>
      </c>
      <c r="BF43" cm="1">
        <f t="array" aca="1" ref="BF43" ca="1">INDEX(Abilities[Stamina Cost], BD43)</f>
        <v>5</v>
      </c>
      <c r="BG43" cm="1">
        <f t="array" aca="1" ref="BG43" ca="1">INDEX(Abilities[Stamina Cost], BE43)</f>
        <v>6</v>
      </c>
      <c r="BH43">
        <f t="shared" ca="1" si="17"/>
        <v>1</v>
      </c>
      <c r="BI43">
        <f t="shared" ca="1" si="18"/>
        <v>5</v>
      </c>
      <c r="BJ43">
        <f t="shared" ca="1" si="19"/>
        <v>6</v>
      </c>
      <c r="BK43">
        <f t="shared" ca="1" si="20"/>
        <v>1</v>
      </c>
      <c r="BL43">
        <f t="shared" ca="1" si="21"/>
        <v>7</v>
      </c>
      <c r="BM43" s="19" cm="1">
        <f t="array" aca="1" ref="BM43" ca="1">INDEX(Abilities[Element ID], $BL43)</f>
        <v>3</v>
      </c>
      <c r="BN43" s="19" cm="1">
        <f t="array" aca="1" ref="BN43" ca="1">INDEX(Abilities[Stamina Cost], $BL43)</f>
        <v>5</v>
      </c>
      <c r="BO43" s="19" cm="1">
        <f t="array" aca="1" ref="BO43" ca="1">INDEX(Abilities[Min Damage], $BL43)</f>
        <v>5</v>
      </c>
      <c r="BP43" s="19" cm="1">
        <f t="array" aca="1" ref="BP43" ca="1">INDEX(Abilities[Max Damage], $BL43)</f>
        <v>10</v>
      </c>
      <c r="BQ43" s="15">
        <f t="shared" ca="1" si="22"/>
        <v>6.7729537388545236</v>
      </c>
      <c r="BR43" t="str" cm="1">
        <f t="array" aca="1" ref="BR43" ca="1">INDEX(Abilities[Special Effect], BL43)</f>
        <v>Fortify</v>
      </c>
      <c r="BS43" t="b" cm="1">
        <f t="array" aca="1" ref="BS43" ca="1">RAND() &lt;INDEX(Abilities[Effect Chance], BL43)*BA43/100</f>
        <v>1</v>
      </c>
      <c r="BT43" t="str">
        <f t="shared" ca="1" si="23"/>
        <v>Fortify</v>
      </c>
      <c r="BU43" s="15">
        <f t="shared" ca="1" si="24"/>
        <v>6.7729537388545236</v>
      </c>
      <c r="BV43" s="15">
        <f t="shared" ca="1" si="25"/>
        <v>4.8169080074634874</v>
      </c>
      <c r="BW43" t="b">
        <f t="shared" ca="1" si="26"/>
        <v>0</v>
      </c>
      <c r="BX43" t="b">
        <f ca="1">AND(BW43, AT43=COUNTA(Parties[Opponent Party]))</f>
        <v>0</v>
      </c>
      <c r="BY43" s="15" cm="1">
        <f t="array" aca="1" ref="BY43" ca="1">INDEX(ElementMultiplier, AA43, BB43)*100/AZ43</f>
        <v>5</v>
      </c>
      <c r="BZ43" s="19">
        <f t="shared" ca="1" si="27"/>
        <v>24</v>
      </c>
      <c r="CA43" s="19">
        <f t="shared" ca="1" si="28"/>
        <v>9</v>
      </c>
      <c r="CB43" s="19">
        <f t="shared" ca="1" si="29"/>
        <v>64</v>
      </c>
      <c r="CC43" s="19">
        <f t="shared" ca="1" si="30"/>
        <v>100</v>
      </c>
      <c r="CD43" s="19">
        <f t="shared" ca="1" si="31"/>
        <v>22</v>
      </c>
      <c r="CE43" s="19">
        <f t="shared" ca="1" si="32"/>
        <v>70</v>
      </c>
      <c r="CF43" t="str">
        <f t="shared" ca="1" si="33"/>
        <v/>
      </c>
    </row>
    <row r="44" spans="8:84">
      <c r="H44">
        <f t="shared" ca="1" si="0"/>
        <v>1</v>
      </c>
      <c r="I44" cm="1">
        <f t="array" aca="1" ref="I44" ca="1">IF(H44=H43, I43, INDEX(Parties[Player ID], H44))</f>
        <v>1</v>
      </c>
      <c r="J44" t="str" cm="1">
        <f t="array" aca="1" ref="J44" ca="1">IF(I44=I43,J43, INDEX(Monsters[Name], I44))</f>
        <v>Hades</v>
      </c>
      <c r="K44" cm="1">
        <f t="array" aca="1" ref="K44" ca="1">IF(AND($H44=$H43, CF43=""), AO43, INDEX(Monsters[Health], $I44))</f>
        <v>31</v>
      </c>
      <c r="L44" cm="1">
        <f t="array" aca="1" ref="L44" ca="1">IF(AND($H44=$H43, $CF43=""), AP43, INDEX(Monsters[Stamina], $I44))</f>
        <v>55</v>
      </c>
      <c r="M44" s="19" cm="1">
        <f t="array" aca="1" ref="M44" ca="1">IF(AND($H44=$H43, $CF43=""), AQ43, INDEX(Monsters[Attack], $I44))</f>
        <v>70</v>
      </c>
      <c r="N44" s="19" cm="1">
        <f t="array" aca="1" ref="N44" ca="1">IF(AND($H44=$H43, $CF43=""), AR43, INDEX(Monsters[Defense], $I44))</f>
        <v>72</v>
      </c>
      <c r="O44" s="19" cm="1">
        <f t="array" aca="1" ref="O44" ca="1">IF(AND($H44=$H43, $CF43=""), AS43, INDEX(Monsters[Luck], $I44))</f>
        <v>50</v>
      </c>
      <c r="P44" cm="1">
        <f t="array" aca="1" ref="P44" ca="1">IF(I44=I43, P43, MATCH(INDEX(Monsters[Element], I44), Elements, 0))</f>
        <v>1</v>
      </c>
      <c r="Q44" s="4" cm="1">
        <f t="array" aca="1" ref="Q44" ca="1">INDEX(Monsters[Chance to Use 2], I44)</f>
        <v>0.55000000000000004</v>
      </c>
      <c r="R44" cm="1">
        <f t="array" aca="1" ref="R44" ca="1">INDEX(Monsters[Ability 1 ID], I44)</f>
        <v>1</v>
      </c>
      <c r="S44" cm="1">
        <f t="array" aca="1" ref="S44" ca="1">INDEX(Monsters[Ability 2 ID], I44)</f>
        <v>7</v>
      </c>
      <c r="T44" cm="1">
        <f t="array" aca="1" ref="T44" ca="1">INDEX(Abilities[Stamina Cost], R44)</f>
        <v>5</v>
      </c>
      <c r="U44" cm="1">
        <f t="array" aca="1" ref="U44" ca="1">INDEX(Abilities[Stamina Cost], S44)</f>
        <v>5</v>
      </c>
      <c r="V44">
        <f t="shared" ca="1" si="1"/>
        <v>1</v>
      </c>
      <c r="W44">
        <f t="shared" ca="1" si="2"/>
        <v>5</v>
      </c>
      <c r="X44">
        <f t="shared" ca="1" si="3"/>
        <v>5</v>
      </c>
      <c r="Y44">
        <f t="shared" ca="1" si="4"/>
        <v>2</v>
      </c>
      <c r="Z44">
        <f t="shared" ca="1" si="5"/>
        <v>7</v>
      </c>
      <c r="AA44" s="19" cm="1">
        <f t="array" aca="1" ref="AA44" ca="1">INDEX(Abilities[Element ID], $Z44)</f>
        <v>3</v>
      </c>
      <c r="AB44" s="19" cm="1">
        <f t="array" aca="1" ref="AB44" ca="1">INDEX(Abilities[Stamina Cost], $Z44)</f>
        <v>5</v>
      </c>
      <c r="AC44" s="19" cm="1">
        <f t="array" aca="1" ref="AC44" ca="1">INDEX(Abilities[Min Damage], $Z44)</f>
        <v>5</v>
      </c>
      <c r="AD44" s="19" cm="1">
        <f t="array" aca="1" ref="AD44" ca="1">INDEX(Abilities[Max Damage], $Z44)</f>
        <v>10</v>
      </c>
      <c r="AE44" s="15">
        <f t="shared" ca="1" si="6"/>
        <v>4.6838308281807324</v>
      </c>
      <c r="AF44" t="str" cm="1">
        <f t="array" aca="1" ref="AF44" ca="1">INDEX(Abilities[Special Effect], Z44)</f>
        <v>Fortify</v>
      </c>
      <c r="AG44" t="b" cm="1">
        <f t="array" aca="1" ref="AG44" ca="1">RAND() &lt;INDEX(Abilities[Effect Chance], Z44)*O44/100</f>
        <v>0</v>
      </c>
      <c r="AH44" t="str">
        <f t="shared" ca="1" si="34"/>
        <v/>
      </c>
      <c r="AI44" s="15">
        <f t="shared" ca="1" si="7"/>
        <v>4.6838308281807324</v>
      </c>
      <c r="AJ44" s="15">
        <f t="shared" ca="1" si="8"/>
        <v>7.0179491797313958</v>
      </c>
      <c r="AK44" t="b">
        <f t="shared" ca="1" si="9"/>
        <v>0</v>
      </c>
      <c r="AL44" t="b">
        <f ca="1">AND(AK44, H44=COUNTA(Parties[Player Party]))</f>
        <v>0</v>
      </c>
      <c r="AM44" s="15" cm="1">
        <f t="array" aca="1" ref="AM44" ca="1">INDEX(ElementMultiplier, BM44, P44)*100/N44</f>
        <v>0.69444444444444442</v>
      </c>
      <c r="AN44" s="15">
        <f t="shared" ca="1" si="10"/>
        <v>5</v>
      </c>
      <c r="AO44" s="19">
        <f t="shared" ca="1" si="11"/>
        <v>26</v>
      </c>
      <c r="AP44" s="19">
        <f t="shared" ca="1" si="12"/>
        <v>50</v>
      </c>
      <c r="AQ44" s="19">
        <f t="shared" ca="1" si="13"/>
        <v>70</v>
      </c>
      <c r="AR44" s="19">
        <f t="shared" ca="1" si="14"/>
        <v>72</v>
      </c>
      <c r="AS44" s="19">
        <f t="shared" ca="1" si="15"/>
        <v>50</v>
      </c>
      <c r="AT44">
        <f t="shared" ca="1" si="16"/>
        <v>1</v>
      </c>
      <c r="AU44" cm="1">
        <f t="array" aca="1" ref="AU44" ca="1">IF(AT44=AT43, AU43, INDEX(Parties[Opponent ID], AT44))</f>
        <v>8</v>
      </c>
      <c r="AV44" t="str" cm="1">
        <f t="array" aca="1" ref="AV44" ca="1">IF(AU44=AU43,AV43, INDEX(Monsters[Name], AU44))</f>
        <v>Ripper</v>
      </c>
      <c r="AW44" cm="1">
        <f t="array" aca="1" ref="AW44" ca="1">IF(AND($AT44=$AT43, $CF43=""), CA43, INDEX(Monsters[Health], $AU44))</f>
        <v>9</v>
      </c>
      <c r="AX44" cm="1">
        <f t="array" aca="1" ref="AX44" ca="1">IF(AND($AT44=$AT43, $CF43=""), CB43, INDEX(Monsters[Stamina], $AU44))</f>
        <v>64</v>
      </c>
      <c r="AY44" s="19" cm="1">
        <f t="array" aca="1" ref="AY44" ca="1">IF(AND($AT44=$AT43, $CF43=""), CC43, INDEX(Monsters[Attack], $AU44))</f>
        <v>100</v>
      </c>
      <c r="AZ44" s="19" cm="1">
        <f t="array" aca="1" ref="AZ44" ca="1">IF(AND($AT44=$AT43, $CF43=""), CD43, INDEX(Monsters[Defense], $AU44))</f>
        <v>22</v>
      </c>
      <c r="BA44" s="19" cm="1">
        <f t="array" aca="1" ref="BA44" ca="1">IF(AND($AT44=$AT43, $CF43=""), CE43, INDEX(Monsters[Luck], $AU44))</f>
        <v>70</v>
      </c>
      <c r="BB44" cm="1">
        <f t="array" aca="1" ref="BB44" ca="1">IF(AU44=AU43, BB43, MATCH(INDEX(Monsters[Element], AU44), Elements, 0))</f>
        <v>6</v>
      </c>
      <c r="BC44" s="4" cm="1">
        <f t="array" aca="1" ref="BC44" ca="1">INDEX(Monsters[Chance to Use 2], AU44)</f>
        <v>0.25</v>
      </c>
      <c r="BD44" cm="1">
        <f t="array" aca="1" ref="BD44" ca="1">INDEX(Monsters[Ability 1 ID], AU44)</f>
        <v>7</v>
      </c>
      <c r="BE44" cm="1">
        <f t="array" aca="1" ref="BE44" ca="1">INDEX(Monsters[Ability 2 ID], AU44)</f>
        <v>2</v>
      </c>
      <c r="BF44" cm="1">
        <f t="array" aca="1" ref="BF44" ca="1">INDEX(Abilities[Stamina Cost], BD44)</f>
        <v>5</v>
      </c>
      <c r="BG44" cm="1">
        <f t="array" aca="1" ref="BG44" ca="1">INDEX(Abilities[Stamina Cost], BE44)</f>
        <v>6</v>
      </c>
      <c r="BH44">
        <f t="shared" ca="1" si="17"/>
        <v>1</v>
      </c>
      <c r="BI44">
        <f t="shared" ca="1" si="18"/>
        <v>5</v>
      </c>
      <c r="BJ44">
        <f t="shared" ca="1" si="19"/>
        <v>6</v>
      </c>
      <c r="BK44">
        <f t="shared" ca="1" si="20"/>
        <v>1</v>
      </c>
      <c r="BL44">
        <f t="shared" ca="1" si="21"/>
        <v>7</v>
      </c>
      <c r="BM44" s="19" cm="1">
        <f t="array" aca="1" ref="BM44" ca="1">INDEX(Abilities[Element ID], $BL44)</f>
        <v>3</v>
      </c>
      <c r="BN44" s="19" cm="1">
        <f t="array" aca="1" ref="BN44" ca="1">INDEX(Abilities[Stamina Cost], $BL44)</f>
        <v>5</v>
      </c>
      <c r="BO44" s="19" cm="1">
        <f t="array" aca="1" ref="BO44" ca="1">INDEX(Abilities[Min Damage], $BL44)</f>
        <v>5</v>
      </c>
      <c r="BP44" s="19" cm="1">
        <f t="array" aca="1" ref="BP44" ca="1">INDEX(Abilities[Max Damage], $BL44)</f>
        <v>10</v>
      </c>
      <c r="BQ44" s="15">
        <f t="shared" ca="1" si="22"/>
        <v>7.0179491797313958</v>
      </c>
      <c r="BR44" t="str" cm="1">
        <f t="array" aca="1" ref="BR44" ca="1">INDEX(Abilities[Special Effect], BL44)</f>
        <v>Fortify</v>
      </c>
      <c r="BS44" t="b" cm="1">
        <f t="array" aca="1" ref="BS44" ca="1">RAND() &lt;INDEX(Abilities[Effect Chance], BL44)*BA44/100</f>
        <v>1</v>
      </c>
      <c r="BT44" t="str">
        <f t="shared" ca="1" si="23"/>
        <v>Fortify</v>
      </c>
      <c r="BU44" s="15">
        <f t="shared" ca="1" si="24"/>
        <v>7.0179491797313958</v>
      </c>
      <c r="BV44" s="15">
        <f t="shared" ca="1" si="25"/>
        <v>4.6838308281807324</v>
      </c>
      <c r="BW44" t="b">
        <f t="shared" ca="1" si="26"/>
        <v>1</v>
      </c>
      <c r="BX44" t="b">
        <f ca="1">AND(BW44, AT44=COUNTA(Parties[Opponent Party]))</f>
        <v>1</v>
      </c>
      <c r="BY44" s="15" cm="1">
        <f t="array" aca="1" ref="BY44" ca="1">INDEX(ElementMultiplier, AA44, BB44)*100/AZ44</f>
        <v>4.5454545454545459</v>
      </c>
      <c r="BZ44" s="19">
        <f t="shared" ca="1" si="27"/>
        <v>21</v>
      </c>
      <c r="CA44" s="19">
        <f t="shared" ca="1" si="28"/>
        <v>0</v>
      </c>
      <c r="CB44" s="19">
        <f t="shared" ca="1" si="29"/>
        <v>59</v>
      </c>
      <c r="CC44" s="19">
        <f t="shared" ca="1" si="30"/>
        <v>100</v>
      </c>
      <c r="CD44" s="19">
        <f t="shared" ca="1" si="31"/>
        <v>24</v>
      </c>
      <c r="CE44" s="19">
        <f t="shared" ca="1" si="32"/>
        <v>70</v>
      </c>
      <c r="CF44" t="str">
        <f t="shared" ca="1" si="33"/>
        <v>Player</v>
      </c>
    </row>
    <row r="45" spans="8:84">
      <c r="H45">
        <f t="shared" ca="1" si="0"/>
        <v>1</v>
      </c>
      <c r="I45" cm="1">
        <f t="array" aca="1" ref="I45" ca="1">IF(H45=H44, I44, INDEX(Parties[Player ID], H45))</f>
        <v>1</v>
      </c>
      <c r="J45" t="str" cm="1">
        <f t="array" aca="1" ref="J45" ca="1">IF(I45=I44,J44, INDEX(Monsters[Name], I45))</f>
        <v>Hades</v>
      </c>
      <c r="K45" cm="1">
        <f t="array" aca="1" ref="K45" ca="1">IF(AND($H45=$H44, CF44=""), AO44, INDEX(Monsters[Health], $I45))</f>
        <v>80</v>
      </c>
      <c r="L45" cm="1">
        <f t="array" aca="1" ref="L45" ca="1">IF(AND($H45=$H44, $CF44=""), AP44, INDEX(Monsters[Stamina], $I45))</f>
        <v>80</v>
      </c>
      <c r="M45" s="19" cm="1">
        <f t="array" aca="1" ref="M45" ca="1">IF(AND($H45=$H44, $CF44=""), AQ44, INDEX(Monsters[Attack], $I45))</f>
        <v>70</v>
      </c>
      <c r="N45" s="19" cm="1">
        <f t="array" aca="1" ref="N45" ca="1">IF(AND($H45=$H44, $CF44=""), AR44, INDEX(Monsters[Defense], $I45))</f>
        <v>65</v>
      </c>
      <c r="O45" s="19" cm="1">
        <f t="array" aca="1" ref="O45" ca="1">IF(AND($H45=$H44, $CF44=""), AS44, INDEX(Monsters[Luck], $I45))</f>
        <v>50</v>
      </c>
      <c r="P45" cm="1">
        <f t="array" aca="1" ref="P45" ca="1">IF(I45=I44, P44, MATCH(INDEX(Monsters[Element], I45), Elements, 0))</f>
        <v>1</v>
      </c>
      <c r="Q45" s="4" cm="1">
        <f t="array" aca="1" ref="Q45" ca="1">INDEX(Monsters[Chance to Use 2], I45)</f>
        <v>0.55000000000000004</v>
      </c>
      <c r="R45" cm="1">
        <f t="array" aca="1" ref="R45" ca="1">INDEX(Monsters[Ability 1 ID], I45)</f>
        <v>1</v>
      </c>
      <c r="S45" cm="1">
        <f t="array" aca="1" ref="S45" ca="1">INDEX(Monsters[Ability 2 ID], I45)</f>
        <v>7</v>
      </c>
      <c r="T45" cm="1">
        <f t="array" aca="1" ref="T45" ca="1">INDEX(Abilities[Stamina Cost], R45)</f>
        <v>5</v>
      </c>
      <c r="U45" cm="1">
        <f t="array" aca="1" ref="U45" ca="1">INDEX(Abilities[Stamina Cost], S45)</f>
        <v>5</v>
      </c>
      <c r="V45">
        <f t="shared" ca="1" si="1"/>
        <v>1</v>
      </c>
      <c r="W45">
        <f t="shared" ca="1" si="2"/>
        <v>5</v>
      </c>
      <c r="X45">
        <f t="shared" ca="1" si="3"/>
        <v>5</v>
      </c>
      <c r="Y45">
        <f t="shared" ca="1" si="4"/>
        <v>2</v>
      </c>
      <c r="Z45">
        <f t="shared" ca="1" si="5"/>
        <v>7</v>
      </c>
      <c r="AA45" s="19" cm="1">
        <f t="array" aca="1" ref="AA45" ca="1">INDEX(Abilities[Element ID], $Z45)</f>
        <v>3</v>
      </c>
      <c r="AB45" s="19" cm="1">
        <f t="array" aca="1" ref="AB45" ca="1">INDEX(Abilities[Stamina Cost], $Z45)</f>
        <v>5</v>
      </c>
      <c r="AC45" s="19" cm="1">
        <f t="array" aca="1" ref="AC45" ca="1">INDEX(Abilities[Min Damage], $Z45)</f>
        <v>5</v>
      </c>
      <c r="AD45" s="19" cm="1">
        <f t="array" aca="1" ref="AD45" ca="1">INDEX(Abilities[Max Damage], $Z45)</f>
        <v>10</v>
      </c>
      <c r="AE45" s="15">
        <f t="shared" ca="1" si="6"/>
        <v>4.561808638308773</v>
      </c>
      <c r="AF45" t="str" cm="1">
        <f t="array" aca="1" ref="AF45" ca="1">INDEX(Abilities[Special Effect], Z45)</f>
        <v>Fortify</v>
      </c>
      <c r="AG45" t="b" cm="1">
        <f t="array" aca="1" ref="AG45" ca="1">RAND() &lt;INDEX(Abilities[Effect Chance], Z45)*O45/100</f>
        <v>1</v>
      </c>
      <c r="AH45" t="str">
        <f t="shared" ca="1" si="34"/>
        <v>Fortify</v>
      </c>
      <c r="AI45" s="15">
        <f t="shared" ca="1" si="7"/>
        <v>4.561808638308773</v>
      </c>
      <c r="AJ45" s="15">
        <f t="shared" ca="1" si="8"/>
        <v>6.9171026597790615</v>
      </c>
      <c r="AK45" t="b">
        <f t="shared" ca="1" si="9"/>
        <v>0</v>
      </c>
      <c r="AL45" t="b">
        <f ca="1">AND(AK45, H45=COUNTA(Parties[Player Party]))</f>
        <v>0</v>
      </c>
      <c r="AM45" s="15" cm="1">
        <f t="array" aca="1" ref="AM45" ca="1">INDEX(ElementMultiplier, BM45, P45)*100/N45</f>
        <v>0.76923076923076927</v>
      </c>
      <c r="AN45" s="15">
        <f t="shared" ca="1" si="10"/>
        <v>5</v>
      </c>
      <c r="AO45" s="19">
        <f t="shared" ca="1" si="11"/>
        <v>75</v>
      </c>
      <c r="AP45" s="19">
        <f t="shared" ca="1" si="12"/>
        <v>75</v>
      </c>
      <c r="AQ45" s="19">
        <f t="shared" ca="1" si="13"/>
        <v>70</v>
      </c>
      <c r="AR45" s="19">
        <f t="shared" ca="1" si="14"/>
        <v>72</v>
      </c>
      <c r="AS45" s="19">
        <f t="shared" ca="1" si="15"/>
        <v>50</v>
      </c>
      <c r="AT45">
        <f t="shared" ca="1" si="16"/>
        <v>1</v>
      </c>
      <c r="AU45" cm="1">
        <f t="array" aca="1" ref="AU45" ca="1">IF(AT45=AT44, AU44, INDEX(Parties[Opponent ID], AT45))</f>
        <v>8</v>
      </c>
      <c r="AV45" t="str" cm="1">
        <f t="array" aca="1" ref="AV45" ca="1">IF(AU45=AU44,AV44, INDEX(Monsters[Name], AU45))</f>
        <v>Ripper</v>
      </c>
      <c r="AW45" cm="1">
        <f t="array" aca="1" ref="AW45" ca="1">IF(AND($AT45=$AT44, $CF44=""), CA44, INDEX(Monsters[Health], $AU45))</f>
        <v>120</v>
      </c>
      <c r="AX45" cm="1">
        <f t="array" aca="1" ref="AX45" ca="1">IF(AND($AT45=$AT44, $CF44=""), CB44, INDEX(Monsters[Stamina], $AU45))</f>
        <v>90</v>
      </c>
      <c r="AY45" s="19" cm="1">
        <f t="array" aca="1" ref="AY45" ca="1">IF(AND($AT45=$AT44, $CF44=""), CC44, INDEX(Monsters[Attack], $AU45))</f>
        <v>100</v>
      </c>
      <c r="AZ45" s="19" cm="1">
        <f t="array" aca="1" ref="AZ45" ca="1">IF(AND($AT45=$AT44, $CF44=""), CD44, INDEX(Monsters[Defense], $AU45))</f>
        <v>18</v>
      </c>
      <c r="BA45" s="19" cm="1">
        <f t="array" aca="1" ref="BA45" ca="1">IF(AND($AT45=$AT44, $CF44=""), CE44, INDEX(Monsters[Luck], $AU45))</f>
        <v>70</v>
      </c>
      <c r="BB45" cm="1">
        <f t="array" aca="1" ref="BB45" ca="1">IF(AU45=AU44, BB44, MATCH(INDEX(Monsters[Element], AU45), Elements, 0))</f>
        <v>6</v>
      </c>
      <c r="BC45" s="4" cm="1">
        <f t="array" aca="1" ref="BC45" ca="1">INDEX(Monsters[Chance to Use 2], AU45)</f>
        <v>0.25</v>
      </c>
      <c r="BD45" cm="1">
        <f t="array" aca="1" ref="BD45" ca="1">INDEX(Monsters[Ability 1 ID], AU45)</f>
        <v>7</v>
      </c>
      <c r="BE45" cm="1">
        <f t="array" aca="1" ref="BE45" ca="1">INDEX(Monsters[Ability 2 ID], AU45)</f>
        <v>2</v>
      </c>
      <c r="BF45" cm="1">
        <f t="array" aca="1" ref="BF45" ca="1">INDEX(Abilities[Stamina Cost], BD45)</f>
        <v>5</v>
      </c>
      <c r="BG45" cm="1">
        <f t="array" aca="1" ref="BG45" ca="1">INDEX(Abilities[Stamina Cost], BE45)</f>
        <v>6</v>
      </c>
      <c r="BH45">
        <f t="shared" ca="1" si="17"/>
        <v>1</v>
      </c>
      <c r="BI45">
        <f t="shared" ca="1" si="18"/>
        <v>5</v>
      </c>
      <c r="BJ45">
        <f t="shared" ca="1" si="19"/>
        <v>6</v>
      </c>
      <c r="BK45">
        <f t="shared" ca="1" si="20"/>
        <v>1</v>
      </c>
      <c r="BL45">
        <f t="shared" ca="1" si="21"/>
        <v>7</v>
      </c>
      <c r="BM45" s="19" cm="1">
        <f t="array" aca="1" ref="BM45" ca="1">INDEX(Abilities[Element ID], $BL45)</f>
        <v>3</v>
      </c>
      <c r="BN45" s="19" cm="1">
        <f t="array" aca="1" ref="BN45" ca="1">INDEX(Abilities[Stamina Cost], $BL45)</f>
        <v>5</v>
      </c>
      <c r="BO45" s="19" cm="1">
        <f t="array" aca="1" ref="BO45" ca="1">INDEX(Abilities[Min Damage], $BL45)</f>
        <v>5</v>
      </c>
      <c r="BP45" s="19" cm="1">
        <f t="array" aca="1" ref="BP45" ca="1">INDEX(Abilities[Max Damage], $BL45)</f>
        <v>10</v>
      </c>
      <c r="BQ45" s="15">
        <f t="shared" ca="1" si="22"/>
        <v>6.9171026597790615</v>
      </c>
      <c r="BR45" t="str" cm="1">
        <f t="array" aca="1" ref="BR45" ca="1">INDEX(Abilities[Special Effect], BL45)</f>
        <v>Fortify</v>
      </c>
      <c r="BS45" t="b" cm="1">
        <f t="array" aca="1" ref="BS45" ca="1">RAND() &lt;INDEX(Abilities[Effect Chance], BL45)*BA45/100</f>
        <v>0</v>
      </c>
      <c r="BT45" t="str">
        <f t="shared" ca="1" si="23"/>
        <v/>
      </c>
      <c r="BU45" s="15">
        <f t="shared" ca="1" si="24"/>
        <v>6.9171026597790615</v>
      </c>
      <c r="BV45" s="15">
        <f t="shared" ca="1" si="25"/>
        <v>4.561808638308773</v>
      </c>
      <c r="BW45" t="b">
        <f t="shared" ca="1" si="26"/>
        <v>0</v>
      </c>
      <c r="BX45" t="b">
        <f ca="1">AND(BW45, AT45=COUNTA(Parties[Opponent Party]))</f>
        <v>0</v>
      </c>
      <c r="BY45" s="15" cm="1">
        <f t="array" aca="1" ref="BY45" ca="1">INDEX(ElementMultiplier, AA45, BB45)*100/AZ45</f>
        <v>5.5555555555555554</v>
      </c>
      <c r="BZ45" s="19">
        <f t="shared" ca="1" si="27"/>
        <v>25</v>
      </c>
      <c r="CA45" s="19">
        <f t="shared" ca="1" si="28"/>
        <v>95</v>
      </c>
      <c r="CB45" s="19">
        <f t="shared" ca="1" si="29"/>
        <v>85</v>
      </c>
      <c r="CC45" s="19">
        <f t="shared" ca="1" si="30"/>
        <v>100</v>
      </c>
      <c r="CD45" s="19">
        <f t="shared" ca="1" si="31"/>
        <v>18</v>
      </c>
      <c r="CE45" s="19">
        <f t="shared" ca="1" si="32"/>
        <v>70</v>
      </c>
      <c r="CF45" t="str">
        <f t="shared" ca="1" si="33"/>
        <v/>
      </c>
    </row>
    <row r="46" spans="8:84">
      <c r="H46">
        <f t="shared" ca="1" si="0"/>
        <v>1</v>
      </c>
      <c r="I46" cm="1">
        <f t="array" aca="1" ref="I46" ca="1">IF(H46=H45, I45, INDEX(Parties[Player ID], H46))</f>
        <v>1</v>
      </c>
      <c r="J46" t="str" cm="1">
        <f t="array" aca="1" ref="J46" ca="1">IF(I46=I45,J45, INDEX(Monsters[Name], I46))</f>
        <v>Hades</v>
      </c>
      <c r="K46" cm="1">
        <f t="array" aca="1" ref="K46" ca="1">IF(AND($H46=$H45, CF45=""), AO45, INDEX(Monsters[Health], $I46))</f>
        <v>75</v>
      </c>
      <c r="L46" cm="1">
        <f t="array" aca="1" ref="L46" ca="1">IF(AND($H46=$H45, $CF45=""), AP45, INDEX(Monsters[Stamina], $I46))</f>
        <v>75</v>
      </c>
      <c r="M46" s="19" cm="1">
        <f t="array" aca="1" ref="M46" ca="1">IF(AND($H46=$H45, $CF45=""), AQ45, INDEX(Monsters[Attack], $I46))</f>
        <v>70</v>
      </c>
      <c r="N46" s="19" cm="1">
        <f t="array" aca="1" ref="N46" ca="1">IF(AND($H46=$H45, $CF45=""), AR45, INDEX(Monsters[Defense], $I46))</f>
        <v>72</v>
      </c>
      <c r="O46" s="19" cm="1">
        <f t="array" aca="1" ref="O46" ca="1">IF(AND($H46=$H45, $CF45=""), AS45, INDEX(Monsters[Luck], $I46))</f>
        <v>50</v>
      </c>
      <c r="P46" cm="1">
        <f t="array" aca="1" ref="P46" ca="1">IF(I46=I45, P45, MATCH(INDEX(Monsters[Element], I46), Elements, 0))</f>
        <v>1</v>
      </c>
      <c r="Q46" s="4" cm="1">
        <f t="array" aca="1" ref="Q46" ca="1">INDEX(Monsters[Chance to Use 2], I46)</f>
        <v>0.55000000000000004</v>
      </c>
      <c r="R46" cm="1">
        <f t="array" aca="1" ref="R46" ca="1">INDEX(Monsters[Ability 1 ID], I46)</f>
        <v>1</v>
      </c>
      <c r="S46" cm="1">
        <f t="array" aca="1" ref="S46" ca="1">INDEX(Monsters[Ability 2 ID], I46)</f>
        <v>7</v>
      </c>
      <c r="T46" cm="1">
        <f t="array" aca="1" ref="T46" ca="1">INDEX(Abilities[Stamina Cost], R46)</f>
        <v>5</v>
      </c>
      <c r="U46" cm="1">
        <f t="array" aca="1" ref="U46" ca="1">INDEX(Abilities[Stamina Cost], S46)</f>
        <v>5</v>
      </c>
      <c r="V46">
        <f t="shared" ca="1" si="1"/>
        <v>1</v>
      </c>
      <c r="W46">
        <f t="shared" ca="1" si="2"/>
        <v>5</v>
      </c>
      <c r="X46">
        <f t="shared" ca="1" si="3"/>
        <v>5</v>
      </c>
      <c r="Y46">
        <f t="shared" ca="1" si="4"/>
        <v>1</v>
      </c>
      <c r="Z46">
        <f t="shared" ca="1" si="5"/>
        <v>1</v>
      </c>
      <c r="AA46" s="19" cm="1">
        <f t="array" aca="1" ref="AA46" ca="1">INDEX(Abilities[Element ID], $Z46)</f>
        <v>1</v>
      </c>
      <c r="AB46" s="19" cm="1">
        <f t="array" aca="1" ref="AB46" ca="1">INDEX(Abilities[Stamina Cost], $Z46)</f>
        <v>5</v>
      </c>
      <c r="AC46" s="19" cm="1">
        <f t="array" aca="1" ref="AC46" ca="1">INDEX(Abilities[Min Damage], $Z46)</f>
        <v>3.5</v>
      </c>
      <c r="AD46" s="19" cm="1">
        <f t="array" aca="1" ref="AD46" ca="1">INDEX(Abilities[Max Damage], $Z46)</f>
        <v>10</v>
      </c>
      <c r="AE46" s="15">
        <f t="shared" ca="1" si="6"/>
        <v>4.9289992877421955</v>
      </c>
      <c r="AF46" t="str" cm="1">
        <f t="array" aca="1" ref="AF46" ca="1">INDEX(Abilities[Special Effect], Z46)</f>
        <v>Hit Chance</v>
      </c>
      <c r="AG46" t="b" cm="1">
        <f t="array" aca="1" ref="AG46" ca="1">RAND() &lt;INDEX(Abilities[Effect Chance], Z46)*O46/100</f>
        <v>0</v>
      </c>
      <c r="AH46" t="str">
        <f t="shared" ca="1" si="34"/>
        <v/>
      </c>
      <c r="AI46" s="15">
        <f t="shared" ca="1" si="7"/>
        <v>0</v>
      </c>
      <c r="AJ46" s="15">
        <f t="shared" ca="1" si="8"/>
        <v>9.0592348908282858</v>
      </c>
      <c r="AK46" t="b">
        <f t="shared" ca="1" si="9"/>
        <v>0</v>
      </c>
      <c r="AL46" t="b">
        <f ca="1">AND(AK46, H46=COUNTA(Parties[Player Party]))</f>
        <v>0</v>
      </c>
      <c r="AM46" s="15" cm="1">
        <f t="array" aca="1" ref="AM46" ca="1">INDEX(ElementMultiplier, BM46, P46)*100/N46</f>
        <v>0.69444444444444442</v>
      </c>
      <c r="AN46" s="15">
        <f t="shared" ca="1" si="10"/>
        <v>6</v>
      </c>
      <c r="AO46" s="19">
        <f t="shared" ca="1" si="11"/>
        <v>69</v>
      </c>
      <c r="AP46" s="19">
        <f t="shared" ca="1" si="12"/>
        <v>70</v>
      </c>
      <c r="AQ46" s="19">
        <f t="shared" ca="1" si="13"/>
        <v>70</v>
      </c>
      <c r="AR46" s="19">
        <f t="shared" ca="1" si="14"/>
        <v>72</v>
      </c>
      <c r="AS46" s="19">
        <f t="shared" ca="1" si="15"/>
        <v>50</v>
      </c>
      <c r="AT46">
        <f t="shared" ca="1" si="16"/>
        <v>1</v>
      </c>
      <c r="AU46" cm="1">
        <f t="array" aca="1" ref="AU46" ca="1">IF(AT46=AT45, AU45, INDEX(Parties[Opponent ID], AT46))</f>
        <v>8</v>
      </c>
      <c r="AV46" t="str" cm="1">
        <f t="array" aca="1" ref="AV46" ca="1">IF(AU46=AU45,AV45, INDEX(Monsters[Name], AU46))</f>
        <v>Ripper</v>
      </c>
      <c r="AW46" cm="1">
        <f t="array" aca="1" ref="AW46" ca="1">IF(AND($AT46=$AT45, $CF45=""), CA45, INDEX(Monsters[Health], $AU46))</f>
        <v>95</v>
      </c>
      <c r="AX46" cm="1">
        <f t="array" aca="1" ref="AX46" ca="1">IF(AND($AT46=$AT45, $CF45=""), CB45, INDEX(Monsters[Stamina], $AU46))</f>
        <v>85</v>
      </c>
      <c r="AY46" s="19" cm="1">
        <f t="array" aca="1" ref="AY46" ca="1">IF(AND($AT46=$AT45, $CF45=""), CC45, INDEX(Monsters[Attack], $AU46))</f>
        <v>100</v>
      </c>
      <c r="AZ46" s="19" cm="1">
        <f t="array" aca="1" ref="AZ46" ca="1">IF(AND($AT46=$AT45, $CF45=""), CD45, INDEX(Monsters[Defense], $AU46))</f>
        <v>18</v>
      </c>
      <c r="BA46" s="19" cm="1">
        <f t="array" aca="1" ref="BA46" ca="1">IF(AND($AT46=$AT45, $CF45=""), CE45, INDEX(Monsters[Luck], $AU46))</f>
        <v>70</v>
      </c>
      <c r="BB46" cm="1">
        <f t="array" aca="1" ref="BB46" ca="1">IF(AU46=AU45, BB45, MATCH(INDEX(Monsters[Element], AU46), Elements, 0))</f>
        <v>6</v>
      </c>
      <c r="BC46" s="4" cm="1">
        <f t="array" aca="1" ref="BC46" ca="1">INDEX(Monsters[Chance to Use 2], AU46)</f>
        <v>0.25</v>
      </c>
      <c r="BD46" cm="1">
        <f t="array" aca="1" ref="BD46" ca="1">INDEX(Monsters[Ability 1 ID], AU46)</f>
        <v>7</v>
      </c>
      <c r="BE46" cm="1">
        <f t="array" aca="1" ref="BE46" ca="1">INDEX(Monsters[Ability 2 ID], AU46)</f>
        <v>2</v>
      </c>
      <c r="BF46" cm="1">
        <f t="array" aca="1" ref="BF46" ca="1">INDEX(Abilities[Stamina Cost], BD46)</f>
        <v>5</v>
      </c>
      <c r="BG46" cm="1">
        <f t="array" aca="1" ref="BG46" ca="1">INDEX(Abilities[Stamina Cost], BE46)</f>
        <v>6</v>
      </c>
      <c r="BH46">
        <f t="shared" ca="1" si="17"/>
        <v>1</v>
      </c>
      <c r="BI46">
        <f t="shared" ca="1" si="18"/>
        <v>5</v>
      </c>
      <c r="BJ46">
        <f t="shared" ca="1" si="19"/>
        <v>6</v>
      </c>
      <c r="BK46">
        <f t="shared" ca="1" si="20"/>
        <v>1</v>
      </c>
      <c r="BL46">
        <f t="shared" ca="1" si="21"/>
        <v>7</v>
      </c>
      <c r="BM46" s="19" cm="1">
        <f t="array" aca="1" ref="BM46" ca="1">INDEX(Abilities[Element ID], $BL46)</f>
        <v>3</v>
      </c>
      <c r="BN46" s="19" cm="1">
        <f t="array" aca="1" ref="BN46" ca="1">INDEX(Abilities[Stamina Cost], $BL46)</f>
        <v>5</v>
      </c>
      <c r="BO46" s="19" cm="1">
        <f t="array" aca="1" ref="BO46" ca="1">INDEX(Abilities[Min Damage], $BL46)</f>
        <v>5</v>
      </c>
      <c r="BP46" s="19" cm="1">
        <f t="array" aca="1" ref="BP46" ca="1">INDEX(Abilities[Max Damage], $BL46)</f>
        <v>10</v>
      </c>
      <c r="BQ46" s="15">
        <f t="shared" ca="1" si="22"/>
        <v>9.0592348908282858</v>
      </c>
      <c r="BR46" t="str" cm="1">
        <f t="array" aca="1" ref="BR46" ca="1">INDEX(Abilities[Special Effect], BL46)</f>
        <v>Fortify</v>
      </c>
      <c r="BS46" t="b" cm="1">
        <f t="array" aca="1" ref="BS46" ca="1">RAND() &lt;INDEX(Abilities[Effect Chance], BL46)*BA46/100</f>
        <v>1</v>
      </c>
      <c r="BT46" t="str">
        <f t="shared" ca="1" si="23"/>
        <v>Fortify</v>
      </c>
      <c r="BU46" s="15">
        <f t="shared" ca="1" si="24"/>
        <v>9.0592348908282858</v>
      </c>
      <c r="BV46" s="15">
        <f t="shared" ca="1" si="25"/>
        <v>0</v>
      </c>
      <c r="BW46" t="b">
        <f t="shared" ca="1" si="26"/>
        <v>0</v>
      </c>
      <c r="BX46" t="b">
        <f ca="1">AND(BW46, AT46=COUNTA(Parties[Opponent Party]))</f>
        <v>0</v>
      </c>
      <c r="BY46" s="15" cm="1">
        <f t="array" aca="1" ref="BY46" ca="1">INDEX(ElementMultiplier, AA46, BB46)*100/AZ46</f>
        <v>8.3333333333333339</v>
      </c>
      <c r="BZ46" s="19">
        <f t="shared" ca="1" si="27"/>
        <v>0</v>
      </c>
      <c r="CA46" s="19">
        <f t="shared" ca="1" si="28"/>
        <v>95</v>
      </c>
      <c r="CB46" s="19">
        <f t="shared" ca="1" si="29"/>
        <v>80</v>
      </c>
      <c r="CC46" s="19">
        <f t="shared" ca="1" si="30"/>
        <v>100</v>
      </c>
      <c r="CD46" s="19">
        <f t="shared" ca="1" si="31"/>
        <v>20</v>
      </c>
      <c r="CE46" s="19">
        <f t="shared" ca="1" si="32"/>
        <v>70</v>
      </c>
      <c r="CF46" t="str">
        <f t="shared" ca="1" si="33"/>
        <v/>
      </c>
    </row>
    <row r="47" spans="8:84">
      <c r="H47">
        <f t="shared" ca="1" si="0"/>
        <v>1</v>
      </c>
      <c r="I47" cm="1">
        <f t="array" aca="1" ref="I47" ca="1">IF(H47=H46, I46, INDEX(Parties[Player ID], H47))</f>
        <v>1</v>
      </c>
      <c r="J47" t="str" cm="1">
        <f t="array" aca="1" ref="J47" ca="1">IF(I47=I46,J46, INDEX(Monsters[Name], I47))</f>
        <v>Hades</v>
      </c>
      <c r="K47" cm="1">
        <f t="array" aca="1" ref="K47" ca="1">IF(AND($H47=$H46, CF46=""), AO46, INDEX(Monsters[Health], $I47))</f>
        <v>69</v>
      </c>
      <c r="L47" cm="1">
        <f t="array" aca="1" ref="L47" ca="1">IF(AND($H47=$H46, $CF46=""), AP46, INDEX(Monsters[Stamina], $I47))</f>
        <v>70</v>
      </c>
      <c r="M47" s="19" cm="1">
        <f t="array" aca="1" ref="M47" ca="1">IF(AND($H47=$H46, $CF46=""), AQ46, INDEX(Monsters[Attack], $I47))</f>
        <v>70</v>
      </c>
      <c r="N47" s="19" cm="1">
        <f t="array" aca="1" ref="N47" ca="1">IF(AND($H47=$H46, $CF46=""), AR46, INDEX(Monsters[Defense], $I47))</f>
        <v>72</v>
      </c>
      <c r="O47" s="19" cm="1">
        <f t="array" aca="1" ref="O47" ca="1">IF(AND($H47=$H46, $CF46=""), AS46, INDEX(Monsters[Luck], $I47))</f>
        <v>50</v>
      </c>
      <c r="P47" cm="1">
        <f t="array" aca="1" ref="P47" ca="1">IF(I47=I46, P46, MATCH(INDEX(Monsters[Element], I47), Elements, 0))</f>
        <v>1</v>
      </c>
      <c r="Q47" s="4" cm="1">
        <f t="array" aca="1" ref="Q47" ca="1">INDEX(Monsters[Chance to Use 2], I47)</f>
        <v>0.55000000000000004</v>
      </c>
      <c r="R47" cm="1">
        <f t="array" aca="1" ref="R47" ca="1">INDEX(Monsters[Ability 1 ID], I47)</f>
        <v>1</v>
      </c>
      <c r="S47" cm="1">
        <f t="array" aca="1" ref="S47" ca="1">INDEX(Monsters[Ability 2 ID], I47)</f>
        <v>7</v>
      </c>
      <c r="T47" cm="1">
        <f t="array" aca="1" ref="T47" ca="1">INDEX(Abilities[Stamina Cost], R47)</f>
        <v>5</v>
      </c>
      <c r="U47" cm="1">
        <f t="array" aca="1" ref="U47" ca="1">INDEX(Abilities[Stamina Cost], S47)</f>
        <v>5</v>
      </c>
      <c r="V47">
        <f t="shared" ca="1" si="1"/>
        <v>1</v>
      </c>
      <c r="W47">
        <f t="shared" ca="1" si="2"/>
        <v>5</v>
      </c>
      <c r="X47">
        <f t="shared" ca="1" si="3"/>
        <v>5</v>
      </c>
      <c r="Y47">
        <f t="shared" ca="1" si="4"/>
        <v>2</v>
      </c>
      <c r="Z47">
        <f t="shared" ca="1" si="5"/>
        <v>7</v>
      </c>
      <c r="AA47" s="19" cm="1">
        <f t="array" aca="1" ref="AA47" ca="1">INDEX(Abilities[Element ID], $Z47)</f>
        <v>3</v>
      </c>
      <c r="AB47" s="19" cm="1">
        <f t="array" aca="1" ref="AB47" ca="1">INDEX(Abilities[Stamina Cost], $Z47)</f>
        <v>5</v>
      </c>
      <c r="AC47" s="19" cm="1">
        <f t="array" aca="1" ref="AC47" ca="1">INDEX(Abilities[Min Damage], $Z47)</f>
        <v>5</v>
      </c>
      <c r="AD47" s="19" cm="1">
        <f t="array" aca="1" ref="AD47" ca="1">INDEX(Abilities[Max Damage], $Z47)</f>
        <v>10</v>
      </c>
      <c r="AE47" s="15">
        <f t="shared" ca="1" si="6"/>
        <v>5.8295355497853327</v>
      </c>
      <c r="AF47" t="str" cm="1">
        <f t="array" aca="1" ref="AF47" ca="1">INDEX(Abilities[Special Effect], Z47)</f>
        <v>Fortify</v>
      </c>
      <c r="AG47" t="b" cm="1">
        <f t="array" aca="1" ref="AG47" ca="1">RAND() &lt;INDEX(Abilities[Effect Chance], Z47)*O47/100</f>
        <v>0</v>
      </c>
      <c r="AH47" t="str">
        <f t="shared" ca="1" si="34"/>
        <v/>
      </c>
      <c r="AI47" s="15">
        <f t="shared" ca="1" si="7"/>
        <v>5.8295355497853327</v>
      </c>
      <c r="AJ47" s="15">
        <f t="shared" ca="1" si="8"/>
        <v>7.6489847563977369</v>
      </c>
      <c r="AK47" t="b">
        <f t="shared" ca="1" si="9"/>
        <v>0</v>
      </c>
      <c r="AL47" t="b">
        <f ca="1">AND(AK47, H47=COUNTA(Parties[Player Party]))</f>
        <v>0</v>
      </c>
      <c r="AM47" s="15" cm="1">
        <f t="array" aca="1" ref="AM47" ca="1">INDEX(ElementMultiplier, BM47, P47)*100/N47</f>
        <v>0.69444444444444442</v>
      </c>
      <c r="AN47" s="15">
        <f t="shared" ca="1" si="10"/>
        <v>5</v>
      </c>
      <c r="AO47" s="19">
        <f t="shared" ca="1" si="11"/>
        <v>64</v>
      </c>
      <c r="AP47" s="19">
        <f t="shared" ca="1" si="12"/>
        <v>65</v>
      </c>
      <c r="AQ47" s="19">
        <f t="shared" ca="1" si="13"/>
        <v>70</v>
      </c>
      <c r="AR47" s="19">
        <f t="shared" ca="1" si="14"/>
        <v>72</v>
      </c>
      <c r="AS47" s="19">
        <f t="shared" ca="1" si="15"/>
        <v>50</v>
      </c>
      <c r="AT47">
        <f t="shared" ca="1" si="16"/>
        <v>1</v>
      </c>
      <c r="AU47" cm="1">
        <f t="array" aca="1" ref="AU47" ca="1">IF(AT47=AT46, AU46, INDEX(Parties[Opponent ID], AT47))</f>
        <v>8</v>
      </c>
      <c r="AV47" t="str" cm="1">
        <f t="array" aca="1" ref="AV47" ca="1">IF(AU47=AU46,AV46, INDEX(Monsters[Name], AU47))</f>
        <v>Ripper</v>
      </c>
      <c r="AW47" cm="1">
        <f t="array" aca="1" ref="AW47" ca="1">IF(AND($AT47=$AT46, $CF46=""), CA46, INDEX(Monsters[Health], $AU47))</f>
        <v>95</v>
      </c>
      <c r="AX47" cm="1">
        <f t="array" aca="1" ref="AX47" ca="1">IF(AND($AT47=$AT46, $CF46=""), CB46, INDEX(Monsters[Stamina], $AU47))</f>
        <v>80</v>
      </c>
      <c r="AY47" s="19" cm="1">
        <f t="array" aca="1" ref="AY47" ca="1">IF(AND($AT47=$AT46, $CF46=""), CC46, INDEX(Monsters[Attack], $AU47))</f>
        <v>100</v>
      </c>
      <c r="AZ47" s="19" cm="1">
        <f t="array" aca="1" ref="AZ47" ca="1">IF(AND($AT47=$AT46, $CF46=""), CD46, INDEX(Monsters[Defense], $AU47))</f>
        <v>20</v>
      </c>
      <c r="BA47" s="19" cm="1">
        <f t="array" aca="1" ref="BA47" ca="1">IF(AND($AT47=$AT46, $CF46=""), CE46, INDEX(Monsters[Luck], $AU47))</f>
        <v>70</v>
      </c>
      <c r="BB47" cm="1">
        <f t="array" aca="1" ref="BB47" ca="1">IF(AU47=AU46, BB46, MATCH(INDEX(Monsters[Element], AU47), Elements, 0))</f>
        <v>6</v>
      </c>
      <c r="BC47" s="4" cm="1">
        <f t="array" aca="1" ref="BC47" ca="1">INDEX(Monsters[Chance to Use 2], AU47)</f>
        <v>0.25</v>
      </c>
      <c r="BD47" cm="1">
        <f t="array" aca="1" ref="BD47" ca="1">INDEX(Monsters[Ability 1 ID], AU47)</f>
        <v>7</v>
      </c>
      <c r="BE47" cm="1">
        <f t="array" aca="1" ref="BE47" ca="1">INDEX(Monsters[Ability 2 ID], AU47)</f>
        <v>2</v>
      </c>
      <c r="BF47" cm="1">
        <f t="array" aca="1" ref="BF47" ca="1">INDEX(Abilities[Stamina Cost], BD47)</f>
        <v>5</v>
      </c>
      <c r="BG47" cm="1">
        <f t="array" aca="1" ref="BG47" ca="1">INDEX(Abilities[Stamina Cost], BE47)</f>
        <v>6</v>
      </c>
      <c r="BH47">
        <f t="shared" ca="1" si="17"/>
        <v>1</v>
      </c>
      <c r="BI47">
        <f t="shared" ca="1" si="18"/>
        <v>5</v>
      </c>
      <c r="BJ47">
        <f t="shared" ca="1" si="19"/>
        <v>6</v>
      </c>
      <c r="BK47">
        <f t="shared" ca="1" si="20"/>
        <v>1</v>
      </c>
      <c r="BL47">
        <f t="shared" ca="1" si="21"/>
        <v>7</v>
      </c>
      <c r="BM47" s="19" cm="1">
        <f t="array" aca="1" ref="BM47" ca="1">INDEX(Abilities[Element ID], $BL47)</f>
        <v>3</v>
      </c>
      <c r="BN47" s="19" cm="1">
        <f t="array" aca="1" ref="BN47" ca="1">INDEX(Abilities[Stamina Cost], $BL47)</f>
        <v>5</v>
      </c>
      <c r="BO47" s="19" cm="1">
        <f t="array" aca="1" ref="BO47" ca="1">INDEX(Abilities[Min Damage], $BL47)</f>
        <v>5</v>
      </c>
      <c r="BP47" s="19" cm="1">
        <f t="array" aca="1" ref="BP47" ca="1">INDEX(Abilities[Max Damage], $BL47)</f>
        <v>10</v>
      </c>
      <c r="BQ47" s="15">
        <f t="shared" ca="1" si="22"/>
        <v>7.6489847563977369</v>
      </c>
      <c r="BR47" t="str" cm="1">
        <f t="array" aca="1" ref="BR47" ca="1">INDEX(Abilities[Special Effect], BL47)</f>
        <v>Fortify</v>
      </c>
      <c r="BS47" t="b" cm="1">
        <f t="array" aca="1" ref="BS47" ca="1">RAND() &lt;INDEX(Abilities[Effect Chance], BL47)*BA47/100</f>
        <v>1</v>
      </c>
      <c r="BT47" t="str">
        <f t="shared" ca="1" si="23"/>
        <v>Fortify</v>
      </c>
      <c r="BU47" s="15">
        <f t="shared" ca="1" si="24"/>
        <v>7.6489847563977369</v>
      </c>
      <c r="BV47" s="15">
        <f t="shared" ca="1" si="25"/>
        <v>5.8295355497853327</v>
      </c>
      <c r="BW47" t="b">
        <f t="shared" ca="1" si="26"/>
        <v>0</v>
      </c>
      <c r="BX47" t="b">
        <f ca="1">AND(BW47, AT47=COUNTA(Parties[Opponent Party]))</f>
        <v>0</v>
      </c>
      <c r="BY47" s="15" cm="1">
        <f t="array" aca="1" ref="BY47" ca="1">INDEX(ElementMultiplier, AA47, BB47)*100/AZ47</f>
        <v>5</v>
      </c>
      <c r="BZ47" s="19">
        <f t="shared" ca="1" si="27"/>
        <v>29</v>
      </c>
      <c r="CA47" s="19">
        <f t="shared" ca="1" si="28"/>
        <v>66</v>
      </c>
      <c r="CB47" s="19">
        <f t="shared" ca="1" si="29"/>
        <v>75</v>
      </c>
      <c r="CC47" s="19">
        <f t="shared" ca="1" si="30"/>
        <v>100</v>
      </c>
      <c r="CD47" s="19">
        <f t="shared" ca="1" si="31"/>
        <v>22</v>
      </c>
      <c r="CE47" s="19">
        <f t="shared" ca="1" si="32"/>
        <v>70</v>
      </c>
      <c r="CF47" t="str">
        <f t="shared" ca="1" si="33"/>
        <v/>
      </c>
    </row>
    <row r="48" spans="8:84">
      <c r="H48">
        <f t="shared" ca="1" si="0"/>
        <v>1</v>
      </c>
      <c r="I48" cm="1">
        <f t="array" aca="1" ref="I48" ca="1">IF(H48=H47, I47, INDEX(Parties[Player ID], H48))</f>
        <v>1</v>
      </c>
      <c r="J48" t="str" cm="1">
        <f t="array" aca="1" ref="J48" ca="1">IF(I48=I47,J47, INDEX(Monsters[Name], I48))</f>
        <v>Hades</v>
      </c>
      <c r="K48" cm="1">
        <f t="array" aca="1" ref="K48" ca="1">IF(AND($H48=$H47, CF47=""), AO47, INDEX(Monsters[Health], $I48))</f>
        <v>64</v>
      </c>
      <c r="L48" cm="1">
        <f t="array" aca="1" ref="L48" ca="1">IF(AND($H48=$H47, $CF47=""), AP47, INDEX(Monsters[Stamina], $I48))</f>
        <v>65</v>
      </c>
      <c r="M48" s="19" cm="1">
        <f t="array" aca="1" ref="M48" ca="1">IF(AND($H48=$H47, $CF47=""), AQ47, INDEX(Monsters[Attack], $I48))</f>
        <v>70</v>
      </c>
      <c r="N48" s="19" cm="1">
        <f t="array" aca="1" ref="N48" ca="1">IF(AND($H48=$H47, $CF47=""), AR47, INDEX(Monsters[Defense], $I48))</f>
        <v>72</v>
      </c>
      <c r="O48" s="19" cm="1">
        <f t="array" aca="1" ref="O48" ca="1">IF(AND($H48=$H47, $CF47=""), AS47, INDEX(Monsters[Luck], $I48))</f>
        <v>50</v>
      </c>
      <c r="P48" cm="1">
        <f t="array" aca="1" ref="P48" ca="1">IF(I48=I47, P47, MATCH(INDEX(Monsters[Element], I48), Elements, 0))</f>
        <v>1</v>
      </c>
      <c r="Q48" s="4" cm="1">
        <f t="array" aca="1" ref="Q48" ca="1">INDEX(Monsters[Chance to Use 2], I48)</f>
        <v>0.55000000000000004</v>
      </c>
      <c r="R48" cm="1">
        <f t="array" aca="1" ref="R48" ca="1">INDEX(Monsters[Ability 1 ID], I48)</f>
        <v>1</v>
      </c>
      <c r="S48" cm="1">
        <f t="array" aca="1" ref="S48" ca="1">INDEX(Monsters[Ability 2 ID], I48)</f>
        <v>7</v>
      </c>
      <c r="T48" cm="1">
        <f t="array" aca="1" ref="T48" ca="1">INDEX(Abilities[Stamina Cost], R48)</f>
        <v>5</v>
      </c>
      <c r="U48" cm="1">
        <f t="array" aca="1" ref="U48" ca="1">INDEX(Abilities[Stamina Cost], S48)</f>
        <v>5</v>
      </c>
      <c r="V48">
        <f t="shared" ca="1" si="1"/>
        <v>1</v>
      </c>
      <c r="W48">
        <f t="shared" ca="1" si="2"/>
        <v>5</v>
      </c>
      <c r="X48">
        <f t="shared" ca="1" si="3"/>
        <v>5</v>
      </c>
      <c r="Y48">
        <f t="shared" ca="1" si="4"/>
        <v>1</v>
      </c>
      <c r="Z48">
        <f t="shared" ca="1" si="5"/>
        <v>1</v>
      </c>
      <c r="AA48" s="19" cm="1">
        <f t="array" aca="1" ref="AA48" ca="1">INDEX(Abilities[Element ID], $Z48)</f>
        <v>1</v>
      </c>
      <c r="AB48" s="19" cm="1">
        <f t="array" aca="1" ref="AB48" ca="1">INDEX(Abilities[Stamina Cost], $Z48)</f>
        <v>5</v>
      </c>
      <c r="AC48" s="19" cm="1">
        <f t="array" aca="1" ref="AC48" ca="1">INDEX(Abilities[Min Damage], $Z48)</f>
        <v>3.5</v>
      </c>
      <c r="AD48" s="19" cm="1">
        <f t="array" aca="1" ref="AD48" ca="1">INDEX(Abilities[Max Damage], $Z48)</f>
        <v>10</v>
      </c>
      <c r="AE48" s="15">
        <f t="shared" ca="1" si="6"/>
        <v>4.2974368551967066</v>
      </c>
      <c r="AF48" t="str" cm="1">
        <f t="array" aca="1" ref="AF48" ca="1">INDEX(Abilities[Special Effect], Z48)</f>
        <v>Hit Chance</v>
      </c>
      <c r="AG48" t="b" cm="1">
        <f t="array" aca="1" ref="AG48" ca="1">RAND() &lt;INDEX(Abilities[Effect Chance], Z48)*O48/100</f>
        <v>0</v>
      </c>
      <c r="AH48" t="str">
        <f t="shared" ca="1" si="34"/>
        <v/>
      </c>
      <c r="AI48" s="15">
        <f t="shared" ca="1" si="7"/>
        <v>0</v>
      </c>
      <c r="AJ48" s="15">
        <f t="shared" ca="1" si="8"/>
        <v>6.3720507208715569</v>
      </c>
      <c r="AK48" t="b">
        <f t="shared" ca="1" si="9"/>
        <v>0</v>
      </c>
      <c r="AL48" t="b">
        <f ca="1">AND(AK48, H48=COUNTA(Parties[Player Party]))</f>
        <v>0</v>
      </c>
      <c r="AM48" s="15" cm="1">
        <f t="array" aca="1" ref="AM48" ca="1">INDEX(ElementMultiplier, BM48, P48)*100/N48</f>
        <v>0.69444444444444442</v>
      </c>
      <c r="AN48" s="15">
        <f t="shared" ca="1" si="10"/>
        <v>4</v>
      </c>
      <c r="AO48" s="19">
        <f t="shared" ca="1" si="11"/>
        <v>60</v>
      </c>
      <c r="AP48" s="19">
        <f t="shared" ca="1" si="12"/>
        <v>60</v>
      </c>
      <c r="AQ48" s="19">
        <f t="shared" ca="1" si="13"/>
        <v>70</v>
      </c>
      <c r="AR48" s="19">
        <f t="shared" ca="1" si="14"/>
        <v>72</v>
      </c>
      <c r="AS48" s="19">
        <f t="shared" ca="1" si="15"/>
        <v>50</v>
      </c>
      <c r="AT48">
        <f t="shared" ca="1" si="16"/>
        <v>1</v>
      </c>
      <c r="AU48" cm="1">
        <f t="array" aca="1" ref="AU48" ca="1">IF(AT48=AT47, AU47, INDEX(Parties[Opponent ID], AT48))</f>
        <v>8</v>
      </c>
      <c r="AV48" t="str" cm="1">
        <f t="array" aca="1" ref="AV48" ca="1">IF(AU48=AU47,AV47, INDEX(Monsters[Name], AU48))</f>
        <v>Ripper</v>
      </c>
      <c r="AW48" cm="1">
        <f t="array" aca="1" ref="AW48" ca="1">IF(AND($AT48=$AT47, $CF47=""), CA47, INDEX(Monsters[Health], $AU48))</f>
        <v>66</v>
      </c>
      <c r="AX48" cm="1">
        <f t="array" aca="1" ref="AX48" ca="1">IF(AND($AT48=$AT47, $CF47=""), CB47, INDEX(Monsters[Stamina], $AU48))</f>
        <v>75</v>
      </c>
      <c r="AY48" s="19" cm="1">
        <f t="array" aca="1" ref="AY48" ca="1">IF(AND($AT48=$AT47, $CF47=""), CC47, INDEX(Monsters[Attack], $AU48))</f>
        <v>100</v>
      </c>
      <c r="AZ48" s="19" cm="1">
        <f t="array" aca="1" ref="AZ48" ca="1">IF(AND($AT48=$AT47, $CF47=""), CD47, INDEX(Monsters[Defense], $AU48))</f>
        <v>22</v>
      </c>
      <c r="BA48" s="19" cm="1">
        <f t="array" aca="1" ref="BA48" ca="1">IF(AND($AT48=$AT47, $CF47=""), CE47, INDEX(Monsters[Luck], $AU48))</f>
        <v>70</v>
      </c>
      <c r="BB48" cm="1">
        <f t="array" aca="1" ref="BB48" ca="1">IF(AU48=AU47, BB47, MATCH(INDEX(Monsters[Element], AU48), Elements, 0))</f>
        <v>6</v>
      </c>
      <c r="BC48" s="4" cm="1">
        <f t="array" aca="1" ref="BC48" ca="1">INDEX(Monsters[Chance to Use 2], AU48)</f>
        <v>0.25</v>
      </c>
      <c r="BD48" cm="1">
        <f t="array" aca="1" ref="BD48" ca="1">INDEX(Monsters[Ability 1 ID], AU48)</f>
        <v>7</v>
      </c>
      <c r="BE48" cm="1">
        <f t="array" aca="1" ref="BE48" ca="1">INDEX(Monsters[Ability 2 ID], AU48)</f>
        <v>2</v>
      </c>
      <c r="BF48" cm="1">
        <f t="array" aca="1" ref="BF48" ca="1">INDEX(Abilities[Stamina Cost], BD48)</f>
        <v>5</v>
      </c>
      <c r="BG48" cm="1">
        <f t="array" aca="1" ref="BG48" ca="1">INDEX(Abilities[Stamina Cost], BE48)</f>
        <v>6</v>
      </c>
      <c r="BH48">
        <f t="shared" ca="1" si="17"/>
        <v>1</v>
      </c>
      <c r="BI48">
        <f t="shared" ca="1" si="18"/>
        <v>5</v>
      </c>
      <c r="BJ48">
        <f t="shared" ca="1" si="19"/>
        <v>6</v>
      </c>
      <c r="BK48">
        <f t="shared" ca="1" si="20"/>
        <v>1</v>
      </c>
      <c r="BL48">
        <f t="shared" ca="1" si="21"/>
        <v>7</v>
      </c>
      <c r="BM48" s="19" cm="1">
        <f t="array" aca="1" ref="BM48" ca="1">INDEX(Abilities[Element ID], $BL48)</f>
        <v>3</v>
      </c>
      <c r="BN48" s="19" cm="1">
        <f t="array" aca="1" ref="BN48" ca="1">INDEX(Abilities[Stamina Cost], $BL48)</f>
        <v>5</v>
      </c>
      <c r="BO48" s="19" cm="1">
        <f t="array" aca="1" ref="BO48" ca="1">INDEX(Abilities[Min Damage], $BL48)</f>
        <v>5</v>
      </c>
      <c r="BP48" s="19" cm="1">
        <f t="array" aca="1" ref="BP48" ca="1">INDEX(Abilities[Max Damage], $BL48)</f>
        <v>10</v>
      </c>
      <c r="BQ48" s="15">
        <f t="shared" ca="1" si="22"/>
        <v>6.3720507208715569</v>
      </c>
      <c r="BR48" t="str" cm="1">
        <f t="array" aca="1" ref="BR48" ca="1">INDEX(Abilities[Special Effect], BL48)</f>
        <v>Fortify</v>
      </c>
      <c r="BS48" t="b" cm="1">
        <f t="array" aca="1" ref="BS48" ca="1">RAND() &lt;INDEX(Abilities[Effect Chance], BL48)*BA48/100</f>
        <v>1</v>
      </c>
      <c r="BT48" t="str">
        <f t="shared" ca="1" si="23"/>
        <v>Fortify</v>
      </c>
      <c r="BU48" s="15">
        <f t="shared" ca="1" si="24"/>
        <v>6.3720507208715569</v>
      </c>
      <c r="BV48" s="15">
        <f t="shared" ca="1" si="25"/>
        <v>0</v>
      </c>
      <c r="BW48" t="b">
        <f t="shared" ca="1" si="26"/>
        <v>0</v>
      </c>
      <c r="BX48" t="b">
        <f ca="1">AND(BW48, AT48=COUNTA(Parties[Opponent Party]))</f>
        <v>0</v>
      </c>
      <c r="BY48" s="15" cm="1">
        <f t="array" aca="1" ref="BY48" ca="1">INDEX(ElementMultiplier, AA48, BB48)*100/AZ48</f>
        <v>6.8181818181818183</v>
      </c>
      <c r="BZ48" s="19">
        <f t="shared" ca="1" si="27"/>
        <v>0</v>
      </c>
      <c r="CA48" s="19">
        <f t="shared" ca="1" si="28"/>
        <v>66</v>
      </c>
      <c r="CB48" s="19">
        <f t="shared" ca="1" si="29"/>
        <v>70</v>
      </c>
      <c r="CC48" s="19">
        <f t="shared" ca="1" si="30"/>
        <v>100</v>
      </c>
      <c r="CD48" s="19">
        <f t="shared" ca="1" si="31"/>
        <v>24</v>
      </c>
      <c r="CE48" s="19">
        <f t="shared" ca="1" si="32"/>
        <v>70</v>
      </c>
      <c r="CF48" t="str">
        <f t="shared" ca="1" si="33"/>
        <v/>
      </c>
    </row>
    <row r="49" spans="8:84">
      <c r="H49">
        <f t="shared" ca="1" si="0"/>
        <v>1</v>
      </c>
      <c r="I49" cm="1">
        <f t="array" aca="1" ref="I49" ca="1">IF(H49=H48, I48, INDEX(Parties[Player ID], H49))</f>
        <v>1</v>
      </c>
      <c r="J49" t="str" cm="1">
        <f t="array" aca="1" ref="J49" ca="1">IF(I49=I48,J48, INDEX(Monsters[Name], I49))</f>
        <v>Hades</v>
      </c>
      <c r="K49" cm="1">
        <f t="array" aca="1" ref="K49" ca="1">IF(AND($H49=$H48, CF48=""), AO48, INDEX(Monsters[Health], $I49))</f>
        <v>60</v>
      </c>
      <c r="L49" cm="1">
        <f t="array" aca="1" ref="L49" ca="1">IF(AND($H49=$H48, $CF48=""), AP48, INDEX(Monsters[Stamina], $I49))</f>
        <v>60</v>
      </c>
      <c r="M49" s="19" cm="1">
        <f t="array" aca="1" ref="M49" ca="1">IF(AND($H49=$H48, $CF48=""), AQ48, INDEX(Monsters[Attack], $I49))</f>
        <v>70</v>
      </c>
      <c r="N49" s="19" cm="1">
        <f t="array" aca="1" ref="N49" ca="1">IF(AND($H49=$H48, $CF48=""), AR48, INDEX(Monsters[Defense], $I49))</f>
        <v>72</v>
      </c>
      <c r="O49" s="19" cm="1">
        <f t="array" aca="1" ref="O49" ca="1">IF(AND($H49=$H48, $CF48=""), AS48, INDEX(Monsters[Luck], $I49))</f>
        <v>50</v>
      </c>
      <c r="P49" cm="1">
        <f t="array" aca="1" ref="P49" ca="1">IF(I49=I48, P48, MATCH(INDEX(Monsters[Element], I49), Elements, 0))</f>
        <v>1</v>
      </c>
      <c r="Q49" s="4" cm="1">
        <f t="array" aca="1" ref="Q49" ca="1">INDEX(Monsters[Chance to Use 2], I49)</f>
        <v>0.55000000000000004</v>
      </c>
      <c r="R49" cm="1">
        <f t="array" aca="1" ref="R49" ca="1">INDEX(Monsters[Ability 1 ID], I49)</f>
        <v>1</v>
      </c>
      <c r="S49" cm="1">
        <f t="array" aca="1" ref="S49" ca="1">INDEX(Monsters[Ability 2 ID], I49)</f>
        <v>7</v>
      </c>
      <c r="T49" cm="1">
        <f t="array" aca="1" ref="T49" ca="1">INDEX(Abilities[Stamina Cost], R49)</f>
        <v>5</v>
      </c>
      <c r="U49" cm="1">
        <f t="array" aca="1" ref="U49" ca="1">INDEX(Abilities[Stamina Cost], S49)</f>
        <v>5</v>
      </c>
      <c r="V49">
        <f t="shared" ca="1" si="1"/>
        <v>1</v>
      </c>
      <c r="W49">
        <f t="shared" ca="1" si="2"/>
        <v>5</v>
      </c>
      <c r="X49">
        <f t="shared" ca="1" si="3"/>
        <v>5</v>
      </c>
      <c r="Y49">
        <f t="shared" ca="1" si="4"/>
        <v>1</v>
      </c>
      <c r="Z49">
        <f t="shared" ca="1" si="5"/>
        <v>1</v>
      </c>
      <c r="AA49" s="19" cm="1">
        <f t="array" aca="1" ref="AA49" ca="1">INDEX(Abilities[Element ID], $Z49)</f>
        <v>1</v>
      </c>
      <c r="AB49" s="19" cm="1">
        <f t="array" aca="1" ref="AB49" ca="1">INDEX(Abilities[Stamina Cost], $Z49)</f>
        <v>5</v>
      </c>
      <c r="AC49" s="19" cm="1">
        <f t="array" aca="1" ref="AC49" ca="1">INDEX(Abilities[Min Damage], $Z49)</f>
        <v>3.5</v>
      </c>
      <c r="AD49" s="19" cm="1">
        <f t="array" aca="1" ref="AD49" ca="1">INDEX(Abilities[Max Damage], $Z49)</f>
        <v>10</v>
      </c>
      <c r="AE49" s="15">
        <f t="shared" ca="1" si="6"/>
        <v>3.7042617359350301</v>
      </c>
      <c r="AF49" t="str" cm="1">
        <f t="array" aca="1" ref="AF49" ca="1">INDEX(Abilities[Special Effect], Z49)</f>
        <v>Hit Chance</v>
      </c>
      <c r="AG49" t="b" cm="1">
        <f t="array" aca="1" ref="AG49" ca="1">RAND() &lt;INDEX(Abilities[Effect Chance], Z49)*O49/100</f>
        <v>0</v>
      </c>
      <c r="AH49" t="str">
        <f t="shared" ca="1" si="34"/>
        <v/>
      </c>
      <c r="AI49" s="15">
        <f t="shared" ca="1" si="7"/>
        <v>0</v>
      </c>
      <c r="AJ49" s="15">
        <f t="shared" ca="1" si="8"/>
        <v>5.9627408282869991</v>
      </c>
      <c r="AK49" t="b">
        <f t="shared" ca="1" si="9"/>
        <v>0</v>
      </c>
      <c r="AL49" t="b">
        <f ca="1">AND(AK49, H49=COUNTA(Parties[Player Party]))</f>
        <v>0</v>
      </c>
      <c r="AM49" s="15" cm="1">
        <f t="array" aca="1" ref="AM49" ca="1">INDEX(ElementMultiplier, BM49, P49)*100/N49</f>
        <v>0.69444444444444442</v>
      </c>
      <c r="AN49" s="15">
        <f t="shared" ca="1" si="10"/>
        <v>4</v>
      </c>
      <c r="AO49" s="19">
        <f t="shared" ca="1" si="11"/>
        <v>56</v>
      </c>
      <c r="AP49" s="19">
        <f t="shared" ca="1" si="12"/>
        <v>55</v>
      </c>
      <c r="AQ49" s="19">
        <f t="shared" ca="1" si="13"/>
        <v>70</v>
      </c>
      <c r="AR49" s="19">
        <f t="shared" ca="1" si="14"/>
        <v>72</v>
      </c>
      <c r="AS49" s="19">
        <f t="shared" ca="1" si="15"/>
        <v>50</v>
      </c>
      <c r="AT49">
        <f t="shared" ca="1" si="16"/>
        <v>1</v>
      </c>
      <c r="AU49" cm="1">
        <f t="array" aca="1" ref="AU49" ca="1">IF(AT49=AT48, AU48, INDEX(Parties[Opponent ID], AT49))</f>
        <v>8</v>
      </c>
      <c r="AV49" t="str" cm="1">
        <f t="array" aca="1" ref="AV49" ca="1">IF(AU49=AU48,AV48, INDEX(Monsters[Name], AU49))</f>
        <v>Ripper</v>
      </c>
      <c r="AW49" cm="1">
        <f t="array" aca="1" ref="AW49" ca="1">IF(AND($AT49=$AT48, $CF48=""), CA48, INDEX(Monsters[Health], $AU49))</f>
        <v>66</v>
      </c>
      <c r="AX49" cm="1">
        <f t="array" aca="1" ref="AX49" ca="1">IF(AND($AT49=$AT48, $CF48=""), CB48, INDEX(Monsters[Stamina], $AU49))</f>
        <v>70</v>
      </c>
      <c r="AY49" s="19" cm="1">
        <f t="array" aca="1" ref="AY49" ca="1">IF(AND($AT49=$AT48, $CF48=""), CC48, INDEX(Monsters[Attack], $AU49))</f>
        <v>100</v>
      </c>
      <c r="AZ49" s="19" cm="1">
        <f t="array" aca="1" ref="AZ49" ca="1">IF(AND($AT49=$AT48, $CF48=""), CD48, INDEX(Monsters[Defense], $AU49))</f>
        <v>24</v>
      </c>
      <c r="BA49" s="19" cm="1">
        <f t="array" aca="1" ref="BA49" ca="1">IF(AND($AT49=$AT48, $CF48=""), CE48, INDEX(Monsters[Luck], $AU49))</f>
        <v>70</v>
      </c>
      <c r="BB49" cm="1">
        <f t="array" aca="1" ref="BB49" ca="1">IF(AU49=AU48, BB48, MATCH(INDEX(Monsters[Element], AU49), Elements, 0))</f>
        <v>6</v>
      </c>
      <c r="BC49" s="4" cm="1">
        <f t="array" aca="1" ref="BC49" ca="1">INDEX(Monsters[Chance to Use 2], AU49)</f>
        <v>0.25</v>
      </c>
      <c r="BD49" cm="1">
        <f t="array" aca="1" ref="BD49" ca="1">INDEX(Monsters[Ability 1 ID], AU49)</f>
        <v>7</v>
      </c>
      <c r="BE49" cm="1">
        <f t="array" aca="1" ref="BE49" ca="1">INDEX(Monsters[Ability 2 ID], AU49)</f>
        <v>2</v>
      </c>
      <c r="BF49" cm="1">
        <f t="array" aca="1" ref="BF49" ca="1">INDEX(Abilities[Stamina Cost], BD49)</f>
        <v>5</v>
      </c>
      <c r="BG49" cm="1">
        <f t="array" aca="1" ref="BG49" ca="1">INDEX(Abilities[Stamina Cost], BE49)</f>
        <v>6</v>
      </c>
      <c r="BH49">
        <f t="shared" ca="1" si="17"/>
        <v>1</v>
      </c>
      <c r="BI49">
        <f t="shared" ca="1" si="18"/>
        <v>5</v>
      </c>
      <c r="BJ49">
        <f t="shared" ca="1" si="19"/>
        <v>6</v>
      </c>
      <c r="BK49">
        <f t="shared" ca="1" si="20"/>
        <v>1</v>
      </c>
      <c r="BL49">
        <f t="shared" ca="1" si="21"/>
        <v>7</v>
      </c>
      <c r="BM49" s="19" cm="1">
        <f t="array" aca="1" ref="BM49" ca="1">INDEX(Abilities[Element ID], $BL49)</f>
        <v>3</v>
      </c>
      <c r="BN49" s="19" cm="1">
        <f t="array" aca="1" ref="BN49" ca="1">INDEX(Abilities[Stamina Cost], $BL49)</f>
        <v>5</v>
      </c>
      <c r="BO49" s="19" cm="1">
        <f t="array" aca="1" ref="BO49" ca="1">INDEX(Abilities[Min Damage], $BL49)</f>
        <v>5</v>
      </c>
      <c r="BP49" s="19" cm="1">
        <f t="array" aca="1" ref="BP49" ca="1">INDEX(Abilities[Max Damage], $BL49)</f>
        <v>10</v>
      </c>
      <c r="BQ49" s="15">
        <f t="shared" ca="1" si="22"/>
        <v>5.9627408282869991</v>
      </c>
      <c r="BR49" t="str" cm="1">
        <f t="array" aca="1" ref="BR49" ca="1">INDEX(Abilities[Special Effect], BL49)</f>
        <v>Fortify</v>
      </c>
      <c r="BS49" t="b" cm="1">
        <f t="array" aca="1" ref="BS49" ca="1">RAND() &lt;INDEX(Abilities[Effect Chance], BL49)*BA49/100</f>
        <v>1</v>
      </c>
      <c r="BT49" t="str">
        <f t="shared" ca="1" si="23"/>
        <v>Fortify</v>
      </c>
      <c r="BU49" s="15">
        <f t="shared" ca="1" si="24"/>
        <v>5.9627408282869991</v>
      </c>
      <c r="BV49" s="15">
        <f t="shared" ca="1" si="25"/>
        <v>0</v>
      </c>
      <c r="BW49" t="b">
        <f t="shared" ca="1" si="26"/>
        <v>0</v>
      </c>
      <c r="BX49" t="b">
        <f ca="1">AND(BW49, AT49=COUNTA(Parties[Opponent Party]))</f>
        <v>0</v>
      </c>
      <c r="BY49" s="15" cm="1">
        <f t="array" aca="1" ref="BY49" ca="1">INDEX(ElementMultiplier, AA49, BB49)*100/AZ49</f>
        <v>6.25</v>
      </c>
      <c r="BZ49" s="19">
        <f t="shared" ca="1" si="27"/>
        <v>0</v>
      </c>
      <c r="CA49" s="19">
        <f t="shared" ca="1" si="28"/>
        <v>66</v>
      </c>
      <c r="CB49" s="19">
        <f t="shared" ca="1" si="29"/>
        <v>65</v>
      </c>
      <c r="CC49" s="19">
        <f t="shared" ca="1" si="30"/>
        <v>100</v>
      </c>
      <c r="CD49" s="19">
        <f t="shared" ca="1" si="31"/>
        <v>26</v>
      </c>
      <c r="CE49" s="19">
        <f t="shared" ca="1" si="32"/>
        <v>70</v>
      </c>
      <c r="CF49" t="str">
        <f t="shared" ca="1" si="33"/>
        <v/>
      </c>
    </row>
    <row r="50" spans="8:84">
      <c r="H50">
        <f t="shared" ca="1" si="0"/>
        <v>1</v>
      </c>
      <c r="I50" cm="1">
        <f t="array" aca="1" ref="I50" ca="1">IF(H50=H49, I49, INDEX(Parties[Player ID], H50))</f>
        <v>1</v>
      </c>
      <c r="J50" t="str" cm="1">
        <f t="array" aca="1" ref="J50" ca="1">IF(I50=I49,J49, INDEX(Monsters[Name], I50))</f>
        <v>Hades</v>
      </c>
      <c r="K50" cm="1">
        <f t="array" aca="1" ref="K50" ca="1">IF(AND($H50=$H49, CF49=""), AO49, INDEX(Monsters[Health], $I50))</f>
        <v>56</v>
      </c>
      <c r="L50" cm="1">
        <f t="array" aca="1" ref="L50" ca="1">IF(AND($H50=$H49, $CF49=""), AP49, INDEX(Monsters[Stamina], $I50))</f>
        <v>55</v>
      </c>
      <c r="M50" s="19" cm="1">
        <f t="array" aca="1" ref="M50" ca="1">IF(AND($H50=$H49, $CF49=""), AQ49, INDEX(Monsters[Attack], $I50))</f>
        <v>70</v>
      </c>
      <c r="N50" s="19" cm="1">
        <f t="array" aca="1" ref="N50" ca="1">IF(AND($H50=$H49, $CF49=""), AR49, INDEX(Monsters[Defense], $I50))</f>
        <v>72</v>
      </c>
      <c r="O50" s="19" cm="1">
        <f t="array" aca="1" ref="O50" ca="1">IF(AND($H50=$H49, $CF49=""), AS49, INDEX(Monsters[Luck], $I50))</f>
        <v>50</v>
      </c>
      <c r="P50" cm="1">
        <f t="array" aca="1" ref="P50" ca="1">IF(I50=I49, P49, MATCH(INDEX(Monsters[Element], I50), Elements, 0))</f>
        <v>1</v>
      </c>
      <c r="Q50" s="4" cm="1">
        <f t="array" aca="1" ref="Q50" ca="1">INDEX(Monsters[Chance to Use 2], I50)</f>
        <v>0.55000000000000004</v>
      </c>
      <c r="R50" cm="1">
        <f t="array" aca="1" ref="R50" ca="1">INDEX(Monsters[Ability 1 ID], I50)</f>
        <v>1</v>
      </c>
      <c r="S50" cm="1">
        <f t="array" aca="1" ref="S50" ca="1">INDEX(Monsters[Ability 2 ID], I50)</f>
        <v>7</v>
      </c>
      <c r="T50" cm="1">
        <f t="array" aca="1" ref="T50" ca="1">INDEX(Abilities[Stamina Cost], R50)</f>
        <v>5</v>
      </c>
      <c r="U50" cm="1">
        <f t="array" aca="1" ref="U50" ca="1">INDEX(Abilities[Stamina Cost], S50)</f>
        <v>5</v>
      </c>
      <c r="V50">
        <f t="shared" ca="1" si="1"/>
        <v>1</v>
      </c>
      <c r="W50">
        <f t="shared" ca="1" si="2"/>
        <v>5</v>
      </c>
      <c r="X50">
        <f t="shared" ca="1" si="3"/>
        <v>5</v>
      </c>
      <c r="Y50">
        <f t="shared" ca="1" si="4"/>
        <v>2</v>
      </c>
      <c r="Z50">
        <f t="shared" ca="1" si="5"/>
        <v>7</v>
      </c>
      <c r="AA50" s="19" cm="1">
        <f t="array" aca="1" ref="AA50" ca="1">INDEX(Abilities[Element ID], $Z50)</f>
        <v>3</v>
      </c>
      <c r="AB50" s="19" cm="1">
        <f t="array" aca="1" ref="AB50" ca="1">INDEX(Abilities[Stamina Cost], $Z50)</f>
        <v>5</v>
      </c>
      <c r="AC50" s="19" cm="1">
        <f t="array" aca="1" ref="AC50" ca="1">INDEX(Abilities[Min Damage], $Z50)</f>
        <v>5</v>
      </c>
      <c r="AD50" s="19" cm="1">
        <f t="array" aca="1" ref="AD50" ca="1">INDEX(Abilities[Max Damage], $Z50)</f>
        <v>10</v>
      </c>
      <c r="AE50" s="15">
        <f t="shared" ca="1" si="6"/>
        <v>4.6841209180652923</v>
      </c>
      <c r="AF50" t="str" cm="1">
        <f t="array" aca="1" ref="AF50" ca="1">INDEX(Abilities[Special Effect], Z50)</f>
        <v>Fortify</v>
      </c>
      <c r="AG50" t="b" cm="1">
        <f t="array" aca="1" ref="AG50" ca="1">RAND() &lt;INDEX(Abilities[Effect Chance], Z50)*O50/100</f>
        <v>0</v>
      </c>
      <c r="AH50" t="str">
        <f t="shared" ca="1" si="34"/>
        <v/>
      </c>
      <c r="AI50" s="15">
        <f t="shared" ca="1" si="7"/>
        <v>4.6841209180652923</v>
      </c>
      <c r="AJ50" s="15">
        <f t="shared" ca="1" si="8"/>
        <v>14.989476163905135</v>
      </c>
      <c r="AK50" t="b">
        <f t="shared" ca="1" si="9"/>
        <v>0</v>
      </c>
      <c r="AL50" t="b">
        <f ca="1">AND(AK50, H50=COUNTA(Parties[Player Party]))</f>
        <v>0</v>
      </c>
      <c r="AM50" s="15" cm="1">
        <f t="array" aca="1" ref="AM50" ca="1">INDEX(ElementMultiplier, BM50, P50)*100/N50</f>
        <v>1.3888888888888888</v>
      </c>
      <c r="AN50" s="15">
        <f t="shared" ca="1" si="10"/>
        <v>21</v>
      </c>
      <c r="AO50" s="19">
        <f t="shared" ca="1" si="11"/>
        <v>35</v>
      </c>
      <c r="AP50" s="19">
        <f t="shared" ca="1" si="12"/>
        <v>50</v>
      </c>
      <c r="AQ50" s="19">
        <f t="shared" ca="1" si="13"/>
        <v>70</v>
      </c>
      <c r="AR50" s="19">
        <f t="shared" ca="1" si="14"/>
        <v>72</v>
      </c>
      <c r="AS50" s="19">
        <f t="shared" ca="1" si="15"/>
        <v>50</v>
      </c>
      <c r="AT50">
        <f t="shared" ca="1" si="16"/>
        <v>1</v>
      </c>
      <c r="AU50" cm="1">
        <f t="array" aca="1" ref="AU50" ca="1">IF(AT50=AT49, AU49, INDEX(Parties[Opponent ID], AT50))</f>
        <v>8</v>
      </c>
      <c r="AV50" t="str" cm="1">
        <f t="array" aca="1" ref="AV50" ca="1">IF(AU50=AU49,AV49, INDEX(Monsters[Name], AU50))</f>
        <v>Ripper</v>
      </c>
      <c r="AW50" cm="1">
        <f t="array" aca="1" ref="AW50" ca="1">IF(AND($AT50=$AT49, $CF49=""), CA49, INDEX(Monsters[Health], $AU50))</f>
        <v>66</v>
      </c>
      <c r="AX50" cm="1">
        <f t="array" aca="1" ref="AX50" ca="1">IF(AND($AT50=$AT49, $CF49=""), CB49, INDEX(Monsters[Stamina], $AU50))</f>
        <v>65</v>
      </c>
      <c r="AY50" s="19" cm="1">
        <f t="array" aca="1" ref="AY50" ca="1">IF(AND($AT50=$AT49, $CF49=""), CC49, INDEX(Monsters[Attack], $AU50))</f>
        <v>100</v>
      </c>
      <c r="AZ50" s="19" cm="1">
        <f t="array" aca="1" ref="AZ50" ca="1">IF(AND($AT50=$AT49, $CF49=""), CD49, INDEX(Monsters[Defense], $AU50))</f>
        <v>26</v>
      </c>
      <c r="BA50" s="19" cm="1">
        <f t="array" aca="1" ref="BA50" ca="1">IF(AND($AT50=$AT49, $CF49=""), CE49, INDEX(Monsters[Luck], $AU50))</f>
        <v>70</v>
      </c>
      <c r="BB50" cm="1">
        <f t="array" aca="1" ref="BB50" ca="1">IF(AU50=AU49, BB49, MATCH(INDEX(Monsters[Element], AU50), Elements, 0))</f>
        <v>6</v>
      </c>
      <c r="BC50" s="4" cm="1">
        <f t="array" aca="1" ref="BC50" ca="1">INDEX(Monsters[Chance to Use 2], AU50)</f>
        <v>0.25</v>
      </c>
      <c r="BD50" cm="1">
        <f t="array" aca="1" ref="BD50" ca="1">INDEX(Monsters[Ability 1 ID], AU50)</f>
        <v>7</v>
      </c>
      <c r="BE50" cm="1">
        <f t="array" aca="1" ref="BE50" ca="1">INDEX(Monsters[Ability 2 ID], AU50)</f>
        <v>2</v>
      </c>
      <c r="BF50" cm="1">
        <f t="array" aca="1" ref="BF50" ca="1">INDEX(Abilities[Stamina Cost], BD50)</f>
        <v>5</v>
      </c>
      <c r="BG50" cm="1">
        <f t="array" aca="1" ref="BG50" ca="1">INDEX(Abilities[Stamina Cost], BE50)</f>
        <v>6</v>
      </c>
      <c r="BH50">
        <f t="shared" ca="1" si="17"/>
        <v>1</v>
      </c>
      <c r="BI50">
        <f t="shared" ca="1" si="18"/>
        <v>5</v>
      </c>
      <c r="BJ50">
        <f t="shared" ca="1" si="19"/>
        <v>6</v>
      </c>
      <c r="BK50">
        <f t="shared" ca="1" si="20"/>
        <v>2</v>
      </c>
      <c r="BL50">
        <f t="shared" ca="1" si="21"/>
        <v>2</v>
      </c>
      <c r="BM50" s="19" cm="1">
        <f t="array" aca="1" ref="BM50" ca="1">INDEX(Abilities[Element ID], $BL50)</f>
        <v>1</v>
      </c>
      <c r="BN50" s="19" cm="1">
        <f t="array" aca="1" ref="BN50" ca="1">INDEX(Abilities[Stamina Cost], $BL50)</f>
        <v>6</v>
      </c>
      <c r="BO50" s="19" cm="1">
        <f t="array" aca="1" ref="BO50" ca="1">INDEX(Abilities[Min Damage], $BL50)</f>
        <v>10</v>
      </c>
      <c r="BP50" s="19" cm="1">
        <f t="array" aca="1" ref="BP50" ca="1">INDEX(Abilities[Max Damage], $BL50)</f>
        <v>25</v>
      </c>
      <c r="BQ50" s="15">
        <f t="shared" ca="1" si="22"/>
        <v>14.989476163905135</v>
      </c>
      <c r="BR50" t="str" cm="1">
        <f t="array" aca="1" ref="BR50" ca="1">INDEX(Abilities[Special Effect], BL50)</f>
        <v>Sunder</v>
      </c>
      <c r="BS50" t="b" cm="1">
        <f t="array" aca="1" ref="BS50" ca="1">RAND() &lt;INDEX(Abilities[Effect Chance], BL50)*BA50/100</f>
        <v>0</v>
      </c>
      <c r="BT50" t="str">
        <f t="shared" ca="1" si="23"/>
        <v/>
      </c>
      <c r="BU50" s="15">
        <f t="shared" ca="1" si="24"/>
        <v>14.989476163905135</v>
      </c>
      <c r="BV50" s="15">
        <f t="shared" ca="1" si="25"/>
        <v>4.6841209180652923</v>
      </c>
      <c r="BW50" t="b">
        <f t="shared" ca="1" si="26"/>
        <v>0</v>
      </c>
      <c r="BX50" t="b">
        <f ca="1">AND(BW50, AT50=COUNTA(Parties[Opponent Party]))</f>
        <v>0</v>
      </c>
      <c r="BY50" s="15" cm="1">
        <f t="array" aca="1" ref="BY50" ca="1">INDEX(ElementMultiplier, AA50, BB50)*100/AZ50</f>
        <v>3.8461538461538463</v>
      </c>
      <c r="BZ50" s="19">
        <f t="shared" ca="1" si="27"/>
        <v>18</v>
      </c>
      <c r="CA50" s="19">
        <f t="shared" ca="1" si="28"/>
        <v>48</v>
      </c>
      <c r="CB50" s="19">
        <f t="shared" ca="1" si="29"/>
        <v>59</v>
      </c>
      <c r="CC50" s="19">
        <f t="shared" ca="1" si="30"/>
        <v>100</v>
      </c>
      <c r="CD50" s="19">
        <f t="shared" ca="1" si="31"/>
        <v>26</v>
      </c>
      <c r="CE50" s="19">
        <f t="shared" ca="1" si="32"/>
        <v>70</v>
      </c>
      <c r="CF50" t="str">
        <f t="shared" ca="1" si="33"/>
        <v/>
      </c>
    </row>
    <row r="51" spans="8:84">
      <c r="H51">
        <f t="shared" ca="1" si="0"/>
        <v>1</v>
      </c>
      <c r="I51" cm="1">
        <f t="array" aca="1" ref="I51" ca="1">IF(H51=H50, I50, INDEX(Parties[Player ID], H51))</f>
        <v>1</v>
      </c>
      <c r="J51" t="str" cm="1">
        <f t="array" aca="1" ref="J51" ca="1">IF(I51=I50,J50, INDEX(Monsters[Name], I51))</f>
        <v>Hades</v>
      </c>
      <c r="K51" cm="1">
        <f t="array" aca="1" ref="K51" ca="1">IF(AND($H51=$H50, CF50=""), AO50, INDEX(Monsters[Health], $I51))</f>
        <v>35</v>
      </c>
      <c r="L51" cm="1">
        <f t="array" aca="1" ref="L51" ca="1">IF(AND($H51=$H50, $CF50=""), AP50, INDEX(Monsters[Stamina], $I51))</f>
        <v>50</v>
      </c>
      <c r="M51" s="19" cm="1">
        <f t="array" aca="1" ref="M51" ca="1">IF(AND($H51=$H50, $CF50=""), AQ50, INDEX(Monsters[Attack], $I51))</f>
        <v>70</v>
      </c>
      <c r="N51" s="19" cm="1">
        <f t="array" aca="1" ref="N51" ca="1">IF(AND($H51=$H50, $CF50=""), AR50, INDEX(Monsters[Defense], $I51))</f>
        <v>72</v>
      </c>
      <c r="O51" s="19" cm="1">
        <f t="array" aca="1" ref="O51" ca="1">IF(AND($H51=$H50, $CF50=""), AS50, INDEX(Monsters[Luck], $I51))</f>
        <v>50</v>
      </c>
      <c r="P51" cm="1">
        <f t="array" aca="1" ref="P51" ca="1">IF(I51=I50, P50, MATCH(INDEX(Monsters[Element], I51), Elements, 0))</f>
        <v>1</v>
      </c>
      <c r="Q51" s="4" cm="1">
        <f t="array" aca="1" ref="Q51" ca="1">INDEX(Monsters[Chance to Use 2], I51)</f>
        <v>0.55000000000000004</v>
      </c>
      <c r="R51" cm="1">
        <f t="array" aca="1" ref="R51" ca="1">INDEX(Monsters[Ability 1 ID], I51)</f>
        <v>1</v>
      </c>
      <c r="S51" cm="1">
        <f t="array" aca="1" ref="S51" ca="1">INDEX(Monsters[Ability 2 ID], I51)</f>
        <v>7</v>
      </c>
      <c r="T51" cm="1">
        <f t="array" aca="1" ref="T51" ca="1">INDEX(Abilities[Stamina Cost], R51)</f>
        <v>5</v>
      </c>
      <c r="U51" cm="1">
        <f t="array" aca="1" ref="U51" ca="1">INDEX(Abilities[Stamina Cost], S51)</f>
        <v>5</v>
      </c>
      <c r="V51">
        <f t="shared" ca="1" si="1"/>
        <v>1</v>
      </c>
      <c r="W51">
        <f t="shared" ca="1" si="2"/>
        <v>5</v>
      </c>
      <c r="X51">
        <f t="shared" ca="1" si="3"/>
        <v>5</v>
      </c>
      <c r="Y51">
        <f t="shared" ca="1" si="4"/>
        <v>2</v>
      </c>
      <c r="Z51">
        <f t="shared" ca="1" si="5"/>
        <v>7</v>
      </c>
      <c r="AA51" s="19" cm="1">
        <f t="array" aca="1" ref="AA51" ca="1">INDEX(Abilities[Element ID], $Z51)</f>
        <v>3</v>
      </c>
      <c r="AB51" s="19" cm="1">
        <f t="array" aca="1" ref="AB51" ca="1">INDEX(Abilities[Stamina Cost], $Z51)</f>
        <v>5</v>
      </c>
      <c r="AC51" s="19" cm="1">
        <f t="array" aca="1" ref="AC51" ca="1">INDEX(Abilities[Min Damage], $Z51)</f>
        <v>5</v>
      </c>
      <c r="AD51" s="19" cm="1">
        <f t="array" aca="1" ref="AD51" ca="1">INDEX(Abilities[Max Damage], $Z51)</f>
        <v>10</v>
      </c>
      <c r="AE51" s="15">
        <f t="shared" ca="1" si="6"/>
        <v>3.9919193611746224</v>
      </c>
      <c r="AF51" t="str" cm="1">
        <f t="array" aca="1" ref="AF51" ca="1">INDEX(Abilities[Special Effect], Z51)</f>
        <v>Fortify</v>
      </c>
      <c r="AG51" t="b" cm="1">
        <f t="array" aca="1" ref="AG51" ca="1">RAND() &lt;INDEX(Abilities[Effect Chance], Z51)*O51/100</f>
        <v>0</v>
      </c>
      <c r="AH51" t="str">
        <f t="shared" ca="1" si="34"/>
        <v/>
      </c>
      <c r="AI51" s="15">
        <f t="shared" ca="1" si="7"/>
        <v>3.9919193611746224</v>
      </c>
      <c r="AJ51" s="15">
        <f t="shared" ca="1" si="8"/>
        <v>17.531627990108923</v>
      </c>
      <c r="AK51" t="b">
        <f t="shared" ca="1" si="9"/>
        <v>0</v>
      </c>
      <c r="AL51" t="b">
        <f ca="1">AND(AK51, H51=COUNTA(Parties[Player Party]))</f>
        <v>0</v>
      </c>
      <c r="AM51" s="15" cm="1">
        <f t="array" aca="1" ref="AM51" ca="1">INDEX(ElementMultiplier, BM51, P51)*100/N51</f>
        <v>1.3888888888888888</v>
      </c>
      <c r="AN51" s="15">
        <f t="shared" ca="1" si="10"/>
        <v>24</v>
      </c>
      <c r="AO51" s="19">
        <f t="shared" ca="1" si="11"/>
        <v>11</v>
      </c>
      <c r="AP51" s="19">
        <f t="shared" ca="1" si="12"/>
        <v>45</v>
      </c>
      <c r="AQ51" s="19">
        <f t="shared" ca="1" si="13"/>
        <v>70</v>
      </c>
      <c r="AR51" s="19">
        <f t="shared" ca="1" si="14"/>
        <v>65</v>
      </c>
      <c r="AS51" s="19">
        <f t="shared" ca="1" si="15"/>
        <v>50</v>
      </c>
      <c r="AT51">
        <f t="shared" ca="1" si="16"/>
        <v>1</v>
      </c>
      <c r="AU51" cm="1">
        <f t="array" aca="1" ref="AU51" ca="1">IF(AT51=AT50, AU50, INDEX(Parties[Opponent ID], AT51))</f>
        <v>8</v>
      </c>
      <c r="AV51" t="str" cm="1">
        <f t="array" aca="1" ref="AV51" ca="1">IF(AU51=AU50,AV50, INDEX(Monsters[Name], AU51))</f>
        <v>Ripper</v>
      </c>
      <c r="AW51" cm="1">
        <f t="array" aca="1" ref="AW51" ca="1">IF(AND($AT51=$AT50, $CF50=""), CA50, INDEX(Monsters[Health], $AU51))</f>
        <v>48</v>
      </c>
      <c r="AX51" cm="1">
        <f t="array" aca="1" ref="AX51" ca="1">IF(AND($AT51=$AT50, $CF50=""), CB50, INDEX(Monsters[Stamina], $AU51))</f>
        <v>59</v>
      </c>
      <c r="AY51" s="19" cm="1">
        <f t="array" aca="1" ref="AY51" ca="1">IF(AND($AT51=$AT50, $CF50=""), CC50, INDEX(Monsters[Attack], $AU51))</f>
        <v>100</v>
      </c>
      <c r="AZ51" s="19" cm="1">
        <f t="array" aca="1" ref="AZ51" ca="1">IF(AND($AT51=$AT50, $CF50=""), CD50, INDEX(Monsters[Defense], $AU51))</f>
        <v>26</v>
      </c>
      <c r="BA51" s="19" cm="1">
        <f t="array" aca="1" ref="BA51" ca="1">IF(AND($AT51=$AT50, $CF50=""), CE50, INDEX(Monsters[Luck], $AU51))</f>
        <v>70</v>
      </c>
      <c r="BB51" cm="1">
        <f t="array" aca="1" ref="BB51" ca="1">IF(AU51=AU50, BB50, MATCH(INDEX(Monsters[Element], AU51), Elements, 0))</f>
        <v>6</v>
      </c>
      <c r="BC51" s="4" cm="1">
        <f t="array" aca="1" ref="BC51" ca="1">INDEX(Monsters[Chance to Use 2], AU51)</f>
        <v>0.25</v>
      </c>
      <c r="BD51" cm="1">
        <f t="array" aca="1" ref="BD51" ca="1">INDEX(Monsters[Ability 1 ID], AU51)</f>
        <v>7</v>
      </c>
      <c r="BE51" cm="1">
        <f t="array" aca="1" ref="BE51" ca="1">INDEX(Monsters[Ability 2 ID], AU51)</f>
        <v>2</v>
      </c>
      <c r="BF51" cm="1">
        <f t="array" aca="1" ref="BF51" ca="1">INDEX(Abilities[Stamina Cost], BD51)</f>
        <v>5</v>
      </c>
      <c r="BG51" cm="1">
        <f t="array" aca="1" ref="BG51" ca="1">INDEX(Abilities[Stamina Cost], BE51)</f>
        <v>6</v>
      </c>
      <c r="BH51">
        <f t="shared" ca="1" si="17"/>
        <v>1</v>
      </c>
      <c r="BI51">
        <f t="shared" ca="1" si="18"/>
        <v>5</v>
      </c>
      <c r="BJ51">
        <f t="shared" ca="1" si="19"/>
        <v>6</v>
      </c>
      <c r="BK51">
        <f t="shared" ca="1" si="20"/>
        <v>2</v>
      </c>
      <c r="BL51">
        <f t="shared" ca="1" si="21"/>
        <v>2</v>
      </c>
      <c r="BM51" s="19" cm="1">
        <f t="array" aca="1" ref="BM51" ca="1">INDEX(Abilities[Element ID], $BL51)</f>
        <v>1</v>
      </c>
      <c r="BN51" s="19" cm="1">
        <f t="array" aca="1" ref="BN51" ca="1">INDEX(Abilities[Stamina Cost], $BL51)</f>
        <v>6</v>
      </c>
      <c r="BO51" s="19" cm="1">
        <f t="array" aca="1" ref="BO51" ca="1">INDEX(Abilities[Min Damage], $BL51)</f>
        <v>10</v>
      </c>
      <c r="BP51" s="19" cm="1">
        <f t="array" aca="1" ref="BP51" ca="1">INDEX(Abilities[Max Damage], $BL51)</f>
        <v>25</v>
      </c>
      <c r="BQ51" s="15">
        <f t="shared" ca="1" si="22"/>
        <v>17.531627990108923</v>
      </c>
      <c r="BR51" t="str" cm="1">
        <f t="array" aca="1" ref="BR51" ca="1">INDEX(Abilities[Special Effect], BL51)</f>
        <v>Sunder</v>
      </c>
      <c r="BS51" t="b" cm="1">
        <f t="array" aca="1" ref="BS51" ca="1">RAND() &lt;INDEX(Abilities[Effect Chance], BL51)*BA51/100</f>
        <v>1</v>
      </c>
      <c r="BT51" t="str">
        <f t="shared" ca="1" si="23"/>
        <v>Sunder</v>
      </c>
      <c r="BU51" s="15">
        <f t="shared" ca="1" si="24"/>
        <v>17.531627990108923</v>
      </c>
      <c r="BV51" s="15">
        <f t="shared" ca="1" si="25"/>
        <v>3.9919193611746224</v>
      </c>
      <c r="BW51" t="b">
        <f t="shared" ca="1" si="26"/>
        <v>0</v>
      </c>
      <c r="BX51" t="b">
        <f ca="1">AND(BW51, AT51=COUNTA(Parties[Opponent Party]))</f>
        <v>0</v>
      </c>
      <c r="BY51" s="15" cm="1">
        <f t="array" aca="1" ref="BY51" ca="1">INDEX(ElementMultiplier, AA51, BB51)*100/AZ51</f>
        <v>3.8461538461538463</v>
      </c>
      <c r="BZ51" s="19">
        <f t="shared" ca="1" si="27"/>
        <v>15</v>
      </c>
      <c r="CA51" s="19">
        <f t="shared" ca="1" si="28"/>
        <v>33</v>
      </c>
      <c r="CB51" s="19">
        <f t="shared" ca="1" si="29"/>
        <v>53</v>
      </c>
      <c r="CC51" s="19">
        <f t="shared" ca="1" si="30"/>
        <v>100</v>
      </c>
      <c r="CD51" s="19">
        <f t="shared" ca="1" si="31"/>
        <v>26</v>
      </c>
      <c r="CE51" s="19">
        <f t="shared" ca="1" si="32"/>
        <v>70</v>
      </c>
      <c r="CF51" t="str">
        <f t="shared" ca="1" si="33"/>
        <v/>
      </c>
    </row>
    <row r="52" spans="8:84">
      <c r="H52">
        <f t="shared" ca="1" si="0"/>
        <v>1</v>
      </c>
      <c r="I52" cm="1">
        <f t="array" aca="1" ref="I52" ca="1">IF(H52=H51, I51, INDEX(Parties[Player ID], H52))</f>
        <v>1</v>
      </c>
      <c r="J52" t="str" cm="1">
        <f t="array" aca="1" ref="J52" ca="1">IF(I52=I51,J51, INDEX(Monsters[Name], I52))</f>
        <v>Hades</v>
      </c>
      <c r="K52" cm="1">
        <f t="array" aca="1" ref="K52" ca="1">IF(AND($H52=$H51, CF51=""), AO51, INDEX(Monsters[Health], $I52))</f>
        <v>11</v>
      </c>
      <c r="L52" cm="1">
        <f t="array" aca="1" ref="L52" ca="1">IF(AND($H52=$H51, $CF51=""), AP51, INDEX(Monsters[Stamina], $I52))</f>
        <v>45</v>
      </c>
      <c r="M52" s="19" cm="1">
        <f t="array" aca="1" ref="M52" ca="1">IF(AND($H52=$H51, $CF51=""), AQ51, INDEX(Monsters[Attack], $I52))</f>
        <v>70</v>
      </c>
      <c r="N52" s="19" cm="1">
        <f t="array" aca="1" ref="N52" ca="1">IF(AND($H52=$H51, $CF51=""), AR51, INDEX(Monsters[Defense], $I52))</f>
        <v>65</v>
      </c>
      <c r="O52" s="19" cm="1">
        <f t="array" aca="1" ref="O52" ca="1">IF(AND($H52=$H51, $CF51=""), AS51, INDEX(Monsters[Luck], $I52))</f>
        <v>50</v>
      </c>
      <c r="P52" cm="1">
        <f t="array" aca="1" ref="P52" ca="1">IF(I52=I51, P51, MATCH(INDEX(Monsters[Element], I52), Elements, 0))</f>
        <v>1</v>
      </c>
      <c r="Q52" s="4" cm="1">
        <f t="array" aca="1" ref="Q52" ca="1">INDEX(Monsters[Chance to Use 2], I52)</f>
        <v>0.55000000000000004</v>
      </c>
      <c r="R52" cm="1">
        <f t="array" aca="1" ref="R52" ca="1">INDEX(Monsters[Ability 1 ID], I52)</f>
        <v>1</v>
      </c>
      <c r="S52" cm="1">
        <f t="array" aca="1" ref="S52" ca="1">INDEX(Monsters[Ability 2 ID], I52)</f>
        <v>7</v>
      </c>
      <c r="T52" cm="1">
        <f t="array" aca="1" ref="T52" ca="1">INDEX(Abilities[Stamina Cost], R52)</f>
        <v>5</v>
      </c>
      <c r="U52" cm="1">
        <f t="array" aca="1" ref="U52" ca="1">INDEX(Abilities[Stamina Cost], S52)</f>
        <v>5</v>
      </c>
      <c r="V52">
        <f t="shared" ca="1" si="1"/>
        <v>1</v>
      </c>
      <c r="W52">
        <f t="shared" ca="1" si="2"/>
        <v>5</v>
      </c>
      <c r="X52">
        <f t="shared" ca="1" si="3"/>
        <v>5</v>
      </c>
      <c r="Y52">
        <f t="shared" ca="1" si="4"/>
        <v>2</v>
      </c>
      <c r="Z52">
        <f t="shared" ca="1" si="5"/>
        <v>7</v>
      </c>
      <c r="AA52" s="19" cm="1">
        <f t="array" aca="1" ref="AA52" ca="1">INDEX(Abilities[Element ID], $Z52)</f>
        <v>3</v>
      </c>
      <c r="AB52" s="19" cm="1">
        <f t="array" aca="1" ref="AB52" ca="1">INDEX(Abilities[Stamina Cost], $Z52)</f>
        <v>5</v>
      </c>
      <c r="AC52" s="19" cm="1">
        <f t="array" aca="1" ref="AC52" ca="1">INDEX(Abilities[Min Damage], $Z52)</f>
        <v>5</v>
      </c>
      <c r="AD52" s="19" cm="1">
        <f t="array" aca="1" ref="AD52" ca="1">INDEX(Abilities[Max Damage], $Z52)</f>
        <v>10</v>
      </c>
      <c r="AE52" s="15">
        <f t="shared" ca="1" si="6"/>
        <v>4.0333410008909842</v>
      </c>
      <c r="AF52" t="str" cm="1">
        <f t="array" aca="1" ref="AF52" ca="1">INDEX(Abilities[Special Effect], Z52)</f>
        <v>Fortify</v>
      </c>
      <c r="AG52" t="b" cm="1">
        <f t="array" aca="1" ref="AG52" ca="1">RAND() &lt;INDEX(Abilities[Effect Chance], Z52)*O52/100</f>
        <v>0</v>
      </c>
      <c r="AH52" t="str">
        <f t="shared" ca="1" si="34"/>
        <v/>
      </c>
      <c r="AI52" s="15">
        <f t="shared" ca="1" si="7"/>
        <v>4.0333410008909842</v>
      </c>
      <c r="AJ52" s="15">
        <f t="shared" ca="1" si="8"/>
        <v>8.4579890621640175</v>
      </c>
      <c r="AK52" t="b">
        <f t="shared" ca="1" si="9"/>
        <v>0</v>
      </c>
      <c r="AL52" t="b">
        <f ca="1">AND(AK52, H52=COUNTA(Parties[Player Party]))</f>
        <v>0</v>
      </c>
      <c r="AM52" s="15" cm="1">
        <f t="array" aca="1" ref="AM52" ca="1">INDEX(ElementMultiplier, BM52, P52)*100/N52</f>
        <v>0.76923076923076927</v>
      </c>
      <c r="AN52" s="15">
        <f t="shared" ca="1" si="10"/>
        <v>7</v>
      </c>
      <c r="AO52" s="19">
        <f t="shared" ca="1" si="11"/>
        <v>4</v>
      </c>
      <c r="AP52" s="19">
        <f t="shared" ca="1" si="12"/>
        <v>40</v>
      </c>
      <c r="AQ52" s="19">
        <f t="shared" ca="1" si="13"/>
        <v>70</v>
      </c>
      <c r="AR52" s="19">
        <f t="shared" ca="1" si="14"/>
        <v>65</v>
      </c>
      <c r="AS52" s="19">
        <f t="shared" ca="1" si="15"/>
        <v>50</v>
      </c>
      <c r="AT52">
        <f t="shared" ca="1" si="16"/>
        <v>1</v>
      </c>
      <c r="AU52" cm="1">
        <f t="array" aca="1" ref="AU52" ca="1">IF(AT52=AT51, AU51, INDEX(Parties[Opponent ID], AT52))</f>
        <v>8</v>
      </c>
      <c r="AV52" t="str" cm="1">
        <f t="array" aca="1" ref="AV52" ca="1">IF(AU52=AU51,AV51, INDEX(Monsters[Name], AU52))</f>
        <v>Ripper</v>
      </c>
      <c r="AW52" cm="1">
        <f t="array" aca="1" ref="AW52" ca="1">IF(AND($AT52=$AT51, $CF51=""), CA51, INDEX(Monsters[Health], $AU52))</f>
        <v>33</v>
      </c>
      <c r="AX52" cm="1">
        <f t="array" aca="1" ref="AX52" ca="1">IF(AND($AT52=$AT51, $CF51=""), CB51, INDEX(Monsters[Stamina], $AU52))</f>
        <v>53</v>
      </c>
      <c r="AY52" s="19" cm="1">
        <f t="array" aca="1" ref="AY52" ca="1">IF(AND($AT52=$AT51, $CF51=""), CC51, INDEX(Monsters[Attack], $AU52))</f>
        <v>100</v>
      </c>
      <c r="AZ52" s="19" cm="1">
        <f t="array" aca="1" ref="AZ52" ca="1">IF(AND($AT52=$AT51, $CF51=""), CD51, INDEX(Monsters[Defense], $AU52))</f>
        <v>26</v>
      </c>
      <c r="BA52" s="19" cm="1">
        <f t="array" aca="1" ref="BA52" ca="1">IF(AND($AT52=$AT51, $CF51=""), CE51, INDEX(Monsters[Luck], $AU52))</f>
        <v>70</v>
      </c>
      <c r="BB52" cm="1">
        <f t="array" aca="1" ref="BB52" ca="1">IF(AU52=AU51, BB51, MATCH(INDEX(Monsters[Element], AU52), Elements, 0))</f>
        <v>6</v>
      </c>
      <c r="BC52" s="4" cm="1">
        <f t="array" aca="1" ref="BC52" ca="1">INDEX(Monsters[Chance to Use 2], AU52)</f>
        <v>0.25</v>
      </c>
      <c r="BD52" cm="1">
        <f t="array" aca="1" ref="BD52" ca="1">INDEX(Monsters[Ability 1 ID], AU52)</f>
        <v>7</v>
      </c>
      <c r="BE52" cm="1">
        <f t="array" aca="1" ref="BE52" ca="1">INDEX(Monsters[Ability 2 ID], AU52)</f>
        <v>2</v>
      </c>
      <c r="BF52" cm="1">
        <f t="array" aca="1" ref="BF52" ca="1">INDEX(Abilities[Stamina Cost], BD52)</f>
        <v>5</v>
      </c>
      <c r="BG52" cm="1">
        <f t="array" aca="1" ref="BG52" ca="1">INDEX(Abilities[Stamina Cost], BE52)</f>
        <v>6</v>
      </c>
      <c r="BH52">
        <f t="shared" ca="1" si="17"/>
        <v>1</v>
      </c>
      <c r="BI52">
        <f t="shared" ca="1" si="18"/>
        <v>5</v>
      </c>
      <c r="BJ52">
        <f t="shared" ca="1" si="19"/>
        <v>6</v>
      </c>
      <c r="BK52">
        <f t="shared" ca="1" si="20"/>
        <v>1</v>
      </c>
      <c r="BL52">
        <f t="shared" ca="1" si="21"/>
        <v>7</v>
      </c>
      <c r="BM52" s="19" cm="1">
        <f t="array" aca="1" ref="BM52" ca="1">INDEX(Abilities[Element ID], $BL52)</f>
        <v>3</v>
      </c>
      <c r="BN52" s="19" cm="1">
        <f t="array" aca="1" ref="BN52" ca="1">INDEX(Abilities[Stamina Cost], $BL52)</f>
        <v>5</v>
      </c>
      <c r="BO52" s="19" cm="1">
        <f t="array" aca="1" ref="BO52" ca="1">INDEX(Abilities[Min Damage], $BL52)</f>
        <v>5</v>
      </c>
      <c r="BP52" s="19" cm="1">
        <f t="array" aca="1" ref="BP52" ca="1">INDEX(Abilities[Max Damage], $BL52)</f>
        <v>10</v>
      </c>
      <c r="BQ52" s="15">
        <f t="shared" ca="1" si="22"/>
        <v>8.4579890621640175</v>
      </c>
      <c r="BR52" t="str" cm="1">
        <f t="array" aca="1" ref="BR52" ca="1">INDEX(Abilities[Special Effect], BL52)</f>
        <v>Fortify</v>
      </c>
      <c r="BS52" t="b" cm="1">
        <f t="array" aca="1" ref="BS52" ca="1">RAND() &lt;INDEX(Abilities[Effect Chance], BL52)*BA52/100</f>
        <v>1</v>
      </c>
      <c r="BT52" t="str">
        <f t="shared" ca="1" si="23"/>
        <v>Fortify</v>
      </c>
      <c r="BU52" s="15">
        <f t="shared" ca="1" si="24"/>
        <v>8.4579890621640175</v>
      </c>
      <c r="BV52" s="15">
        <f t="shared" ca="1" si="25"/>
        <v>4.0333410008909842</v>
      </c>
      <c r="BW52" t="b">
        <f t="shared" ca="1" si="26"/>
        <v>0</v>
      </c>
      <c r="BX52" t="b">
        <f ca="1">AND(BW52, AT52=COUNTA(Parties[Opponent Party]))</f>
        <v>0</v>
      </c>
      <c r="BY52" s="15" cm="1">
        <f t="array" aca="1" ref="BY52" ca="1">INDEX(ElementMultiplier, AA52, BB52)*100/AZ52</f>
        <v>3.8461538461538463</v>
      </c>
      <c r="BZ52" s="19">
        <f t="shared" ca="1" si="27"/>
        <v>16</v>
      </c>
      <c r="CA52" s="19">
        <f t="shared" ca="1" si="28"/>
        <v>17</v>
      </c>
      <c r="CB52" s="19">
        <f t="shared" ca="1" si="29"/>
        <v>48</v>
      </c>
      <c r="CC52" s="19">
        <f t="shared" ca="1" si="30"/>
        <v>100</v>
      </c>
      <c r="CD52" s="19">
        <f t="shared" ca="1" si="31"/>
        <v>29</v>
      </c>
      <c r="CE52" s="19">
        <f t="shared" ca="1" si="32"/>
        <v>70</v>
      </c>
      <c r="CF52" t="str">
        <f t="shared" ca="1" si="33"/>
        <v/>
      </c>
    </row>
    <row r="53" spans="8:84">
      <c r="H53">
        <f t="shared" ca="1" si="0"/>
        <v>1</v>
      </c>
      <c r="I53" cm="1">
        <f t="array" aca="1" ref="I53" ca="1">IF(H53=H52, I52, INDEX(Parties[Player ID], H53))</f>
        <v>1</v>
      </c>
      <c r="J53" t="str" cm="1">
        <f t="array" aca="1" ref="J53" ca="1">IF(I53=I52,J52, INDEX(Monsters[Name], I53))</f>
        <v>Hades</v>
      </c>
      <c r="K53" cm="1">
        <f t="array" aca="1" ref="K53" ca="1">IF(AND($H53=$H52, CF52=""), AO52, INDEX(Monsters[Health], $I53))</f>
        <v>4</v>
      </c>
      <c r="L53" cm="1">
        <f t="array" aca="1" ref="L53" ca="1">IF(AND($H53=$H52, $CF52=""), AP52, INDEX(Monsters[Stamina], $I53))</f>
        <v>40</v>
      </c>
      <c r="M53" s="19" cm="1">
        <f t="array" aca="1" ref="M53" ca="1">IF(AND($H53=$H52, $CF52=""), AQ52, INDEX(Monsters[Attack], $I53))</f>
        <v>70</v>
      </c>
      <c r="N53" s="19" cm="1">
        <f t="array" aca="1" ref="N53" ca="1">IF(AND($H53=$H52, $CF52=""), AR52, INDEX(Monsters[Defense], $I53))</f>
        <v>65</v>
      </c>
      <c r="O53" s="19" cm="1">
        <f t="array" aca="1" ref="O53" ca="1">IF(AND($H53=$H52, $CF52=""), AS52, INDEX(Monsters[Luck], $I53))</f>
        <v>50</v>
      </c>
      <c r="P53" cm="1">
        <f t="array" aca="1" ref="P53" ca="1">IF(I53=I52, P52, MATCH(INDEX(Monsters[Element], I53), Elements, 0))</f>
        <v>1</v>
      </c>
      <c r="Q53" s="4" cm="1">
        <f t="array" aca="1" ref="Q53" ca="1">INDEX(Monsters[Chance to Use 2], I53)</f>
        <v>0.55000000000000004</v>
      </c>
      <c r="R53" cm="1">
        <f t="array" aca="1" ref="R53" ca="1">INDEX(Monsters[Ability 1 ID], I53)</f>
        <v>1</v>
      </c>
      <c r="S53" cm="1">
        <f t="array" aca="1" ref="S53" ca="1">INDEX(Monsters[Ability 2 ID], I53)</f>
        <v>7</v>
      </c>
      <c r="T53" cm="1">
        <f t="array" aca="1" ref="T53" ca="1">INDEX(Abilities[Stamina Cost], R53)</f>
        <v>5</v>
      </c>
      <c r="U53" cm="1">
        <f t="array" aca="1" ref="U53" ca="1">INDEX(Abilities[Stamina Cost], S53)</f>
        <v>5</v>
      </c>
      <c r="V53">
        <f t="shared" ca="1" si="1"/>
        <v>1</v>
      </c>
      <c r="W53">
        <f t="shared" ca="1" si="2"/>
        <v>5</v>
      </c>
      <c r="X53">
        <f t="shared" ca="1" si="3"/>
        <v>5</v>
      </c>
      <c r="Y53">
        <f t="shared" ca="1" si="4"/>
        <v>1</v>
      </c>
      <c r="Z53">
        <f t="shared" ca="1" si="5"/>
        <v>1</v>
      </c>
      <c r="AA53" s="19" cm="1">
        <f t="array" aca="1" ref="AA53" ca="1">INDEX(Abilities[Element ID], $Z53)</f>
        <v>1</v>
      </c>
      <c r="AB53" s="19" cm="1">
        <f t="array" aca="1" ref="AB53" ca="1">INDEX(Abilities[Stamina Cost], $Z53)</f>
        <v>5</v>
      </c>
      <c r="AC53" s="19" cm="1">
        <f t="array" aca="1" ref="AC53" ca="1">INDEX(Abilities[Min Damage], $Z53)</f>
        <v>3.5</v>
      </c>
      <c r="AD53" s="19" cm="1">
        <f t="array" aca="1" ref="AD53" ca="1">INDEX(Abilities[Max Damage], $Z53)</f>
        <v>10</v>
      </c>
      <c r="AE53" s="15">
        <f t="shared" ca="1" si="6"/>
        <v>4.1235093464022325</v>
      </c>
      <c r="AF53" t="str" cm="1">
        <f t="array" aca="1" ref="AF53" ca="1">INDEX(Abilities[Special Effect], Z53)</f>
        <v>Hit Chance</v>
      </c>
      <c r="AG53" t="b" cm="1">
        <f t="array" aca="1" ref="AG53" ca="1">RAND() &lt;INDEX(Abilities[Effect Chance], Z53)*O53/100</f>
        <v>0</v>
      </c>
      <c r="AH53" t="str">
        <f t="shared" ca="1" si="34"/>
        <v/>
      </c>
      <c r="AI53" s="15">
        <f t="shared" ca="1" si="7"/>
        <v>0</v>
      </c>
      <c r="AJ53" s="15">
        <f t="shared" ca="1" si="8"/>
        <v>18.823010522936059</v>
      </c>
      <c r="AK53" t="b">
        <f t="shared" ca="1" si="9"/>
        <v>1</v>
      </c>
      <c r="AL53" t="b">
        <f ca="1">AND(AK53, H53=COUNTA(Parties[Player Party]))</f>
        <v>1</v>
      </c>
      <c r="AM53" s="15" cm="1">
        <f t="array" aca="1" ref="AM53" ca="1">INDEX(ElementMultiplier, BM53, P53)*100/N53</f>
        <v>1.5384615384615385</v>
      </c>
      <c r="AN53" s="15">
        <f t="shared" ca="1" si="10"/>
        <v>29</v>
      </c>
      <c r="AO53" s="19">
        <f t="shared" ca="1" si="11"/>
        <v>0</v>
      </c>
      <c r="AP53" s="19">
        <f t="shared" ca="1" si="12"/>
        <v>35</v>
      </c>
      <c r="AQ53" s="19">
        <f t="shared" ca="1" si="13"/>
        <v>70</v>
      </c>
      <c r="AR53" s="19">
        <f t="shared" ca="1" si="14"/>
        <v>65</v>
      </c>
      <c r="AS53" s="19">
        <f t="shared" ca="1" si="15"/>
        <v>50</v>
      </c>
      <c r="AT53">
        <f t="shared" ca="1" si="16"/>
        <v>1</v>
      </c>
      <c r="AU53" cm="1">
        <f t="array" aca="1" ref="AU53" ca="1">IF(AT53=AT52, AU52, INDEX(Parties[Opponent ID], AT53))</f>
        <v>8</v>
      </c>
      <c r="AV53" t="str" cm="1">
        <f t="array" aca="1" ref="AV53" ca="1">IF(AU53=AU52,AV52, INDEX(Monsters[Name], AU53))</f>
        <v>Ripper</v>
      </c>
      <c r="AW53" cm="1">
        <f t="array" aca="1" ref="AW53" ca="1">IF(AND($AT53=$AT52, $CF52=""), CA52, INDEX(Monsters[Health], $AU53))</f>
        <v>17</v>
      </c>
      <c r="AX53" cm="1">
        <f t="array" aca="1" ref="AX53" ca="1">IF(AND($AT53=$AT52, $CF52=""), CB52, INDEX(Monsters[Stamina], $AU53))</f>
        <v>48</v>
      </c>
      <c r="AY53" s="19" cm="1">
        <f t="array" aca="1" ref="AY53" ca="1">IF(AND($AT53=$AT52, $CF52=""), CC52, INDEX(Monsters[Attack], $AU53))</f>
        <v>100</v>
      </c>
      <c r="AZ53" s="19" cm="1">
        <f t="array" aca="1" ref="AZ53" ca="1">IF(AND($AT53=$AT52, $CF52=""), CD52, INDEX(Monsters[Defense], $AU53))</f>
        <v>29</v>
      </c>
      <c r="BA53" s="19" cm="1">
        <f t="array" aca="1" ref="BA53" ca="1">IF(AND($AT53=$AT52, $CF52=""), CE52, INDEX(Monsters[Luck], $AU53))</f>
        <v>70</v>
      </c>
      <c r="BB53" cm="1">
        <f t="array" aca="1" ref="BB53" ca="1">IF(AU53=AU52, BB52, MATCH(INDEX(Monsters[Element], AU53), Elements, 0))</f>
        <v>6</v>
      </c>
      <c r="BC53" s="4" cm="1">
        <f t="array" aca="1" ref="BC53" ca="1">INDEX(Monsters[Chance to Use 2], AU53)</f>
        <v>0.25</v>
      </c>
      <c r="BD53" cm="1">
        <f t="array" aca="1" ref="BD53" ca="1">INDEX(Monsters[Ability 1 ID], AU53)</f>
        <v>7</v>
      </c>
      <c r="BE53" cm="1">
        <f t="array" aca="1" ref="BE53" ca="1">INDEX(Monsters[Ability 2 ID], AU53)</f>
        <v>2</v>
      </c>
      <c r="BF53" cm="1">
        <f t="array" aca="1" ref="BF53" ca="1">INDEX(Abilities[Stamina Cost], BD53)</f>
        <v>5</v>
      </c>
      <c r="BG53" cm="1">
        <f t="array" aca="1" ref="BG53" ca="1">INDEX(Abilities[Stamina Cost], BE53)</f>
        <v>6</v>
      </c>
      <c r="BH53">
        <f t="shared" ca="1" si="17"/>
        <v>1</v>
      </c>
      <c r="BI53">
        <f t="shared" ca="1" si="18"/>
        <v>5</v>
      </c>
      <c r="BJ53">
        <f t="shared" ca="1" si="19"/>
        <v>6</v>
      </c>
      <c r="BK53">
        <f t="shared" ca="1" si="20"/>
        <v>2</v>
      </c>
      <c r="BL53">
        <f t="shared" ca="1" si="21"/>
        <v>2</v>
      </c>
      <c r="BM53" s="19" cm="1">
        <f t="array" aca="1" ref="BM53" ca="1">INDEX(Abilities[Element ID], $BL53)</f>
        <v>1</v>
      </c>
      <c r="BN53" s="19" cm="1">
        <f t="array" aca="1" ref="BN53" ca="1">INDEX(Abilities[Stamina Cost], $BL53)</f>
        <v>6</v>
      </c>
      <c r="BO53" s="19" cm="1">
        <f t="array" aca="1" ref="BO53" ca="1">INDEX(Abilities[Min Damage], $BL53)</f>
        <v>10</v>
      </c>
      <c r="BP53" s="19" cm="1">
        <f t="array" aca="1" ref="BP53" ca="1">INDEX(Abilities[Max Damage], $BL53)</f>
        <v>25</v>
      </c>
      <c r="BQ53" s="15">
        <f t="shared" ca="1" si="22"/>
        <v>18.823010522936059</v>
      </c>
      <c r="BR53" t="str" cm="1">
        <f t="array" aca="1" ref="BR53" ca="1">INDEX(Abilities[Special Effect], BL53)</f>
        <v>Sunder</v>
      </c>
      <c r="BS53" t="b" cm="1">
        <f t="array" aca="1" ref="BS53" ca="1">RAND() &lt;INDEX(Abilities[Effect Chance], BL53)*BA53/100</f>
        <v>0</v>
      </c>
      <c r="BT53" t="str">
        <f t="shared" ca="1" si="23"/>
        <v/>
      </c>
      <c r="BU53" s="15">
        <f t="shared" ca="1" si="24"/>
        <v>18.823010522936059</v>
      </c>
      <c r="BV53" s="15">
        <f t="shared" ca="1" si="25"/>
        <v>0</v>
      </c>
      <c r="BW53" t="b">
        <f t="shared" ca="1" si="26"/>
        <v>0</v>
      </c>
      <c r="BX53" t="b">
        <f ca="1">AND(BW53, AT53=COUNTA(Parties[Opponent Party]))</f>
        <v>0</v>
      </c>
      <c r="BY53" s="15" cm="1">
        <f t="array" aca="1" ref="BY53" ca="1">INDEX(ElementMultiplier, AA53, BB53)*100/AZ53</f>
        <v>5.1724137931034484</v>
      </c>
      <c r="BZ53" s="19">
        <f t="shared" ca="1" si="27"/>
        <v>0</v>
      </c>
      <c r="CA53" s="19">
        <f t="shared" ca="1" si="28"/>
        <v>17</v>
      </c>
      <c r="CB53" s="19">
        <f t="shared" ca="1" si="29"/>
        <v>42</v>
      </c>
      <c r="CC53" s="19">
        <f t="shared" ca="1" si="30"/>
        <v>100</v>
      </c>
      <c r="CD53" s="19">
        <f t="shared" ca="1" si="31"/>
        <v>29</v>
      </c>
      <c r="CE53" s="19">
        <f t="shared" ca="1" si="32"/>
        <v>70</v>
      </c>
      <c r="CF53" t="str">
        <f t="shared" ca="1" si="33"/>
        <v>Opponent</v>
      </c>
    </row>
    <row r="54" spans="8:84">
      <c r="H54">
        <f t="shared" ca="1" si="0"/>
        <v>1</v>
      </c>
      <c r="I54" cm="1">
        <f t="array" aca="1" ref="I54" ca="1">IF(H54=H53, I53, INDEX(Parties[Player ID], H54))</f>
        <v>1</v>
      </c>
      <c r="J54" t="str" cm="1">
        <f t="array" aca="1" ref="J54" ca="1">IF(I54=I53,J53, INDEX(Monsters[Name], I54))</f>
        <v>Hades</v>
      </c>
      <c r="K54" cm="1">
        <f t="array" aca="1" ref="K54" ca="1">IF(AND($H54=$H53, CF53=""), AO53, INDEX(Monsters[Health], $I54))</f>
        <v>80</v>
      </c>
      <c r="L54" cm="1">
        <f t="array" aca="1" ref="L54" ca="1">IF(AND($H54=$H53, $CF53=""), AP53, INDEX(Monsters[Stamina], $I54))</f>
        <v>80</v>
      </c>
      <c r="M54" s="19" cm="1">
        <f t="array" aca="1" ref="M54" ca="1">IF(AND($H54=$H53, $CF53=""), AQ53, INDEX(Monsters[Attack], $I54))</f>
        <v>70</v>
      </c>
      <c r="N54" s="19" cm="1">
        <f t="array" aca="1" ref="N54" ca="1">IF(AND($H54=$H53, $CF53=""), AR53, INDEX(Monsters[Defense], $I54))</f>
        <v>65</v>
      </c>
      <c r="O54" s="19" cm="1">
        <f t="array" aca="1" ref="O54" ca="1">IF(AND($H54=$H53, $CF53=""), AS53, INDEX(Monsters[Luck], $I54))</f>
        <v>50</v>
      </c>
      <c r="P54" cm="1">
        <f t="array" aca="1" ref="P54" ca="1">IF(I54=I53, P53, MATCH(INDEX(Monsters[Element], I54), Elements, 0))</f>
        <v>1</v>
      </c>
      <c r="Q54" s="4" cm="1">
        <f t="array" aca="1" ref="Q54" ca="1">INDEX(Monsters[Chance to Use 2], I54)</f>
        <v>0.55000000000000004</v>
      </c>
      <c r="R54" cm="1">
        <f t="array" aca="1" ref="R54" ca="1">INDEX(Monsters[Ability 1 ID], I54)</f>
        <v>1</v>
      </c>
      <c r="S54" cm="1">
        <f t="array" aca="1" ref="S54" ca="1">INDEX(Monsters[Ability 2 ID], I54)</f>
        <v>7</v>
      </c>
      <c r="T54" cm="1">
        <f t="array" aca="1" ref="T54" ca="1">INDEX(Abilities[Stamina Cost], R54)</f>
        <v>5</v>
      </c>
      <c r="U54" cm="1">
        <f t="array" aca="1" ref="U54" ca="1">INDEX(Abilities[Stamina Cost], S54)</f>
        <v>5</v>
      </c>
      <c r="V54">
        <f t="shared" ca="1" si="1"/>
        <v>1</v>
      </c>
      <c r="W54">
        <f t="shared" ca="1" si="2"/>
        <v>5</v>
      </c>
      <c r="X54">
        <f t="shared" ca="1" si="3"/>
        <v>5</v>
      </c>
      <c r="Y54">
        <f t="shared" ca="1" si="4"/>
        <v>2</v>
      </c>
      <c r="Z54">
        <f t="shared" ca="1" si="5"/>
        <v>7</v>
      </c>
      <c r="AA54" s="19" cm="1">
        <f t="array" aca="1" ref="AA54" ca="1">INDEX(Abilities[Element ID], $Z54)</f>
        <v>3</v>
      </c>
      <c r="AB54" s="19" cm="1">
        <f t="array" aca="1" ref="AB54" ca="1">INDEX(Abilities[Stamina Cost], $Z54)</f>
        <v>5</v>
      </c>
      <c r="AC54" s="19" cm="1">
        <f t="array" aca="1" ref="AC54" ca="1">INDEX(Abilities[Min Damage], $Z54)</f>
        <v>5</v>
      </c>
      <c r="AD54" s="19" cm="1">
        <f t="array" aca="1" ref="AD54" ca="1">INDEX(Abilities[Max Damage], $Z54)</f>
        <v>10</v>
      </c>
      <c r="AE54" s="15">
        <f t="shared" ca="1" si="6"/>
        <v>5.1850708479472312</v>
      </c>
      <c r="AF54" t="str" cm="1">
        <f t="array" aca="1" ref="AF54" ca="1">INDEX(Abilities[Special Effect], Z54)</f>
        <v>Fortify</v>
      </c>
      <c r="AG54" t="b" cm="1">
        <f t="array" aca="1" ref="AG54" ca="1">RAND() &lt;INDEX(Abilities[Effect Chance], Z54)*O54/100</f>
        <v>0</v>
      </c>
      <c r="AH54" t="str">
        <f t="shared" ca="1" si="34"/>
        <v/>
      </c>
      <c r="AI54" s="15">
        <f t="shared" ca="1" si="7"/>
        <v>5.1850708479472312</v>
      </c>
      <c r="AJ54" s="15">
        <f t="shared" ca="1" si="8"/>
        <v>12.445695414864264</v>
      </c>
      <c r="AK54" t="b">
        <f t="shared" ca="1" si="9"/>
        <v>0</v>
      </c>
      <c r="AL54" t="b">
        <f ca="1">AND(AK54, H54=COUNTA(Parties[Player Party]))</f>
        <v>0</v>
      </c>
      <c r="AM54" s="15" cm="1">
        <f t="array" aca="1" ref="AM54" ca="1">INDEX(ElementMultiplier, BM54, P54)*100/N54</f>
        <v>1.5384615384615385</v>
      </c>
      <c r="AN54" s="15">
        <f t="shared" ca="1" si="10"/>
        <v>19</v>
      </c>
      <c r="AO54" s="19">
        <f t="shared" ca="1" si="11"/>
        <v>61</v>
      </c>
      <c r="AP54" s="19">
        <f t="shared" ca="1" si="12"/>
        <v>75</v>
      </c>
      <c r="AQ54" s="19">
        <f t="shared" ca="1" si="13"/>
        <v>70</v>
      </c>
      <c r="AR54" s="19">
        <f t="shared" ca="1" si="14"/>
        <v>59</v>
      </c>
      <c r="AS54" s="19">
        <f t="shared" ca="1" si="15"/>
        <v>50</v>
      </c>
      <c r="AT54">
        <f t="shared" ca="1" si="16"/>
        <v>1</v>
      </c>
      <c r="AU54" cm="1">
        <f t="array" aca="1" ref="AU54" ca="1">IF(AT54=AT53, AU53, INDEX(Parties[Opponent ID], AT54))</f>
        <v>8</v>
      </c>
      <c r="AV54" t="str" cm="1">
        <f t="array" aca="1" ref="AV54" ca="1">IF(AU54=AU53,AV53, INDEX(Monsters[Name], AU54))</f>
        <v>Ripper</v>
      </c>
      <c r="AW54" cm="1">
        <f t="array" aca="1" ref="AW54" ca="1">IF(AND($AT54=$AT53, $CF53=""), CA53, INDEX(Monsters[Health], $AU54))</f>
        <v>120</v>
      </c>
      <c r="AX54" cm="1">
        <f t="array" aca="1" ref="AX54" ca="1">IF(AND($AT54=$AT53, $CF53=""), CB53, INDEX(Monsters[Stamina], $AU54))</f>
        <v>90</v>
      </c>
      <c r="AY54" s="19" cm="1">
        <f t="array" aca="1" ref="AY54" ca="1">IF(AND($AT54=$AT53, $CF53=""), CC53, INDEX(Monsters[Attack], $AU54))</f>
        <v>100</v>
      </c>
      <c r="AZ54" s="19" cm="1">
        <f t="array" aca="1" ref="AZ54" ca="1">IF(AND($AT54=$AT53, $CF53=""), CD53, INDEX(Monsters[Defense], $AU54))</f>
        <v>18</v>
      </c>
      <c r="BA54" s="19" cm="1">
        <f t="array" aca="1" ref="BA54" ca="1">IF(AND($AT54=$AT53, $CF53=""), CE53, INDEX(Monsters[Luck], $AU54))</f>
        <v>70</v>
      </c>
      <c r="BB54" cm="1">
        <f t="array" aca="1" ref="BB54" ca="1">IF(AU54=AU53, BB53, MATCH(INDEX(Monsters[Element], AU54), Elements, 0))</f>
        <v>6</v>
      </c>
      <c r="BC54" s="4" cm="1">
        <f t="array" aca="1" ref="BC54" ca="1">INDEX(Monsters[Chance to Use 2], AU54)</f>
        <v>0.25</v>
      </c>
      <c r="BD54" cm="1">
        <f t="array" aca="1" ref="BD54" ca="1">INDEX(Monsters[Ability 1 ID], AU54)</f>
        <v>7</v>
      </c>
      <c r="BE54" cm="1">
        <f t="array" aca="1" ref="BE54" ca="1">INDEX(Monsters[Ability 2 ID], AU54)</f>
        <v>2</v>
      </c>
      <c r="BF54" cm="1">
        <f t="array" aca="1" ref="BF54" ca="1">INDEX(Abilities[Stamina Cost], BD54)</f>
        <v>5</v>
      </c>
      <c r="BG54" cm="1">
        <f t="array" aca="1" ref="BG54" ca="1">INDEX(Abilities[Stamina Cost], BE54)</f>
        <v>6</v>
      </c>
      <c r="BH54">
        <f t="shared" ca="1" si="17"/>
        <v>1</v>
      </c>
      <c r="BI54">
        <f t="shared" ca="1" si="18"/>
        <v>5</v>
      </c>
      <c r="BJ54">
        <f t="shared" ca="1" si="19"/>
        <v>6</v>
      </c>
      <c r="BK54">
        <f t="shared" ca="1" si="20"/>
        <v>2</v>
      </c>
      <c r="BL54">
        <f t="shared" ca="1" si="21"/>
        <v>2</v>
      </c>
      <c r="BM54" s="19" cm="1">
        <f t="array" aca="1" ref="BM54" ca="1">INDEX(Abilities[Element ID], $BL54)</f>
        <v>1</v>
      </c>
      <c r="BN54" s="19" cm="1">
        <f t="array" aca="1" ref="BN54" ca="1">INDEX(Abilities[Stamina Cost], $BL54)</f>
        <v>6</v>
      </c>
      <c r="BO54" s="19" cm="1">
        <f t="array" aca="1" ref="BO54" ca="1">INDEX(Abilities[Min Damage], $BL54)</f>
        <v>10</v>
      </c>
      <c r="BP54" s="19" cm="1">
        <f t="array" aca="1" ref="BP54" ca="1">INDEX(Abilities[Max Damage], $BL54)</f>
        <v>25</v>
      </c>
      <c r="BQ54" s="15">
        <f t="shared" ca="1" si="22"/>
        <v>12.445695414864264</v>
      </c>
      <c r="BR54" t="str" cm="1">
        <f t="array" aca="1" ref="BR54" ca="1">INDEX(Abilities[Special Effect], BL54)</f>
        <v>Sunder</v>
      </c>
      <c r="BS54" t="b" cm="1">
        <f t="array" aca="1" ref="BS54" ca="1">RAND() &lt;INDEX(Abilities[Effect Chance], BL54)*BA54/100</f>
        <v>1</v>
      </c>
      <c r="BT54" t="str">
        <f t="shared" ca="1" si="23"/>
        <v>Sunder</v>
      </c>
      <c r="BU54" s="15">
        <f t="shared" ca="1" si="24"/>
        <v>12.445695414864264</v>
      </c>
      <c r="BV54" s="15">
        <f t="shared" ca="1" si="25"/>
        <v>5.1850708479472312</v>
      </c>
      <c r="BW54" t="b">
        <f t="shared" ca="1" si="26"/>
        <v>0</v>
      </c>
      <c r="BX54" t="b">
        <f ca="1">AND(BW54, AT54=COUNTA(Parties[Opponent Party]))</f>
        <v>0</v>
      </c>
      <c r="BY54" s="15" cm="1">
        <f t="array" aca="1" ref="BY54" ca="1">INDEX(ElementMultiplier, AA54, BB54)*100/AZ54</f>
        <v>5.5555555555555554</v>
      </c>
      <c r="BZ54" s="19">
        <f t="shared" ca="1" si="27"/>
        <v>29</v>
      </c>
      <c r="CA54" s="19">
        <f t="shared" ca="1" si="28"/>
        <v>91</v>
      </c>
      <c r="CB54" s="19">
        <f t="shared" ca="1" si="29"/>
        <v>84</v>
      </c>
      <c r="CC54" s="19">
        <f t="shared" ca="1" si="30"/>
        <v>100</v>
      </c>
      <c r="CD54" s="19">
        <f t="shared" ca="1" si="31"/>
        <v>18</v>
      </c>
      <c r="CE54" s="19">
        <f t="shared" ca="1" si="32"/>
        <v>70</v>
      </c>
      <c r="CF54" t="str">
        <f t="shared" ca="1" si="33"/>
        <v/>
      </c>
    </row>
    <row r="55" spans="8:84">
      <c r="H55">
        <f t="shared" ca="1" si="0"/>
        <v>1</v>
      </c>
      <c r="I55" cm="1">
        <f t="array" aca="1" ref="I55" ca="1">IF(H55=H54, I54, INDEX(Parties[Player ID], H55))</f>
        <v>1</v>
      </c>
      <c r="J55" t="str" cm="1">
        <f t="array" aca="1" ref="J55" ca="1">IF(I55=I54,J54, INDEX(Monsters[Name], I55))</f>
        <v>Hades</v>
      </c>
      <c r="K55" cm="1">
        <f t="array" aca="1" ref="K55" ca="1">IF(AND($H55=$H54, CF54=""), AO54, INDEX(Monsters[Health], $I55))</f>
        <v>61</v>
      </c>
      <c r="L55" cm="1">
        <f t="array" aca="1" ref="L55" ca="1">IF(AND($H55=$H54, $CF54=""), AP54, INDEX(Monsters[Stamina], $I55))</f>
        <v>75</v>
      </c>
      <c r="M55" s="19" cm="1">
        <f t="array" aca="1" ref="M55" ca="1">IF(AND($H55=$H54, $CF54=""), AQ54, INDEX(Monsters[Attack], $I55))</f>
        <v>70</v>
      </c>
      <c r="N55" s="19" cm="1">
        <f t="array" aca="1" ref="N55" ca="1">IF(AND($H55=$H54, $CF54=""), AR54, INDEX(Monsters[Defense], $I55))</f>
        <v>59</v>
      </c>
      <c r="O55" s="19" cm="1">
        <f t="array" aca="1" ref="O55" ca="1">IF(AND($H55=$H54, $CF54=""), AS54, INDEX(Monsters[Luck], $I55))</f>
        <v>50</v>
      </c>
      <c r="P55" cm="1">
        <f t="array" aca="1" ref="P55" ca="1">IF(I55=I54, P54, MATCH(INDEX(Monsters[Element], I55), Elements, 0))</f>
        <v>1</v>
      </c>
      <c r="Q55" s="4" cm="1">
        <f t="array" aca="1" ref="Q55" ca="1">INDEX(Monsters[Chance to Use 2], I55)</f>
        <v>0.55000000000000004</v>
      </c>
      <c r="R55" cm="1">
        <f t="array" aca="1" ref="R55" ca="1">INDEX(Monsters[Ability 1 ID], I55)</f>
        <v>1</v>
      </c>
      <c r="S55" cm="1">
        <f t="array" aca="1" ref="S55" ca="1">INDEX(Monsters[Ability 2 ID], I55)</f>
        <v>7</v>
      </c>
      <c r="T55" cm="1">
        <f t="array" aca="1" ref="T55" ca="1">INDEX(Abilities[Stamina Cost], R55)</f>
        <v>5</v>
      </c>
      <c r="U55" cm="1">
        <f t="array" aca="1" ref="U55" ca="1">INDEX(Abilities[Stamina Cost], S55)</f>
        <v>5</v>
      </c>
      <c r="V55">
        <f t="shared" ca="1" si="1"/>
        <v>1</v>
      </c>
      <c r="W55">
        <f t="shared" ca="1" si="2"/>
        <v>5</v>
      </c>
      <c r="X55">
        <f t="shared" ca="1" si="3"/>
        <v>5</v>
      </c>
      <c r="Y55">
        <f t="shared" ca="1" si="4"/>
        <v>2</v>
      </c>
      <c r="Z55">
        <f t="shared" ca="1" si="5"/>
        <v>7</v>
      </c>
      <c r="AA55" s="19" cm="1">
        <f t="array" aca="1" ref="AA55" ca="1">INDEX(Abilities[Element ID], $Z55)</f>
        <v>3</v>
      </c>
      <c r="AB55" s="19" cm="1">
        <f t="array" aca="1" ref="AB55" ca="1">INDEX(Abilities[Stamina Cost], $Z55)</f>
        <v>5</v>
      </c>
      <c r="AC55" s="19" cm="1">
        <f t="array" aca="1" ref="AC55" ca="1">INDEX(Abilities[Min Damage], $Z55)</f>
        <v>5</v>
      </c>
      <c r="AD55" s="19" cm="1">
        <f t="array" aca="1" ref="AD55" ca="1">INDEX(Abilities[Max Damage], $Z55)</f>
        <v>10</v>
      </c>
      <c r="AE55" s="15">
        <f t="shared" ca="1" si="6"/>
        <v>5.1428028877260274</v>
      </c>
      <c r="AF55" t="str" cm="1">
        <f t="array" aca="1" ref="AF55" ca="1">INDEX(Abilities[Special Effect], Z55)</f>
        <v>Fortify</v>
      </c>
      <c r="AG55" t="b" cm="1">
        <f t="array" aca="1" ref="AG55" ca="1">RAND() &lt;INDEX(Abilities[Effect Chance], Z55)*O55/100</f>
        <v>1</v>
      </c>
      <c r="AH55" t="str">
        <f t="shared" ca="1" si="34"/>
        <v>Fortify</v>
      </c>
      <c r="AI55" s="15">
        <f t="shared" ca="1" si="7"/>
        <v>5.1428028877260274</v>
      </c>
      <c r="AJ55" s="15">
        <f t="shared" ca="1" si="8"/>
        <v>15.578914182023247</v>
      </c>
      <c r="AK55" t="b">
        <f t="shared" ca="1" si="9"/>
        <v>0</v>
      </c>
      <c r="AL55" t="b">
        <f ca="1">AND(AK55, H55=COUNTA(Parties[Player Party]))</f>
        <v>0</v>
      </c>
      <c r="AM55" s="15" cm="1">
        <f t="array" aca="1" ref="AM55" ca="1">INDEX(ElementMultiplier, BM55, P55)*100/N55</f>
        <v>1.6949152542372881</v>
      </c>
      <c r="AN55" s="15">
        <f t="shared" ca="1" si="10"/>
        <v>26</v>
      </c>
      <c r="AO55" s="19">
        <f t="shared" ca="1" si="11"/>
        <v>35</v>
      </c>
      <c r="AP55" s="19">
        <f t="shared" ca="1" si="12"/>
        <v>70</v>
      </c>
      <c r="AQ55" s="19">
        <f t="shared" ca="1" si="13"/>
        <v>70</v>
      </c>
      <c r="AR55" s="19">
        <f t="shared" ca="1" si="14"/>
        <v>65</v>
      </c>
      <c r="AS55" s="19">
        <f t="shared" ca="1" si="15"/>
        <v>50</v>
      </c>
      <c r="AT55">
        <f t="shared" ca="1" si="16"/>
        <v>1</v>
      </c>
      <c r="AU55" cm="1">
        <f t="array" aca="1" ref="AU55" ca="1">IF(AT55=AT54, AU54, INDEX(Parties[Opponent ID], AT55))</f>
        <v>8</v>
      </c>
      <c r="AV55" t="str" cm="1">
        <f t="array" aca="1" ref="AV55" ca="1">IF(AU55=AU54,AV54, INDEX(Monsters[Name], AU55))</f>
        <v>Ripper</v>
      </c>
      <c r="AW55" cm="1">
        <f t="array" aca="1" ref="AW55" ca="1">IF(AND($AT55=$AT54, $CF54=""), CA54, INDEX(Monsters[Health], $AU55))</f>
        <v>91</v>
      </c>
      <c r="AX55" cm="1">
        <f t="array" aca="1" ref="AX55" ca="1">IF(AND($AT55=$AT54, $CF54=""), CB54, INDEX(Monsters[Stamina], $AU55))</f>
        <v>84</v>
      </c>
      <c r="AY55" s="19" cm="1">
        <f t="array" aca="1" ref="AY55" ca="1">IF(AND($AT55=$AT54, $CF54=""), CC54, INDEX(Monsters[Attack], $AU55))</f>
        <v>100</v>
      </c>
      <c r="AZ55" s="19" cm="1">
        <f t="array" aca="1" ref="AZ55" ca="1">IF(AND($AT55=$AT54, $CF54=""), CD54, INDEX(Monsters[Defense], $AU55))</f>
        <v>18</v>
      </c>
      <c r="BA55" s="19" cm="1">
        <f t="array" aca="1" ref="BA55" ca="1">IF(AND($AT55=$AT54, $CF54=""), CE54, INDEX(Monsters[Luck], $AU55))</f>
        <v>70</v>
      </c>
      <c r="BB55" cm="1">
        <f t="array" aca="1" ref="BB55" ca="1">IF(AU55=AU54, BB54, MATCH(INDEX(Monsters[Element], AU55), Elements, 0))</f>
        <v>6</v>
      </c>
      <c r="BC55" s="4" cm="1">
        <f t="array" aca="1" ref="BC55" ca="1">INDEX(Monsters[Chance to Use 2], AU55)</f>
        <v>0.25</v>
      </c>
      <c r="BD55" cm="1">
        <f t="array" aca="1" ref="BD55" ca="1">INDEX(Monsters[Ability 1 ID], AU55)</f>
        <v>7</v>
      </c>
      <c r="BE55" cm="1">
        <f t="array" aca="1" ref="BE55" ca="1">INDEX(Monsters[Ability 2 ID], AU55)</f>
        <v>2</v>
      </c>
      <c r="BF55" cm="1">
        <f t="array" aca="1" ref="BF55" ca="1">INDEX(Abilities[Stamina Cost], BD55)</f>
        <v>5</v>
      </c>
      <c r="BG55" cm="1">
        <f t="array" aca="1" ref="BG55" ca="1">INDEX(Abilities[Stamina Cost], BE55)</f>
        <v>6</v>
      </c>
      <c r="BH55">
        <f t="shared" ca="1" si="17"/>
        <v>1</v>
      </c>
      <c r="BI55">
        <f t="shared" ca="1" si="18"/>
        <v>5</v>
      </c>
      <c r="BJ55">
        <f t="shared" ca="1" si="19"/>
        <v>6</v>
      </c>
      <c r="BK55">
        <f t="shared" ca="1" si="20"/>
        <v>2</v>
      </c>
      <c r="BL55">
        <f t="shared" ca="1" si="21"/>
        <v>2</v>
      </c>
      <c r="BM55" s="19" cm="1">
        <f t="array" aca="1" ref="BM55" ca="1">INDEX(Abilities[Element ID], $BL55)</f>
        <v>1</v>
      </c>
      <c r="BN55" s="19" cm="1">
        <f t="array" aca="1" ref="BN55" ca="1">INDEX(Abilities[Stamina Cost], $BL55)</f>
        <v>6</v>
      </c>
      <c r="BO55" s="19" cm="1">
        <f t="array" aca="1" ref="BO55" ca="1">INDEX(Abilities[Min Damage], $BL55)</f>
        <v>10</v>
      </c>
      <c r="BP55" s="19" cm="1">
        <f t="array" aca="1" ref="BP55" ca="1">INDEX(Abilities[Max Damage], $BL55)</f>
        <v>25</v>
      </c>
      <c r="BQ55" s="15">
        <f t="shared" ca="1" si="22"/>
        <v>15.578914182023247</v>
      </c>
      <c r="BR55" t="str" cm="1">
        <f t="array" aca="1" ref="BR55" ca="1">INDEX(Abilities[Special Effect], BL55)</f>
        <v>Sunder</v>
      </c>
      <c r="BS55" t="b" cm="1">
        <f t="array" aca="1" ref="BS55" ca="1">RAND() &lt;INDEX(Abilities[Effect Chance], BL55)*BA55/100</f>
        <v>0</v>
      </c>
      <c r="BT55" t="str">
        <f t="shared" ca="1" si="23"/>
        <v/>
      </c>
      <c r="BU55" s="15">
        <f t="shared" ca="1" si="24"/>
        <v>15.578914182023247</v>
      </c>
      <c r="BV55" s="15">
        <f t="shared" ca="1" si="25"/>
        <v>5.1428028877260274</v>
      </c>
      <c r="BW55" t="b">
        <f t="shared" ca="1" si="26"/>
        <v>0</v>
      </c>
      <c r="BX55" t="b">
        <f ca="1">AND(BW55, AT55=COUNTA(Parties[Opponent Party]))</f>
        <v>0</v>
      </c>
      <c r="BY55" s="15" cm="1">
        <f t="array" aca="1" ref="BY55" ca="1">INDEX(ElementMultiplier, AA55, BB55)*100/AZ55</f>
        <v>5.5555555555555554</v>
      </c>
      <c r="BZ55" s="19">
        <f t="shared" ca="1" si="27"/>
        <v>29</v>
      </c>
      <c r="CA55" s="19">
        <f t="shared" ca="1" si="28"/>
        <v>62</v>
      </c>
      <c r="CB55" s="19">
        <f t="shared" ca="1" si="29"/>
        <v>78</v>
      </c>
      <c r="CC55" s="19">
        <f t="shared" ca="1" si="30"/>
        <v>100</v>
      </c>
      <c r="CD55" s="19">
        <f t="shared" ca="1" si="31"/>
        <v>18</v>
      </c>
      <c r="CE55" s="19">
        <f t="shared" ca="1" si="32"/>
        <v>70</v>
      </c>
      <c r="CF55" t="str">
        <f t="shared" ca="1" si="33"/>
        <v/>
      </c>
    </row>
    <row r="56" spans="8:84">
      <c r="H56">
        <f t="shared" ca="1" si="0"/>
        <v>1</v>
      </c>
      <c r="I56" cm="1">
        <f t="array" aca="1" ref="I56" ca="1">IF(H56=H55, I55, INDEX(Parties[Player ID], H56))</f>
        <v>1</v>
      </c>
      <c r="J56" t="str" cm="1">
        <f t="array" aca="1" ref="J56" ca="1">IF(I56=I55,J55, INDEX(Monsters[Name], I56))</f>
        <v>Hades</v>
      </c>
      <c r="K56" cm="1">
        <f t="array" aca="1" ref="K56" ca="1">IF(AND($H56=$H55, CF55=""), AO55, INDEX(Monsters[Health], $I56))</f>
        <v>35</v>
      </c>
      <c r="L56" cm="1">
        <f t="array" aca="1" ref="L56" ca="1">IF(AND($H56=$H55, $CF55=""), AP55, INDEX(Monsters[Stamina], $I56))</f>
        <v>70</v>
      </c>
      <c r="M56" s="19" cm="1">
        <f t="array" aca="1" ref="M56" ca="1">IF(AND($H56=$H55, $CF55=""), AQ55, INDEX(Monsters[Attack], $I56))</f>
        <v>70</v>
      </c>
      <c r="N56" s="19" cm="1">
        <f t="array" aca="1" ref="N56" ca="1">IF(AND($H56=$H55, $CF55=""), AR55, INDEX(Monsters[Defense], $I56))</f>
        <v>65</v>
      </c>
      <c r="O56" s="19" cm="1">
        <f t="array" aca="1" ref="O56" ca="1">IF(AND($H56=$H55, $CF55=""), AS55, INDEX(Monsters[Luck], $I56))</f>
        <v>50</v>
      </c>
      <c r="P56" cm="1">
        <f t="array" aca="1" ref="P56" ca="1">IF(I56=I55, P55, MATCH(INDEX(Monsters[Element], I56), Elements, 0))</f>
        <v>1</v>
      </c>
      <c r="Q56" s="4" cm="1">
        <f t="array" aca="1" ref="Q56" ca="1">INDEX(Monsters[Chance to Use 2], I56)</f>
        <v>0.55000000000000004</v>
      </c>
      <c r="R56" cm="1">
        <f t="array" aca="1" ref="R56" ca="1">INDEX(Monsters[Ability 1 ID], I56)</f>
        <v>1</v>
      </c>
      <c r="S56" cm="1">
        <f t="array" aca="1" ref="S56" ca="1">INDEX(Monsters[Ability 2 ID], I56)</f>
        <v>7</v>
      </c>
      <c r="T56" cm="1">
        <f t="array" aca="1" ref="T56" ca="1">INDEX(Abilities[Stamina Cost], R56)</f>
        <v>5</v>
      </c>
      <c r="U56" cm="1">
        <f t="array" aca="1" ref="U56" ca="1">INDEX(Abilities[Stamina Cost], S56)</f>
        <v>5</v>
      </c>
      <c r="V56">
        <f t="shared" ca="1" si="1"/>
        <v>1</v>
      </c>
      <c r="W56">
        <f t="shared" ca="1" si="2"/>
        <v>5</v>
      </c>
      <c r="X56">
        <f t="shared" ca="1" si="3"/>
        <v>5</v>
      </c>
      <c r="Y56">
        <f t="shared" ca="1" si="4"/>
        <v>2</v>
      </c>
      <c r="Z56">
        <f t="shared" ca="1" si="5"/>
        <v>7</v>
      </c>
      <c r="AA56" s="19" cm="1">
        <f t="array" aca="1" ref="AA56" ca="1">INDEX(Abilities[Element ID], $Z56)</f>
        <v>3</v>
      </c>
      <c r="AB56" s="19" cm="1">
        <f t="array" aca="1" ref="AB56" ca="1">INDEX(Abilities[Stamina Cost], $Z56)</f>
        <v>5</v>
      </c>
      <c r="AC56" s="19" cm="1">
        <f t="array" aca="1" ref="AC56" ca="1">INDEX(Abilities[Min Damage], $Z56)</f>
        <v>5</v>
      </c>
      <c r="AD56" s="19" cm="1">
        <f t="array" aca="1" ref="AD56" ca="1">INDEX(Abilities[Max Damage], $Z56)</f>
        <v>10</v>
      </c>
      <c r="AE56" s="15">
        <f t="shared" ca="1" si="6"/>
        <v>6.0696100757691447</v>
      </c>
      <c r="AF56" t="str" cm="1">
        <f t="array" aca="1" ref="AF56" ca="1">INDEX(Abilities[Special Effect], Z56)</f>
        <v>Fortify</v>
      </c>
      <c r="AG56" t="b" cm="1">
        <f t="array" aca="1" ref="AG56" ca="1">RAND() &lt;INDEX(Abilities[Effect Chance], Z56)*O56/100</f>
        <v>1</v>
      </c>
      <c r="AH56" t="str">
        <f t="shared" ca="1" si="34"/>
        <v>Fortify</v>
      </c>
      <c r="AI56" s="15">
        <f t="shared" ca="1" si="7"/>
        <v>6.0696100757691447</v>
      </c>
      <c r="AJ56" s="15">
        <f t="shared" ca="1" si="8"/>
        <v>6.9637059846088105</v>
      </c>
      <c r="AK56" t="b">
        <f t="shared" ca="1" si="9"/>
        <v>0</v>
      </c>
      <c r="AL56" t="b">
        <f ca="1">AND(AK56, H56=COUNTA(Parties[Player Party]))</f>
        <v>0</v>
      </c>
      <c r="AM56" s="15" cm="1">
        <f t="array" aca="1" ref="AM56" ca="1">INDEX(ElementMultiplier, BM56, P56)*100/N56</f>
        <v>0.76923076923076927</v>
      </c>
      <c r="AN56" s="15">
        <f t="shared" ca="1" si="10"/>
        <v>5</v>
      </c>
      <c r="AO56" s="19">
        <f t="shared" ca="1" si="11"/>
        <v>30</v>
      </c>
      <c r="AP56" s="19">
        <f t="shared" ca="1" si="12"/>
        <v>65</v>
      </c>
      <c r="AQ56" s="19">
        <f t="shared" ca="1" si="13"/>
        <v>70</v>
      </c>
      <c r="AR56" s="19">
        <f t="shared" ca="1" si="14"/>
        <v>72</v>
      </c>
      <c r="AS56" s="19">
        <f t="shared" ca="1" si="15"/>
        <v>50</v>
      </c>
      <c r="AT56">
        <f t="shared" ca="1" si="16"/>
        <v>1</v>
      </c>
      <c r="AU56" cm="1">
        <f t="array" aca="1" ref="AU56" ca="1">IF(AT56=AT55, AU55, INDEX(Parties[Opponent ID], AT56))</f>
        <v>8</v>
      </c>
      <c r="AV56" t="str" cm="1">
        <f t="array" aca="1" ref="AV56" ca="1">IF(AU56=AU55,AV55, INDEX(Monsters[Name], AU56))</f>
        <v>Ripper</v>
      </c>
      <c r="AW56" cm="1">
        <f t="array" aca="1" ref="AW56" ca="1">IF(AND($AT56=$AT55, $CF55=""), CA55, INDEX(Monsters[Health], $AU56))</f>
        <v>62</v>
      </c>
      <c r="AX56" cm="1">
        <f t="array" aca="1" ref="AX56" ca="1">IF(AND($AT56=$AT55, $CF55=""), CB55, INDEX(Monsters[Stamina], $AU56))</f>
        <v>78</v>
      </c>
      <c r="AY56" s="19" cm="1">
        <f t="array" aca="1" ref="AY56" ca="1">IF(AND($AT56=$AT55, $CF55=""), CC55, INDEX(Monsters[Attack], $AU56))</f>
        <v>100</v>
      </c>
      <c r="AZ56" s="19" cm="1">
        <f t="array" aca="1" ref="AZ56" ca="1">IF(AND($AT56=$AT55, $CF55=""), CD55, INDEX(Monsters[Defense], $AU56))</f>
        <v>18</v>
      </c>
      <c r="BA56" s="19" cm="1">
        <f t="array" aca="1" ref="BA56" ca="1">IF(AND($AT56=$AT55, $CF55=""), CE55, INDEX(Monsters[Luck], $AU56))</f>
        <v>70</v>
      </c>
      <c r="BB56" cm="1">
        <f t="array" aca="1" ref="BB56" ca="1">IF(AU56=AU55, BB55, MATCH(INDEX(Monsters[Element], AU56), Elements, 0))</f>
        <v>6</v>
      </c>
      <c r="BC56" s="4" cm="1">
        <f t="array" aca="1" ref="BC56" ca="1">INDEX(Monsters[Chance to Use 2], AU56)</f>
        <v>0.25</v>
      </c>
      <c r="BD56" cm="1">
        <f t="array" aca="1" ref="BD56" ca="1">INDEX(Monsters[Ability 1 ID], AU56)</f>
        <v>7</v>
      </c>
      <c r="BE56" cm="1">
        <f t="array" aca="1" ref="BE56" ca="1">INDEX(Monsters[Ability 2 ID], AU56)</f>
        <v>2</v>
      </c>
      <c r="BF56" cm="1">
        <f t="array" aca="1" ref="BF56" ca="1">INDEX(Abilities[Stamina Cost], BD56)</f>
        <v>5</v>
      </c>
      <c r="BG56" cm="1">
        <f t="array" aca="1" ref="BG56" ca="1">INDEX(Abilities[Stamina Cost], BE56)</f>
        <v>6</v>
      </c>
      <c r="BH56">
        <f t="shared" ca="1" si="17"/>
        <v>1</v>
      </c>
      <c r="BI56">
        <f t="shared" ca="1" si="18"/>
        <v>5</v>
      </c>
      <c r="BJ56">
        <f t="shared" ca="1" si="19"/>
        <v>6</v>
      </c>
      <c r="BK56">
        <f t="shared" ca="1" si="20"/>
        <v>1</v>
      </c>
      <c r="BL56">
        <f t="shared" ca="1" si="21"/>
        <v>7</v>
      </c>
      <c r="BM56" s="19" cm="1">
        <f t="array" aca="1" ref="BM56" ca="1">INDEX(Abilities[Element ID], $BL56)</f>
        <v>3</v>
      </c>
      <c r="BN56" s="19" cm="1">
        <f t="array" aca="1" ref="BN56" ca="1">INDEX(Abilities[Stamina Cost], $BL56)</f>
        <v>5</v>
      </c>
      <c r="BO56" s="19" cm="1">
        <f t="array" aca="1" ref="BO56" ca="1">INDEX(Abilities[Min Damage], $BL56)</f>
        <v>5</v>
      </c>
      <c r="BP56" s="19" cm="1">
        <f t="array" aca="1" ref="BP56" ca="1">INDEX(Abilities[Max Damage], $BL56)</f>
        <v>10</v>
      </c>
      <c r="BQ56" s="15">
        <f t="shared" ca="1" si="22"/>
        <v>6.9637059846088105</v>
      </c>
      <c r="BR56" t="str" cm="1">
        <f t="array" aca="1" ref="BR56" ca="1">INDEX(Abilities[Special Effect], BL56)</f>
        <v>Fortify</v>
      </c>
      <c r="BS56" t="b" cm="1">
        <f t="array" aca="1" ref="BS56" ca="1">RAND() &lt;INDEX(Abilities[Effect Chance], BL56)*BA56/100</f>
        <v>0</v>
      </c>
      <c r="BT56" t="str">
        <f t="shared" ca="1" si="23"/>
        <v/>
      </c>
      <c r="BU56" s="15">
        <f t="shared" ca="1" si="24"/>
        <v>6.9637059846088105</v>
      </c>
      <c r="BV56" s="15">
        <f t="shared" ca="1" si="25"/>
        <v>6.0696100757691447</v>
      </c>
      <c r="BW56" t="b">
        <f t="shared" ca="1" si="26"/>
        <v>0</v>
      </c>
      <c r="BX56" t="b">
        <f ca="1">AND(BW56, AT56=COUNTA(Parties[Opponent Party]))</f>
        <v>0</v>
      </c>
      <c r="BY56" s="15" cm="1">
        <f t="array" aca="1" ref="BY56" ca="1">INDEX(ElementMultiplier, AA56, BB56)*100/AZ56</f>
        <v>5.5555555555555554</v>
      </c>
      <c r="BZ56" s="19">
        <f t="shared" ca="1" si="27"/>
        <v>34</v>
      </c>
      <c r="CA56" s="19">
        <f t="shared" ca="1" si="28"/>
        <v>28</v>
      </c>
      <c r="CB56" s="19">
        <f t="shared" ca="1" si="29"/>
        <v>73</v>
      </c>
      <c r="CC56" s="19">
        <f t="shared" ca="1" si="30"/>
        <v>100</v>
      </c>
      <c r="CD56" s="19">
        <f t="shared" ca="1" si="31"/>
        <v>18</v>
      </c>
      <c r="CE56" s="19">
        <f t="shared" ca="1" si="32"/>
        <v>70</v>
      </c>
      <c r="CF56" t="str">
        <f t="shared" ca="1" si="33"/>
        <v/>
      </c>
    </row>
    <row r="57" spans="8:84">
      <c r="H57">
        <f t="shared" ca="1" si="0"/>
        <v>1</v>
      </c>
      <c r="I57" cm="1">
        <f t="array" aca="1" ref="I57" ca="1">IF(H57=H56, I56, INDEX(Parties[Player ID], H57))</f>
        <v>1</v>
      </c>
      <c r="J57" t="str" cm="1">
        <f t="array" aca="1" ref="J57" ca="1">IF(I57=I56,J56, INDEX(Monsters[Name], I57))</f>
        <v>Hades</v>
      </c>
      <c r="K57" cm="1">
        <f t="array" aca="1" ref="K57" ca="1">IF(AND($H57=$H56, CF56=""), AO56, INDEX(Monsters[Health], $I57))</f>
        <v>30</v>
      </c>
      <c r="L57" cm="1">
        <f t="array" aca="1" ref="L57" ca="1">IF(AND($H57=$H56, $CF56=""), AP56, INDEX(Monsters[Stamina], $I57))</f>
        <v>65</v>
      </c>
      <c r="M57" s="19" cm="1">
        <f t="array" aca="1" ref="M57" ca="1">IF(AND($H57=$H56, $CF56=""), AQ56, INDEX(Monsters[Attack], $I57))</f>
        <v>70</v>
      </c>
      <c r="N57" s="19" cm="1">
        <f t="array" aca="1" ref="N57" ca="1">IF(AND($H57=$H56, $CF56=""), AR56, INDEX(Monsters[Defense], $I57))</f>
        <v>72</v>
      </c>
      <c r="O57" s="19" cm="1">
        <f t="array" aca="1" ref="O57" ca="1">IF(AND($H57=$H56, $CF56=""), AS56, INDEX(Monsters[Luck], $I57))</f>
        <v>50</v>
      </c>
      <c r="P57" cm="1">
        <f t="array" aca="1" ref="P57" ca="1">IF(I57=I56, P56, MATCH(INDEX(Monsters[Element], I57), Elements, 0))</f>
        <v>1</v>
      </c>
      <c r="Q57" s="4" cm="1">
        <f t="array" aca="1" ref="Q57" ca="1">INDEX(Monsters[Chance to Use 2], I57)</f>
        <v>0.55000000000000004</v>
      </c>
      <c r="R57" cm="1">
        <f t="array" aca="1" ref="R57" ca="1">INDEX(Monsters[Ability 1 ID], I57)</f>
        <v>1</v>
      </c>
      <c r="S57" cm="1">
        <f t="array" aca="1" ref="S57" ca="1">INDEX(Monsters[Ability 2 ID], I57)</f>
        <v>7</v>
      </c>
      <c r="T57" cm="1">
        <f t="array" aca="1" ref="T57" ca="1">INDEX(Abilities[Stamina Cost], R57)</f>
        <v>5</v>
      </c>
      <c r="U57" cm="1">
        <f t="array" aca="1" ref="U57" ca="1">INDEX(Abilities[Stamina Cost], S57)</f>
        <v>5</v>
      </c>
      <c r="V57">
        <f t="shared" ca="1" si="1"/>
        <v>1</v>
      </c>
      <c r="W57">
        <f t="shared" ca="1" si="2"/>
        <v>5</v>
      </c>
      <c r="X57">
        <f t="shared" ca="1" si="3"/>
        <v>5</v>
      </c>
      <c r="Y57">
        <f t="shared" ca="1" si="4"/>
        <v>2</v>
      </c>
      <c r="Z57">
        <f t="shared" ca="1" si="5"/>
        <v>7</v>
      </c>
      <c r="AA57" s="19" cm="1">
        <f t="array" aca="1" ref="AA57" ca="1">INDEX(Abilities[Element ID], $Z57)</f>
        <v>3</v>
      </c>
      <c r="AB57" s="19" cm="1">
        <f t="array" aca="1" ref="AB57" ca="1">INDEX(Abilities[Stamina Cost], $Z57)</f>
        <v>5</v>
      </c>
      <c r="AC57" s="19" cm="1">
        <f t="array" aca="1" ref="AC57" ca="1">INDEX(Abilities[Min Damage], $Z57)</f>
        <v>5</v>
      </c>
      <c r="AD57" s="19" cm="1">
        <f t="array" aca="1" ref="AD57" ca="1">INDEX(Abilities[Max Damage], $Z57)</f>
        <v>10</v>
      </c>
      <c r="AE57" s="15">
        <f t="shared" ca="1" si="6"/>
        <v>5.4677564866098383</v>
      </c>
      <c r="AF57" t="str" cm="1">
        <f t="array" aca="1" ref="AF57" ca="1">INDEX(Abilities[Special Effect], Z57)</f>
        <v>Fortify</v>
      </c>
      <c r="AG57" t="b" cm="1">
        <f t="array" aca="1" ref="AG57" ca="1">RAND() &lt;INDEX(Abilities[Effect Chance], Z57)*O57/100</f>
        <v>1</v>
      </c>
      <c r="AH57" t="str">
        <f t="shared" ca="1" si="34"/>
        <v>Fortify</v>
      </c>
      <c r="AI57" s="15">
        <f t="shared" ca="1" si="7"/>
        <v>5.4677564866098383</v>
      </c>
      <c r="AJ57" s="15">
        <f t="shared" ca="1" si="8"/>
        <v>16.491227494174002</v>
      </c>
      <c r="AK57" t="b">
        <f t="shared" ca="1" si="9"/>
        <v>0</v>
      </c>
      <c r="AL57" t="b">
        <f ca="1">AND(AK57, H57=COUNTA(Parties[Player Party]))</f>
        <v>0</v>
      </c>
      <c r="AM57" s="15" cm="1">
        <f t="array" aca="1" ref="AM57" ca="1">INDEX(ElementMultiplier, BM57, P57)*100/N57</f>
        <v>1.3888888888888888</v>
      </c>
      <c r="AN57" s="15">
        <f t="shared" ca="1" si="10"/>
        <v>23</v>
      </c>
      <c r="AO57" s="19">
        <f t="shared" ca="1" si="11"/>
        <v>7</v>
      </c>
      <c r="AP57" s="19">
        <f t="shared" ca="1" si="12"/>
        <v>60</v>
      </c>
      <c r="AQ57" s="19">
        <f t="shared" ca="1" si="13"/>
        <v>70</v>
      </c>
      <c r="AR57" s="19">
        <f t="shared" ca="1" si="14"/>
        <v>71</v>
      </c>
      <c r="AS57" s="19">
        <f t="shared" ca="1" si="15"/>
        <v>50</v>
      </c>
      <c r="AT57">
        <f t="shared" ca="1" si="16"/>
        <v>1</v>
      </c>
      <c r="AU57" cm="1">
        <f t="array" aca="1" ref="AU57" ca="1">IF(AT57=AT56, AU56, INDEX(Parties[Opponent ID], AT57))</f>
        <v>8</v>
      </c>
      <c r="AV57" t="str" cm="1">
        <f t="array" aca="1" ref="AV57" ca="1">IF(AU57=AU56,AV56, INDEX(Monsters[Name], AU57))</f>
        <v>Ripper</v>
      </c>
      <c r="AW57" cm="1">
        <f t="array" aca="1" ref="AW57" ca="1">IF(AND($AT57=$AT56, $CF56=""), CA56, INDEX(Monsters[Health], $AU57))</f>
        <v>28</v>
      </c>
      <c r="AX57" cm="1">
        <f t="array" aca="1" ref="AX57" ca="1">IF(AND($AT57=$AT56, $CF56=""), CB56, INDEX(Monsters[Stamina], $AU57))</f>
        <v>73</v>
      </c>
      <c r="AY57" s="19" cm="1">
        <f t="array" aca="1" ref="AY57" ca="1">IF(AND($AT57=$AT56, $CF56=""), CC56, INDEX(Monsters[Attack], $AU57))</f>
        <v>100</v>
      </c>
      <c r="AZ57" s="19" cm="1">
        <f t="array" aca="1" ref="AZ57" ca="1">IF(AND($AT57=$AT56, $CF56=""), CD56, INDEX(Monsters[Defense], $AU57))</f>
        <v>18</v>
      </c>
      <c r="BA57" s="19" cm="1">
        <f t="array" aca="1" ref="BA57" ca="1">IF(AND($AT57=$AT56, $CF56=""), CE56, INDEX(Monsters[Luck], $AU57))</f>
        <v>70</v>
      </c>
      <c r="BB57" cm="1">
        <f t="array" aca="1" ref="BB57" ca="1">IF(AU57=AU56, BB56, MATCH(INDEX(Monsters[Element], AU57), Elements, 0))</f>
        <v>6</v>
      </c>
      <c r="BC57" s="4" cm="1">
        <f t="array" aca="1" ref="BC57" ca="1">INDEX(Monsters[Chance to Use 2], AU57)</f>
        <v>0.25</v>
      </c>
      <c r="BD57" cm="1">
        <f t="array" aca="1" ref="BD57" ca="1">INDEX(Monsters[Ability 1 ID], AU57)</f>
        <v>7</v>
      </c>
      <c r="BE57" cm="1">
        <f t="array" aca="1" ref="BE57" ca="1">INDEX(Monsters[Ability 2 ID], AU57)</f>
        <v>2</v>
      </c>
      <c r="BF57" cm="1">
        <f t="array" aca="1" ref="BF57" ca="1">INDEX(Abilities[Stamina Cost], BD57)</f>
        <v>5</v>
      </c>
      <c r="BG57" cm="1">
        <f t="array" aca="1" ref="BG57" ca="1">INDEX(Abilities[Stamina Cost], BE57)</f>
        <v>6</v>
      </c>
      <c r="BH57">
        <f t="shared" ca="1" si="17"/>
        <v>1</v>
      </c>
      <c r="BI57">
        <f t="shared" ca="1" si="18"/>
        <v>5</v>
      </c>
      <c r="BJ57">
        <f t="shared" ca="1" si="19"/>
        <v>6</v>
      </c>
      <c r="BK57">
        <f t="shared" ca="1" si="20"/>
        <v>2</v>
      </c>
      <c r="BL57">
        <f t="shared" ca="1" si="21"/>
        <v>2</v>
      </c>
      <c r="BM57" s="19" cm="1">
        <f t="array" aca="1" ref="BM57" ca="1">INDEX(Abilities[Element ID], $BL57)</f>
        <v>1</v>
      </c>
      <c r="BN57" s="19" cm="1">
        <f t="array" aca="1" ref="BN57" ca="1">INDEX(Abilities[Stamina Cost], $BL57)</f>
        <v>6</v>
      </c>
      <c r="BO57" s="19" cm="1">
        <f t="array" aca="1" ref="BO57" ca="1">INDEX(Abilities[Min Damage], $BL57)</f>
        <v>10</v>
      </c>
      <c r="BP57" s="19" cm="1">
        <f t="array" aca="1" ref="BP57" ca="1">INDEX(Abilities[Max Damage], $BL57)</f>
        <v>25</v>
      </c>
      <c r="BQ57" s="15">
        <f t="shared" ca="1" si="22"/>
        <v>16.491227494174002</v>
      </c>
      <c r="BR57" t="str" cm="1">
        <f t="array" aca="1" ref="BR57" ca="1">INDEX(Abilities[Special Effect], BL57)</f>
        <v>Sunder</v>
      </c>
      <c r="BS57" t="b" cm="1">
        <f t="array" aca="1" ref="BS57" ca="1">RAND() &lt;INDEX(Abilities[Effect Chance], BL57)*BA57/100</f>
        <v>1</v>
      </c>
      <c r="BT57" t="str">
        <f t="shared" ca="1" si="23"/>
        <v>Sunder</v>
      </c>
      <c r="BU57" s="15">
        <f t="shared" ca="1" si="24"/>
        <v>16.491227494174002</v>
      </c>
      <c r="BV57" s="15">
        <f t="shared" ca="1" si="25"/>
        <v>5.4677564866098383</v>
      </c>
      <c r="BW57" t="b">
        <f t="shared" ca="1" si="26"/>
        <v>1</v>
      </c>
      <c r="BX57" t="b">
        <f ca="1">AND(BW57, AT57=COUNTA(Parties[Opponent Party]))</f>
        <v>1</v>
      </c>
      <c r="BY57" s="15" cm="1">
        <f t="array" aca="1" ref="BY57" ca="1">INDEX(ElementMultiplier, AA57, BB57)*100/AZ57</f>
        <v>5.5555555555555554</v>
      </c>
      <c r="BZ57" s="19">
        <f t="shared" ca="1" si="27"/>
        <v>30</v>
      </c>
      <c r="CA57" s="19">
        <f t="shared" ca="1" si="28"/>
        <v>0</v>
      </c>
      <c r="CB57" s="19">
        <f t="shared" ca="1" si="29"/>
        <v>67</v>
      </c>
      <c r="CC57" s="19">
        <f t="shared" ca="1" si="30"/>
        <v>100</v>
      </c>
      <c r="CD57" s="19">
        <f t="shared" ca="1" si="31"/>
        <v>18</v>
      </c>
      <c r="CE57" s="19">
        <f t="shared" ca="1" si="32"/>
        <v>70</v>
      </c>
      <c r="CF57" t="str">
        <f t="shared" ca="1" si="33"/>
        <v>Player</v>
      </c>
    </row>
    <row r="58" spans="8:84">
      <c r="H58">
        <f t="shared" ca="1" si="0"/>
        <v>1</v>
      </c>
      <c r="I58" cm="1">
        <f t="array" aca="1" ref="I58" ca="1">IF(H58=H57, I57, INDEX(Parties[Player ID], H58))</f>
        <v>1</v>
      </c>
      <c r="J58" t="str" cm="1">
        <f t="array" aca="1" ref="J58" ca="1">IF(I58=I57,J57, INDEX(Monsters[Name], I58))</f>
        <v>Hades</v>
      </c>
      <c r="K58" cm="1">
        <f t="array" aca="1" ref="K58" ca="1">IF(AND($H58=$H57, CF57=""), AO57, INDEX(Monsters[Health], $I58))</f>
        <v>80</v>
      </c>
      <c r="L58" cm="1">
        <f t="array" aca="1" ref="L58" ca="1">IF(AND($H58=$H57, $CF57=""), AP57, INDEX(Monsters[Stamina], $I58))</f>
        <v>80</v>
      </c>
      <c r="M58" s="19" cm="1">
        <f t="array" aca="1" ref="M58" ca="1">IF(AND($H58=$H57, $CF57=""), AQ57, INDEX(Monsters[Attack], $I58))</f>
        <v>70</v>
      </c>
      <c r="N58" s="19" cm="1">
        <f t="array" aca="1" ref="N58" ca="1">IF(AND($H58=$H57, $CF57=""), AR57, INDEX(Monsters[Defense], $I58))</f>
        <v>65</v>
      </c>
      <c r="O58" s="19" cm="1">
        <f t="array" aca="1" ref="O58" ca="1">IF(AND($H58=$H57, $CF57=""), AS57, INDEX(Monsters[Luck], $I58))</f>
        <v>50</v>
      </c>
      <c r="P58" cm="1">
        <f t="array" aca="1" ref="P58" ca="1">IF(I58=I57, P57, MATCH(INDEX(Monsters[Element], I58), Elements, 0))</f>
        <v>1</v>
      </c>
      <c r="Q58" s="4" cm="1">
        <f t="array" aca="1" ref="Q58" ca="1">INDEX(Monsters[Chance to Use 2], I58)</f>
        <v>0.55000000000000004</v>
      </c>
      <c r="R58" cm="1">
        <f t="array" aca="1" ref="R58" ca="1">INDEX(Monsters[Ability 1 ID], I58)</f>
        <v>1</v>
      </c>
      <c r="S58" cm="1">
        <f t="array" aca="1" ref="S58" ca="1">INDEX(Monsters[Ability 2 ID], I58)</f>
        <v>7</v>
      </c>
      <c r="T58" cm="1">
        <f t="array" aca="1" ref="T58" ca="1">INDEX(Abilities[Stamina Cost], R58)</f>
        <v>5</v>
      </c>
      <c r="U58" cm="1">
        <f t="array" aca="1" ref="U58" ca="1">INDEX(Abilities[Stamina Cost], S58)</f>
        <v>5</v>
      </c>
      <c r="V58">
        <f t="shared" ca="1" si="1"/>
        <v>1</v>
      </c>
      <c r="W58">
        <f t="shared" ca="1" si="2"/>
        <v>5</v>
      </c>
      <c r="X58">
        <f t="shared" ca="1" si="3"/>
        <v>5</v>
      </c>
      <c r="Y58">
        <f t="shared" ca="1" si="4"/>
        <v>2</v>
      </c>
      <c r="Z58">
        <f t="shared" ca="1" si="5"/>
        <v>7</v>
      </c>
      <c r="AA58" s="19" cm="1">
        <f t="array" aca="1" ref="AA58" ca="1">INDEX(Abilities[Element ID], $Z58)</f>
        <v>3</v>
      </c>
      <c r="AB58" s="19" cm="1">
        <f t="array" aca="1" ref="AB58" ca="1">INDEX(Abilities[Stamina Cost], $Z58)</f>
        <v>5</v>
      </c>
      <c r="AC58" s="19" cm="1">
        <f t="array" aca="1" ref="AC58" ca="1">INDEX(Abilities[Min Damage], $Z58)</f>
        <v>5</v>
      </c>
      <c r="AD58" s="19" cm="1">
        <f t="array" aca="1" ref="AD58" ca="1">INDEX(Abilities[Max Damage], $Z58)</f>
        <v>10</v>
      </c>
      <c r="AE58" s="15">
        <f t="shared" ca="1" si="6"/>
        <v>5.4345896994697833</v>
      </c>
      <c r="AF58" t="str" cm="1">
        <f t="array" aca="1" ref="AF58" ca="1">INDEX(Abilities[Special Effect], Z58)</f>
        <v>Fortify</v>
      </c>
      <c r="AG58" t="b" cm="1">
        <f t="array" aca="1" ref="AG58" ca="1">RAND() &lt;INDEX(Abilities[Effect Chance], Z58)*O58/100</f>
        <v>0</v>
      </c>
      <c r="AH58" t="str">
        <f t="shared" ca="1" si="34"/>
        <v/>
      </c>
      <c r="AI58" s="15">
        <f t="shared" ca="1" si="7"/>
        <v>5.4345896994697833</v>
      </c>
      <c r="AJ58" s="15">
        <f t="shared" ca="1" si="8"/>
        <v>19.593696190461912</v>
      </c>
      <c r="AK58" t="b">
        <f t="shared" ca="1" si="9"/>
        <v>0</v>
      </c>
      <c r="AL58" t="b">
        <f ca="1">AND(AK58, H58=COUNTA(Parties[Player Party]))</f>
        <v>0</v>
      </c>
      <c r="AM58" s="15" cm="1">
        <f t="array" aca="1" ref="AM58" ca="1">INDEX(ElementMultiplier, BM58, P58)*100/N58</f>
        <v>1.5384615384615385</v>
      </c>
      <c r="AN58" s="15">
        <f t="shared" ca="1" si="10"/>
        <v>30</v>
      </c>
      <c r="AO58" s="19">
        <f t="shared" ca="1" si="11"/>
        <v>50</v>
      </c>
      <c r="AP58" s="19">
        <f t="shared" ca="1" si="12"/>
        <v>75</v>
      </c>
      <c r="AQ58" s="19">
        <f t="shared" ca="1" si="13"/>
        <v>70</v>
      </c>
      <c r="AR58" s="19">
        <f t="shared" ca="1" si="14"/>
        <v>65</v>
      </c>
      <c r="AS58" s="19">
        <f t="shared" ca="1" si="15"/>
        <v>50</v>
      </c>
      <c r="AT58">
        <f t="shared" ca="1" si="16"/>
        <v>1</v>
      </c>
      <c r="AU58" cm="1">
        <f t="array" aca="1" ref="AU58" ca="1">IF(AT58=AT57, AU57, INDEX(Parties[Opponent ID], AT58))</f>
        <v>8</v>
      </c>
      <c r="AV58" t="str" cm="1">
        <f t="array" aca="1" ref="AV58" ca="1">IF(AU58=AU57,AV57, INDEX(Monsters[Name], AU58))</f>
        <v>Ripper</v>
      </c>
      <c r="AW58" cm="1">
        <f t="array" aca="1" ref="AW58" ca="1">IF(AND($AT58=$AT57, $CF57=""), CA57, INDEX(Monsters[Health], $AU58))</f>
        <v>120</v>
      </c>
      <c r="AX58" cm="1">
        <f t="array" aca="1" ref="AX58" ca="1">IF(AND($AT58=$AT57, $CF57=""), CB57, INDEX(Monsters[Stamina], $AU58))</f>
        <v>90</v>
      </c>
      <c r="AY58" s="19" cm="1">
        <f t="array" aca="1" ref="AY58" ca="1">IF(AND($AT58=$AT57, $CF57=""), CC57, INDEX(Monsters[Attack], $AU58))</f>
        <v>100</v>
      </c>
      <c r="AZ58" s="19" cm="1">
        <f t="array" aca="1" ref="AZ58" ca="1">IF(AND($AT58=$AT57, $CF57=""), CD57, INDEX(Monsters[Defense], $AU58))</f>
        <v>18</v>
      </c>
      <c r="BA58" s="19" cm="1">
        <f t="array" aca="1" ref="BA58" ca="1">IF(AND($AT58=$AT57, $CF57=""), CE57, INDEX(Monsters[Luck], $AU58))</f>
        <v>70</v>
      </c>
      <c r="BB58" cm="1">
        <f t="array" aca="1" ref="BB58" ca="1">IF(AU58=AU57, BB57, MATCH(INDEX(Monsters[Element], AU58), Elements, 0))</f>
        <v>6</v>
      </c>
      <c r="BC58" s="4" cm="1">
        <f t="array" aca="1" ref="BC58" ca="1">INDEX(Monsters[Chance to Use 2], AU58)</f>
        <v>0.25</v>
      </c>
      <c r="BD58" cm="1">
        <f t="array" aca="1" ref="BD58" ca="1">INDEX(Monsters[Ability 1 ID], AU58)</f>
        <v>7</v>
      </c>
      <c r="BE58" cm="1">
        <f t="array" aca="1" ref="BE58" ca="1">INDEX(Monsters[Ability 2 ID], AU58)</f>
        <v>2</v>
      </c>
      <c r="BF58" cm="1">
        <f t="array" aca="1" ref="BF58" ca="1">INDEX(Abilities[Stamina Cost], BD58)</f>
        <v>5</v>
      </c>
      <c r="BG58" cm="1">
        <f t="array" aca="1" ref="BG58" ca="1">INDEX(Abilities[Stamina Cost], BE58)</f>
        <v>6</v>
      </c>
      <c r="BH58">
        <f t="shared" ca="1" si="17"/>
        <v>1</v>
      </c>
      <c r="BI58">
        <f t="shared" ca="1" si="18"/>
        <v>5</v>
      </c>
      <c r="BJ58">
        <f t="shared" ca="1" si="19"/>
        <v>6</v>
      </c>
      <c r="BK58">
        <f t="shared" ca="1" si="20"/>
        <v>2</v>
      </c>
      <c r="BL58">
        <f t="shared" ca="1" si="21"/>
        <v>2</v>
      </c>
      <c r="BM58" s="19" cm="1">
        <f t="array" aca="1" ref="BM58" ca="1">INDEX(Abilities[Element ID], $BL58)</f>
        <v>1</v>
      </c>
      <c r="BN58" s="19" cm="1">
        <f t="array" aca="1" ref="BN58" ca="1">INDEX(Abilities[Stamina Cost], $BL58)</f>
        <v>6</v>
      </c>
      <c r="BO58" s="19" cm="1">
        <f t="array" aca="1" ref="BO58" ca="1">INDEX(Abilities[Min Damage], $BL58)</f>
        <v>10</v>
      </c>
      <c r="BP58" s="19" cm="1">
        <f t="array" aca="1" ref="BP58" ca="1">INDEX(Abilities[Max Damage], $BL58)</f>
        <v>25</v>
      </c>
      <c r="BQ58" s="15">
        <f t="shared" ca="1" si="22"/>
        <v>19.593696190461912</v>
      </c>
      <c r="BR58" t="str" cm="1">
        <f t="array" aca="1" ref="BR58" ca="1">INDEX(Abilities[Special Effect], BL58)</f>
        <v>Sunder</v>
      </c>
      <c r="BS58" t="b" cm="1">
        <f t="array" aca="1" ref="BS58" ca="1">RAND() &lt;INDEX(Abilities[Effect Chance], BL58)*BA58/100</f>
        <v>0</v>
      </c>
      <c r="BT58" t="str">
        <f t="shared" ca="1" si="23"/>
        <v/>
      </c>
      <c r="BU58" s="15">
        <f t="shared" ca="1" si="24"/>
        <v>19.593696190461912</v>
      </c>
      <c r="BV58" s="15">
        <f t="shared" ca="1" si="25"/>
        <v>5.4345896994697833</v>
      </c>
      <c r="BW58" t="b">
        <f t="shared" ca="1" si="26"/>
        <v>0</v>
      </c>
      <c r="BX58" t="b">
        <f ca="1">AND(BW58, AT58=COUNTA(Parties[Opponent Party]))</f>
        <v>0</v>
      </c>
      <c r="BY58" s="15" cm="1">
        <f t="array" aca="1" ref="BY58" ca="1">INDEX(ElementMultiplier, AA58, BB58)*100/AZ58</f>
        <v>5.5555555555555554</v>
      </c>
      <c r="BZ58" s="19">
        <f t="shared" ca="1" si="27"/>
        <v>30</v>
      </c>
      <c r="CA58" s="19">
        <f t="shared" ca="1" si="28"/>
        <v>90</v>
      </c>
      <c r="CB58" s="19">
        <f t="shared" ca="1" si="29"/>
        <v>84</v>
      </c>
      <c r="CC58" s="19">
        <f t="shared" ca="1" si="30"/>
        <v>100</v>
      </c>
      <c r="CD58" s="19">
        <f t="shared" ca="1" si="31"/>
        <v>18</v>
      </c>
      <c r="CE58" s="19">
        <f t="shared" ca="1" si="32"/>
        <v>70</v>
      </c>
      <c r="CF58" t="str">
        <f t="shared" ca="1" si="33"/>
        <v/>
      </c>
    </row>
    <row r="59" spans="8:84">
      <c r="H59">
        <f t="shared" ca="1" si="0"/>
        <v>1</v>
      </c>
      <c r="I59" cm="1">
        <f t="array" aca="1" ref="I59" ca="1">IF(H59=H58, I58, INDEX(Parties[Player ID], H59))</f>
        <v>1</v>
      </c>
      <c r="J59" t="str" cm="1">
        <f t="array" aca="1" ref="J59" ca="1">IF(I59=I58,J58, INDEX(Monsters[Name], I59))</f>
        <v>Hades</v>
      </c>
      <c r="K59" cm="1">
        <f t="array" aca="1" ref="K59" ca="1">IF(AND($H59=$H58, CF58=""), AO58, INDEX(Monsters[Health], $I59))</f>
        <v>50</v>
      </c>
      <c r="L59" cm="1">
        <f t="array" aca="1" ref="L59" ca="1">IF(AND($H59=$H58, $CF58=""), AP58, INDEX(Monsters[Stamina], $I59))</f>
        <v>75</v>
      </c>
      <c r="M59" s="19" cm="1">
        <f t="array" aca="1" ref="M59" ca="1">IF(AND($H59=$H58, $CF58=""), AQ58, INDEX(Monsters[Attack], $I59))</f>
        <v>70</v>
      </c>
      <c r="N59" s="19" cm="1">
        <f t="array" aca="1" ref="N59" ca="1">IF(AND($H59=$H58, $CF58=""), AR58, INDEX(Monsters[Defense], $I59))</f>
        <v>65</v>
      </c>
      <c r="O59" s="19" cm="1">
        <f t="array" aca="1" ref="O59" ca="1">IF(AND($H59=$H58, $CF58=""), AS58, INDEX(Monsters[Luck], $I59))</f>
        <v>50</v>
      </c>
      <c r="P59" cm="1">
        <f t="array" aca="1" ref="P59" ca="1">IF(I59=I58, P58, MATCH(INDEX(Monsters[Element], I59), Elements, 0))</f>
        <v>1</v>
      </c>
      <c r="Q59" s="4" cm="1">
        <f t="array" aca="1" ref="Q59" ca="1">INDEX(Monsters[Chance to Use 2], I59)</f>
        <v>0.55000000000000004</v>
      </c>
      <c r="R59" cm="1">
        <f t="array" aca="1" ref="R59" ca="1">INDEX(Monsters[Ability 1 ID], I59)</f>
        <v>1</v>
      </c>
      <c r="S59" cm="1">
        <f t="array" aca="1" ref="S59" ca="1">INDEX(Monsters[Ability 2 ID], I59)</f>
        <v>7</v>
      </c>
      <c r="T59" cm="1">
        <f t="array" aca="1" ref="T59" ca="1">INDEX(Abilities[Stamina Cost], R59)</f>
        <v>5</v>
      </c>
      <c r="U59" cm="1">
        <f t="array" aca="1" ref="U59" ca="1">INDEX(Abilities[Stamina Cost], S59)</f>
        <v>5</v>
      </c>
      <c r="V59">
        <f t="shared" ca="1" si="1"/>
        <v>1</v>
      </c>
      <c r="W59">
        <f t="shared" ca="1" si="2"/>
        <v>5</v>
      </c>
      <c r="X59">
        <f t="shared" ca="1" si="3"/>
        <v>5</v>
      </c>
      <c r="Y59">
        <f t="shared" ca="1" si="4"/>
        <v>2</v>
      </c>
      <c r="Z59">
        <f t="shared" ca="1" si="5"/>
        <v>7</v>
      </c>
      <c r="AA59" s="19" cm="1">
        <f t="array" aca="1" ref="AA59" ca="1">INDEX(Abilities[Element ID], $Z59)</f>
        <v>3</v>
      </c>
      <c r="AB59" s="19" cm="1">
        <f t="array" aca="1" ref="AB59" ca="1">INDEX(Abilities[Stamina Cost], $Z59)</f>
        <v>5</v>
      </c>
      <c r="AC59" s="19" cm="1">
        <f t="array" aca="1" ref="AC59" ca="1">INDEX(Abilities[Min Damage], $Z59)</f>
        <v>5</v>
      </c>
      <c r="AD59" s="19" cm="1">
        <f t="array" aca="1" ref="AD59" ca="1">INDEX(Abilities[Max Damage], $Z59)</f>
        <v>10</v>
      </c>
      <c r="AE59" s="15">
        <f t="shared" ca="1" si="6"/>
        <v>6.1390901331191108</v>
      </c>
      <c r="AF59" t="str" cm="1">
        <f t="array" aca="1" ref="AF59" ca="1">INDEX(Abilities[Special Effect], Z59)</f>
        <v>Fortify</v>
      </c>
      <c r="AG59" t="b" cm="1">
        <f t="array" aca="1" ref="AG59" ca="1">RAND() &lt;INDEX(Abilities[Effect Chance], Z59)*O59/100</f>
        <v>0</v>
      </c>
      <c r="AH59" t="str">
        <f t="shared" ca="1" si="34"/>
        <v/>
      </c>
      <c r="AI59" s="15">
        <f t="shared" ca="1" si="7"/>
        <v>6.1390901331191108</v>
      </c>
      <c r="AJ59" s="15">
        <f t="shared" ca="1" si="8"/>
        <v>8.0047961392170208</v>
      </c>
      <c r="AK59" t="b">
        <f t="shared" ca="1" si="9"/>
        <v>0</v>
      </c>
      <c r="AL59" t="b">
        <f ca="1">AND(AK59, H59=COUNTA(Parties[Player Party]))</f>
        <v>0</v>
      </c>
      <c r="AM59" s="15" cm="1">
        <f t="array" aca="1" ref="AM59" ca="1">INDEX(ElementMultiplier, BM59, P59)*100/N59</f>
        <v>0.76923076923076927</v>
      </c>
      <c r="AN59" s="15">
        <f t="shared" ca="1" si="10"/>
        <v>6</v>
      </c>
      <c r="AO59" s="19">
        <f t="shared" ca="1" si="11"/>
        <v>44</v>
      </c>
      <c r="AP59" s="19">
        <f t="shared" ca="1" si="12"/>
        <v>70</v>
      </c>
      <c r="AQ59" s="19">
        <f t="shared" ca="1" si="13"/>
        <v>70</v>
      </c>
      <c r="AR59" s="19">
        <f t="shared" ca="1" si="14"/>
        <v>65</v>
      </c>
      <c r="AS59" s="19">
        <f t="shared" ca="1" si="15"/>
        <v>50</v>
      </c>
      <c r="AT59">
        <f t="shared" ca="1" si="16"/>
        <v>1</v>
      </c>
      <c r="AU59" cm="1">
        <f t="array" aca="1" ref="AU59" ca="1">IF(AT59=AT58, AU58, INDEX(Parties[Opponent ID], AT59))</f>
        <v>8</v>
      </c>
      <c r="AV59" t="str" cm="1">
        <f t="array" aca="1" ref="AV59" ca="1">IF(AU59=AU58,AV58, INDEX(Monsters[Name], AU59))</f>
        <v>Ripper</v>
      </c>
      <c r="AW59" cm="1">
        <f t="array" aca="1" ref="AW59" ca="1">IF(AND($AT59=$AT58, $CF58=""), CA58, INDEX(Monsters[Health], $AU59))</f>
        <v>90</v>
      </c>
      <c r="AX59" cm="1">
        <f t="array" aca="1" ref="AX59" ca="1">IF(AND($AT59=$AT58, $CF58=""), CB58, INDEX(Monsters[Stamina], $AU59))</f>
        <v>84</v>
      </c>
      <c r="AY59" s="19" cm="1">
        <f t="array" aca="1" ref="AY59" ca="1">IF(AND($AT59=$AT58, $CF58=""), CC58, INDEX(Monsters[Attack], $AU59))</f>
        <v>100</v>
      </c>
      <c r="AZ59" s="19" cm="1">
        <f t="array" aca="1" ref="AZ59" ca="1">IF(AND($AT59=$AT58, $CF58=""), CD58, INDEX(Monsters[Defense], $AU59))</f>
        <v>18</v>
      </c>
      <c r="BA59" s="19" cm="1">
        <f t="array" aca="1" ref="BA59" ca="1">IF(AND($AT59=$AT58, $CF58=""), CE58, INDEX(Monsters[Luck], $AU59))</f>
        <v>70</v>
      </c>
      <c r="BB59" cm="1">
        <f t="array" aca="1" ref="BB59" ca="1">IF(AU59=AU58, BB58, MATCH(INDEX(Monsters[Element], AU59), Elements, 0))</f>
        <v>6</v>
      </c>
      <c r="BC59" s="4" cm="1">
        <f t="array" aca="1" ref="BC59" ca="1">INDEX(Monsters[Chance to Use 2], AU59)</f>
        <v>0.25</v>
      </c>
      <c r="BD59" cm="1">
        <f t="array" aca="1" ref="BD59" ca="1">INDEX(Monsters[Ability 1 ID], AU59)</f>
        <v>7</v>
      </c>
      <c r="BE59" cm="1">
        <f t="array" aca="1" ref="BE59" ca="1">INDEX(Monsters[Ability 2 ID], AU59)</f>
        <v>2</v>
      </c>
      <c r="BF59" cm="1">
        <f t="array" aca="1" ref="BF59" ca="1">INDEX(Abilities[Stamina Cost], BD59)</f>
        <v>5</v>
      </c>
      <c r="BG59" cm="1">
        <f t="array" aca="1" ref="BG59" ca="1">INDEX(Abilities[Stamina Cost], BE59)</f>
        <v>6</v>
      </c>
      <c r="BH59">
        <f t="shared" ca="1" si="17"/>
        <v>1</v>
      </c>
      <c r="BI59">
        <f t="shared" ca="1" si="18"/>
        <v>5</v>
      </c>
      <c r="BJ59">
        <f t="shared" ca="1" si="19"/>
        <v>6</v>
      </c>
      <c r="BK59">
        <f t="shared" ca="1" si="20"/>
        <v>1</v>
      </c>
      <c r="BL59">
        <f t="shared" ca="1" si="21"/>
        <v>7</v>
      </c>
      <c r="BM59" s="19" cm="1">
        <f t="array" aca="1" ref="BM59" ca="1">INDEX(Abilities[Element ID], $BL59)</f>
        <v>3</v>
      </c>
      <c r="BN59" s="19" cm="1">
        <f t="array" aca="1" ref="BN59" ca="1">INDEX(Abilities[Stamina Cost], $BL59)</f>
        <v>5</v>
      </c>
      <c r="BO59" s="19" cm="1">
        <f t="array" aca="1" ref="BO59" ca="1">INDEX(Abilities[Min Damage], $BL59)</f>
        <v>5</v>
      </c>
      <c r="BP59" s="19" cm="1">
        <f t="array" aca="1" ref="BP59" ca="1">INDEX(Abilities[Max Damage], $BL59)</f>
        <v>10</v>
      </c>
      <c r="BQ59" s="15">
        <f t="shared" ca="1" si="22"/>
        <v>8.0047961392170208</v>
      </c>
      <c r="BR59" t="str" cm="1">
        <f t="array" aca="1" ref="BR59" ca="1">INDEX(Abilities[Special Effect], BL59)</f>
        <v>Fortify</v>
      </c>
      <c r="BS59" t="b" cm="1">
        <f t="array" aca="1" ref="BS59" ca="1">RAND() &lt;INDEX(Abilities[Effect Chance], BL59)*BA59/100</f>
        <v>0</v>
      </c>
      <c r="BT59" t="str">
        <f t="shared" ca="1" si="23"/>
        <v/>
      </c>
      <c r="BU59" s="15">
        <f t="shared" ca="1" si="24"/>
        <v>8.0047961392170208</v>
      </c>
      <c r="BV59" s="15">
        <f t="shared" ca="1" si="25"/>
        <v>6.1390901331191108</v>
      </c>
      <c r="BW59" t="b">
        <f t="shared" ca="1" si="26"/>
        <v>0</v>
      </c>
      <c r="BX59" t="b">
        <f ca="1">AND(BW59, AT59=COUNTA(Parties[Opponent Party]))</f>
        <v>0</v>
      </c>
      <c r="BY59" s="15" cm="1">
        <f t="array" aca="1" ref="BY59" ca="1">INDEX(ElementMultiplier, AA59, BB59)*100/AZ59</f>
        <v>5.5555555555555554</v>
      </c>
      <c r="BZ59" s="19">
        <f t="shared" ca="1" si="27"/>
        <v>34</v>
      </c>
      <c r="CA59" s="19">
        <f t="shared" ca="1" si="28"/>
        <v>56</v>
      </c>
      <c r="CB59" s="19">
        <f t="shared" ca="1" si="29"/>
        <v>79</v>
      </c>
      <c r="CC59" s="19">
        <f t="shared" ca="1" si="30"/>
        <v>100</v>
      </c>
      <c r="CD59" s="19">
        <f t="shared" ca="1" si="31"/>
        <v>18</v>
      </c>
      <c r="CE59" s="19">
        <f t="shared" ca="1" si="32"/>
        <v>70</v>
      </c>
      <c r="CF59" t="str">
        <f t="shared" ca="1" si="33"/>
        <v/>
      </c>
    </row>
    <row r="60" spans="8:84">
      <c r="H60">
        <f t="shared" ca="1" si="0"/>
        <v>1</v>
      </c>
      <c r="I60" cm="1">
        <f t="array" aca="1" ref="I60" ca="1">IF(H60=H59, I59, INDEX(Parties[Player ID], H60))</f>
        <v>1</v>
      </c>
      <c r="J60" t="str" cm="1">
        <f t="array" aca="1" ref="J60" ca="1">IF(I60=I59,J59, INDEX(Monsters[Name], I60))</f>
        <v>Hades</v>
      </c>
      <c r="K60" cm="1">
        <f t="array" aca="1" ref="K60" ca="1">IF(AND($H60=$H59, CF59=""), AO59, INDEX(Monsters[Health], $I60))</f>
        <v>44</v>
      </c>
      <c r="L60" cm="1">
        <f t="array" aca="1" ref="L60" ca="1">IF(AND($H60=$H59, $CF59=""), AP59, INDEX(Monsters[Stamina], $I60))</f>
        <v>70</v>
      </c>
      <c r="M60" s="19" cm="1">
        <f t="array" aca="1" ref="M60" ca="1">IF(AND($H60=$H59, $CF59=""), AQ59, INDEX(Monsters[Attack], $I60))</f>
        <v>70</v>
      </c>
      <c r="N60" s="19" cm="1">
        <f t="array" aca="1" ref="N60" ca="1">IF(AND($H60=$H59, $CF59=""), AR59, INDEX(Monsters[Defense], $I60))</f>
        <v>65</v>
      </c>
      <c r="O60" s="19" cm="1">
        <f t="array" aca="1" ref="O60" ca="1">IF(AND($H60=$H59, $CF59=""), AS59, INDEX(Monsters[Luck], $I60))</f>
        <v>50</v>
      </c>
      <c r="P60" cm="1">
        <f t="array" aca="1" ref="P60" ca="1">IF(I60=I59, P59, MATCH(INDEX(Monsters[Element], I60), Elements, 0))</f>
        <v>1</v>
      </c>
      <c r="Q60" s="4" cm="1">
        <f t="array" aca="1" ref="Q60" ca="1">INDEX(Monsters[Chance to Use 2], I60)</f>
        <v>0.55000000000000004</v>
      </c>
      <c r="R60" cm="1">
        <f t="array" aca="1" ref="R60" ca="1">INDEX(Monsters[Ability 1 ID], I60)</f>
        <v>1</v>
      </c>
      <c r="S60" cm="1">
        <f t="array" aca="1" ref="S60" ca="1">INDEX(Monsters[Ability 2 ID], I60)</f>
        <v>7</v>
      </c>
      <c r="T60" cm="1">
        <f t="array" aca="1" ref="T60" ca="1">INDEX(Abilities[Stamina Cost], R60)</f>
        <v>5</v>
      </c>
      <c r="U60" cm="1">
        <f t="array" aca="1" ref="U60" ca="1">INDEX(Abilities[Stamina Cost], S60)</f>
        <v>5</v>
      </c>
      <c r="V60">
        <f t="shared" ca="1" si="1"/>
        <v>1</v>
      </c>
      <c r="W60">
        <f t="shared" ca="1" si="2"/>
        <v>5</v>
      </c>
      <c r="X60">
        <f t="shared" ca="1" si="3"/>
        <v>5</v>
      </c>
      <c r="Y60">
        <f t="shared" ca="1" si="4"/>
        <v>1</v>
      </c>
      <c r="Z60">
        <f t="shared" ca="1" si="5"/>
        <v>1</v>
      </c>
      <c r="AA60" s="19" cm="1">
        <f t="array" aca="1" ref="AA60" ca="1">INDEX(Abilities[Element ID], $Z60)</f>
        <v>1</v>
      </c>
      <c r="AB60" s="19" cm="1">
        <f t="array" aca="1" ref="AB60" ca="1">INDEX(Abilities[Stamina Cost], $Z60)</f>
        <v>5</v>
      </c>
      <c r="AC60" s="19" cm="1">
        <f t="array" aca="1" ref="AC60" ca="1">INDEX(Abilities[Min Damage], $Z60)</f>
        <v>3.5</v>
      </c>
      <c r="AD60" s="19" cm="1">
        <f t="array" aca="1" ref="AD60" ca="1">INDEX(Abilities[Max Damage], $Z60)</f>
        <v>10</v>
      </c>
      <c r="AE60" s="15">
        <f t="shared" ca="1" si="6"/>
        <v>4.6006370562456702</v>
      </c>
      <c r="AF60" t="str" cm="1">
        <f t="array" aca="1" ref="AF60" ca="1">INDEX(Abilities[Special Effect], Z60)</f>
        <v>Hit Chance</v>
      </c>
      <c r="AG60" t="b" cm="1">
        <f t="array" aca="1" ref="AG60" ca="1">RAND() &lt;INDEX(Abilities[Effect Chance], Z60)*O60/100</f>
        <v>0</v>
      </c>
      <c r="AH60" t="str">
        <f t="shared" ca="1" si="34"/>
        <v/>
      </c>
      <c r="AI60" s="15">
        <f t="shared" ca="1" si="7"/>
        <v>0</v>
      </c>
      <c r="AJ60" s="15">
        <f t="shared" ca="1" si="8"/>
        <v>6.9571999984625768</v>
      </c>
      <c r="AK60" t="b">
        <f t="shared" ca="1" si="9"/>
        <v>0</v>
      </c>
      <c r="AL60" t="b">
        <f ca="1">AND(AK60, H60=COUNTA(Parties[Player Party]))</f>
        <v>0</v>
      </c>
      <c r="AM60" s="15" cm="1">
        <f t="array" aca="1" ref="AM60" ca="1">INDEX(ElementMultiplier, BM60, P60)*100/N60</f>
        <v>0.76923076923076927</v>
      </c>
      <c r="AN60" s="15">
        <f t="shared" ca="1" si="10"/>
        <v>5</v>
      </c>
      <c r="AO60" s="19">
        <f t="shared" ca="1" si="11"/>
        <v>39</v>
      </c>
      <c r="AP60" s="19">
        <f t="shared" ca="1" si="12"/>
        <v>65</v>
      </c>
      <c r="AQ60" s="19">
        <f t="shared" ca="1" si="13"/>
        <v>70</v>
      </c>
      <c r="AR60" s="19">
        <f t="shared" ca="1" si="14"/>
        <v>65</v>
      </c>
      <c r="AS60" s="19">
        <f t="shared" ca="1" si="15"/>
        <v>50</v>
      </c>
      <c r="AT60">
        <f t="shared" ca="1" si="16"/>
        <v>1</v>
      </c>
      <c r="AU60" cm="1">
        <f t="array" aca="1" ref="AU60" ca="1">IF(AT60=AT59, AU59, INDEX(Parties[Opponent ID], AT60))</f>
        <v>8</v>
      </c>
      <c r="AV60" t="str" cm="1">
        <f t="array" aca="1" ref="AV60" ca="1">IF(AU60=AU59,AV59, INDEX(Monsters[Name], AU60))</f>
        <v>Ripper</v>
      </c>
      <c r="AW60" cm="1">
        <f t="array" aca="1" ref="AW60" ca="1">IF(AND($AT60=$AT59, $CF59=""), CA59, INDEX(Monsters[Health], $AU60))</f>
        <v>56</v>
      </c>
      <c r="AX60" cm="1">
        <f t="array" aca="1" ref="AX60" ca="1">IF(AND($AT60=$AT59, $CF59=""), CB59, INDEX(Monsters[Stamina], $AU60))</f>
        <v>79</v>
      </c>
      <c r="AY60" s="19" cm="1">
        <f t="array" aca="1" ref="AY60" ca="1">IF(AND($AT60=$AT59, $CF59=""), CC59, INDEX(Monsters[Attack], $AU60))</f>
        <v>100</v>
      </c>
      <c r="AZ60" s="19" cm="1">
        <f t="array" aca="1" ref="AZ60" ca="1">IF(AND($AT60=$AT59, $CF59=""), CD59, INDEX(Monsters[Defense], $AU60))</f>
        <v>18</v>
      </c>
      <c r="BA60" s="19" cm="1">
        <f t="array" aca="1" ref="BA60" ca="1">IF(AND($AT60=$AT59, $CF59=""), CE59, INDEX(Monsters[Luck], $AU60))</f>
        <v>70</v>
      </c>
      <c r="BB60" cm="1">
        <f t="array" aca="1" ref="BB60" ca="1">IF(AU60=AU59, BB59, MATCH(INDEX(Monsters[Element], AU60), Elements, 0))</f>
        <v>6</v>
      </c>
      <c r="BC60" s="4" cm="1">
        <f t="array" aca="1" ref="BC60" ca="1">INDEX(Monsters[Chance to Use 2], AU60)</f>
        <v>0.25</v>
      </c>
      <c r="BD60" cm="1">
        <f t="array" aca="1" ref="BD60" ca="1">INDEX(Monsters[Ability 1 ID], AU60)</f>
        <v>7</v>
      </c>
      <c r="BE60" cm="1">
        <f t="array" aca="1" ref="BE60" ca="1">INDEX(Monsters[Ability 2 ID], AU60)</f>
        <v>2</v>
      </c>
      <c r="BF60" cm="1">
        <f t="array" aca="1" ref="BF60" ca="1">INDEX(Abilities[Stamina Cost], BD60)</f>
        <v>5</v>
      </c>
      <c r="BG60" cm="1">
        <f t="array" aca="1" ref="BG60" ca="1">INDEX(Abilities[Stamina Cost], BE60)</f>
        <v>6</v>
      </c>
      <c r="BH60">
        <f t="shared" ca="1" si="17"/>
        <v>1</v>
      </c>
      <c r="BI60">
        <f t="shared" ca="1" si="18"/>
        <v>5</v>
      </c>
      <c r="BJ60">
        <f t="shared" ca="1" si="19"/>
        <v>6</v>
      </c>
      <c r="BK60">
        <f t="shared" ca="1" si="20"/>
        <v>1</v>
      </c>
      <c r="BL60">
        <f t="shared" ca="1" si="21"/>
        <v>7</v>
      </c>
      <c r="BM60" s="19" cm="1">
        <f t="array" aca="1" ref="BM60" ca="1">INDEX(Abilities[Element ID], $BL60)</f>
        <v>3</v>
      </c>
      <c r="BN60" s="19" cm="1">
        <f t="array" aca="1" ref="BN60" ca="1">INDEX(Abilities[Stamina Cost], $BL60)</f>
        <v>5</v>
      </c>
      <c r="BO60" s="19" cm="1">
        <f t="array" aca="1" ref="BO60" ca="1">INDEX(Abilities[Min Damage], $BL60)</f>
        <v>5</v>
      </c>
      <c r="BP60" s="19" cm="1">
        <f t="array" aca="1" ref="BP60" ca="1">INDEX(Abilities[Max Damage], $BL60)</f>
        <v>10</v>
      </c>
      <c r="BQ60" s="15">
        <f t="shared" ca="1" si="22"/>
        <v>6.9571999984625768</v>
      </c>
      <c r="BR60" t="str" cm="1">
        <f t="array" aca="1" ref="BR60" ca="1">INDEX(Abilities[Special Effect], BL60)</f>
        <v>Fortify</v>
      </c>
      <c r="BS60" t="b" cm="1">
        <f t="array" aca="1" ref="BS60" ca="1">RAND() &lt;INDEX(Abilities[Effect Chance], BL60)*BA60/100</f>
        <v>0</v>
      </c>
      <c r="BT60" t="str">
        <f t="shared" ca="1" si="23"/>
        <v/>
      </c>
      <c r="BU60" s="15">
        <f t="shared" ca="1" si="24"/>
        <v>6.9571999984625768</v>
      </c>
      <c r="BV60" s="15">
        <f t="shared" ca="1" si="25"/>
        <v>0</v>
      </c>
      <c r="BW60" t="b">
        <f t="shared" ca="1" si="26"/>
        <v>0</v>
      </c>
      <c r="BX60" t="b">
        <f ca="1">AND(BW60, AT60=COUNTA(Parties[Opponent Party]))</f>
        <v>0</v>
      </c>
      <c r="BY60" s="15" cm="1">
        <f t="array" aca="1" ref="BY60" ca="1">INDEX(ElementMultiplier, AA60, BB60)*100/AZ60</f>
        <v>8.3333333333333339</v>
      </c>
      <c r="BZ60" s="19">
        <f t="shared" ca="1" si="27"/>
        <v>0</v>
      </c>
      <c r="CA60" s="19">
        <f t="shared" ca="1" si="28"/>
        <v>56</v>
      </c>
      <c r="CB60" s="19">
        <f t="shared" ca="1" si="29"/>
        <v>74</v>
      </c>
      <c r="CC60" s="19">
        <f t="shared" ca="1" si="30"/>
        <v>100</v>
      </c>
      <c r="CD60" s="19">
        <f t="shared" ca="1" si="31"/>
        <v>18</v>
      </c>
      <c r="CE60" s="19">
        <f t="shared" ca="1" si="32"/>
        <v>70</v>
      </c>
      <c r="CF60" t="str">
        <f t="shared" ca="1" si="33"/>
        <v/>
      </c>
    </row>
    <row r="61" spans="8:84">
      <c r="H61">
        <f t="shared" ca="1" si="0"/>
        <v>1</v>
      </c>
      <c r="I61" cm="1">
        <f t="array" aca="1" ref="I61" ca="1">IF(H61=H60, I60, INDEX(Parties[Player ID], H61))</f>
        <v>1</v>
      </c>
      <c r="J61" t="str" cm="1">
        <f t="array" aca="1" ref="J61" ca="1">IF(I61=I60,J60, INDEX(Monsters[Name], I61))</f>
        <v>Hades</v>
      </c>
      <c r="K61" cm="1">
        <f t="array" aca="1" ref="K61" ca="1">IF(AND($H61=$H60, CF60=""), AO60, INDEX(Monsters[Health], $I61))</f>
        <v>39</v>
      </c>
      <c r="L61" cm="1">
        <f t="array" aca="1" ref="L61" ca="1">IF(AND($H61=$H60, $CF60=""), AP60, INDEX(Monsters[Stamina], $I61))</f>
        <v>65</v>
      </c>
      <c r="M61" s="19" cm="1">
        <f t="array" aca="1" ref="M61" ca="1">IF(AND($H61=$H60, $CF60=""), AQ60, INDEX(Monsters[Attack], $I61))</f>
        <v>70</v>
      </c>
      <c r="N61" s="19" cm="1">
        <f t="array" aca="1" ref="N61" ca="1">IF(AND($H61=$H60, $CF60=""), AR60, INDEX(Monsters[Defense], $I61))</f>
        <v>65</v>
      </c>
      <c r="O61" s="19" cm="1">
        <f t="array" aca="1" ref="O61" ca="1">IF(AND($H61=$H60, $CF60=""), AS60, INDEX(Monsters[Luck], $I61))</f>
        <v>50</v>
      </c>
      <c r="P61" cm="1">
        <f t="array" aca="1" ref="P61" ca="1">IF(I61=I60, P60, MATCH(INDEX(Monsters[Element], I61), Elements, 0))</f>
        <v>1</v>
      </c>
      <c r="Q61" s="4" cm="1">
        <f t="array" aca="1" ref="Q61" ca="1">INDEX(Monsters[Chance to Use 2], I61)</f>
        <v>0.55000000000000004</v>
      </c>
      <c r="R61" cm="1">
        <f t="array" aca="1" ref="R61" ca="1">INDEX(Monsters[Ability 1 ID], I61)</f>
        <v>1</v>
      </c>
      <c r="S61" cm="1">
        <f t="array" aca="1" ref="S61" ca="1">INDEX(Monsters[Ability 2 ID], I61)</f>
        <v>7</v>
      </c>
      <c r="T61" cm="1">
        <f t="array" aca="1" ref="T61" ca="1">INDEX(Abilities[Stamina Cost], R61)</f>
        <v>5</v>
      </c>
      <c r="U61" cm="1">
        <f t="array" aca="1" ref="U61" ca="1">INDEX(Abilities[Stamina Cost], S61)</f>
        <v>5</v>
      </c>
      <c r="V61">
        <f t="shared" ca="1" si="1"/>
        <v>1</v>
      </c>
      <c r="W61">
        <f t="shared" ca="1" si="2"/>
        <v>5</v>
      </c>
      <c r="X61">
        <f t="shared" ca="1" si="3"/>
        <v>5</v>
      </c>
      <c r="Y61">
        <f t="shared" ca="1" si="4"/>
        <v>1</v>
      </c>
      <c r="Z61">
        <f t="shared" ca="1" si="5"/>
        <v>1</v>
      </c>
      <c r="AA61" s="19" cm="1">
        <f t="array" aca="1" ref="AA61" ca="1">INDEX(Abilities[Element ID], $Z61)</f>
        <v>1</v>
      </c>
      <c r="AB61" s="19" cm="1">
        <f t="array" aca="1" ref="AB61" ca="1">INDEX(Abilities[Stamina Cost], $Z61)</f>
        <v>5</v>
      </c>
      <c r="AC61" s="19" cm="1">
        <f t="array" aca="1" ref="AC61" ca="1">INDEX(Abilities[Min Damage], $Z61)</f>
        <v>3.5</v>
      </c>
      <c r="AD61" s="19" cm="1">
        <f t="array" aca="1" ref="AD61" ca="1">INDEX(Abilities[Max Damage], $Z61)</f>
        <v>10</v>
      </c>
      <c r="AE61" s="15">
        <f t="shared" ca="1" si="6"/>
        <v>4.1319268254108339</v>
      </c>
      <c r="AF61" t="str" cm="1">
        <f t="array" aca="1" ref="AF61" ca="1">INDEX(Abilities[Special Effect], Z61)</f>
        <v>Hit Chance</v>
      </c>
      <c r="AG61" t="b" cm="1">
        <f t="array" aca="1" ref="AG61" ca="1">RAND() &lt;INDEX(Abilities[Effect Chance], Z61)*O61/100</f>
        <v>0</v>
      </c>
      <c r="AH61" t="str">
        <f t="shared" ca="1" si="34"/>
        <v/>
      </c>
      <c r="AI61" s="15">
        <f t="shared" ca="1" si="7"/>
        <v>0</v>
      </c>
      <c r="AJ61" s="15">
        <f t="shared" ca="1" si="8"/>
        <v>8.3086084710382</v>
      </c>
      <c r="AK61" t="b">
        <f t="shared" ca="1" si="9"/>
        <v>0</v>
      </c>
      <c r="AL61" t="b">
        <f ca="1">AND(AK61, H61=COUNTA(Parties[Player Party]))</f>
        <v>0</v>
      </c>
      <c r="AM61" s="15" cm="1">
        <f t="array" aca="1" ref="AM61" ca="1">INDEX(ElementMultiplier, BM61, P61)*100/N61</f>
        <v>0.76923076923076927</v>
      </c>
      <c r="AN61" s="15">
        <f t="shared" ca="1" si="10"/>
        <v>6</v>
      </c>
      <c r="AO61" s="19">
        <f t="shared" ca="1" si="11"/>
        <v>33</v>
      </c>
      <c r="AP61" s="19">
        <f t="shared" ca="1" si="12"/>
        <v>60</v>
      </c>
      <c r="AQ61" s="19">
        <f t="shared" ca="1" si="13"/>
        <v>70</v>
      </c>
      <c r="AR61" s="19">
        <f t="shared" ca="1" si="14"/>
        <v>65</v>
      </c>
      <c r="AS61" s="19">
        <f t="shared" ca="1" si="15"/>
        <v>50</v>
      </c>
      <c r="AT61">
        <f t="shared" ca="1" si="16"/>
        <v>1</v>
      </c>
      <c r="AU61" cm="1">
        <f t="array" aca="1" ref="AU61" ca="1">IF(AT61=AT60, AU60, INDEX(Parties[Opponent ID], AT61))</f>
        <v>8</v>
      </c>
      <c r="AV61" t="str" cm="1">
        <f t="array" aca="1" ref="AV61" ca="1">IF(AU61=AU60,AV60, INDEX(Monsters[Name], AU61))</f>
        <v>Ripper</v>
      </c>
      <c r="AW61" cm="1">
        <f t="array" aca="1" ref="AW61" ca="1">IF(AND($AT61=$AT60, $CF60=""), CA60, INDEX(Monsters[Health], $AU61))</f>
        <v>56</v>
      </c>
      <c r="AX61" cm="1">
        <f t="array" aca="1" ref="AX61" ca="1">IF(AND($AT61=$AT60, $CF60=""), CB60, INDEX(Monsters[Stamina], $AU61))</f>
        <v>74</v>
      </c>
      <c r="AY61" s="19" cm="1">
        <f t="array" aca="1" ref="AY61" ca="1">IF(AND($AT61=$AT60, $CF60=""), CC60, INDEX(Monsters[Attack], $AU61))</f>
        <v>100</v>
      </c>
      <c r="AZ61" s="19" cm="1">
        <f t="array" aca="1" ref="AZ61" ca="1">IF(AND($AT61=$AT60, $CF60=""), CD60, INDEX(Monsters[Defense], $AU61))</f>
        <v>18</v>
      </c>
      <c r="BA61" s="19" cm="1">
        <f t="array" aca="1" ref="BA61" ca="1">IF(AND($AT61=$AT60, $CF60=""), CE60, INDEX(Monsters[Luck], $AU61))</f>
        <v>70</v>
      </c>
      <c r="BB61" cm="1">
        <f t="array" aca="1" ref="BB61" ca="1">IF(AU61=AU60, BB60, MATCH(INDEX(Monsters[Element], AU61), Elements, 0))</f>
        <v>6</v>
      </c>
      <c r="BC61" s="4" cm="1">
        <f t="array" aca="1" ref="BC61" ca="1">INDEX(Monsters[Chance to Use 2], AU61)</f>
        <v>0.25</v>
      </c>
      <c r="BD61" cm="1">
        <f t="array" aca="1" ref="BD61" ca="1">INDEX(Monsters[Ability 1 ID], AU61)</f>
        <v>7</v>
      </c>
      <c r="BE61" cm="1">
        <f t="array" aca="1" ref="BE61" ca="1">INDEX(Monsters[Ability 2 ID], AU61)</f>
        <v>2</v>
      </c>
      <c r="BF61" cm="1">
        <f t="array" aca="1" ref="BF61" ca="1">INDEX(Abilities[Stamina Cost], BD61)</f>
        <v>5</v>
      </c>
      <c r="BG61" cm="1">
        <f t="array" aca="1" ref="BG61" ca="1">INDEX(Abilities[Stamina Cost], BE61)</f>
        <v>6</v>
      </c>
      <c r="BH61">
        <f t="shared" ca="1" si="17"/>
        <v>1</v>
      </c>
      <c r="BI61">
        <f t="shared" ca="1" si="18"/>
        <v>5</v>
      </c>
      <c r="BJ61">
        <f t="shared" ca="1" si="19"/>
        <v>6</v>
      </c>
      <c r="BK61">
        <f t="shared" ca="1" si="20"/>
        <v>1</v>
      </c>
      <c r="BL61">
        <f t="shared" ca="1" si="21"/>
        <v>7</v>
      </c>
      <c r="BM61" s="19" cm="1">
        <f t="array" aca="1" ref="BM61" ca="1">INDEX(Abilities[Element ID], $BL61)</f>
        <v>3</v>
      </c>
      <c r="BN61" s="19" cm="1">
        <f t="array" aca="1" ref="BN61" ca="1">INDEX(Abilities[Stamina Cost], $BL61)</f>
        <v>5</v>
      </c>
      <c r="BO61" s="19" cm="1">
        <f t="array" aca="1" ref="BO61" ca="1">INDEX(Abilities[Min Damage], $BL61)</f>
        <v>5</v>
      </c>
      <c r="BP61" s="19" cm="1">
        <f t="array" aca="1" ref="BP61" ca="1">INDEX(Abilities[Max Damage], $BL61)</f>
        <v>10</v>
      </c>
      <c r="BQ61" s="15">
        <f t="shared" ca="1" si="22"/>
        <v>8.3086084710382</v>
      </c>
      <c r="BR61" t="str" cm="1">
        <f t="array" aca="1" ref="BR61" ca="1">INDEX(Abilities[Special Effect], BL61)</f>
        <v>Fortify</v>
      </c>
      <c r="BS61" t="b" cm="1">
        <f t="array" aca="1" ref="BS61" ca="1">RAND() &lt;INDEX(Abilities[Effect Chance], BL61)*BA61/100</f>
        <v>1</v>
      </c>
      <c r="BT61" t="str">
        <f t="shared" ca="1" si="23"/>
        <v>Fortify</v>
      </c>
      <c r="BU61" s="15">
        <f t="shared" ca="1" si="24"/>
        <v>8.3086084710382</v>
      </c>
      <c r="BV61" s="15">
        <f t="shared" ca="1" si="25"/>
        <v>0</v>
      </c>
      <c r="BW61" t="b">
        <f t="shared" ca="1" si="26"/>
        <v>0</v>
      </c>
      <c r="BX61" t="b">
        <f ca="1">AND(BW61, AT61=COUNTA(Parties[Opponent Party]))</f>
        <v>0</v>
      </c>
      <c r="BY61" s="15" cm="1">
        <f t="array" aca="1" ref="BY61" ca="1">INDEX(ElementMultiplier, AA61, BB61)*100/AZ61</f>
        <v>8.3333333333333339</v>
      </c>
      <c r="BZ61" s="19">
        <f t="shared" ca="1" si="27"/>
        <v>0</v>
      </c>
      <c r="CA61" s="19">
        <f t="shared" ca="1" si="28"/>
        <v>56</v>
      </c>
      <c r="CB61" s="19">
        <f t="shared" ca="1" si="29"/>
        <v>69</v>
      </c>
      <c r="CC61" s="19">
        <f t="shared" ca="1" si="30"/>
        <v>100</v>
      </c>
      <c r="CD61" s="19">
        <f t="shared" ca="1" si="31"/>
        <v>20</v>
      </c>
      <c r="CE61" s="19">
        <f t="shared" ca="1" si="32"/>
        <v>70</v>
      </c>
      <c r="CF61" t="str">
        <f t="shared" ca="1" si="33"/>
        <v/>
      </c>
    </row>
    <row r="62" spans="8:84">
      <c r="H62">
        <f t="shared" ca="1" si="0"/>
        <v>1</v>
      </c>
      <c r="I62" cm="1">
        <f t="array" aca="1" ref="I62" ca="1">IF(H62=H61, I61, INDEX(Parties[Player ID], H62))</f>
        <v>1</v>
      </c>
      <c r="J62" t="str" cm="1">
        <f t="array" aca="1" ref="J62" ca="1">IF(I62=I61,J61, INDEX(Monsters[Name], I62))</f>
        <v>Hades</v>
      </c>
      <c r="K62" cm="1">
        <f t="array" aca="1" ref="K62" ca="1">IF(AND($H62=$H61, CF61=""), AO61, INDEX(Monsters[Health], $I62))</f>
        <v>33</v>
      </c>
      <c r="L62" cm="1">
        <f t="array" aca="1" ref="L62" ca="1">IF(AND($H62=$H61, $CF61=""), AP61, INDEX(Monsters[Stamina], $I62))</f>
        <v>60</v>
      </c>
      <c r="M62" s="19" cm="1">
        <f t="array" aca="1" ref="M62" ca="1">IF(AND($H62=$H61, $CF61=""), AQ61, INDEX(Monsters[Attack], $I62))</f>
        <v>70</v>
      </c>
      <c r="N62" s="19" cm="1">
        <f t="array" aca="1" ref="N62" ca="1">IF(AND($H62=$H61, $CF61=""), AR61, INDEX(Monsters[Defense], $I62))</f>
        <v>65</v>
      </c>
      <c r="O62" s="19" cm="1">
        <f t="array" aca="1" ref="O62" ca="1">IF(AND($H62=$H61, $CF61=""), AS61, INDEX(Monsters[Luck], $I62))</f>
        <v>50</v>
      </c>
      <c r="P62" cm="1">
        <f t="array" aca="1" ref="P62" ca="1">IF(I62=I61, P61, MATCH(INDEX(Monsters[Element], I62), Elements, 0))</f>
        <v>1</v>
      </c>
      <c r="Q62" s="4" cm="1">
        <f t="array" aca="1" ref="Q62" ca="1">INDEX(Monsters[Chance to Use 2], I62)</f>
        <v>0.55000000000000004</v>
      </c>
      <c r="R62" cm="1">
        <f t="array" aca="1" ref="R62" ca="1">INDEX(Monsters[Ability 1 ID], I62)</f>
        <v>1</v>
      </c>
      <c r="S62" cm="1">
        <f t="array" aca="1" ref="S62" ca="1">INDEX(Monsters[Ability 2 ID], I62)</f>
        <v>7</v>
      </c>
      <c r="T62" cm="1">
        <f t="array" aca="1" ref="T62" ca="1">INDEX(Abilities[Stamina Cost], R62)</f>
        <v>5</v>
      </c>
      <c r="U62" cm="1">
        <f t="array" aca="1" ref="U62" ca="1">INDEX(Abilities[Stamina Cost], S62)</f>
        <v>5</v>
      </c>
      <c r="V62">
        <f t="shared" ca="1" si="1"/>
        <v>1</v>
      </c>
      <c r="W62">
        <f t="shared" ca="1" si="2"/>
        <v>5</v>
      </c>
      <c r="X62">
        <f t="shared" ca="1" si="3"/>
        <v>5</v>
      </c>
      <c r="Y62">
        <f t="shared" ca="1" si="4"/>
        <v>1</v>
      </c>
      <c r="Z62">
        <f t="shared" ca="1" si="5"/>
        <v>1</v>
      </c>
      <c r="AA62" s="19" cm="1">
        <f t="array" aca="1" ref="AA62" ca="1">INDEX(Abilities[Element ID], $Z62)</f>
        <v>1</v>
      </c>
      <c r="AB62" s="19" cm="1">
        <f t="array" aca="1" ref="AB62" ca="1">INDEX(Abilities[Stamina Cost], $Z62)</f>
        <v>5</v>
      </c>
      <c r="AC62" s="19" cm="1">
        <f t="array" aca="1" ref="AC62" ca="1">INDEX(Abilities[Min Damage], $Z62)</f>
        <v>3.5</v>
      </c>
      <c r="AD62" s="19" cm="1">
        <f t="array" aca="1" ref="AD62" ca="1">INDEX(Abilities[Max Damage], $Z62)</f>
        <v>10</v>
      </c>
      <c r="AE62" s="15">
        <f t="shared" ca="1" si="6"/>
        <v>4.8283259387462589</v>
      </c>
      <c r="AF62" t="str" cm="1">
        <f t="array" aca="1" ref="AF62" ca="1">INDEX(Abilities[Special Effect], Z62)</f>
        <v>Hit Chance</v>
      </c>
      <c r="AG62" t="b" cm="1">
        <f t="array" aca="1" ref="AG62" ca="1">RAND() &lt;INDEX(Abilities[Effect Chance], Z62)*O62/100</f>
        <v>1</v>
      </c>
      <c r="AH62" t="str">
        <f t="shared" ca="1" si="34"/>
        <v>Hit Chance</v>
      </c>
      <c r="AI62" s="15">
        <f t="shared" ca="1" si="7"/>
        <v>4.8283259387462589</v>
      </c>
      <c r="AJ62" s="15">
        <f t="shared" ca="1" si="8"/>
        <v>6.9496831324424884</v>
      </c>
      <c r="AK62" t="b">
        <f t="shared" ca="1" si="9"/>
        <v>0</v>
      </c>
      <c r="AL62" t="b">
        <f ca="1">AND(AK62, H62=COUNTA(Parties[Player Party]))</f>
        <v>0</v>
      </c>
      <c r="AM62" s="15" cm="1">
        <f t="array" aca="1" ref="AM62" ca="1">INDEX(ElementMultiplier, BM62, P62)*100/N62</f>
        <v>0.76923076923076927</v>
      </c>
      <c r="AN62" s="15">
        <f t="shared" ca="1" si="10"/>
        <v>5</v>
      </c>
      <c r="AO62" s="19">
        <f t="shared" ca="1" si="11"/>
        <v>28</v>
      </c>
      <c r="AP62" s="19">
        <f t="shared" ca="1" si="12"/>
        <v>55</v>
      </c>
      <c r="AQ62" s="19">
        <f t="shared" ca="1" si="13"/>
        <v>70</v>
      </c>
      <c r="AR62" s="19">
        <f t="shared" ca="1" si="14"/>
        <v>65</v>
      </c>
      <c r="AS62" s="19">
        <f t="shared" ca="1" si="15"/>
        <v>50</v>
      </c>
      <c r="AT62">
        <f t="shared" ca="1" si="16"/>
        <v>1</v>
      </c>
      <c r="AU62" cm="1">
        <f t="array" aca="1" ref="AU62" ca="1">IF(AT62=AT61, AU61, INDEX(Parties[Opponent ID], AT62))</f>
        <v>8</v>
      </c>
      <c r="AV62" t="str" cm="1">
        <f t="array" aca="1" ref="AV62" ca="1">IF(AU62=AU61,AV61, INDEX(Monsters[Name], AU62))</f>
        <v>Ripper</v>
      </c>
      <c r="AW62" cm="1">
        <f t="array" aca="1" ref="AW62" ca="1">IF(AND($AT62=$AT61, $CF61=""), CA61, INDEX(Monsters[Health], $AU62))</f>
        <v>56</v>
      </c>
      <c r="AX62" cm="1">
        <f t="array" aca="1" ref="AX62" ca="1">IF(AND($AT62=$AT61, $CF61=""), CB61, INDEX(Monsters[Stamina], $AU62))</f>
        <v>69</v>
      </c>
      <c r="AY62" s="19" cm="1">
        <f t="array" aca="1" ref="AY62" ca="1">IF(AND($AT62=$AT61, $CF61=""), CC61, INDEX(Monsters[Attack], $AU62))</f>
        <v>100</v>
      </c>
      <c r="AZ62" s="19" cm="1">
        <f t="array" aca="1" ref="AZ62" ca="1">IF(AND($AT62=$AT61, $CF61=""), CD61, INDEX(Monsters[Defense], $AU62))</f>
        <v>20</v>
      </c>
      <c r="BA62" s="19" cm="1">
        <f t="array" aca="1" ref="BA62" ca="1">IF(AND($AT62=$AT61, $CF61=""), CE61, INDEX(Monsters[Luck], $AU62))</f>
        <v>70</v>
      </c>
      <c r="BB62" cm="1">
        <f t="array" aca="1" ref="BB62" ca="1">IF(AU62=AU61, BB61, MATCH(INDEX(Monsters[Element], AU62), Elements, 0))</f>
        <v>6</v>
      </c>
      <c r="BC62" s="4" cm="1">
        <f t="array" aca="1" ref="BC62" ca="1">INDEX(Monsters[Chance to Use 2], AU62)</f>
        <v>0.25</v>
      </c>
      <c r="BD62" cm="1">
        <f t="array" aca="1" ref="BD62" ca="1">INDEX(Monsters[Ability 1 ID], AU62)</f>
        <v>7</v>
      </c>
      <c r="BE62" cm="1">
        <f t="array" aca="1" ref="BE62" ca="1">INDEX(Monsters[Ability 2 ID], AU62)</f>
        <v>2</v>
      </c>
      <c r="BF62" cm="1">
        <f t="array" aca="1" ref="BF62" ca="1">INDEX(Abilities[Stamina Cost], BD62)</f>
        <v>5</v>
      </c>
      <c r="BG62" cm="1">
        <f t="array" aca="1" ref="BG62" ca="1">INDEX(Abilities[Stamina Cost], BE62)</f>
        <v>6</v>
      </c>
      <c r="BH62">
        <f t="shared" ca="1" si="17"/>
        <v>1</v>
      </c>
      <c r="BI62">
        <f t="shared" ca="1" si="18"/>
        <v>5</v>
      </c>
      <c r="BJ62">
        <f t="shared" ca="1" si="19"/>
        <v>6</v>
      </c>
      <c r="BK62">
        <f t="shared" ca="1" si="20"/>
        <v>1</v>
      </c>
      <c r="BL62">
        <f t="shared" ca="1" si="21"/>
        <v>7</v>
      </c>
      <c r="BM62" s="19" cm="1">
        <f t="array" aca="1" ref="BM62" ca="1">INDEX(Abilities[Element ID], $BL62)</f>
        <v>3</v>
      </c>
      <c r="BN62" s="19" cm="1">
        <f t="array" aca="1" ref="BN62" ca="1">INDEX(Abilities[Stamina Cost], $BL62)</f>
        <v>5</v>
      </c>
      <c r="BO62" s="19" cm="1">
        <f t="array" aca="1" ref="BO62" ca="1">INDEX(Abilities[Min Damage], $BL62)</f>
        <v>5</v>
      </c>
      <c r="BP62" s="19" cm="1">
        <f t="array" aca="1" ref="BP62" ca="1">INDEX(Abilities[Max Damage], $BL62)</f>
        <v>10</v>
      </c>
      <c r="BQ62" s="15">
        <f t="shared" ca="1" si="22"/>
        <v>6.9496831324424884</v>
      </c>
      <c r="BR62" t="str" cm="1">
        <f t="array" aca="1" ref="BR62" ca="1">INDEX(Abilities[Special Effect], BL62)</f>
        <v>Fortify</v>
      </c>
      <c r="BS62" t="b" cm="1">
        <f t="array" aca="1" ref="BS62" ca="1">RAND() &lt;INDEX(Abilities[Effect Chance], BL62)*BA62/100</f>
        <v>0</v>
      </c>
      <c r="BT62" t="str">
        <f t="shared" ca="1" si="23"/>
        <v/>
      </c>
      <c r="BU62" s="15">
        <f t="shared" ca="1" si="24"/>
        <v>6.9496831324424884</v>
      </c>
      <c r="BV62" s="15">
        <f t="shared" ca="1" si="25"/>
        <v>4.8283259387462589</v>
      </c>
      <c r="BW62" t="b">
        <f t="shared" ca="1" si="26"/>
        <v>0</v>
      </c>
      <c r="BX62" t="b">
        <f ca="1">AND(BW62, AT62=COUNTA(Parties[Opponent Party]))</f>
        <v>0</v>
      </c>
      <c r="BY62" s="15" cm="1">
        <f t="array" aca="1" ref="BY62" ca="1">INDEX(ElementMultiplier, AA62, BB62)*100/AZ62</f>
        <v>7.5</v>
      </c>
      <c r="BZ62" s="19">
        <f t="shared" ca="1" si="27"/>
        <v>36</v>
      </c>
      <c r="CA62" s="19">
        <f t="shared" ca="1" si="28"/>
        <v>20</v>
      </c>
      <c r="CB62" s="19">
        <f t="shared" ca="1" si="29"/>
        <v>64</v>
      </c>
      <c r="CC62" s="19">
        <f t="shared" ca="1" si="30"/>
        <v>100</v>
      </c>
      <c r="CD62" s="19">
        <f t="shared" ca="1" si="31"/>
        <v>20</v>
      </c>
      <c r="CE62" s="19">
        <f t="shared" ca="1" si="32"/>
        <v>70</v>
      </c>
      <c r="CF62" t="str">
        <f t="shared" ca="1" si="33"/>
        <v/>
      </c>
    </row>
    <row r="63" spans="8:84">
      <c r="H63">
        <f t="shared" ca="1" si="0"/>
        <v>1</v>
      </c>
      <c r="I63" cm="1">
        <f t="array" aca="1" ref="I63" ca="1">IF(H63=H62, I62, INDEX(Parties[Player ID], H63))</f>
        <v>1</v>
      </c>
      <c r="J63" t="str" cm="1">
        <f t="array" aca="1" ref="J63" ca="1">IF(I63=I62,J62, INDEX(Monsters[Name], I63))</f>
        <v>Hades</v>
      </c>
      <c r="K63" cm="1">
        <f t="array" aca="1" ref="K63" ca="1">IF(AND($H63=$H62, CF62=""), AO62, INDEX(Monsters[Health], $I63))</f>
        <v>28</v>
      </c>
      <c r="L63" cm="1">
        <f t="array" aca="1" ref="L63" ca="1">IF(AND($H63=$H62, $CF62=""), AP62, INDEX(Monsters[Stamina], $I63))</f>
        <v>55</v>
      </c>
      <c r="M63" s="19" cm="1">
        <f t="array" aca="1" ref="M63" ca="1">IF(AND($H63=$H62, $CF62=""), AQ62, INDEX(Monsters[Attack], $I63))</f>
        <v>70</v>
      </c>
      <c r="N63" s="19" cm="1">
        <f t="array" aca="1" ref="N63" ca="1">IF(AND($H63=$H62, $CF62=""), AR62, INDEX(Monsters[Defense], $I63))</f>
        <v>65</v>
      </c>
      <c r="O63" s="19" cm="1">
        <f t="array" aca="1" ref="O63" ca="1">IF(AND($H63=$H62, $CF62=""), AS62, INDEX(Monsters[Luck], $I63))</f>
        <v>50</v>
      </c>
      <c r="P63" cm="1">
        <f t="array" aca="1" ref="P63" ca="1">IF(I63=I62, P62, MATCH(INDEX(Monsters[Element], I63), Elements, 0))</f>
        <v>1</v>
      </c>
      <c r="Q63" s="4" cm="1">
        <f t="array" aca="1" ref="Q63" ca="1">INDEX(Monsters[Chance to Use 2], I63)</f>
        <v>0.55000000000000004</v>
      </c>
      <c r="R63" cm="1">
        <f t="array" aca="1" ref="R63" ca="1">INDEX(Monsters[Ability 1 ID], I63)</f>
        <v>1</v>
      </c>
      <c r="S63" cm="1">
        <f t="array" aca="1" ref="S63" ca="1">INDEX(Monsters[Ability 2 ID], I63)</f>
        <v>7</v>
      </c>
      <c r="T63" cm="1">
        <f t="array" aca="1" ref="T63" ca="1">INDEX(Abilities[Stamina Cost], R63)</f>
        <v>5</v>
      </c>
      <c r="U63" cm="1">
        <f t="array" aca="1" ref="U63" ca="1">INDEX(Abilities[Stamina Cost], S63)</f>
        <v>5</v>
      </c>
      <c r="V63">
        <f t="shared" ca="1" si="1"/>
        <v>1</v>
      </c>
      <c r="W63">
        <f t="shared" ca="1" si="2"/>
        <v>5</v>
      </c>
      <c r="X63">
        <f t="shared" ca="1" si="3"/>
        <v>5</v>
      </c>
      <c r="Y63">
        <f t="shared" ca="1" si="4"/>
        <v>2</v>
      </c>
      <c r="Z63">
        <f t="shared" ca="1" si="5"/>
        <v>7</v>
      </c>
      <c r="AA63" s="19" cm="1">
        <f t="array" aca="1" ref="AA63" ca="1">INDEX(Abilities[Element ID], $Z63)</f>
        <v>3</v>
      </c>
      <c r="AB63" s="19" cm="1">
        <f t="array" aca="1" ref="AB63" ca="1">INDEX(Abilities[Stamina Cost], $Z63)</f>
        <v>5</v>
      </c>
      <c r="AC63" s="19" cm="1">
        <f t="array" aca="1" ref="AC63" ca="1">INDEX(Abilities[Min Damage], $Z63)</f>
        <v>5</v>
      </c>
      <c r="AD63" s="19" cm="1">
        <f t="array" aca="1" ref="AD63" ca="1">INDEX(Abilities[Max Damage], $Z63)</f>
        <v>10</v>
      </c>
      <c r="AE63" s="15">
        <f t="shared" ca="1" si="6"/>
        <v>5.3763669863559835</v>
      </c>
      <c r="AF63" t="str" cm="1">
        <f t="array" aca="1" ref="AF63" ca="1">INDEX(Abilities[Special Effect], Z63)</f>
        <v>Fortify</v>
      </c>
      <c r="AG63" t="b" cm="1">
        <f t="array" aca="1" ref="AG63" ca="1">RAND() &lt;INDEX(Abilities[Effect Chance], Z63)*O63/100</f>
        <v>0</v>
      </c>
      <c r="AH63" t="str">
        <f t="shared" ca="1" si="34"/>
        <v/>
      </c>
      <c r="AI63" s="15">
        <f t="shared" ca="1" si="7"/>
        <v>5.3763669863559835</v>
      </c>
      <c r="AJ63" s="15">
        <f t="shared" ca="1" si="8"/>
        <v>6.9270143956364283</v>
      </c>
      <c r="AK63" t="b">
        <f t="shared" ca="1" si="9"/>
        <v>0</v>
      </c>
      <c r="AL63" t="b">
        <f ca="1">AND(AK63, H63=COUNTA(Parties[Player Party]))</f>
        <v>0</v>
      </c>
      <c r="AM63" s="15" cm="1">
        <f t="array" aca="1" ref="AM63" ca="1">INDEX(ElementMultiplier, BM63, P63)*100/N63</f>
        <v>0.76923076923076927</v>
      </c>
      <c r="AN63" s="15">
        <f t="shared" ca="1" si="10"/>
        <v>5</v>
      </c>
      <c r="AO63" s="19">
        <f t="shared" ca="1" si="11"/>
        <v>23</v>
      </c>
      <c r="AP63" s="19">
        <f t="shared" ca="1" si="12"/>
        <v>50</v>
      </c>
      <c r="AQ63" s="19">
        <f t="shared" ca="1" si="13"/>
        <v>70</v>
      </c>
      <c r="AR63" s="19">
        <f t="shared" ca="1" si="14"/>
        <v>65</v>
      </c>
      <c r="AS63" s="19">
        <f t="shared" ca="1" si="15"/>
        <v>50</v>
      </c>
      <c r="AT63">
        <f t="shared" ca="1" si="16"/>
        <v>1</v>
      </c>
      <c r="AU63" cm="1">
        <f t="array" aca="1" ref="AU63" ca="1">IF(AT63=AT62, AU62, INDEX(Parties[Opponent ID], AT63))</f>
        <v>8</v>
      </c>
      <c r="AV63" t="str" cm="1">
        <f t="array" aca="1" ref="AV63" ca="1">IF(AU63=AU62,AV62, INDEX(Monsters[Name], AU63))</f>
        <v>Ripper</v>
      </c>
      <c r="AW63" cm="1">
        <f t="array" aca="1" ref="AW63" ca="1">IF(AND($AT63=$AT62, $CF62=""), CA62, INDEX(Monsters[Health], $AU63))</f>
        <v>20</v>
      </c>
      <c r="AX63" cm="1">
        <f t="array" aca="1" ref="AX63" ca="1">IF(AND($AT63=$AT62, $CF62=""), CB62, INDEX(Monsters[Stamina], $AU63))</f>
        <v>64</v>
      </c>
      <c r="AY63" s="19" cm="1">
        <f t="array" aca="1" ref="AY63" ca="1">IF(AND($AT63=$AT62, $CF62=""), CC62, INDEX(Monsters[Attack], $AU63))</f>
        <v>100</v>
      </c>
      <c r="AZ63" s="19" cm="1">
        <f t="array" aca="1" ref="AZ63" ca="1">IF(AND($AT63=$AT62, $CF62=""), CD62, INDEX(Monsters[Defense], $AU63))</f>
        <v>20</v>
      </c>
      <c r="BA63" s="19" cm="1">
        <f t="array" aca="1" ref="BA63" ca="1">IF(AND($AT63=$AT62, $CF62=""), CE62, INDEX(Monsters[Luck], $AU63))</f>
        <v>70</v>
      </c>
      <c r="BB63" cm="1">
        <f t="array" aca="1" ref="BB63" ca="1">IF(AU63=AU62, BB62, MATCH(INDEX(Monsters[Element], AU63), Elements, 0))</f>
        <v>6</v>
      </c>
      <c r="BC63" s="4" cm="1">
        <f t="array" aca="1" ref="BC63" ca="1">INDEX(Monsters[Chance to Use 2], AU63)</f>
        <v>0.25</v>
      </c>
      <c r="BD63" cm="1">
        <f t="array" aca="1" ref="BD63" ca="1">INDEX(Monsters[Ability 1 ID], AU63)</f>
        <v>7</v>
      </c>
      <c r="BE63" cm="1">
        <f t="array" aca="1" ref="BE63" ca="1">INDEX(Monsters[Ability 2 ID], AU63)</f>
        <v>2</v>
      </c>
      <c r="BF63" cm="1">
        <f t="array" aca="1" ref="BF63" ca="1">INDEX(Abilities[Stamina Cost], BD63)</f>
        <v>5</v>
      </c>
      <c r="BG63" cm="1">
        <f t="array" aca="1" ref="BG63" ca="1">INDEX(Abilities[Stamina Cost], BE63)</f>
        <v>6</v>
      </c>
      <c r="BH63">
        <f t="shared" ca="1" si="17"/>
        <v>1</v>
      </c>
      <c r="BI63">
        <f t="shared" ca="1" si="18"/>
        <v>5</v>
      </c>
      <c r="BJ63">
        <f t="shared" ca="1" si="19"/>
        <v>6</v>
      </c>
      <c r="BK63">
        <f t="shared" ca="1" si="20"/>
        <v>1</v>
      </c>
      <c r="BL63">
        <f t="shared" ca="1" si="21"/>
        <v>7</v>
      </c>
      <c r="BM63" s="19" cm="1">
        <f t="array" aca="1" ref="BM63" ca="1">INDEX(Abilities[Element ID], $BL63)</f>
        <v>3</v>
      </c>
      <c r="BN63" s="19" cm="1">
        <f t="array" aca="1" ref="BN63" ca="1">INDEX(Abilities[Stamina Cost], $BL63)</f>
        <v>5</v>
      </c>
      <c r="BO63" s="19" cm="1">
        <f t="array" aca="1" ref="BO63" ca="1">INDEX(Abilities[Min Damage], $BL63)</f>
        <v>5</v>
      </c>
      <c r="BP63" s="19" cm="1">
        <f t="array" aca="1" ref="BP63" ca="1">INDEX(Abilities[Max Damage], $BL63)</f>
        <v>10</v>
      </c>
      <c r="BQ63" s="15">
        <f t="shared" ca="1" si="22"/>
        <v>6.9270143956364283</v>
      </c>
      <c r="BR63" t="str" cm="1">
        <f t="array" aca="1" ref="BR63" ca="1">INDEX(Abilities[Special Effect], BL63)</f>
        <v>Fortify</v>
      </c>
      <c r="BS63" t="b" cm="1">
        <f t="array" aca="1" ref="BS63" ca="1">RAND() &lt;INDEX(Abilities[Effect Chance], BL63)*BA63/100</f>
        <v>0</v>
      </c>
      <c r="BT63" t="str">
        <f t="shared" ca="1" si="23"/>
        <v/>
      </c>
      <c r="BU63" s="15">
        <f t="shared" ca="1" si="24"/>
        <v>6.9270143956364283</v>
      </c>
      <c r="BV63" s="15">
        <f t="shared" ca="1" si="25"/>
        <v>5.3763669863559835</v>
      </c>
      <c r="BW63" t="b">
        <f t="shared" ca="1" si="26"/>
        <v>1</v>
      </c>
      <c r="BX63" t="b">
        <f ca="1">AND(BW63, AT63=COUNTA(Parties[Opponent Party]))</f>
        <v>1</v>
      </c>
      <c r="BY63" s="15" cm="1">
        <f t="array" aca="1" ref="BY63" ca="1">INDEX(ElementMultiplier, AA63, BB63)*100/AZ63</f>
        <v>5</v>
      </c>
      <c r="BZ63" s="19">
        <f t="shared" ca="1" si="27"/>
        <v>27</v>
      </c>
      <c r="CA63" s="19">
        <f t="shared" ca="1" si="28"/>
        <v>0</v>
      </c>
      <c r="CB63" s="19">
        <f t="shared" ca="1" si="29"/>
        <v>59</v>
      </c>
      <c r="CC63" s="19">
        <f t="shared" ca="1" si="30"/>
        <v>100</v>
      </c>
      <c r="CD63" s="19">
        <f t="shared" ca="1" si="31"/>
        <v>20</v>
      </c>
      <c r="CE63" s="19">
        <f t="shared" ca="1" si="32"/>
        <v>70</v>
      </c>
      <c r="CF63" t="str">
        <f t="shared" ca="1" si="33"/>
        <v>Player</v>
      </c>
    </row>
    <row r="64" spans="8:84">
      <c r="H64">
        <f t="shared" ca="1" si="0"/>
        <v>1</v>
      </c>
      <c r="I64" cm="1">
        <f t="array" aca="1" ref="I64" ca="1">IF(H64=H63, I63, INDEX(Parties[Player ID], H64))</f>
        <v>1</v>
      </c>
      <c r="J64" t="str" cm="1">
        <f t="array" aca="1" ref="J64" ca="1">IF(I64=I63,J63, INDEX(Monsters[Name], I64))</f>
        <v>Hades</v>
      </c>
      <c r="K64" cm="1">
        <f t="array" aca="1" ref="K64" ca="1">IF(AND($H64=$H63, CF63=""), AO63, INDEX(Monsters[Health], $I64))</f>
        <v>80</v>
      </c>
      <c r="L64" cm="1">
        <f t="array" aca="1" ref="L64" ca="1">IF(AND($H64=$H63, $CF63=""), AP63, INDEX(Monsters[Stamina], $I64))</f>
        <v>80</v>
      </c>
      <c r="M64" s="19" cm="1">
        <f t="array" aca="1" ref="M64" ca="1">IF(AND($H64=$H63, $CF63=""), AQ63, INDEX(Monsters[Attack], $I64))</f>
        <v>70</v>
      </c>
      <c r="N64" s="19" cm="1">
        <f t="array" aca="1" ref="N64" ca="1">IF(AND($H64=$H63, $CF63=""), AR63, INDEX(Monsters[Defense], $I64))</f>
        <v>65</v>
      </c>
      <c r="O64" s="19" cm="1">
        <f t="array" aca="1" ref="O64" ca="1">IF(AND($H64=$H63, $CF63=""), AS63, INDEX(Monsters[Luck], $I64))</f>
        <v>50</v>
      </c>
      <c r="P64" cm="1">
        <f t="array" aca="1" ref="P64" ca="1">IF(I64=I63, P63, MATCH(INDEX(Monsters[Element], I64), Elements, 0))</f>
        <v>1</v>
      </c>
      <c r="Q64" s="4" cm="1">
        <f t="array" aca="1" ref="Q64" ca="1">INDEX(Monsters[Chance to Use 2], I64)</f>
        <v>0.55000000000000004</v>
      </c>
      <c r="R64" cm="1">
        <f t="array" aca="1" ref="R64" ca="1">INDEX(Monsters[Ability 1 ID], I64)</f>
        <v>1</v>
      </c>
      <c r="S64" cm="1">
        <f t="array" aca="1" ref="S64" ca="1">INDEX(Monsters[Ability 2 ID], I64)</f>
        <v>7</v>
      </c>
      <c r="T64" cm="1">
        <f t="array" aca="1" ref="T64" ca="1">INDEX(Abilities[Stamina Cost], R64)</f>
        <v>5</v>
      </c>
      <c r="U64" cm="1">
        <f t="array" aca="1" ref="U64" ca="1">INDEX(Abilities[Stamina Cost], S64)</f>
        <v>5</v>
      </c>
      <c r="V64">
        <f t="shared" ca="1" si="1"/>
        <v>1</v>
      </c>
      <c r="W64">
        <f t="shared" ca="1" si="2"/>
        <v>5</v>
      </c>
      <c r="X64">
        <f t="shared" ca="1" si="3"/>
        <v>5</v>
      </c>
      <c r="Y64">
        <f t="shared" ca="1" si="4"/>
        <v>1</v>
      </c>
      <c r="Z64">
        <f t="shared" ca="1" si="5"/>
        <v>1</v>
      </c>
      <c r="AA64" s="19" cm="1">
        <f t="array" aca="1" ref="AA64" ca="1">INDEX(Abilities[Element ID], $Z64)</f>
        <v>1</v>
      </c>
      <c r="AB64" s="19" cm="1">
        <f t="array" aca="1" ref="AB64" ca="1">INDEX(Abilities[Stamina Cost], $Z64)</f>
        <v>5</v>
      </c>
      <c r="AC64" s="19" cm="1">
        <f t="array" aca="1" ref="AC64" ca="1">INDEX(Abilities[Min Damage], $Z64)</f>
        <v>3.5</v>
      </c>
      <c r="AD64" s="19" cm="1">
        <f t="array" aca="1" ref="AD64" ca="1">INDEX(Abilities[Max Damage], $Z64)</f>
        <v>10</v>
      </c>
      <c r="AE64" s="15">
        <f t="shared" ca="1" si="6"/>
        <v>4.6706662374294652</v>
      </c>
      <c r="AF64" t="str" cm="1">
        <f t="array" aca="1" ref="AF64" ca="1">INDEX(Abilities[Special Effect], Z64)</f>
        <v>Hit Chance</v>
      </c>
      <c r="AG64" t="b" cm="1">
        <f t="array" aca="1" ref="AG64" ca="1">RAND() &lt;INDEX(Abilities[Effect Chance], Z64)*O64/100</f>
        <v>0</v>
      </c>
      <c r="AH64" t="str">
        <f t="shared" ca="1" si="34"/>
        <v/>
      </c>
      <c r="AI64" s="15">
        <f t="shared" ca="1" si="7"/>
        <v>0</v>
      </c>
      <c r="AJ64" s="15">
        <f t="shared" ca="1" si="8"/>
        <v>9.0362539474576415</v>
      </c>
      <c r="AK64" t="b">
        <f t="shared" ca="1" si="9"/>
        <v>0</v>
      </c>
      <c r="AL64" t="b">
        <f ca="1">AND(AK64, H64=COUNTA(Parties[Player Party]))</f>
        <v>0</v>
      </c>
      <c r="AM64" s="15" cm="1">
        <f t="array" aca="1" ref="AM64" ca="1">INDEX(ElementMultiplier, BM64, P64)*100/N64</f>
        <v>0.76923076923076927</v>
      </c>
      <c r="AN64" s="15">
        <f t="shared" ca="1" si="10"/>
        <v>7</v>
      </c>
      <c r="AO64" s="19">
        <f t="shared" ca="1" si="11"/>
        <v>73</v>
      </c>
      <c r="AP64" s="19">
        <f t="shared" ca="1" si="12"/>
        <v>75</v>
      </c>
      <c r="AQ64" s="19">
        <f t="shared" ca="1" si="13"/>
        <v>70</v>
      </c>
      <c r="AR64" s="19">
        <f t="shared" ca="1" si="14"/>
        <v>65</v>
      </c>
      <c r="AS64" s="19">
        <f t="shared" ca="1" si="15"/>
        <v>50</v>
      </c>
      <c r="AT64">
        <f t="shared" ca="1" si="16"/>
        <v>1</v>
      </c>
      <c r="AU64" cm="1">
        <f t="array" aca="1" ref="AU64" ca="1">IF(AT64=AT63, AU63, INDEX(Parties[Opponent ID], AT64))</f>
        <v>8</v>
      </c>
      <c r="AV64" t="str" cm="1">
        <f t="array" aca="1" ref="AV64" ca="1">IF(AU64=AU63,AV63, INDEX(Monsters[Name], AU64))</f>
        <v>Ripper</v>
      </c>
      <c r="AW64" cm="1">
        <f t="array" aca="1" ref="AW64" ca="1">IF(AND($AT64=$AT63, $CF63=""), CA63, INDEX(Monsters[Health], $AU64))</f>
        <v>120</v>
      </c>
      <c r="AX64" cm="1">
        <f t="array" aca="1" ref="AX64" ca="1">IF(AND($AT64=$AT63, $CF63=""), CB63, INDEX(Monsters[Stamina], $AU64))</f>
        <v>90</v>
      </c>
      <c r="AY64" s="19" cm="1">
        <f t="array" aca="1" ref="AY64" ca="1">IF(AND($AT64=$AT63, $CF63=""), CC63, INDEX(Monsters[Attack], $AU64))</f>
        <v>100</v>
      </c>
      <c r="AZ64" s="19" cm="1">
        <f t="array" aca="1" ref="AZ64" ca="1">IF(AND($AT64=$AT63, $CF63=""), CD63, INDEX(Monsters[Defense], $AU64))</f>
        <v>18</v>
      </c>
      <c r="BA64" s="19" cm="1">
        <f t="array" aca="1" ref="BA64" ca="1">IF(AND($AT64=$AT63, $CF63=""), CE63, INDEX(Monsters[Luck], $AU64))</f>
        <v>70</v>
      </c>
      <c r="BB64" cm="1">
        <f t="array" aca="1" ref="BB64" ca="1">IF(AU64=AU63, BB63, MATCH(INDEX(Monsters[Element], AU64), Elements, 0))</f>
        <v>6</v>
      </c>
      <c r="BC64" s="4" cm="1">
        <f t="array" aca="1" ref="BC64" ca="1">INDEX(Monsters[Chance to Use 2], AU64)</f>
        <v>0.25</v>
      </c>
      <c r="BD64" cm="1">
        <f t="array" aca="1" ref="BD64" ca="1">INDEX(Monsters[Ability 1 ID], AU64)</f>
        <v>7</v>
      </c>
      <c r="BE64" cm="1">
        <f t="array" aca="1" ref="BE64" ca="1">INDEX(Monsters[Ability 2 ID], AU64)</f>
        <v>2</v>
      </c>
      <c r="BF64" cm="1">
        <f t="array" aca="1" ref="BF64" ca="1">INDEX(Abilities[Stamina Cost], BD64)</f>
        <v>5</v>
      </c>
      <c r="BG64" cm="1">
        <f t="array" aca="1" ref="BG64" ca="1">INDEX(Abilities[Stamina Cost], BE64)</f>
        <v>6</v>
      </c>
      <c r="BH64">
        <f t="shared" ca="1" si="17"/>
        <v>1</v>
      </c>
      <c r="BI64">
        <f t="shared" ca="1" si="18"/>
        <v>5</v>
      </c>
      <c r="BJ64">
        <f t="shared" ca="1" si="19"/>
        <v>6</v>
      </c>
      <c r="BK64">
        <f t="shared" ca="1" si="20"/>
        <v>1</v>
      </c>
      <c r="BL64">
        <f t="shared" ca="1" si="21"/>
        <v>7</v>
      </c>
      <c r="BM64" s="19" cm="1">
        <f t="array" aca="1" ref="BM64" ca="1">INDEX(Abilities[Element ID], $BL64)</f>
        <v>3</v>
      </c>
      <c r="BN64" s="19" cm="1">
        <f t="array" aca="1" ref="BN64" ca="1">INDEX(Abilities[Stamina Cost], $BL64)</f>
        <v>5</v>
      </c>
      <c r="BO64" s="19" cm="1">
        <f t="array" aca="1" ref="BO64" ca="1">INDEX(Abilities[Min Damage], $BL64)</f>
        <v>5</v>
      </c>
      <c r="BP64" s="19" cm="1">
        <f t="array" aca="1" ref="BP64" ca="1">INDEX(Abilities[Max Damage], $BL64)</f>
        <v>10</v>
      </c>
      <c r="BQ64" s="15">
        <f t="shared" ca="1" si="22"/>
        <v>9.0362539474576415</v>
      </c>
      <c r="BR64" t="str" cm="1">
        <f t="array" aca="1" ref="BR64" ca="1">INDEX(Abilities[Special Effect], BL64)</f>
        <v>Fortify</v>
      </c>
      <c r="BS64" t="b" cm="1">
        <f t="array" aca="1" ref="BS64" ca="1">RAND() &lt;INDEX(Abilities[Effect Chance], BL64)*BA64/100</f>
        <v>0</v>
      </c>
      <c r="BT64" t="str">
        <f t="shared" ca="1" si="23"/>
        <v/>
      </c>
      <c r="BU64" s="15">
        <f t="shared" ca="1" si="24"/>
        <v>9.0362539474576415</v>
      </c>
      <c r="BV64" s="15">
        <f t="shared" ca="1" si="25"/>
        <v>0</v>
      </c>
      <c r="BW64" t="b">
        <f t="shared" ca="1" si="26"/>
        <v>0</v>
      </c>
      <c r="BX64" t="b">
        <f ca="1">AND(BW64, AT64=COUNTA(Parties[Opponent Party]))</f>
        <v>0</v>
      </c>
      <c r="BY64" s="15" cm="1">
        <f t="array" aca="1" ref="BY64" ca="1">INDEX(ElementMultiplier, AA64, BB64)*100/AZ64</f>
        <v>8.3333333333333339</v>
      </c>
      <c r="BZ64" s="19">
        <f t="shared" ca="1" si="27"/>
        <v>0</v>
      </c>
      <c r="CA64" s="19">
        <f t="shared" ca="1" si="28"/>
        <v>120</v>
      </c>
      <c r="CB64" s="19">
        <f t="shared" ca="1" si="29"/>
        <v>85</v>
      </c>
      <c r="CC64" s="19">
        <f t="shared" ca="1" si="30"/>
        <v>100</v>
      </c>
      <c r="CD64" s="19">
        <f t="shared" ca="1" si="31"/>
        <v>18</v>
      </c>
      <c r="CE64" s="19">
        <f t="shared" ca="1" si="32"/>
        <v>70</v>
      </c>
      <c r="CF64" t="str">
        <f t="shared" ca="1" si="33"/>
        <v/>
      </c>
    </row>
    <row r="65" spans="8:84">
      <c r="H65">
        <f t="shared" ca="1" si="0"/>
        <v>1</v>
      </c>
      <c r="I65" cm="1">
        <f t="array" aca="1" ref="I65" ca="1">IF(H65=H64, I64, INDEX(Parties[Player ID], H65))</f>
        <v>1</v>
      </c>
      <c r="J65" t="str" cm="1">
        <f t="array" aca="1" ref="J65" ca="1">IF(I65=I64,J64, INDEX(Monsters[Name], I65))</f>
        <v>Hades</v>
      </c>
      <c r="K65" cm="1">
        <f t="array" aca="1" ref="K65" ca="1">IF(AND($H65=$H64, CF64=""), AO64, INDEX(Monsters[Health], $I65))</f>
        <v>73</v>
      </c>
      <c r="L65" cm="1">
        <f t="array" aca="1" ref="L65" ca="1">IF(AND($H65=$H64, $CF64=""), AP64, INDEX(Monsters[Stamina], $I65))</f>
        <v>75</v>
      </c>
      <c r="M65" s="19" cm="1">
        <f t="array" aca="1" ref="M65" ca="1">IF(AND($H65=$H64, $CF64=""), AQ64, INDEX(Monsters[Attack], $I65))</f>
        <v>70</v>
      </c>
      <c r="N65" s="19" cm="1">
        <f t="array" aca="1" ref="N65" ca="1">IF(AND($H65=$H64, $CF64=""), AR64, INDEX(Monsters[Defense], $I65))</f>
        <v>65</v>
      </c>
      <c r="O65" s="19" cm="1">
        <f t="array" aca="1" ref="O65" ca="1">IF(AND($H65=$H64, $CF64=""), AS64, INDEX(Monsters[Luck], $I65))</f>
        <v>50</v>
      </c>
      <c r="P65" cm="1">
        <f t="array" aca="1" ref="P65" ca="1">IF(I65=I64, P64, MATCH(INDEX(Monsters[Element], I65), Elements, 0))</f>
        <v>1</v>
      </c>
      <c r="Q65" s="4" cm="1">
        <f t="array" aca="1" ref="Q65" ca="1">INDEX(Monsters[Chance to Use 2], I65)</f>
        <v>0.55000000000000004</v>
      </c>
      <c r="R65" cm="1">
        <f t="array" aca="1" ref="R65" ca="1">INDEX(Monsters[Ability 1 ID], I65)</f>
        <v>1</v>
      </c>
      <c r="S65" cm="1">
        <f t="array" aca="1" ref="S65" ca="1">INDEX(Monsters[Ability 2 ID], I65)</f>
        <v>7</v>
      </c>
      <c r="T65" cm="1">
        <f t="array" aca="1" ref="T65" ca="1">INDEX(Abilities[Stamina Cost], R65)</f>
        <v>5</v>
      </c>
      <c r="U65" cm="1">
        <f t="array" aca="1" ref="U65" ca="1">INDEX(Abilities[Stamina Cost], S65)</f>
        <v>5</v>
      </c>
      <c r="V65">
        <f t="shared" ca="1" si="1"/>
        <v>1</v>
      </c>
      <c r="W65">
        <f t="shared" ca="1" si="2"/>
        <v>5</v>
      </c>
      <c r="X65">
        <f t="shared" ca="1" si="3"/>
        <v>5</v>
      </c>
      <c r="Y65">
        <f t="shared" ca="1" si="4"/>
        <v>2</v>
      </c>
      <c r="Z65">
        <f t="shared" ca="1" si="5"/>
        <v>7</v>
      </c>
      <c r="AA65" s="19" cm="1">
        <f t="array" aca="1" ref="AA65" ca="1">INDEX(Abilities[Element ID], $Z65)</f>
        <v>3</v>
      </c>
      <c r="AB65" s="19" cm="1">
        <f t="array" aca="1" ref="AB65" ca="1">INDEX(Abilities[Stamina Cost], $Z65)</f>
        <v>5</v>
      </c>
      <c r="AC65" s="19" cm="1">
        <f t="array" aca="1" ref="AC65" ca="1">INDEX(Abilities[Min Damage], $Z65)</f>
        <v>5</v>
      </c>
      <c r="AD65" s="19" cm="1">
        <f t="array" aca="1" ref="AD65" ca="1">INDEX(Abilities[Max Damage], $Z65)</f>
        <v>10</v>
      </c>
      <c r="AE65" s="15">
        <f t="shared" ca="1" si="6"/>
        <v>5.2051889832700029</v>
      </c>
      <c r="AF65" t="str" cm="1">
        <f t="array" aca="1" ref="AF65" ca="1">INDEX(Abilities[Special Effect], Z65)</f>
        <v>Fortify</v>
      </c>
      <c r="AG65" t="b" cm="1">
        <f t="array" aca="1" ref="AG65" ca="1">RAND() &lt;INDEX(Abilities[Effect Chance], Z65)*O65/100</f>
        <v>0</v>
      </c>
      <c r="AH65" t="str">
        <f t="shared" ca="1" si="34"/>
        <v/>
      </c>
      <c r="AI65" s="15">
        <f t="shared" ca="1" si="7"/>
        <v>5.2051889832700029</v>
      </c>
      <c r="AJ65" s="15">
        <f t="shared" ca="1" si="8"/>
        <v>8.7946765119487367</v>
      </c>
      <c r="AK65" t="b">
        <f t="shared" ca="1" si="9"/>
        <v>0</v>
      </c>
      <c r="AL65" t="b">
        <f ca="1">AND(AK65, H65=COUNTA(Parties[Player Party]))</f>
        <v>0</v>
      </c>
      <c r="AM65" s="15" cm="1">
        <f t="array" aca="1" ref="AM65" ca="1">INDEX(ElementMultiplier, BM65, P65)*100/N65</f>
        <v>0.76923076923076927</v>
      </c>
      <c r="AN65" s="15">
        <f t="shared" ca="1" si="10"/>
        <v>7</v>
      </c>
      <c r="AO65" s="19">
        <f t="shared" ca="1" si="11"/>
        <v>66</v>
      </c>
      <c r="AP65" s="19">
        <f t="shared" ca="1" si="12"/>
        <v>70</v>
      </c>
      <c r="AQ65" s="19">
        <f t="shared" ca="1" si="13"/>
        <v>70</v>
      </c>
      <c r="AR65" s="19">
        <f t="shared" ca="1" si="14"/>
        <v>65</v>
      </c>
      <c r="AS65" s="19">
        <f t="shared" ca="1" si="15"/>
        <v>50</v>
      </c>
      <c r="AT65">
        <f t="shared" ca="1" si="16"/>
        <v>1</v>
      </c>
      <c r="AU65" cm="1">
        <f t="array" aca="1" ref="AU65" ca="1">IF(AT65=AT64, AU64, INDEX(Parties[Opponent ID], AT65))</f>
        <v>8</v>
      </c>
      <c r="AV65" t="str" cm="1">
        <f t="array" aca="1" ref="AV65" ca="1">IF(AU65=AU64,AV64, INDEX(Monsters[Name], AU65))</f>
        <v>Ripper</v>
      </c>
      <c r="AW65" cm="1">
        <f t="array" aca="1" ref="AW65" ca="1">IF(AND($AT65=$AT64, $CF64=""), CA64, INDEX(Monsters[Health], $AU65))</f>
        <v>120</v>
      </c>
      <c r="AX65" cm="1">
        <f t="array" aca="1" ref="AX65" ca="1">IF(AND($AT65=$AT64, $CF64=""), CB64, INDEX(Monsters[Stamina], $AU65))</f>
        <v>85</v>
      </c>
      <c r="AY65" s="19" cm="1">
        <f t="array" aca="1" ref="AY65" ca="1">IF(AND($AT65=$AT64, $CF64=""), CC64, INDEX(Monsters[Attack], $AU65))</f>
        <v>100</v>
      </c>
      <c r="AZ65" s="19" cm="1">
        <f t="array" aca="1" ref="AZ65" ca="1">IF(AND($AT65=$AT64, $CF64=""), CD64, INDEX(Monsters[Defense], $AU65))</f>
        <v>18</v>
      </c>
      <c r="BA65" s="19" cm="1">
        <f t="array" aca="1" ref="BA65" ca="1">IF(AND($AT65=$AT64, $CF64=""), CE64, INDEX(Monsters[Luck], $AU65))</f>
        <v>70</v>
      </c>
      <c r="BB65" cm="1">
        <f t="array" aca="1" ref="BB65" ca="1">IF(AU65=AU64, BB64, MATCH(INDEX(Monsters[Element], AU65), Elements, 0))</f>
        <v>6</v>
      </c>
      <c r="BC65" s="4" cm="1">
        <f t="array" aca="1" ref="BC65" ca="1">INDEX(Monsters[Chance to Use 2], AU65)</f>
        <v>0.25</v>
      </c>
      <c r="BD65" cm="1">
        <f t="array" aca="1" ref="BD65" ca="1">INDEX(Monsters[Ability 1 ID], AU65)</f>
        <v>7</v>
      </c>
      <c r="BE65" cm="1">
        <f t="array" aca="1" ref="BE65" ca="1">INDEX(Monsters[Ability 2 ID], AU65)</f>
        <v>2</v>
      </c>
      <c r="BF65" cm="1">
        <f t="array" aca="1" ref="BF65" ca="1">INDEX(Abilities[Stamina Cost], BD65)</f>
        <v>5</v>
      </c>
      <c r="BG65" cm="1">
        <f t="array" aca="1" ref="BG65" ca="1">INDEX(Abilities[Stamina Cost], BE65)</f>
        <v>6</v>
      </c>
      <c r="BH65">
        <f t="shared" ca="1" si="17"/>
        <v>1</v>
      </c>
      <c r="BI65">
        <f t="shared" ca="1" si="18"/>
        <v>5</v>
      </c>
      <c r="BJ65">
        <f t="shared" ca="1" si="19"/>
        <v>6</v>
      </c>
      <c r="BK65">
        <f t="shared" ca="1" si="20"/>
        <v>1</v>
      </c>
      <c r="BL65">
        <f t="shared" ca="1" si="21"/>
        <v>7</v>
      </c>
      <c r="BM65" s="19" cm="1">
        <f t="array" aca="1" ref="BM65" ca="1">INDEX(Abilities[Element ID], $BL65)</f>
        <v>3</v>
      </c>
      <c r="BN65" s="19" cm="1">
        <f t="array" aca="1" ref="BN65" ca="1">INDEX(Abilities[Stamina Cost], $BL65)</f>
        <v>5</v>
      </c>
      <c r="BO65" s="19" cm="1">
        <f t="array" aca="1" ref="BO65" ca="1">INDEX(Abilities[Min Damage], $BL65)</f>
        <v>5</v>
      </c>
      <c r="BP65" s="19" cm="1">
        <f t="array" aca="1" ref="BP65" ca="1">INDEX(Abilities[Max Damage], $BL65)</f>
        <v>10</v>
      </c>
      <c r="BQ65" s="15">
        <f t="shared" ca="1" si="22"/>
        <v>8.7946765119487367</v>
      </c>
      <c r="BR65" t="str" cm="1">
        <f t="array" aca="1" ref="BR65" ca="1">INDEX(Abilities[Special Effect], BL65)</f>
        <v>Fortify</v>
      </c>
      <c r="BS65" t="b" cm="1">
        <f t="array" aca="1" ref="BS65" ca="1">RAND() &lt;INDEX(Abilities[Effect Chance], BL65)*BA65/100</f>
        <v>1</v>
      </c>
      <c r="BT65" t="str">
        <f t="shared" ca="1" si="23"/>
        <v>Fortify</v>
      </c>
      <c r="BU65" s="15">
        <f t="shared" ca="1" si="24"/>
        <v>8.7946765119487367</v>
      </c>
      <c r="BV65" s="15">
        <f t="shared" ca="1" si="25"/>
        <v>5.2051889832700029</v>
      </c>
      <c r="BW65" t="b">
        <f t="shared" ca="1" si="26"/>
        <v>0</v>
      </c>
      <c r="BX65" t="b">
        <f ca="1">AND(BW65, AT65=COUNTA(Parties[Opponent Party]))</f>
        <v>0</v>
      </c>
      <c r="BY65" s="15" cm="1">
        <f t="array" aca="1" ref="BY65" ca="1">INDEX(ElementMultiplier, AA65, BB65)*100/AZ65</f>
        <v>5.5555555555555554</v>
      </c>
      <c r="BZ65" s="19">
        <f t="shared" ca="1" si="27"/>
        <v>29</v>
      </c>
      <c r="CA65" s="19">
        <f t="shared" ca="1" si="28"/>
        <v>91</v>
      </c>
      <c r="CB65" s="19">
        <f t="shared" ca="1" si="29"/>
        <v>80</v>
      </c>
      <c r="CC65" s="19">
        <f t="shared" ca="1" si="30"/>
        <v>100</v>
      </c>
      <c r="CD65" s="19">
        <f t="shared" ca="1" si="31"/>
        <v>20</v>
      </c>
      <c r="CE65" s="19">
        <f t="shared" ca="1" si="32"/>
        <v>70</v>
      </c>
      <c r="CF65" t="str">
        <f t="shared" ca="1" si="33"/>
        <v/>
      </c>
    </row>
    <row r="66" spans="8:84">
      <c r="H66">
        <f t="shared" ca="1" si="0"/>
        <v>1</v>
      </c>
      <c r="I66" cm="1">
        <f t="array" aca="1" ref="I66" ca="1">IF(H66=H65, I65, INDEX(Parties[Player ID], H66))</f>
        <v>1</v>
      </c>
      <c r="J66" t="str" cm="1">
        <f t="array" aca="1" ref="J66" ca="1">IF(I66=I65,J65, INDEX(Monsters[Name], I66))</f>
        <v>Hades</v>
      </c>
      <c r="K66" cm="1">
        <f t="array" aca="1" ref="K66" ca="1">IF(AND($H66=$H65, CF65=""), AO65, INDEX(Monsters[Health], $I66))</f>
        <v>66</v>
      </c>
      <c r="L66" cm="1">
        <f t="array" aca="1" ref="L66" ca="1">IF(AND($H66=$H65, $CF65=""), AP65, INDEX(Monsters[Stamina], $I66))</f>
        <v>70</v>
      </c>
      <c r="M66" s="19" cm="1">
        <f t="array" aca="1" ref="M66" ca="1">IF(AND($H66=$H65, $CF65=""), AQ65, INDEX(Monsters[Attack], $I66))</f>
        <v>70</v>
      </c>
      <c r="N66" s="19" cm="1">
        <f t="array" aca="1" ref="N66" ca="1">IF(AND($H66=$H65, $CF65=""), AR65, INDEX(Monsters[Defense], $I66))</f>
        <v>65</v>
      </c>
      <c r="O66" s="19" cm="1">
        <f t="array" aca="1" ref="O66" ca="1">IF(AND($H66=$H65, $CF65=""), AS65, INDEX(Monsters[Luck], $I66))</f>
        <v>50</v>
      </c>
      <c r="P66" cm="1">
        <f t="array" aca="1" ref="P66" ca="1">IF(I66=I65, P65, MATCH(INDEX(Monsters[Element], I66), Elements, 0))</f>
        <v>1</v>
      </c>
      <c r="Q66" s="4" cm="1">
        <f t="array" aca="1" ref="Q66" ca="1">INDEX(Monsters[Chance to Use 2], I66)</f>
        <v>0.55000000000000004</v>
      </c>
      <c r="R66" cm="1">
        <f t="array" aca="1" ref="R66" ca="1">INDEX(Monsters[Ability 1 ID], I66)</f>
        <v>1</v>
      </c>
      <c r="S66" cm="1">
        <f t="array" aca="1" ref="S66" ca="1">INDEX(Monsters[Ability 2 ID], I66)</f>
        <v>7</v>
      </c>
      <c r="T66" cm="1">
        <f t="array" aca="1" ref="T66" ca="1">INDEX(Abilities[Stamina Cost], R66)</f>
        <v>5</v>
      </c>
      <c r="U66" cm="1">
        <f t="array" aca="1" ref="U66" ca="1">INDEX(Abilities[Stamina Cost], S66)</f>
        <v>5</v>
      </c>
      <c r="V66">
        <f t="shared" ca="1" si="1"/>
        <v>1</v>
      </c>
      <c r="W66">
        <f t="shared" ca="1" si="2"/>
        <v>5</v>
      </c>
      <c r="X66">
        <f t="shared" ca="1" si="3"/>
        <v>5</v>
      </c>
      <c r="Y66">
        <f t="shared" ca="1" si="4"/>
        <v>1</v>
      </c>
      <c r="Z66">
        <f t="shared" ca="1" si="5"/>
        <v>1</v>
      </c>
      <c r="AA66" s="19" cm="1">
        <f t="array" aca="1" ref="AA66" ca="1">INDEX(Abilities[Element ID], $Z66)</f>
        <v>1</v>
      </c>
      <c r="AB66" s="19" cm="1">
        <f t="array" aca="1" ref="AB66" ca="1">INDEX(Abilities[Stamina Cost], $Z66)</f>
        <v>5</v>
      </c>
      <c r="AC66" s="19" cm="1">
        <f t="array" aca="1" ref="AC66" ca="1">INDEX(Abilities[Min Damage], $Z66)</f>
        <v>3.5</v>
      </c>
      <c r="AD66" s="19" cm="1">
        <f t="array" aca="1" ref="AD66" ca="1">INDEX(Abilities[Max Damage], $Z66)</f>
        <v>10</v>
      </c>
      <c r="AE66" s="15">
        <f t="shared" ca="1" si="6"/>
        <v>4.7409429150538713</v>
      </c>
      <c r="AF66" t="str" cm="1">
        <f t="array" aca="1" ref="AF66" ca="1">INDEX(Abilities[Special Effect], Z66)</f>
        <v>Hit Chance</v>
      </c>
      <c r="AG66" t="b" cm="1">
        <f t="array" aca="1" ref="AG66" ca="1">RAND() &lt;INDEX(Abilities[Effect Chance], Z66)*O66/100</f>
        <v>0</v>
      </c>
      <c r="AH66" t="str">
        <f t="shared" ca="1" si="34"/>
        <v/>
      </c>
      <c r="AI66" s="15">
        <f t="shared" ca="1" si="7"/>
        <v>0</v>
      </c>
      <c r="AJ66" s="15">
        <f t="shared" ca="1" si="8"/>
        <v>7.9798830669063694</v>
      </c>
      <c r="AK66" t="b">
        <f t="shared" ca="1" si="9"/>
        <v>0</v>
      </c>
      <c r="AL66" t="b">
        <f ca="1">AND(AK66, H66=COUNTA(Parties[Player Party]))</f>
        <v>0</v>
      </c>
      <c r="AM66" s="15" cm="1">
        <f t="array" aca="1" ref="AM66" ca="1">INDEX(ElementMultiplier, BM66, P66)*100/N66</f>
        <v>0.76923076923076927</v>
      </c>
      <c r="AN66" s="15">
        <f t="shared" ca="1" si="10"/>
        <v>6</v>
      </c>
      <c r="AO66" s="19">
        <f t="shared" ca="1" si="11"/>
        <v>60</v>
      </c>
      <c r="AP66" s="19">
        <f t="shared" ca="1" si="12"/>
        <v>65</v>
      </c>
      <c r="AQ66" s="19">
        <f t="shared" ca="1" si="13"/>
        <v>70</v>
      </c>
      <c r="AR66" s="19">
        <f t="shared" ca="1" si="14"/>
        <v>65</v>
      </c>
      <c r="AS66" s="19">
        <f t="shared" ca="1" si="15"/>
        <v>50</v>
      </c>
      <c r="AT66">
        <f t="shared" ca="1" si="16"/>
        <v>1</v>
      </c>
      <c r="AU66" cm="1">
        <f t="array" aca="1" ref="AU66" ca="1">IF(AT66=AT65, AU65, INDEX(Parties[Opponent ID], AT66))</f>
        <v>8</v>
      </c>
      <c r="AV66" t="str" cm="1">
        <f t="array" aca="1" ref="AV66" ca="1">IF(AU66=AU65,AV65, INDEX(Monsters[Name], AU66))</f>
        <v>Ripper</v>
      </c>
      <c r="AW66" cm="1">
        <f t="array" aca="1" ref="AW66" ca="1">IF(AND($AT66=$AT65, $CF65=""), CA65, INDEX(Monsters[Health], $AU66))</f>
        <v>91</v>
      </c>
      <c r="AX66" cm="1">
        <f t="array" aca="1" ref="AX66" ca="1">IF(AND($AT66=$AT65, $CF65=""), CB65, INDEX(Monsters[Stamina], $AU66))</f>
        <v>80</v>
      </c>
      <c r="AY66" s="19" cm="1">
        <f t="array" aca="1" ref="AY66" ca="1">IF(AND($AT66=$AT65, $CF65=""), CC65, INDEX(Monsters[Attack], $AU66))</f>
        <v>100</v>
      </c>
      <c r="AZ66" s="19" cm="1">
        <f t="array" aca="1" ref="AZ66" ca="1">IF(AND($AT66=$AT65, $CF65=""), CD65, INDEX(Monsters[Defense], $AU66))</f>
        <v>20</v>
      </c>
      <c r="BA66" s="19" cm="1">
        <f t="array" aca="1" ref="BA66" ca="1">IF(AND($AT66=$AT65, $CF65=""), CE65, INDEX(Monsters[Luck], $AU66))</f>
        <v>70</v>
      </c>
      <c r="BB66" cm="1">
        <f t="array" aca="1" ref="BB66" ca="1">IF(AU66=AU65, BB65, MATCH(INDEX(Monsters[Element], AU66), Elements, 0))</f>
        <v>6</v>
      </c>
      <c r="BC66" s="4" cm="1">
        <f t="array" aca="1" ref="BC66" ca="1">INDEX(Monsters[Chance to Use 2], AU66)</f>
        <v>0.25</v>
      </c>
      <c r="BD66" cm="1">
        <f t="array" aca="1" ref="BD66" ca="1">INDEX(Monsters[Ability 1 ID], AU66)</f>
        <v>7</v>
      </c>
      <c r="BE66" cm="1">
        <f t="array" aca="1" ref="BE66" ca="1">INDEX(Monsters[Ability 2 ID], AU66)</f>
        <v>2</v>
      </c>
      <c r="BF66" cm="1">
        <f t="array" aca="1" ref="BF66" ca="1">INDEX(Abilities[Stamina Cost], BD66)</f>
        <v>5</v>
      </c>
      <c r="BG66" cm="1">
        <f t="array" aca="1" ref="BG66" ca="1">INDEX(Abilities[Stamina Cost], BE66)</f>
        <v>6</v>
      </c>
      <c r="BH66">
        <f t="shared" ca="1" si="17"/>
        <v>1</v>
      </c>
      <c r="BI66">
        <f t="shared" ca="1" si="18"/>
        <v>5</v>
      </c>
      <c r="BJ66">
        <f t="shared" ca="1" si="19"/>
        <v>6</v>
      </c>
      <c r="BK66">
        <f t="shared" ca="1" si="20"/>
        <v>1</v>
      </c>
      <c r="BL66">
        <f t="shared" ca="1" si="21"/>
        <v>7</v>
      </c>
      <c r="BM66" s="19" cm="1">
        <f t="array" aca="1" ref="BM66" ca="1">INDEX(Abilities[Element ID], $BL66)</f>
        <v>3</v>
      </c>
      <c r="BN66" s="19" cm="1">
        <f t="array" aca="1" ref="BN66" ca="1">INDEX(Abilities[Stamina Cost], $BL66)</f>
        <v>5</v>
      </c>
      <c r="BO66" s="19" cm="1">
        <f t="array" aca="1" ref="BO66" ca="1">INDEX(Abilities[Min Damage], $BL66)</f>
        <v>5</v>
      </c>
      <c r="BP66" s="19" cm="1">
        <f t="array" aca="1" ref="BP66" ca="1">INDEX(Abilities[Max Damage], $BL66)</f>
        <v>10</v>
      </c>
      <c r="BQ66" s="15">
        <f t="shared" ca="1" si="22"/>
        <v>7.9798830669063694</v>
      </c>
      <c r="BR66" t="str" cm="1">
        <f t="array" aca="1" ref="BR66" ca="1">INDEX(Abilities[Special Effect], BL66)</f>
        <v>Fortify</v>
      </c>
      <c r="BS66" t="b" cm="1">
        <f t="array" aca="1" ref="BS66" ca="1">RAND() &lt;INDEX(Abilities[Effect Chance], BL66)*BA66/100</f>
        <v>1</v>
      </c>
      <c r="BT66" t="str">
        <f t="shared" ca="1" si="23"/>
        <v>Fortify</v>
      </c>
      <c r="BU66" s="15">
        <f t="shared" ca="1" si="24"/>
        <v>7.9798830669063694</v>
      </c>
      <c r="BV66" s="15">
        <f t="shared" ca="1" si="25"/>
        <v>0</v>
      </c>
      <c r="BW66" t="b">
        <f t="shared" ca="1" si="26"/>
        <v>0</v>
      </c>
      <c r="BX66" t="b">
        <f ca="1">AND(BW66, AT66=COUNTA(Parties[Opponent Party]))</f>
        <v>0</v>
      </c>
      <c r="BY66" s="15" cm="1">
        <f t="array" aca="1" ref="BY66" ca="1">INDEX(ElementMultiplier, AA66, BB66)*100/AZ66</f>
        <v>7.5</v>
      </c>
      <c r="BZ66" s="19">
        <f t="shared" ca="1" si="27"/>
        <v>0</v>
      </c>
      <c r="CA66" s="19">
        <f t="shared" ca="1" si="28"/>
        <v>91</v>
      </c>
      <c r="CB66" s="19">
        <f t="shared" ca="1" si="29"/>
        <v>75</v>
      </c>
      <c r="CC66" s="19">
        <f t="shared" ca="1" si="30"/>
        <v>100</v>
      </c>
      <c r="CD66" s="19">
        <f t="shared" ca="1" si="31"/>
        <v>22</v>
      </c>
      <c r="CE66" s="19">
        <f t="shared" ca="1" si="32"/>
        <v>70</v>
      </c>
      <c r="CF66" t="str">
        <f t="shared" ca="1" si="33"/>
        <v/>
      </c>
    </row>
    <row r="67" spans="8:84">
      <c r="H67">
        <f t="shared" ca="1" si="0"/>
        <v>1</v>
      </c>
      <c r="I67" cm="1">
        <f t="array" aca="1" ref="I67" ca="1">IF(H67=H66, I66, INDEX(Parties[Player ID], H67))</f>
        <v>1</v>
      </c>
      <c r="J67" t="str" cm="1">
        <f t="array" aca="1" ref="J67" ca="1">IF(I67=I66,J66, INDEX(Monsters[Name], I67))</f>
        <v>Hades</v>
      </c>
      <c r="K67" cm="1">
        <f t="array" aca="1" ref="K67" ca="1">IF(AND($H67=$H66, CF66=""), AO66, INDEX(Monsters[Health], $I67))</f>
        <v>60</v>
      </c>
      <c r="L67" cm="1">
        <f t="array" aca="1" ref="L67" ca="1">IF(AND($H67=$H66, $CF66=""), AP66, INDEX(Monsters[Stamina], $I67))</f>
        <v>65</v>
      </c>
      <c r="M67" s="19" cm="1">
        <f t="array" aca="1" ref="M67" ca="1">IF(AND($H67=$H66, $CF66=""), AQ66, INDEX(Monsters[Attack], $I67))</f>
        <v>70</v>
      </c>
      <c r="N67" s="19" cm="1">
        <f t="array" aca="1" ref="N67" ca="1">IF(AND($H67=$H66, $CF66=""), AR66, INDEX(Monsters[Defense], $I67))</f>
        <v>65</v>
      </c>
      <c r="O67" s="19" cm="1">
        <f t="array" aca="1" ref="O67" ca="1">IF(AND($H67=$H66, $CF66=""), AS66, INDEX(Monsters[Luck], $I67))</f>
        <v>50</v>
      </c>
      <c r="P67" cm="1">
        <f t="array" aca="1" ref="P67" ca="1">IF(I67=I66, P66, MATCH(INDEX(Monsters[Element], I67), Elements, 0))</f>
        <v>1</v>
      </c>
      <c r="Q67" s="4" cm="1">
        <f t="array" aca="1" ref="Q67" ca="1">INDEX(Monsters[Chance to Use 2], I67)</f>
        <v>0.55000000000000004</v>
      </c>
      <c r="R67" cm="1">
        <f t="array" aca="1" ref="R67" ca="1">INDEX(Monsters[Ability 1 ID], I67)</f>
        <v>1</v>
      </c>
      <c r="S67" cm="1">
        <f t="array" aca="1" ref="S67" ca="1">INDEX(Monsters[Ability 2 ID], I67)</f>
        <v>7</v>
      </c>
      <c r="T67" cm="1">
        <f t="array" aca="1" ref="T67" ca="1">INDEX(Abilities[Stamina Cost], R67)</f>
        <v>5</v>
      </c>
      <c r="U67" cm="1">
        <f t="array" aca="1" ref="U67" ca="1">INDEX(Abilities[Stamina Cost], S67)</f>
        <v>5</v>
      </c>
      <c r="V67">
        <f t="shared" ca="1" si="1"/>
        <v>1</v>
      </c>
      <c r="W67">
        <f t="shared" ca="1" si="2"/>
        <v>5</v>
      </c>
      <c r="X67">
        <f t="shared" ca="1" si="3"/>
        <v>5</v>
      </c>
      <c r="Y67">
        <f t="shared" ca="1" si="4"/>
        <v>2</v>
      </c>
      <c r="Z67">
        <f t="shared" ca="1" si="5"/>
        <v>7</v>
      </c>
      <c r="AA67" s="19" cm="1">
        <f t="array" aca="1" ref="AA67" ca="1">INDEX(Abilities[Element ID], $Z67)</f>
        <v>3</v>
      </c>
      <c r="AB67" s="19" cm="1">
        <f t="array" aca="1" ref="AB67" ca="1">INDEX(Abilities[Stamina Cost], $Z67)</f>
        <v>5</v>
      </c>
      <c r="AC67" s="19" cm="1">
        <f t="array" aca="1" ref="AC67" ca="1">INDEX(Abilities[Min Damage], $Z67)</f>
        <v>5</v>
      </c>
      <c r="AD67" s="19" cm="1">
        <f t="array" aca="1" ref="AD67" ca="1">INDEX(Abilities[Max Damage], $Z67)</f>
        <v>10</v>
      </c>
      <c r="AE67" s="15">
        <f t="shared" ca="1" si="6"/>
        <v>5.3558006044349806</v>
      </c>
      <c r="AF67" t="str" cm="1">
        <f t="array" aca="1" ref="AF67" ca="1">INDEX(Abilities[Special Effect], Z67)</f>
        <v>Fortify</v>
      </c>
      <c r="AG67" t="b" cm="1">
        <f t="array" aca="1" ref="AG67" ca="1">RAND() &lt;INDEX(Abilities[Effect Chance], Z67)*O67/100</f>
        <v>1</v>
      </c>
      <c r="AH67" t="str">
        <f t="shared" ca="1" si="34"/>
        <v>Fortify</v>
      </c>
      <c r="AI67" s="15">
        <f t="shared" ca="1" si="7"/>
        <v>5.3558006044349806</v>
      </c>
      <c r="AJ67" s="15">
        <f t="shared" ca="1" si="8"/>
        <v>8.333546143422943</v>
      </c>
      <c r="AK67" t="b">
        <f t="shared" ca="1" si="9"/>
        <v>0</v>
      </c>
      <c r="AL67" t="b">
        <f ca="1">AND(AK67, H67=COUNTA(Parties[Player Party]))</f>
        <v>0</v>
      </c>
      <c r="AM67" s="15" cm="1">
        <f t="array" aca="1" ref="AM67" ca="1">INDEX(ElementMultiplier, BM67, P67)*100/N67</f>
        <v>0.76923076923076927</v>
      </c>
      <c r="AN67" s="15">
        <f t="shared" ca="1" si="10"/>
        <v>6</v>
      </c>
      <c r="AO67" s="19">
        <f t="shared" ca="1" si="11"/>
        <v>54</v>
      </c>
      <c r="AP67" s="19">
        <f t="shared" ca="1" si="12"/>
        <v>60</v>
      </c>
      <c r="AQ67" s="19">
        <f t="shared" ca="1" si="13"/>
        <v>70</v>
      </c>
      <c r="AR67" s="19">
        <f t="shared" ca="1" si="14"/>
        <v>72</v>
      </c>
      <c r="AS67" s="19">
        <f t="shared" ca="1" si="15"/>
        <v>50</v>
      </c>
      <c r="AT67">
        <f t="shared" ca="1" si="16"/>
        <v>1</v>
      </c>
      <c r="AU67" cm="1">
        <f t="array" aca="1" ref="AU67" ca="1">IF(AT67=AT66, AU66, INDEX(Parties[Opponent ID], AT67))</f>
        <v>8</v>
      </c>
      <c r="AV67" t="str" cm="1">
        <f t="array" aca="1" ref="AV67" ca="1">IF(AU67=AU66,AV66, INDEX(Monsters[Name], AU67))</f>
        <v>Ripper</v>
      </c>
      <c r="AW67" cm="1">
        <f t="array" aca="1" ref="AW67" ca="1">IF(AND($AT67=$AT66, $CF66=""), CA66, INDEX(Monsters[Health], $AU67))</f>
        <v>91</v>
      </c>
      <c r="AX67" cm="1">
        <f t="array" aca="1" ref="AX67" ca="1">IF(AND($AT67=$AT66, $CF66=""), CB66, INDEX(Monsters[Stamina], $AU67))</f>
        <v>75</v>
      </c>
      <c r="AY67" s="19" cm="1">
        <f t="array" aca="1" ref="AY67" ca="1">IF(AND($AT67=$AT66, $CF66=""), CC66, INDEX(Monsters[Attack], $AU67))</f>
        <v>100</v>
      </c>
      <c r="AZ67" s="19" cm="1">
        <f t="array" aca="1" ref="AZ67" ca="1">IF(AND($AT67=$AT66, $CF66=""), CD66, INDEX(Monsters[Defense], $AU67))</f>
        <v>22</v>
      </c>
      <c r="BA67" s="19" cm="1">
        <f t="array" aca="1" ref="BA67" ca="1">IF(AND($AT67=$AT66, $CF66=""), CE66, INDEX(Monsters[Luck], $AU67))</f>
        <v>70</v>
      </c>
      <c r="BB67" cm="1">
        <f t="array" aca="1" ref="BB67" ca="1">IF(AU67=AU66, BB66, MATCH(INDEX(Monsters[Element], AU67), Elements, 0))</f>
        <v>6</v>
      </c>
      <c r="BC67" s="4" cm="1">
        <f t="array" aca="1" ref="BC67" ca="1">INDEX(Monsters[Chance to Use 2], AU67)</f>
        <v>0.25</v>
      </c>
      <c r="BD67" cm="1">
        <f t="array" aca="1" ref="BD67" ca="1">INDEX(Monsters[Ability 1 ID], AU67)</f>
        <v>7</v>
      </c>
      <c r="BE67" cm="1">
        <f t="array" aca="1" ref="BE67" ca="1">INDEX(Monsters[Ability 2 ID], AU67)</f>
        <v>2</v>
      </c>
      <c r="BF67" cm="1">
        <f t="array" aca="1" ref="BF67" ca="1">INDEX(Abilities[Stamina Cost], BD67)</f>
        <v>5</v>
      </c>
      <c r="BG67" cm="1">
        <f t="array" aca="1" ref="BG67" ca="1">INDEX(Abilities[Stamina Cost], BE67)</f>
        <v>6</v>
      </c>
      <c r="BH67">
        <f t="shared" ca="1" si="17"/>
        <v>1</v>
      </c>
      <c r="BI67">
        <f t="shared" ca="1" si="18"/>
        <v>5</v>
      </c>
      <c r="BJ67">
        <f t="shared" ca="1" si="19"/>
        <v>6</v>
      </c>
      <c r="BK67">
        <f t="shared" ca="1" si="20"/>
        <v>1</v>
      </c>
      <c r="BL67">
        <f t="shared" ca="1" si="21"/>
        <v>7</v>
      </c>
      <c r="BM67" s="19" cm="1">
        <f t="array" aca="1" ref="BM67" ca="1">INDEX(Abilities[Element ID], $BL67)</f>
        <v>3</v>
      </c>
      <c r="BN67" s="19" cm="1">
        <f t="array" aca="1" ref="BN67" ca="1">INDEX(Abilities[Stamina Cost], $BL67)</f>
        <v>5</v>
      </c>
      <c r="BO67" s="19" cm="1">
        <f t="array" aca="1" ref="BO67" ca="1">INDEX(Abilities[Min Damage], $BL67)</f>
        <v>5</v>
      </c>
      <c r="BP67" s="19" cm="1">
        <f t="array" aca="1" ref="BP67" ca="1">INDEX(Abilities[Max Damage], $BL67)</f>
        <v>10</v>
      </c>
      <c r="BQ67" s="15">
        <f t="shared" ca="1" si="22"/>
        <v>8.333546143422943</v>
      </c>
      <c r="BR67" t="str" cm="1">
        <f t="array" aca="1" ref="BR67" ca="1">INDEX(Abilities[Special Effect], BL67)</f>
        <v>Fortify</v>
      </c>
      <c r="BS67" t="b" cm="1">
        <f t="array" aca="1" ref="BS67" ca="1">RAND() &lt;INDEX(Abilities[Effect Chance], BL67)*BA67/100</f>
        <v>0</v>
      </c>
      <c r="BT67" t="str">
        <f t="shared" ca="1" si="23"/>
        <v/>
      </c>
      <c r="BU67" s="15">
        <f t="shared" ca="1" si="24"/>
        <v>8.333546143422943</v>
      </c>
      <c r="BV67" s="15">
        <f t="shared" ca="1" si="25"/>
        <v>5.3558006044349806</v>
      </c>
      <c r="BW67" t="b">
        <f t="shared" ca="1" si="26"/>
        <v>0</v>
      </c>
      <c r="BX67" t="b">
        <f ca="1">AND(BW67, AT67=COUNTA(Parties[Opponent Party]))</f>
        <v>0</v>
      </c>
      <c r="BY67" s="15" cm="1">
        <f t="array" aca="1" ref="BY67" ca="1">INDEX(ElementMultiplier, AA67, BB67)*100/AZ67</f>
        <v>4.5454545454545459</v>
      </c>
      <c r="BZ67" s="19">
        <f t="shared" ca="1" si="27"/>
        <v>24</v>
      </c>
      <c r="CA67" s="19">
        <f t="shared" ca="1" si="28"/>
        <v>67</v>
      </c>
      <c r="CB67" s="19">
        <f t="shared" ca="1" si="29"/>
        <v>70</v>
      </c>
      <c r="CC67" s="19">
        <f t="shared" ca="1" si="30"/>
        <v>100</v>
      </c>
      <c r="CD67" s="19">
        <f t="shared" ca="1" si="31"/>
        <v>22</v>
      </c>
      <c r="CE67" s="19">
        <f t="shared" ca="1" si="32"/>
        <v>70</v>
      </c>
      <c r="CF67" t="str">
        <f t="shared" ca="1" si="33"/>
        <v/>
      </c>
    </row>
    <row r="68" spans="8:84">
      <c r="H68">
        <f t="shared" ref="H68:H131" ca="1" si="36">IF($CF67="",IF(AK67, H67+1, H67), 1)</f>
        <v>1</v>
      </c>
      <c r="I68" cm="1">
        <f t="array" aca="1" ref="I68" ca="1">IF(H68=H67, I67, INDEX(Parties[Player ID], H68))</f>
        <v>1</v>
      </c>
      <c r="J68" t="str" cm="1">
        <f t="array" aca="1" ref="J68" ca="1">IF(I68=I67,J67, INDEX(Monsters[Name], I68))</f>
        <v>Hades</v>
      </c>
      <c r="K68" cm="1">
        <f t="array" aca="1" ref="K68" ca="1">IF(AND($H68=$H67, CF67=""), AO67, INDEX(Monsters[Health], $I68))</f>
        <v>54</v>
      </c>
      <c r="L68" cm="1">
        <f t="array" aca="1" ref="L68" ca="1">IF(AND($H68=$H67, $CF67=""), AP67, INDEX(Monsters[Stamina], $I68))</f>
        <v>60</v>
      </c>
      <c r="M68" s="19" cm="1">
        <f t="array" aca="1" ref="M68" ca="1">IF(AND($H68=$H67, $CF67=""), AQ67, INDEX(Monsters[Attack], $I68))</f>
        <v>70</v>
      </c>
      <c r="N68" s="19" cm="1">
        <f t="array" aca="1" ref="N68" ca="1">IF(AND($H68=$H67, $CF67=""), AR67, INDEX(Monsters[Defense], $I68))</f>
        <v>72</v>
      </c>
      <c r="O68" s="19" cm="1">
        <f t="array" aca="1" ref="O68" ca="1">IF(AND($H68=$H67, $CF67=""), AS67, INDEX(Monsters[Luck], $I68))</f>
        <v>50</v>
      </c>
      <c r="P68" cm="1">
        <f t="array" aca="1" ref="P68" ca="1">IF(I68=I67, P67, MATCH(INDEX(Monsters[Element], I68), Elements, 0))</f>
        <v>1</v>
      </c>
      <c r="Q68" s="4" cm="1">
        <f t="array" aca="1" ref="Q68" ca="1">INDEX(Monsters[Chance to Use 2], I68)</f>
        <v>0.55000000000000004</v>
      </c>
      <c r="R68" cm="1">
        <f t="array" aca="1" ref="R68" ca="1">INDEX(Monsters[Ability 1 ID], I68)</f>
        <v>1</v>
      </c>
      <c r="S68" cm="1">
        <f t="array" aca="1" ref="S68" ca="1">INDEX(Monsters[Ability 2 ID], I68)</f>
        <v>7</v>
      </c>
      <c r="T68" cm="1">
        <f t="array" aca="1" ref="T68" ca="1">INDEX(Abilities[Stamina Cost], R68)</f>
        <v>5</v>
      </c>
      <c r="U68" cm="1">
        <f t="array" aca="1" ref="U68" ca="1">INDEX(Abilities[Stamina Cost], S68)</f>
        <v>5</v>
      </c>
      <c r="V68">
        <f t="shared" ref="V68:V131" ca="1" si="37">IF(T68&lt;=U68, 1, 2)</f>
        <v>1</v>
      </c>
      <c r="W68">
        <f t="shared" ref="W68:W131" ca="1" si="38">MIN(T68:U68)</f>
        <v>5</v>
      </c>
      <c r="X68">
        <f t="shared" ref="X68:X131" ca="1" si="39">MAX(T68:U68)</f>
        <v>5</v>
      </c>
      <c r="Y68">
        <f t="shared" ref="Y68:Y131" ca="1" si="40">IF(L68&lt;X68, V68, 1 + (RAND()&lt;Q68))</f>
        <v>1</v>
      </c>
      <c r="Z68">
        <f t="shared" ref="Z68:Z131" ca="1" si="41">CHOOSE(Y68,R68,S68)</f>
        <v>1</v>
      </c>
      <c r="AA68" s="19" cm="1">
        <f t="array" aca="1" ref="AA68" ca="1">INDEX(Abilities[Element ID], $Z68)</f>
        <v>1</v>
      </c>
      <c r="AB68" s="19" cm="1">
        <f t="array" aca="1" ref="AB68" ca="1">INDEX(Abilities[Stamina Cost], $Z68)</f>
        <v>5</v>
      </c>
      <c r="AC68" s="19" cm="1">
        <f t="array" aca="1" ref="AC68" ca="1">INDEX(Abilities[Min Damage], $Z68)</f>
        <v>3.5</v>
      </c>
      <c r="AD68" s="19" cm="1">
        <f t="array" aca="1" ref="AD68" ca="1">INDEX(Abilities[Max Damage], $Z68)</f>
        <v>10</v>
      </c>
      <c r="AE68" s="15">
        <f t="shared" ref="AE68:AE131" ca="1" si="42">(AC68+(RAND()+RAND()+RAND())*(AD68-AC68)/3)*M68/100</f>
        <v>3.4717800827156684</v>
      </c>
      <c r="AF68" t="str" cm="1">
        <f t="array" aca="1" ref="AF68" ca="1">INDEX(Abilities[Special Effect], Z68)</f>
        <v>Hit Chance</v>
      </c>
      <c r="AG68" t="b" cm="1">
        <f t="array" aca="1" ref="AG68" ca="1">RAND() &lt;INDEX(Abilities[Effect Chance], Z68)*O68/100</f>
        <v>0</v>
      </c>
      <c r="AH68" t="str">
        <f t="shared" ref="AH68:AH131" ca="1" si="43">IF(AG68,AF68,"")</f>
        <v/>
      </c>
      <c r="AI68" s="15">
        <f t="shared" ref="AI68:AI131" ca="1" si="44">IF(AF68="Hit Chance", AG68*AE68, AE68)</f>
        <v>0</v>
      </c>
      <c r="AJ68" s="15">
        <f t="shared" ref="AJ68:AJ131" ca="1" si="45">IF(AH68="Dodge", BU68*0, BU68)</f>
        <v>8.172260694043592</v>
      </c>
      <c r="AK68" t="b">
        <f t="shared" ref="AK68:AK131" ca="1" si="46">OR(AO68=0,AP68&lt;W68)</f>
        <v>0</v>
      </c>
      <c r="AL68" t="b">
        <f ca="1">AND(AK68, H68=COUNTA(Parties[Player Party]))</f>
        <v>0</v>
      </c>
      <c r="AM68" s="15" cm="1">
        <f t="array" aca="1" ref="AM68" ca="1">INDEX(ElementMultiplier, BM68, P68)*100/N68</f>
        <v>0.69444444444444442</v>
      </c>
      <c r="AN68" s="15">
        <f t="shared" ref="AN68:AN131" ca="1" si="47">ROUND(AM68*AJ68, 0)</f>
        <v>6</v>
      </c>
      <c r="AO68" s="19">
        <f t="shared" ref="AO68:AO131" ca="1" si="48">IF(AH68="Restore",MAX(K$3,0),MAX(K68-AN68,0))</f>
        <v>48</v>
      </c>
      <c r="AP68" s="19">
        <f t="shared" ref="AP68:AP131" ca="1" si="49">IF(AH68="Restore",MAX(L$3,0),MAX(L68-AB68,0))</f>
        <v>55</v>
      </c>
      <c r="AQ68" s="19">
        <f t="shared" ref="AQ68:AQ131" ca="1" si="50">ROUND(M68*IF($BT68="Weaken", 0.9, 1)*IF($AH68="Focus", 1.1, 1) * IF($AH68="Restore", M68=M$3,1), 0)</f>
        <v>70</v>
      </c>
      <c r="AR68" s="19">
        <f t="shared" ref="AR68:AR131" ca="1" si="51">ROUND(N68*IF($BT68="Sunder", 0.9, 1)*IF($AH68="Fortify", 1.1, 1) * IF($AH68="Restore", N68=N$3,1), 0)</f>
        <v>72</v>
      </c>
      <c r="AS68" s="19">
        <f t="shared" ref="AS68:AS131" ca="1" si="52">ROUND(O68*IF($BT68="Unlucky", 0.9, 1)*IF($AH68="Lucky", 1.1, 1) * IF($AH68="Restore", O68=O$3,1), 0)</f>
        <v>50</v>
      </c>
      <c r="AT68">
        <f t="shared" ref="AT68:AT131" ca="1" si="53">IF($CF67="",IF(BW67, AT67+1, AT67), 1)</f>
        <v>1</v>
      </c>
      <c r="AU68" cm="1">
        <f t="array" aca="1" ref="AU68" ca="1">IF(AT68=AT67, AU67, INDEX(Parties[Opponent ID], AT68))</f>
        <v>8</v>
      </c>
      <c r="AV68" t="str" cm="1">
        <f t="array" aca="1" ref="AV68" ca="1">IF(AU68=AU67,AV67, INDEX(Monsters[Name], AU68))</f>
        <v>Ripper</v>
      </c>
      <c r="AW68" cm="1">
        <f t="array" aca="1" ref="AW68" ca="1">IF(AND($AT68=$AT67, $CF67=""), CA67, INDEX(Monsters[Health], $AU68))</f>
        <v>67</v>
      </c>
      <c r="AX68" cm="1">
        <f t="array" aca="1" ref="AX68" ca="1">IF(AND($AT68=$AT67, $CF67=""), CB67, INDEX(Monsters[Stamina], $AU68))</f>
        <v>70</v>
      </c>
      <c r="AY68" s="19" cm="1">
        <f t="array" aca="1" ref="AY68" ca="1">IF(AND($AT68=$AT67, $CF67=""), CC67, INDEX(Monsters[Attack], $AU68))</f>
        <v>100</v>
      </c>
      <c r="AZ68" s="19" cm="1">
        <f t="array" aca="1" ref="AZ68" ca="1">IF(AND($AT68=$AT67, $CF67=""), CD67, INDEX(Monsters[Defense], $AU68))</f>
        <v>22</v>
      </c>
      <c r="BA68" s="19" cm="1">
        <f t="array" aca="1" ref="BA68" ca="1">IF(AND($AT68=$AT67, $CF67=""), CE67, INDEX(Monsters[Luck], $AU68))</f>
        <v>70</v>
      </c>
      <c r="BB68" cm="1">
        <f t="array" aca="1" ref="BB68" ca="1">IF(AU68=AU67, BB67, MATCH(INDEX(Monsters[Element], AU68), Elements, 0))</f>
        <v>6</v>
      </c>
      <c r="BC68" s="4" cm="1">
        <f t="array" aca="1" ref="BC68" ca="1">INDEX(Monsters[Chance to Use 2], AU68)</f>
        <v>0.25</v>
      </c>
      <c r="BD68" cm="1">
        <f t="array" aca="1" ref="BD68" ca="1">INDEX(Monsters[Ability 1 ID], AU68)</f>
        <v>7</v>
      </c>
      <c r="BE68" cm="1">
        <f t="array" aca="1" ref="BE68" ca="1">INDEX(Monsters[Ability 2 ID], AU68)</f>
        <v>2</v>
      </c>
      <c r="BF68" cm="1">
        <f t="array" aca="1" ref="BF68" ca="1">INDEX(Abilities[Stamina Cost], BD68)</f>
        <v>5</v>
      </c>
      <c r="BG68" cm="1">
        <f t="array" aca="1" ref="BG68" ca="1">INDEX(Abilities[Stamina Cost], BE68)</f>
        <v>6</v>
      </c>
      <c r="BH68">
        <f t="shared" ref="BH68:BH131" ca="1" si="54">IF(BF68&lt;=BG68, 1, 2)</f>
        <v>1</v>
      </c>
      <c r="BI68">
        <f t="shared" ref="BI68:BI131" ca="1" si="55">MIN(BF68:BG68)</f>
        <v>5</v>
      </c>
      <c r="BJ68">
        <f t="shared" ref="BJ68:BJ131" ca="1" si="56">MAX(BF68:BG68)</f>
        <v>6</v>
      </c>
      <c r="BK68">
        <f t="shared" ref="BK68:BK131" ca="1" si="57">IF(AX68&lt;BJ68, BH68, 1 + (RAND()&lt;BC68))</f>
        <v>1</v>
      </c>
      <c r="BL68">
        <f t="shared" ref="BL68:BL131" ca="1" si="58">CHOOSE(BK68,BD68,BE68)</f>
        <v>7</v>
      </c>
      <c r="BM68" s="19" cm="1">
        <f t="array" aca="1" ref="BM68" ca="1">INDEX(Abilities[Element ID], $BL68)</f>
        <v>3</v>
      </c>
      <c r="BN68" s="19" cm="1">
        <f t="array" aca="1" ref="BN68" ca="1">INDEX(Abilities[Stamina Cost], $BL68)</f>
        <v>5</v>
      </c>
      <c r="BO68" s="19" cm="1">
        <f t="array" aca="1" ref="BO68" ca="1">INDEX(Abilities[Min Damage], $BL68)</f>
        <v>5</v>
      </c>
      <c r="BP68" s="19" cm="1">
        <f t="array" aca="1" ref="BP68" ca="1">INDEX(Abilities[Max Damage], $BL68)</f>
        <v>10</v>
      </c>
      <c r="BQ68" s="15">
        <f t="shared" ref="BQ68:BQ131" ca="1" si="59">(BO68+(RAND()+RAND()+RAND())*(BP68-BO68)/3)*AY68/100</f>
        <v>8.172260694043592</v>
      </c>
      <c r="BR68" t="str" cm="1">
        <f t="array" aca="1" ref="BR68" ca="1">INDEX(Abilities[Special Effect], BL68)</f>
        <v>Fortify</v>
      </c>
      <c r="BS68" t="b" cm="1">
        <f t="array" aca="1" ref="BS68" ca="1">RAND() &lt;INDEX(Abilities[Effect Chance], BL68)*BA68/100</f>
        <v>0</v>
      </c>
      <c r="BT68" t="str">
        <f t="shared" ref="BT68:BT131" ca="1" si="60">IF(BS68, BR68, "")</f>
        <v/>
      </c>
      <c r="BU68" s="15">
        <f t="shared" ref="BU68:BU131" ca="1" si="61">IF(BR68="Hit Chance", BQ68*BS68, BQ68)</f>
        <v>8.172260694043592</v>
      </c>
      <c r="BV68" s="15">
        <f t="shared" ref="BV68:BV131" ca="1" si="62">IF(BT68="Dodge", AI68*0, AI68 )</f>
        <v>0</v>
      </c>
      <c r="BW68" t="b">
        <f t="shared" ref="BW68:BW131" ca="1" si="63">OR(CA68=0,CB68&lt;BI68)</f>
        <v>0</v>
      </c>
      <c r="BX68" t="b">
        <f ca="1">AND(BW68, AT68=COUNTA(Parties[Opponent Party]))</f>
        <v>0</v>
      </c>
      <c r="BY68" s="15" cm="1">
        <f t="array" aca="1" ref="BY68" ca="1">INDEX(ElementMultiplier, AA68, BB68)*100/AZ68</f>
        <v>6.8181818181818183</v>
      </c>
      <c r="BZ68" s="19">
        <f t="shared" ref="BZ68:BZ131" ca="1" si="64">ROUND(BV68*BY68, 0)</f>
        <v>0</v>
      </c>
      <c r="CA68" s="19">
        <f t="shared" ref="CA68:CA131" ca="1" si="65">IF(BT68="Restore", MAX(AW$3,0), MAX(AW68-BZ68,0))</f>
        <v>67</v>
      </c>
      <c r="CB68" s="19">
        <f t="shared" ref="CB68:CB131" ca="1" si="66">IF(BT68="Restore",MAX(AX$3,0),MAX(AX68-BN68,0))</f>
        <v>65</v>
      </c>
      <c r="CC68" s="19">
        <f t="shared" ref="CC68:CC131" ca="1" si="67">ROUND(AY68 * IF($AH68="Weaken", 0.9, 1) * IF($BT68="Focus", 1.1, 1) * IF($BT68="Restore", AY68=AY$3, 1), 0)</f>
        <v>100</v>
      </c>
      <c r="CD68" s="19">
        <f t="shared" ref="CD68:CD131" ca="1" si="68">ROUND(AZ68 * IF($AH68="Sunder", 0.9, 1) * IF($BT68="Fortify", 1.1, 1) * IF($BT68="Restore", AZ68=AZ$3, 1), 0)</f>
        <v>22</v>
      </c>
      <c r="CE68" s="19">
        <f t="shared" ref="CE68:CE131" ca="1" si="69">ROUND(BA68 * IF($AH68="Unlucky", 0.9, 1) * IF($BT68="Lucky", 1.1, 1) * IF($BT68="Restore", BA68=BA$3, 1), 0)</f>
        <v>70</v>
      </c>
      <c r="CF68" t="str">
        <f t="shared" ref="CF68:CF131" ca="1" si="70">IF(AL68, IF(BX68, "Tie", "Opponent"), IF(BX68, "Player", ""))</f>
        <v/>
      </c>
    </row>
    <row r="69" spans="8:84">
      <c r="H69">
        <f t="shared" ca="1" si="36"/>
        <v>1</v>
      </c>
      <c r="I69" cm="1">
        <f t="array" aca="1" ref="I69" ca="1">IF(H69=H68, I68, INDEX(Parties[Player ID], H69))</f>
        <v>1</v>
      </c>
      <c r="J69" t="str" cm="1">
        <f t="array" aca="1" ref="J69" ca="1">IF(I69=I68,J68, INDEX(Monsters[Name], I69))</f>
        <v>Hades</v>
      </c>
      <c r="K69" cm="1">
        <f t="array" aca="1" ref="K69" ca="1">IF(AND($H69=$H68, CF68=""), AO68, INDEX(Monsters[Health], $I69))</f>
        <v>48</v>
      </c>
      <c r="L69" cm="1">
        <f t="array" aca="1" ref="L69" ca="1">IF(AND($H69=$H68, $CF68=""), AP68, INDEX(Monsters[Stamina], $I69))</f>
        <v>55</v>
      </c>
      <c r="M69" s="19" cm="1">
        <f t="array" aca="1" ref="M69" ca="1">IF(AND($H69=$H68, $CF68=""), AQ68, INDEX(Monsters[Attack], $I69))</f>
        <v>70</v>
      </c>
      <c r="N69" s="19" cm="1">
        <f t="array" aca="1" ref="N69" ca="1">IF(AND($H69=$H68, $CF68=""), AR68, INDEX(Monsters[Defense], $I69))</f>
        <v>72</v>
      </c>
      <c r="O69" s="19" cm="1">
        <f t="array" aca="1" ref="O69" ca="1">IF(AND($H69=$H68, $CF68=""), AS68, INDEX(Monsters[Luck], $I69))</f>
        <v>50</v>
      </c>
      <c r="P69" cm="1">
        <f t="array" aca="1" ref="P69" ca="1">IF(I69=I68, P68, MATCH(INDEX(Monsters[Element], I69), Elements, 0))</f>
        <v>1</v>
      </c>
      <c r="Q69" s="4" cm="1">
        <f t="array" aca="1" ref="Q69" ca="1">INDEX(Monsters[Chance to Use 2], I69)</f>
        <v>0.55000000000000004</v>
      </c>
      <c r="R69" cm="1">
        <f t="array" aca="1" ref="R69" ca="1">INDEX(Monsters[Ability 1 ID], I69)</f>
        <v>1</v>
      </c>
      <c r="S69" cm="1">
        <f t="array" aca="1" ref="S69" ca="1">INDEX(Monsters[Ability 2 ID], I69)</f>
        <v>7</v>
      </c>
      <c r="T69" cm="1">
        <f t="array" aca="1" ref="T69" ca="1">INDEX(Abilities[Stamina Cost], R69)</f>
        <v>5</v>
      </c>
      <c r="U69" cm="1">
        <f t="array" aca="1" ref="U69" ca="1">INDEX(Abilities[Stamina Cost], S69)</f>
        <v>5</v>
      </c>
      <c r="V69">
        <f t="shared" ca="1" si="37"/>
        <v>1</v>
      </c>
      <c r="W69">
        <f t="shared" ca="1" si="38"/>
        <v>5</v>
      </c>
      <c r="X69">
        <f t="shared" ca="1" si="39"/>
        <v>5</v>
      </c>
      <c r="Y69">
        <f t="shared" ca="1" si="40"/>
        <v>1</v>
      </c>
      <c r="Z69">
        <f t="shared" ca="1" si="41"/>
        <v>1</v>
      </c>
      <c r="AA69" s="19" cm="1">
        <f t="array" aca="1" ref="AA69" ca="1">INDEX(Abilities[Element ID], $Z69)</f>
        <v>1</v>
      </c>
      <c r="AB69" s="19" cm="1">
        <f t="array" aca="1" ref="AB69" ca="1">INDEX(Abilities[Stamina Cost], $Z69)</f>
        <v>5</v>
      </c>
      <c r="AC69" s="19" cm="1">
        <f t="array" aca="1" ref="AC69" ca="1">INDEX(Abilities[Min Damage], $Z69)</f>
        <v>3.5</v>
      </c>
      <c r="AD69" s="19" cm="1">
        <f t="array" aca="1" ref="AD69" ca="1">INDEX(Abilities[Max Damage], $Z69)</f>
        <v>10</v>
      </c>
      <c r="AE69" s="15">
        <f t="shared" ca="1" si="42"/>
        <v>6.276045337277484</v>
      </c>
      <c r="AF69" t="str" cm="1">
        <f t="array" aca="1" ref="AF69" ca="1">INDEX(Abilities[Special Effect], Z69)</f>
        <v>Hit Chance</v>
      </c>
      <c r="AG69" t="b" cm="1">
        <f t="array" aca="1" ref="AG69" ca="1">RAND() &lt;INDEX(Abilities[Effect Chance], Z69)*O69/100</f>
        <v>0</v>
      </c>
      <c r="AH69" t="str">
        <f t="shared" ca="1" si="43"/>
        <v/>
      </c>
      <c r="AI69" s="15">
        <f t="shared" ca="1" si="44"/>
        <v>0</v>
      </c>
      <c r="AJ69" s="15">
        <f t="shared" ca="1" si="45"/>
        <v>6.8383087333777937</v>
      </c>
      <c r="AK69" t="b">
        <f t="shared" ca="1" si="46"/>
        <v>0</v>
      </c>
      <c r="AL69" t="b">
        <f ca="1">AND(AK69, H69=COUNTA(Parties[Player Party]))</f>
        <v>0</v>
      </c>
      <c r="AM69" s="15" cm="1">
        <f t="array" aca="1" ref="AM69" ca="1">INDEX(ElementMultiplier, BM69, P69)*100/N69</f>
        <v>0.69444444444444442</v>
      </c>
      <c r="AN69" s="15">
        <f t="shared" ca="1" si="47"/>
        <v>5</v>
      </c>
      <c r="AO69" s="19">
        <f t="shared" ca="1" si="48"/>
        <v>43</v>
      </c>
      <c r="AP69" s="19">
        <f t="shared" ca="1" si="49"/>
        <v>50</v>
      </c>
      <c r="AQ69" s="19">
        <f t="shared" ca="1" si="50"/>
        <v>70</v>
      </c>
      <c r="AR69" s="19">
        <f t="shared" ca="1" si="51"/>
        <v>72</v>
      </c>
      <c r="AS69" s="19">
        <f t="shared" ca="1" si="52"/>
        <v>50</v>
      </c>
      <c r="AT69">
        <f t="shared" ca="1" si="53"/>
        <v>1</v>
      </c>
      <c r="AU69" cm="1">
        <f t="array" aca="1" ref="AU69" ca="1">IF(AT69=AT68, AU68, INDEX(Parties[Opponent ID], AT69))</f>
        <v>8</v>
      </c>
      <c r="AV69" t="str" cm="1">
        <f t="array" aca="1" ref="AV69" ca="1">IF(AU69=AU68,AV68, INDEX(Monsters[Name], AU69))</f>
        <v>Ripper</v>
      </c>
      <c r="AW69" cm="1">
        <f t="array" aca="1" ref="AW69" ca="1">IF(AND($AT69=$AT68, $CF68=""), CA68, INDEX(Monsters[Health], $AU69))</f>
        <v>67</v>
      </c>
      <c r="AX69" cm="1">
        <f t="array" aca="1" ref="AX69" ca="1">IF(AND($AT69=$AT68, $CF68=""), CB68, INDEX(Monsters[Stamina], $AU69))</f>
        <v>65</v>
      </c>
      <c r="AY69" s="19" cm="1">
        <f t="array" aca="1" ref="AY69" ca="1">IF(AND($AT69=$AT68, $CF68=""), CC68, INDEX(Monsters[Attack], $AU69))</f>
        <v>100</v>
      </c>
      <c r="AZ69" s="19" cm="1">
        <f t="array" aca="1" ref="AZ69" ca="1">IF(AND($AT69=$AT68, $CF68=""), CD68, INDEX(Monsters[Defense], $AU69))</f>
        <v>22</v>
      </c>
      <c r="BA69" s="19" cm="1">
        <f t="array" aca="1" ref="BA69" ca="1">IF(AND($AT69=$AT68, $CF68=""), CE68, INDEX(Monsters[Luck], $AU69))</f>
        <v>70</v>
      </c>
      <c r="BB69" cm="1">
        <f t="array" aca="1" ref="BB69" ca="1">IF(AU69=AU68, BB68, MATCH(INDEX(Monsters[Element], AU69), Elements, 0))</f>
        <v>6</v>
      </c>
      <c r="BC69" s="4" cm="1">
        <f t="array" aca="1" ref="BC69" ca="1">INDEX(Monsters[Chance to Use 2], AU69)</f>
        <v>0.25</v>
      </c>
      <c r="BD69" cm="1">
        <f t="array" aca="1" ref="BD69" ca="1">INDEX(Monsters[Ability 1 ID], AU69)</f>
        <v>7</v>
      </c>
      <c r="BE69" cm="1">
        <f t="array" aca="1" ref="BE69" ca="1">INDEX(Monsters[Ability 2 ID], AU69)</f>
        <v>2</v>
      </c>
      <c r="BF69" cm="1">
        <f t="array" aca="1" ref="BF69" ca="1">INDEX(Abilities[Stamina Cost], BD69)</f>
        <v>5</v>
      </c>
      <c r="BG69" cm="1">
        <f t="array" aca="1" ref="BG69" ca="1">INDEX(Abilities[Stamina Cost], BE69)</f>
        <v>6</v>
      </c>
      <c r="BH69">
        <f t="shared" ca="1" si="54"/>
        <v>1</v>
      </c>
      <c r="BI69">
        <f t="shared" ca="1" si="55"/>
        <v>5</v>
      </c>
      <c r="BJ69">
        <f t="shared" ca="1" si="56"/>
        <v>6</v>
      </c>
      <c r="BK69">
        <f t="shared" ca="1" si="57"/>
        <v>1</v>
      </c>
      <c r="BL69">
        <f t="shared" ca="1" si="58"/>
        <v>7</v>
      </c>
      <c r="BM69" s="19" cm="1">
        <f t="array" aca="1" ref="BM69" ca="1">INDEX(Abilities[Element ID], $BL69)</f>
        <v>3</v>
      </c>
      <c r="BN69" s="19" cm="1">
        <f t="array" aca="1" ref="BN69" ca="1">INDEX(Abilities[Stamina Cost], $BL69)</f>
        <v>5</v>
      </c>
      <c r="BO69" s="19" cm="1">
        <f t="array" aca="1" ref="BO69" ca="1">INDEX(Abilities[Min Damage], $BL69)</f>
        <v>5</v>
      </c>
      <c r="BP69" s="19" cm="1">
        <f t="array" aca="1" ref="BP69" ca="1">INDEX(Abilities[Max Damage], $BL69)</f>
        <v>10</v>
      </c>
      <c r="BQ69" s="15">
        <f t="shared" ca="1" si="59"/>
        <v>6.8383087333777937</v>
      </c>
      <c r="BR69" t="str" cm="1">
        <f t="array" aca="1" ref="BR69" ca="1">INDEX(Abilities[Special Effect], BL69)</f>
        <v>Fortify</v>
      </c>
      <c r="BS69" t="b" cm="1">
        <f t="array" aca="1" ref="BS69" ca="1">RAND() &lt;INDEX(Abilities[Effect Chance], BL69)*BA69/100</f>
        <v>1</v>
      </c>
      <c r="BT69" t="str">
        <f t="shared" ca="1" si="60"/>
        <v>Fortify</v>
      </c>
      <c r="BU69" s="15">
        <f t="shared" ca="1" si="61"/>
        <v>6.8383087333777937</v>
      </c>
      <c r="BV69" s="15">
        <f t="shared" ca="1" si="62"/>
        <v>0</v>
      </c>
      <c r="BW69" t="b">
        <f t="shared" ca="1" si="63"/>
        <v>0</v>
      </c>
      <c r="BX69" t="b">
        <f ca="1">AND(BW69, AT69=COUNTA(Parties[Opponent Party]))</f>
        <v>0</v>
      </c>
      <c r="BY69" s="15" cm="1">
        <f t="array" aca="1" ref="BY69" ca="1">INDEX(ElementMultiplier, AA69, BB69)*100/AZ69</f>
        <v>6.8181818181818183</v>
      </c>
      <c r="BZ69" s="19">
        <f t="shared" ca="1" si="64"/>
        <v>0</v>
      </c>
      <c r="CA69" s="19">
        <f t="shared" ca="1" si="65"/>
        <v>67</v>
      </c>
      <c r="CB69" s="19">
        <f t="shared" ca="1" si="66"/>
        <v>60</v>
      </c>
      <c r="CC69" s="19">
        <f t="shared" ca="1" si="67"/>
        <v>100</v>
      </c>
      <c r="CD69" s="19">
        <f t="shared" ca="1" si="68"/>
        <v>24</v>
      </c>
      <c r="CE69" s="19">
        <f t="shared" ca="1" si="69"/>
        <v>70</v>
      </c>
      <c r="CF69" t="str">
        <f t="shared" ca="1" si="70"/>
        <v/>
      </c>
    </row>
    <row r="70" spans="8:84">
      <c r="H70">
        <f t="shared" ca="1" si="36"/>
        <v>1</v>
      </c>
      <c r="I70" cm="1">
        <f t="array" aca="1" ref="I70" ca="1">IF(H70=H69, I69, INDEX(Parties[Player ID], H70))</f>
        <v>1</v>
      </c>
      <c r="J70" t="str" cm="1">
        <f t="array" aca="1" ref="J70" ca="1">IF(I70=I69,J69, INDEX(Monsters[Name], I70))</f>
        <v>Hades</v>
      </c>
      <c r="K70" cm="1">
        <f t="array" aca="1" ref="K70" ca="1">IF(AND($H70=$H69, CF69=""), AO69, INDEX(Monsters[Health], $I70))</f>
        <v>43</v>
      </c>
      <c r="L70" cm="1">
        <f t="array" aca="1" ref="L70" ca="1">IF(AND($H70=$H69, $CF69=""), AP69, INDEX(Monsters[Stamina], $I70))</f>
        <v>50</v>
      </c>
      <c r="M70" s="19" cm="1">
        <f t="array" aca="1" ref="M70" ca="1">IF(AND($H70=$H69, $CF69=""), AQ69, INDEX(Monsters[Attack], $I70))</f>
        <v>70</v>
      </c>
      <c r="N70" s="19" cm="1">
        <f t="array" aca="1" ref="N70" ca="1">IF(AND($H70=$H69, $CF69=""), AR69, INDEX(Monsters[Defense], $I70))</f>
        <v>72</v>
      </c>
      <c r="O70" s="19" cm="1">
        <f t="array" aca="1" ref="O70" ca="1">IF(AND($H70=$H69, $CF69=""), AS69, INDEX(Monsters[Luck], $I70))</f>
        <v>50</v>
      </c>
      <c r="P70" cm="1">
        <f t="array" aca="1" ref="P70" ca="1">IF(I70=I69, P69, MATCH(INDEX(Monsters[Element], I70), Elements, 0))</f>
        <v>1</v>
      </c>
      <c r="Q70" s="4" cm="1">
        <f t="array" aca="1" ref="Q70" ca="1">INDEX(Monsters[Chance to Use 2], I70)</f>
        <v>0.55000000000000004</v>
      </c>
      <c r="R70" cm="1">
        <f t="array" aca="1" ref="R70" ca="1">INDEX(Monsters[Ability 1 ID], I70)</f>
        <v>1</v>
      </c>
      <c r="S70" cm="1">
        <f t="array" aca="1" ref="S70" ca="1">INDEX(Monsters[Ability 2 ID], I70)</f>
        <v>7</v>
      </c>
      <c r="T70" cm="1">
        <f t="array" aca="1" ref="T70" ca="1">INDEX(Abilities[Stamina Cost], R70)</f>
        <v>5</v>
      </c>
      <c r="U70" cm="1">
        <f t="array" aca="1" ref="U70" ca="1">INDEX(Abilities[Stamina Cost], S70)</f>
        <v>5</v>
      </c>
      <c r="V70">
        <f t="shared" ca="1" si="37"/>
        <v>1</v>
      </c>
      <c r="W70">
        <f t="shared" ca="1" si="38"/>
        <v>5</v>
      </c>
      <c r="X70">
        <f t="shared" ca="1" si="39"/>
        <v>5</v>
      </c>
      <c r="Y70">
        <f t="shared" ca="1" si="40"/>
        <v>1</v>
      </c>
      <c r="Z70">
        <f t="shared" ca="1" si="41"/>
        <v>1</v>
      </c>
      <c r="AA70" s="19" cm="1">
        <f t="array" aca="1" ref="AA70" ca="1">INDEX(Abilities[Element ID], $Z70)</f>
        <v>1</v>
      </c>
      <c r="AB70" s="19" cm="1">
        <f t="array" aca="1" ref="AB70" ca="1">INDEX(Abilities[Stamina Cost], $Z70)</f>
        <v>5</v>
      </c>
      <c r="AC70" s="19" cm="1">
        <f t="array" aca="1" ref="AC70" ca="1">INDEX(Abilities[Min Damage], $Z70)</f>
        <v>3.5</v>
      </c>
      <c r="AD70" s="19" cm="1">
        <f t="array" aca="1" ref="AD70" ca="1">INDEX(Abilities[Max Damage], $Z70)</f>
        <v>10</v>
      </c>
      <c r="AE70" s="15">
        <f t="shared" ca="1" si="42"/>
        <v>4.0452474958862199</v>
      </c>
      <c r="AF70" t="str" cm="1">
        <f t="array" aca="1" ref="AF70" ca="1">INDEX(Abilities[Special Effect], Z70)</f>
        <v>Hit Chance</v>
      </c>
      <c r="AG70" t="b" cm="1">
        <f t="array" aca="1" ref="AG70" ca="1">RAND() &lt;INDEX(Abilities[Effect Chance], Z70)*O70/100</f>
        <v>0</v>
      </c>
      <c r="AH70" t="str">
        <f t="shared" ca="1" si="43"/>
        <v/>
      </c>
      <c r="AI70" s="15">
        <f t="shared" ca="1" si="44"/>
        <v>0</v>
      </c>
      <c r="AJ70" s="15">
        <f t="shared" ca="1" si="45"/>
        <v>8.4377104514895969</v>
      </c>
      <c r="AK70" t="b">
        <f t="shared" ca="1" si="46"/>
        <v>0</v>
      </c>
      <c r="AL70" t="b">
        <f ca="1">AND(AK70, H70=COUNTA(Parties[Player Party]))</f>
        <v>0</v>
      </c>
      <c r="AM70" s="15" cm="1">
        <f t="array" aca="1" ref="AM70" ca="1">INDEX(ElementMultiplier, BM70, P70)*100/N70</f>
        <v>0.69444444444444442</v>
      </c>
      <c r="AN70" s="15">
        <f t="shared" ca="1" si="47"/>
        <v>6</v>
      </c>
      <c r="AO70" s="19">
        <f t="shared" ca="1" si="48"/>
        <v>37</v>
      </c>
      <c r="AP70" s="19">
        <f t="shared" ca="1" si="49"/>
        <v>45</v>
      </c>
      <c r="AQ70" s="19">
        <f t="shared" ca="1" si="50"/>
        <v>70</v>
      </c>
      <c r="AR70" s="19">
        <f t="shared" ca="1" si="51"/>
        <v>72</v>
      </c>
      <c r="AS70" s="19">
        <f t="shared" ca="1" si="52"/>
        <v>50</v>
      </c>
      <c r="AT70">
        <f t="shared" ca="1" si="53"/>
        <v>1</v>
      </c>
      <c r="AU70" cm="1">
        <f t="array" aca="1" ref="AU70" ca="1">IF(AT70=AT69, AU69, INDEX(Parties[Opponent ID], AT70))</f>
        <v>8</v>
      </c>
      <c r="AV70" t="str" cm="1">
        <f t="array" aca="1" ref="AV70" ca="1">IF(AU70=AU69,AV69, INDEX(Monsters[Name], AU70))</f>
        <v>Ripper</v>
      </c>
      <c r="AW70" cm="1">
        <f t="array" aca="1" ref="AW70" ca="1">IF(AND($AT70=$AT69, $CF69=""), CA69, INDEX(Monsters[Health], $AU70))</f>
        <v>67</v>
      </c>
      <c r="AX70" cm="1">
        <f t="array" aca="1" ref="AX70" ca="1">IF(AND($AT70=$AT69, $CF69=""), CB69, INDEX(Monsters[Stamina], $AU70))</f>
        <v>60</v>
      </c>
      <c r="AY70" s="19" cm="1">
        <f t="array" aca="1" ref="AY70" ca="1">IF(AND($AT70=$AT69, $CF69=""), CC69, INDEX(Monsters[Attack], $AU70))</f>
        <v>100</v>
      </c>
      <c r="AZ70" s="19" cm="1">
        <f t="array" aca="1" ref="AZ70" ca="1">IF(AND($AT70=$AT69, $CF69=""), CD69, INDEX(Monsters[Defense], $AU70))</f>
        <v>24</v>
      </c>
      <c r="BA70" s="19" cm="1">
        <f t="array" aca="1" ref="BA70" ca="1">IF(AND($AT70=$AT69, $CF69=""), CE69, INDEX(Monsters[Luck], $AU70))</f>
        <v>70</v>
      </c>
      <c r="BB70" cm="1">
        <f t="array" aca="1" ref="BB70" ca="1">IF(AU70=AU69, BB69, MATCH(INDEX(Monsters[Element], AU70), Elements, 0))</f>
        <v>6</v>
      </c>
      <c r="BC70" s="4" cm="1">
        <f t="array" aca="1" ref="BC70" ca="1">INDEX(Monsters[Chance to Use 2], AU70)</f>
        <v>0.25</v>
      </c>
      <c r="BD70" cm="1">
        <f t="array" aca="1" ref="BD70" ca="1">INDEX(Monsters[Ability 1 ID], AU70)</f>
        <v>7</v>
      </c>
      <c r="BE70" cm="1">
        <f t="array" aca="1" ref="BE70" ca="1">INDEX(Monsters[Ability 2 ID], AU70)</f>
        <v>2</v>
      </c>
      <c r="BF70" cm="1">
        <f t="array" aca="1" ref="BF70" ca="1">INDEX(Abilities[Stamina Cost], BD70)</f>
        <v>5</v>
      </c>
      <c r="BG70" cm="1">
        <f t="array" aca="1" ref="BG70" ca="1">INDEX(Abilities[Stamina Cost], BE70)</f>
        <v>6</v>
      </c>
      <c r="BH70">
        <f t="shared" ca="1" si="54"/>
        <v>1</v>
      </c>
      <c r="BI70">
        <f t="shared" ca="1" si="55"/>
        <v>5</v>
      </c>
      <c r="BJ70">
        <f t="shared" ca="1" si="56"/>
        <v>6</v>
      </c>
      <c r="BK70">
        <f t="shared" ca="1" si="57"/>
        <v>1</v>
      </c>
      <c r="BL70">
        <f t="shared" ca="1" si="58"/>
        <v>7</v>
      </c>
      <c r="BM70" s="19" cm="1">
        <f t="array" aca="1" ref="BM70" ca="1">INDEX(Abilities[Element ID], $BL70)</f>
        <v>3</v>
      </c>
      <c r="BN70" s="19" cm="1">
        <f t="array" aca="1" ref="BN70" ca="1">INDEX(Abilities[Stamina Cost], $BL70)</f>
        <v>5</v>
      </c>
      <c r="BO70" s="19" cm="1">
        <f t="array" aca="1" ref="BO70" ca="1">INDEX(Abilities[Min Damage], $BL70)</f>
        <v>5</v>
      </c>
      <c r="BP70" s="19" cm="1">
        <f t="array" aca="1" ref="BP70" ca="1">INDEX(Abilities[Max Damage], $BL70)</f>
        <v>10</v>
      </c>
      <c r="BQ70" s="15">
        <f t="shared" ca="1" si="59"/>
        <v>8.4377104514895969</v>
      </c>
      <c r="BR70" t="str" cm="1">
        <f t="array" aca="1" ref="BR70" ca="1">INDEX(Abilities[Special Effect], BL70)</f>
        <v>Fortify</v>
      </c>
      <c r="BS70" t="b" cm="1">
        <f t="array" aca="1" ref="BS70" ca="1">RAND() &lt;INDEX(Abilities[Effect Chance], BL70)*BA70/100</f>
        <v>0</v>
      </c>
      <c r="BT70" t="str">
        <f t="shared" ca="1" si="60"/>
        <v/>
      </c>
      <c r="BU70" s="15">
        <f t="shared" ca="1" si="61"/>
        <v>8.4377104514895969</v>
      </c>
      <c r="BV70" s="15">
        <f t="shared" ca="1" si="62"/>
        <v>0</v>
      </c>
      <c r="BW70" t="b">
        <f t="shared" ca="1" si="63"/>
        <v>0</v>
      </c>
      <c r="BX70" t="b">
        <f ca="1">AND(BW70, AT70=COUNTA(Parties[Opponent Party]))</f>
        <v>0</v>
      </c>
      <c r="BY70" s="15" cm="1">
        <f t="array" aca="1" ref="BY70" ca="1">INDEX(ElementMultiplier, AA70, BB70)*100/AZ70</f>
        <v>6.25</v>
      </c>
      <c r="BZ70" s="19">
        <f t="shared" ca="1" si="64"/>
        <v>0</v>
      </c>
      <c r="CA70" s="19">
        <f t="shared" ca="1" si="65"/>
        <v>67</v>
      </c>
      <c r="CB70" s="19">
        <f t="shared" ca="1" si="66"/>
        <v>55</v>
      </c>
      <c r="CC70" s="19">
        <f t="shared" ca="1" si="67"/>
        <v>100</v>
      </c>
      <c r="CD70" s="19">
        <f t="shared" ca="1" si="68"/>
        <v>24</v>
      </c>
      <c r="CE70" s="19">
        <f t="shared" ca="1" si="69"/>
        <v>70</v>
      </c>
      <c r="CF70" t="str">
        <f t="shared" ca="1" si="70"/>
        <v/>
      </c>
    </row>
    <row r="71" spans="8:84">
      <c r="H71">
        <f t="shared" ca="1" si="36"/>
        <v>1</v>
      </c>
      <c r="I71" cm="1">
        <f t="array" aca="1" ref="I71" ca="1">IF(H71=H70, I70, INDEX(Parties[Player ID], H71))</f>
        <v>1</v>
      </c>
      <c r="J71" t="str" cm="1">
        <f t="array" aca="1" ref="J71" ca="1">IF(I71=I70,J70, INDEX(Monsters[Name], I71))</f>
        <v>Hades</v>
      </c>
      <c r="K71" cm="1">
        <f t="array" aca="1" ref="K71" ca="1">IF(AND($H71=$H70, CF70=""), AO70, INDEX(Monsters[Health], $I71))</f>
        <v>37</v>
      </c>
      <c r="L71" cm="1">
        <f t="array" aca="1" ref="L71" ca="1">IF(AND($H71=$H70, $CF70=""), AP70, INDEX(Monsters[Stamina], $I71))</f>
        <v>45</v>
      </c>
      <c r="M71" s="19" cm="1">
        <f t="array" aca="1" ref="M71" ca="1">IF(AND($H71=$H70, $CF70=""), AQ70, INDEX(Monsters[Attack], $I71))</f>
        <v>70</v>
      </c>
      <c r="N71" s="19" cm="1">
        <f t="array" aca="1" ref="N71" ca="1">IF(AND($H71=$H70, $CF70=""), AR70, INDEX(Monsters[Defense], $I71))</f>
        <v>72</v>
      </c>
      <c r="O71" s="19" cm="1">
        <f t="array" aca="1" ref="O71" ca="1">IF(AND($H71=$H70, $CF70=""), AS70, INDEX(Monsters[Luck], $I71))</f>
        <v>50</v>
      </c>
      <c r="P71" cm="1">
        <f t="array" aca="1" ref="P71" ca="1">IF(I71=I70, P70, MATCH(INDEX(Monsters[Element], I71), Elements, 0))</f>
        <v>1</v>
      </c>
      <c r="Q71" s="4" cm="1">
        <f t="array" aca="1" ref="Q71" ca="1">INDEX(Monsters[Chance to Use 2], I71)</f>
        <v>0.55000000000000004</v>
      </c>
      <c r="R71" cm="1">
        <f t="array" aca="1" ref="R71" ca="1">INDEX(Monsters[Ability 1 ID], I71)</f>
        <v>1</v>
      </c>
      <c r="S71" cm="1">
        <f t="array" aca="1" ref="S71" ca="1">INDEX(Monsters[Ability 2 ID], I71)</f>
        <v>7</v>
      </c>
      <c r="T71" cm="1">
        <f t="array" aca="1" ref="T71" ca="1">INDEX(Abilities[Stamina Cost], R71)</f>
        <v>5</v>
      </c>
      <c r="U71" cm="1">
        <f t="array" aca="1" ref="U71" ca="1">INDEX(Abilities[Stamina Cost], S71)</f>
        <v>5</v>
      </c>
      <c r="V71">
        <f t="shared" ca="1" si="37"/>
        <v>1</v>
      </c>
      <c r="W71">
        <f t="shared" ca="1" si="38"/>
        <v>5</v>
      </c>
      <c r="X71">
        <f t="shared" ca="1" si="39"/>
        <v>5</v>
      </c>
      <c r="Y71">
        <f t="shared" ca="1" si="40"/>
        <v>1</v>
      </c>
      <c r="Z71">
        <f t="shared" ca="1" si="41"/>
        <v>1</v>
      </c>
      <c r="AA71" s="19" cm="1">
        <f t="array" aca="1" ref="AA71" ca="1">INDEX(Abilities[Element ID], $Z71)</f>
        <v>1</v>
      </c>
      <c r="AB71" s="19" cm="1">
        <f t="array" aca="1" ref="AB71" ca="1">INDEX(Abilities[Stamina Cost], $Z71)</f>
        <v>5</v>
      </c>
      <c r="AC71" s="19" cm="1">
        <f t="array" aca="1" ref="AC71" ca="1">INDEX(Abilities[Min Damage], $Z71)</f>
        <v>3.5</v>
      </c>
      <c r="AD71" s="19" cm="1">
        <f t="array" aca="1" ref="AD71" ca="1">INDEX(Abilities[Max Damage], $Z71)</f>
        <v>10</v>
      </c>
      <c r="AE71" s="15">
        <f t="shared" ca="1" si="42"/>
        <v>3.878320623484742</v>
      </c>
      <c r="AF71" t="str" cm="1">
        <f t="array" aca="1" ref="AF71" ca="1">INDEX(Abilities[Special Effect], Z71)</f>
        <v>Hit Chance</v>
      </c>
      <c r="AG71" t="b" cm="1">
        <f t="array" aca="1" ref="AG71" ca="1">RAND() &lt;INDEX(Abilities[Effect Chance], Z71)*O71/100</f>
        <v>0</v>
      </c>
      <c r="AH71" t="str">
        <f t="shared" ca="1" si="43"/>
        <v/>
      </c>
      <c r="AI71" s="15">
        <f t="shared" ca="1" si="44"/>
        <v>0</v>
      </c>
      <c r="AJ71" s="15">
        <f t="shared" ca="1" si="45"/>
        <v>6.9171241076322998</v>
      </c>
      <c r="AK71" t="b">
        <f t="shared" ca="1" si="46"/>
        <v>0</v>
      </c>
      <c r="AL71" t="b">
        <f ca="1">AND(AK71, H71=COUNTA(Parties[Player Party]))</f>
        <v>0</v>
      </c>
      <c r="AM71" s="15" cm="1">
        <f t="array" aca="1" ref="AM71" ca="1">INDEX(ElementMultiplier, BM71, P71)*100/N71</f>
        <v>0.69444444444444442</v>
      </c>
      <c r="AN71" s="15">
        <f t="shared" ca="1" si="47"/>
        <v>5</v>
      </c>
      <c r="AO71" s="19">
        <f t="shared" ca="1" si="48"/>
        <v>32</v>
      </c>
      <c r="AP71" s="19">
        <f t="shared" ca="1" si="49"/>
        <v>40</v>
      </c>
      <c r="AQ71" s="19">
        <f t="shared" ca="1" si="50"/>
        <v>70</v>
      </c>
      <c r="AR71" s="19">
        <f t="shared" ca="1" si="51"/>
        <v>72</v>
      </c>
      <c r="AS71" s="19">
        <f t="shared" ca="1" si="52"/>
        <v>50</v>
      </c>
      <c r="AT71">
        <f t="shared" ca="1" si="53"/>
        <v>1</v>
      </c>
      <c r="AU71" cm="1">
        <f t="array" aca="1" ref="AU71" ca="1">IF(AT71=AT70, AU70, INDEX(Parties[Opponent ID], AT71))</f>
        <v>8</v>
      </c>
      <c r="AV71" t="str" cm="1">
        <f t="array" aca="1" ref="AV71" ca="1">IF(AU71=AU70,AV70, INDEX(Monsters[Name], AU71))</f>
        <v>Ripper</v>
      </c>
      <c r="AW71" cm="1">
        <f t="array" aca="1" ref="AW71" ca="1">IF(AND($AT71=$AT70, $CF70=""), CA70, INDEX(Monsters[Health], $AU71))</f>
        <v>67</v>
      </c>
      <c r="AX71" cm="1">
        <f t="array" aca="1" ref="AX71" ca="1">IF(AND($AT71=$AT70, $CF70=""), CB70, INDEX(Monsters[Stamina], $AU71))</f>
        <v>55</v>
      </c>
      <c r="AY71" s="19" cm="1">
        <f t="array" aca="1" ref="AY71" ca="1">IF(AND($AT71=$AT70, $CF70=""), CC70, INDEX(Monsters[Attack], $AU71))</f>
        <v>100</v>
      </c>
      <c r="AZ71" s="19" cm="1">
        <f t="array" aca="1" ref="AZ71" ca="1">IF(AND($AT71=$AT70, $CF70=""), CD70, INDEX(Monsters[Defense], $AU71))</f>
        <v>24</v>
      </c>
      <c r="BA71" s="19" cm="1">
        <f t="array" aca="1" ref="BA71" ca="1">IF(AND($AT71=$AT70, $CF70=""), CE70, INDEX(Monsters[Luck], $AU71))</f>
        <v>70</v>
      </c>
      <c r="BB71" cm="1">
        <f t="array" aca="1" ref="BB71" ca="1">IF(AU71=AU70, BB70, MATCH(INDEX(Monsters[Element], AU71), Elements, 0))</f>
        <v>6</v>
      </c>
      <c r="BC71" s="4" cm="1">
        <f t="array" aca="1" ref="BC71" ca="1">INDEX(Monsters[Chance to Use 2], AU71)</f>
        <v>0.25</v>
      </c>
      <c r="BD71" cm="1">
        <f t="array" aca="1" ref="BD71" ca="1">INDEX(Monsters[Ability 1 ID], AU71)</f>
        <v>7</v>
      </c>
      <c r="BE71" cm="1">
        <f t="array" aca="1" ref="BE71" ca="1">INDEX(Monsters[Ability 2 ID], AU71)</f>
        <v>2</v>
      </c>
      <c r="BF71" cm="1">
        <f t="array" aca="1" ref="BF71" ca="1">INDEX(Abilities[Stamina Cost], BD71)</f>
        <v>5</v>
      </c>
      <c r="BG71" cm="1">
        <f t="array" aca="1" ref="BG71" ca="1">INDEX(Abilities[Stamina Cost], BE71)</f>
        <v>6</v>
      </c>
      <c r="BH71">
        <f t="shared" ca="1" si="54"/>
        <v>1</v>
      </c>
      <c r="BI71">
        <f t="shared" ca="1" si="55"/>
        <v>5</v>
      </c>
      <c r="BJ71">
        <f t="shared" ca="1" si="56"/>
        <v>6</v>
      </c>
      <c r="BK71">
        <f t="shared" ca="1" si="57"/>
        <v>1</v>
      </c>
      <c r="BL71">
        <f t="shared" ca="1" si="58"/>
        <v>7</v>
      </c>
      <c r="BM71" s="19" cm="1">
        <f t="array" aca="1" ref="BM71" ca="1">INDEX(Abilities[Element ID], $BL71)</f>
        <v>3</v>
      </c>
      <c r="BN71" s="19" cm="1">
        <f t="array" aca="1" ref="BN71" ca="1">INDEX(Abilities[Stamina Cost], $BL71)</f>
        <v>5</v>
      </c>
      <c r="BO71" s="19" cm="1">
        <f t="array" aca="1" ref="BO71" ca="1">INDEX(Abilities[Min Damage], $BL71)</f>
        <v>5</v>
      </c>
      <c r="BP71" s="19" cm="1">
        <f t="array" aca="1" ref="BP71" ca="1">INDEX(Abilities[Max Damage], $BL71)</f>
        <v>10</v>
      </c>
      <c r="BQ71" s="15">
        <f t="shared" ca="1" si="59"/>
        <v>6.9171241076322998</v>
      </c>
      <c r="BR71" t="str" cm="1">
        <f t="array" aca="1" ref="BR71" ca="1">INDEX(Abilities[Special Effect], BL71)</f>
        <v>Fortify</v>
      </c>
      <c r="BS71" t="b" cm="1">
        <f t="array" aca="1" ref="BS71" ca="1">RAND() &lt;INDEX(Abilities[Effect Chance], BL71)*BA71/100</f>
        <v>0</v>
      </c>
      <c r="BT71" t="str">
        <f t="shared" ca="1" si="60"/>
        <v/>
      </c>
      <c r="BU71" s="15">
        <f t="shared" ca="1" si="61"/>
        <v>6.9171241076322998</v>
      </c>
      <c r="BV71" s="15">
        <f t="shared" ca="1" si="62"/>
        <v>0</v>
      </c>
      <c r="BW71" t="b">
        <f t="shared" ca="1" si="63"/>
        <v>0</v>
      </c>
      <c r="BX71" t="b">
        <f ca="1">AND(BW71, AT71=COUNTA(Parties[Opponent Party]))</f>
        <v>0</v>
      </c>
      <c r="BY71" s="15" cm="1">
        <f t="array" aca="1" ref="BY71" ca="1">INDEX(ElementMultiplier, AA71, BB71)*100/AZ71</f>
        <v>6.25</v>
      </c>
      <c r="BZ71" s="19">
        <f t="shared" ca="1" si="64"/>
        <v>0</v>
      </c>
      <c r="CA71" s="19">
        <f t="shared" ca="1" si="65"/>
        <v>67</v>
      </c>
      <c r="CB71" s="19">
        <f t="shared" ca="1" si="66"/>
        <v>50</v>
      </c>
      <c r="CC71" s="19">
        <f t="shared" ca="1" si="67"/>
        <v>100</v>
      </c>
      <c r="CD71" s="19">
        <f t="shared" ca="1" si="68"/>
        <v>24</v>
      </c>
      <c r="CE71" s="19">
        <f t="shared" ca="1" si="69"/>
        <v>70</v>
      </c>
      <c r="CF71" t="str">
        <f t="shared" ca="1" si="70"/>
        <v/>
      </c>
    </row>
    <row r="72" spans="8:84">
      <c r="H72">
        <f t="shared" ca="1" si="36"/>
        <v>1</v>
      </c>
      <c r="I72" cm="1">
        <f t="array" aca="1" ref="I72" ca="1">IF(H72=H71, I71, INDEX(Parties[Player ID], H72))</f>
        <v>1</v>
      </c>
      <c r="J72" t="str" cm="1">
        <f t="array" aca="1" ref="J72" ca="1">IF(I72=I71,J71, INDEX(Monsters[Name], I72))</f>
        <v>Hades</v>
      </c>
      <c r="K72" cm="1">
        <f t="array" aca="1" ref="K72" ca="1">IF(AND($H72=$H71, CF71=""), AO71, INDEX(Monsters[Health], $I72))</f>
        <v>32</v>
      </c>
      <c r="L72" cm="1">
        <f t="array" aca="1" ref="L72" ca="1">IF(AND($H72=$H71, $CF71=""), AP71, INDEX(Monsters[Stamina], $I72))</f>
        <v>40</v>
      </c>
      <c r="M72" s="19" cm="1">
        <f t="array" aca="1" ref="M72" ca="1">IF(AND($H72=$H71, $CF71=""), AQ71, INDEX(Monsters[Attack], $I72))</f>
        <v>70</v>
      </c>
      <c r="N72" s="19" cm="1">
        <f t="array" aca="1" ref="N72" ca="1">IF(AND($H72=$H71, $CF71=""), AR71, INDEX(Monsters[Defense], $I72))</f>
        <v>72</v>
      </c>
      <c r="O72" s="19" cm="1">
        <f t="array" aca="1" ref="O72" ca="1">IF(AND($H72=$H71, $CF71=""), AS71, INDEX(Monsters[Luck], $I72))</f>
        <v>50</v>
      </c>
      <c r="P72" cm="1">
        <f t="array" aca="1" ref="P72" ca="1">IF(I72=I71, P71, MATCH(INDEX(Monsters[Element], I72), Elements, 0))</f>
        <v>1</v>
      </c>
      <c r="Q72" s="4" cm="1">
        <f t="array" aca="1" ref="Q72" ca="1">INDEX(Monsters[Chance to Use 2], I72)</f>
        <v>0.55000000000000004</v>
      </c>
      <c r="R72" cm="1">
        <f t="array" aca="1" ref="R72" ca="1">INDEX(Monsters[Ability 1 ID], I72)</f>
        <v>1</v>
      </c>
      <c r="S72" cm="1">
        <f t="array" aca="1" ref="S72" ca="1">INDEX(Monsters[Ability 2 ID], I72)</f>
        <v>7</v>
      </c>
      <c r="T72" cm="1">
        <f t="array" aca="1" ref="T72" ca="1">INDEX(Abilities[Stamina Cost], R72)</f>
        <v>5</v>
      </c>
      <c r="U72" cm="1">
        <f t="array" aca="1" ref="U72" ca="1">INDEX(Abilities[Stamina Cost], S72)</f>
        <v>5</v>
      </c>
      <c r="V72">
        <f t="shared" ca="1" si="37"/>
        <v>1</v>
      </c>
      <c r="W72">
        <f t="shared" ca="1" si="38"/>
        <v>5</v>
      </c>
      <c r="X72">
        <f t="shared" ca="1" si="39"/>
        <v>5</v>
      </c>
      <c r="Y72">
        <f t="shared" ca="1" si="40"/>
        <v>2</v>
      </c>
      <c r="Z72">
        <f t="shared" ca="1" si="41"/>
        <v>7</v>
      </c>
      <c r="AA72" s="19" cm="1">
        <f t="array" aca="1" ref="AA72" ca="1">INDEX(Abilities[Element ID], $Z72)</f>
        <v>3</v>
      </c>
      <c r="AB72" s="19" cm="1">
        <f t="array" aca="1" ref="AB72" ca="1">INDEX(Abilities[Stamina Cost], $Z72)</f>
        <v>5</v>
      </c>
      <c r="AC72" s="19" cm="1">
        <f t="array" aca="1" ref="AC72" ca="1">INDEX(Abilities[Min Damage], $Z72)</f>
        <v>5</v>
      </c>
      <c r="AD72" s="19" cm="1">
        <f t="array" aca="1" ref="AD72" ca="1">INDEX(Abilities[Max Damage], $Z72)</f>
        <v>10</v>
      </c>
      <c r="AE72" s="15">
        <f t="shared" ca="1" si="42"/>
        <v>6.2974960889759064</v>
      </c>
      <c r="AF72" t="str" cm="1">
        <f t="array" aca="1" ref="AF72" ca="1">INDEX(Abilities[Special Effect], Z72)</f>
        <v>Fortify</v>
      </c>
      <c r="AG72" t="b" cm="1">
        <f t="array" aca="1" ref="AG72" ca="1">RAND() &lt;INDEX(Abilities[Effect Chance], Z72)*O72/100</f>
        <v>0</v>
      </c>
      <c r="AH72" t="str">
        <f t="shared" ca="1" si="43"/>
        <v/>
      </c>
      <c r="AI72" s="15">
        <f t="shared" ca="1" si="44"/>
        <v>6.2974960889759064</v>
      </c>
      <c r="AJ72" s="15">
        <f t="shared" ca="1" si="45"/>
        <v>21.387630854235304</v>
      </c>
      <c r="AK72" t="b">
        <f t="shared" ca="1" si="46"/>
        <v>0</v>
      </c>
      <c r="AL72" t="b">
        <f ca="1">AND(AK72, H72=COUNTA(Parties[Player Party]))</f>
        <v>0</v>
      </c>
      <c r="AM72" s="15" cm="1">
        <f t="array" aca="1" ref="AM72" ca="1">INDEX(ElementMultiplier, BM72, P72)*100/N72</f>
        <v>1.3888888888888888</v>
      </c>
      <c r="AN72" s="15">
        <f t="shared" ca="1" si="47"/>
        <v>30</v>
      </c>
      <c r="AO72" s="19">
        <f t="shared" ca="1" si="48"/>
        <v>2</v>
      </c>
      <c r="AP72" s="19">
        <f t="shared" ca="1" si="49"/>
        <v>35</v>
      </c>
      <c r="AQ72" s="19">
        <f t="shared" ca="1" si="50"/>
        <v>70</v>
      </c>
      <c r="AR72" s="19">
        <f t="shared" ca="1" si="51"/>
        <v>72</v>
      </c>
      <c r="AS72" s="19">
        <f t="shared" ca="1" si="52"/>
        <v>50</v>
      </c>
      <c r="AT72">
        <f t="shared" ca="1" si="53"/>
        <v>1</v>
      </c>
      <c r="AU72" cm="1">
        <f t="array" aca="1" ref="AU72" ca="1">IF(AT72=AT71, AU71, INDEX(Parties[Opponent ID], AT72))</f>
        <v>8</v>
      </c>
      <c r="AV72" t="str" cm="1">
        <f t="array" aca="1" ref="AV72" ca="1">IF(AU72=AU71,AV71, INDEX(Monsters[Name], AU72))</f>
        <v>Ripper</v>
      </c>
      <c r="AW72" cm="1">
        <f t="array" aca="1" ref="AW72" ca="1">IF(AND($AT72=$AT71, $CF71=""), CA71, INDEX(Monsters[Health], $AU72))</f>
        <v>67</v>
      </c>
      <c r="AX72" cm="1">
        <f t="array" aca="1" ref="AX72" ca="1">IF(AND($AT72=$AT71, $CF71=""), CB71, INDEX(Monsters[Stamina], $AU72))</f>
        <v>50</v>
      </c>
      <c r="AY72" s="19" cm="1">
        <f t="array" aca="1" ref="AY72" ca="1">IF(AND($AT72=$AT71, $CF71=""), CC71, INDEX(Monsters[Attack], $AU72))</f>
        <v>100</v>
      </c>
      <c r="AZ72" s="19" cm="1">
        <f t="array" aca="1" ref="AZ72" ca="1">IF(AND($AT72=$AT71, $CF71=""), CD71, INDEX(Monsters[Defense], $AU72))</f>
        <v>24</v>
      </c>
      <c r="BA72" s="19" cm="1">
        <f t="array" aca="1" ref="BA72" ca="1">IF(AND($AT72=$AT71, $CF71=""), CE71, INDEX(Monsters[Luck], $AU72))</f>
        <v>70</v>
      </c>
      <c r="BB72" cm="1">
        <f t="array" aca="1" ref="BB72" ca="1">IF(AU72=AU71, BB71, MATCH(INDEX(Monsters[Element], AU72), Elements, 0))</f>
        <v>6</v>
      </c>
      <c r="BC72" s="4" cm="1">
        <f t="array" aca="1" ref="BC72" ca="1">INDEX(Monsters[Chance to Use 2], AU72)</f>
        <v>0.25</v>
      </c>
      <c r="BD72" cm="1">
        <f t="array" aca="1" ref="BD72" ca="1">INDEX(Monsters[Ability 1 ID], AU72)</f>
        <v>7</v>
      </c>
      <c r="BE72" cm="1">
        <f t="array" aca="1" ref="BE72" ca="1">INDEX(Monsters[Ability 2 ID], AU72)</f>
        <v>2</v>
      </c>
      <c r="BF72" cm="1">
        <f t="array" aca="1" ref="BF72" ca="1">INDEX(Abilities[Stamina Cost], BD72)</f>
        <v>5</v>
      </c>
      <c r="BG72" cm="1">
        <f t="array" aca="1" ref="BG72" ca="1">INDEX(Abilities[Stamina Cost], BE72)</f>
        <v>6</v>
      </c>
      <c r="BH72">
        <f t="shared" ca="1" si="54"/>
        <v>1</v>
      </c>
      <c r="BI72">
        <f t="shared" ca="1" si="55"/>
        <v>5</v>
      </c>
      <c r="BJ72">
        <f t="shared" ca="1" si="56"/>
        <v>6</v>
      </c>
      <c r="BK72">
        <f t="shared" ca="1" si="57"/>
        <v>2</v>
      </c>
      <c r="BL72">
        <f t="shared" ca="1" si="58"/>
        <v>2</v>
      </c>
      <c r="BM72" s="19" cm="1">
        <f t="array" aca="1" ref="BM72" ca="1">INDEX(Abilities[Element ID], $BL72)</f>
        <v>1</v>
      </c>
      <c r="BN72" s="19" cm="1">
        <f t="array" aca="1" ref="BN72" ca="1">INDEX(Abilities[Stamina Cost], $BL72)</f>
        <v>6</v>
      </c>
      <c r="BO72" s="19" cm="1">
        <f t="array" aca="1" ref="BO72" ca="1">INDEX(Abilities[Min Damage], $BL72)</f>
        <v>10</v>
      </c>
      <c r="BP72" s="19" cm="1">
        <f t="array" aca="1" ref="BP72" ca="1">INDEX(Abilities[Max Damage], $BL72)</f>
        <v>25</v>
      </c>
      <c r="BQ72" s="15">
        <f t="shared" ca="1" si="59"/>
        <v>21.387630854235304</v>
      </c>
      <c r="BR72" t="str" cm="1">
        <f t="array" aca="1" ref="BR72" ca="1">INDEX(Abilities[Special Effect], BL72)</f>
        <v>Sunder</v>
      </c>
      <c r="BS72" t="b" cm="1">
        <f t="array" aca="1" ref="BS72" ca="1">RAND() &lt;INDEX(Abilities[Effect Chance], BL72)*BA72/100</f>
        <v>0</v>
      </c>
      <c r="BT72" t="str">
        <f t="shared" ca="1" si="60"/>
        <v/>
      </c>
      <c r="BU72" s="15">
        <f t="shared" ca="1" si="61"/>
        <v>21.387630854235304</v>
      </c>
      <c r="BV72" s="15">
        <f t="shared" ca="1" si="62"/>
        <v>6.2974960889759064</v>
      </c>
      <c r="BW72" t="b">
        <f t="shared" ca="1" si="63"/>
        <v>0</v>
      </c>
      <c r="BX72" t="b">
        <f ca="1">AND(BW72, AT72=COUNTA(Parties[Opponent Party]))</f>
        <v>0</v>
      </c>
      <c r="BY72" s="15" cm="1">
        <f t="array" aca="1" ref="BY72" ca="1">INDEX(ElementMultiplier, AA72, BB72)*100/AZ72</f>
        <v>4.166666666666667</v>
      </c>
      <c r="BZ72" s="19">
        <f t="shared" ca="1" si="64"/>
        <v>26</v>
      </c>
      <c r="CA72" s="19">
        <f t="shared" ca="1" si="65"/>
        <v>41</v>
      </c>
      <c r="CB72" s="19">
        <f t="shared" ca="1" si="66"/>
        <v>44</v>
      </c>
      <c r="CC72" s="19">
        <f t="shared" ca="1" si="67"/>
        <v>100</v>
      </c>
      <c r="CD72" s="19">
        <f t="shared" ca="1" si="68"/>
        <v>24</v>
      </c>
      <c r="CE72" s="19">
        <f t="shared" ca="1" si="69"/>
        <v>70</v>
      </c>
      <c r="CF72" t="str">
        <f t="shared" ca="1" si="70"/>
        <v/>
      </c>
    </row>
    <row r="73" spans="8:84">
      <c r="H73">
        <f t="shared" ca="1" si="36"/>
        <v>1</v>
      </c>
      <c r="I73" cm="1">
        <f t="array" aca="1" ref="I73" ca="1">IF(H73=H72, I72, INDEX(Parties[Player ID], H73))</f>
        <v>1</v>
      </c>
      <c r="J73" t="str" cm="1">
        <f t="array" aca="1" ref="J73" ca="1">IF(I73=I72,J72, INDEX(Monsters[Name], I73))</f>
        <v>Hades</v>
      </c>
      <c r="K73" cm="1">
        <f t="array" aca="1" ref="K73" ca="1">IF(AND($H73=$H72, CF72=""), AO72, INDEX(Monsters[Health], $I73))</f>
        <v>2</v>
      </c>
      <c r="L73" cm="1">
        <f t="array" aca="1" ref="L73" ca="1">IF(AND($H73=$H72, $CF72=""), AP72, INDEX(Monsters[Stamina], $I73))</f>
        <v>35</v>
      </c>
      <c r="M73" s="19" cm="1">
        <f t="array" aca="1" ref="M73" ca="1">IF(AND($H73=$H72, $CF72=""), AQ72, INDEX(Monsters[Attack], $I73))</f>
        <v>70</v>
      </c>
      <c r="N73" s="19" cm="1">
        <f t="array" aca="1" ref="N73" ca="1">IF(AND($H73=$H72, $CF72=""), AR72, INDEX(Monsters[Defense], $I73))</f>
        <v>72</v>
      </c>
      <c r="O73" s="19" cm="1">
        <f t="array" aca="1" ref="O73" ca="1">IF(AND($H73=$H72, $CF72=""), AS72, INDEX(Monsters[Luck], $I73))</f>
        <v>50</v>
      </c>
      <c r="P73" cm="1">
        <f t="array" aca="1" ref="P73" ca="1">IF(I73=I72, P72, MATCH(INDEX(Monsters[Element], I73), Elements, 0))</f>
        <v>1</v>
      </c>
      <c r="Q73" s="4" cm="1">
        <f t="array" aca="1" ref="Q73" ca="1">INDEX(Monsters[Chance to Use 2], I73)</f>
        <v>0.55000000000000004</v>
      </c>
      <c r="R73" cm="1">
        <f t="array" aca="1" ref="R73" ca="1">INDEX(Monsters[Ability 1 ID], I73)</f>
        <v>1</v>
      </c>
      <c r="S73" cm="1">
        <f t="array" aca="1" ref="S73" ca="1">INDEX(Monsters[Ability 2 ID], I73)</f>
        <v>7</v>
      </c>
      <c r="T73" cm="1">
        <f t="array" aca="1" ref="T73" ca="1">INDEX(Abilities[Stamina Cost], R73)</f>
        <v>5</v>
      </c>
      <c r="U73" cm="1">
        <f t="array" aca="1" ref="U73" ca="1">INDEX(Abilities[Stamina Cost], S73)</f>
        <v>5</v>
      </c>
      <c r="V73">
        <f t="shared" ca="1" si="37"/>
        <v>1</v>
      </c>
      <c r="W73">
        <f t="shared" ca="1" si="38"/>
        <v>5</v>
      </c>
      <c r="X73">
        <f t="shared" ca="1" si="39"/>
        <v>5</v>
      </c>
      <c r="Y73">
        <f t="shared" ca="1" si="40"/>
        <v>1</v>
      </c>
      <c r="Z73">
        <f t="shared" ca="1" si="41"/>
        <v>1</v>
      </c>
      <c r="AA73" s="19" cm="1">
        <f t="array" aca="1" ref="AA73" ca="1">INDEX(Abilities[Element ID], $Z73)</f>
        <v>1</v>
      </c>
      <c r="AB73" s="19" cm="1">
        <f t="array" aca="1" ref="AB73" ca="1">INDEX(Abilities[Stamina Cost], $Z73)</f>
        <v>5</v>
      </c>
      <c r="AC73" s="19" cm="1">
        <f t="array" aca="1" ref="AC73" ca="1">INDEX(Abilities[Min Damage], $Z73)</f>
        <v>3.5</v>
      </c>
      <c r="AD73" s="19" cm="1">
        <f t="array" aca="1" ref="AD73" ca="1">INDEX(Abilities[Max Damage], $Z73)</f>
        <v>10</v>
      </c>
      <c r="AE73" s="15">
        <f t="shared" ca="1" si="42"/>
        <v>4.3915574883139934</v>
      </c>
      <c r="AF73" t="str" cm="1">
        <f t="array" aca="1" ref="AF73" ca="1">INDEX(Abilities[Special Effect], Z73)</f>
        <v>Hit Chance</v>
      </c>
      <c r="AG73" t="b" cm="1">
        <f t="array" aca="1" ref="AG73" ca="1">RAND() &lt;INDEX(Abilities[Effect Chance], Z73)*O73/100</f>
        <v>0</v>
      </c>
      <c r="AH73" t="str">
        <f t="shared" ca="1" si="43"/>
        <v/>
      </c>
      <c r="AI73" s="15">
        <f t="shared" ca="1" si="44"/>
        <v>0</v>
      </c>
      <c r="AJ73" s="15">
        <f t="shared" ca="1" si="45"/>
        <v>6.8360711633420239</v>
      </c>
      <c r="AK73" t="b">
        <f t="shared" ca="1" si="46"/>
        <v>1</v>
      </c>
      <c r="AL73" t="b">
        <f ca="1">AND(AK73, H73=COUNTA(Parties[Player Party]))</f>
        <v>1</v>
      </c>
      <c r="AM73" s="15" cm="1">
        <f t="array" aca="1" ref="AM73" ca="1">INDEX(ElementMultiplier, BM73, P73)*100/N73</f>
        <v>0.69444444444444442</v>
      </c>
      <c r="AN73" s="15">
        <f t="shared" ca="1" si="47"/>
        <v>5</v>
      </c>
      <c r="AO73" s="19">
        <f t="shared" ca="1" si="48"/>
        <v>0</v>
      </c>
      <c r="AP73" s="19">
        <f t="shared" ca="1" si="49"/>
        <v>30</v>
      </c>
      <c r="AQ73" s="19">
        <f t="shared" ca="1" si="50"/>
        <v>70</v>
      </c>
      <c r="AR73" s="19">
        <f t="shared" ca="1" si="51"/>
        <v>72</v>
      </c>
      <c r="AS73" s="19">
        <f t="shared" ca="1" si="52"/>
        <v>50</v>
      </c>
      <c r="AT73">
        <f t="shared" ca="1" si="53"/>
        <v>1</v>
      </c>
      <c r="AU73" cm="1">
        <f t="array" aca="1" ref="AU73" ca="1">IF(AT73=AT72, AU72, INDEX(Parties[Opponent ID], AT73))</f>
        <v>8</v>
      </c>
      <c r="AV73" t="str" cm="1">
        <f t="array" aca="1" ref="AV73" ca="1">IF(AU73=AU72,AV72, INDEX(Monsters[Name], AU73))</f>
        <v>Ripper</v>
      </c>
      <c r="AW73" cm="1">
        <f t="array" aca="1" ref="AW73" ca="1">IF(AND($AT73=$AT72, $CF72=""), CA72, INDEX(Monsters[Health], $AU73))</f>
        <v>41</v>
      </c>
      <c r="AX73" cm="1">
        <f t="array" aca="1" ref="AX73" ca="1">IF(AND($AT73=$AT72, $CF72=""), CB72, INDEX(Monsters[Stamina], $AU73))</f>
        <v>44</v>
      </c>
      <c r="AY73" s="19" cm="1">
        <f t="array" aca="1" ref="AY73" ca="1">IF(AND($AT73=$AT72, $CF72=""), CC72, INDEX(Monsters[Attack], $AU73))</f>
        <v>100</v>
      </c>
      <c r="AZ73" s="19" cm="1">
        <f t="array" aca="1" ref="AZ73" ca="1">IF(AND($AT73=$AT72, $CF72=""), CD72, INDEX(Monsters[Defense], $AU73))</f>
        <v>24</v>
      </c>
      <c r="BA73" s="19" cm="1">
        <f t="array" aca="1" ref="BA73" ca="1">IF(AND($AT73=$AT72, $CF72=""), CE72, INDEX(Monsters[Luck], $AU73))</f>
        <v>70</v>
      </c>
      <c r="BB73" cm="1">
        <f t="array" aca="1" ref="BB73" ca="1">IF(AU73=AU72, BB72, MATCH(INDEX(Monsters[Element], AU73), Elements, 0))</f>
        <v>6</v>
      </c>
      <c r="BC73" s="4" cm="1">
        <f t="array" aca="1" ref="BC73" ca="1">INDEX(Monsters[Chance to Use 2], AU73)</f>
        <v>0.25</v>
      </c>
      <c r="BD73" cm="1">
        <f t="array" aca="1" ref="BD73" ca="1">INDEX(Monsters[Ability 1 ID], AU73)</f>
        <v>7</v>
      </c>
      <c r="BE73" cm="1">
        <f t="array" aca="1" ref="BE73" ca="1">INDEX(Monsters[Ability 2 ID], AU73)</f>
        <v>2</v>
      </c>
      <c r="BF73" cm="1">
        <f t="array" aca="1" ref="BF73" ca="1">INDEX(Abilities[Stamina Cost], BD73)</f>
        <v>5</v>
      </c>
      <c r="BG73" cm="1">
        <f t="array" aca="1" ref="BG73" ca="1">INDEX(Abilities[Stamina Cost], BE73)</f>
        <v>6</v>
      </c>
      <c r="BH73">
        <f t="shared" ca="1" si="54"/>
        <v>1</v>
      </c>
      <c r="BI73">
        <f t="shared" ca="1" si="55"/>
        <v>5</v>
      </c>
      <c r="BJ73">
        <f t="shared" ca="1" si="56"/>
        <v>6</v>
      </c>
      <c r="BK73">
        <f t="shared" ca="1" si="57"/>
        <v>1</v>
      </c>
      <c r="BL73">
        <f t="shared" ca="1" si="58"/>
        <v>7</v>
      </c>
      <c r="BM73" s="19" cm="1">
        <f t="array" aca="1" ref="BM73" ca="1">INDEX(Abilities[Element ID], $BL73)</f>
        <v>3</v>
      </c>
      <c r="BN73" s="19" cm="1">
        <f t="array" aca="1" ref="BN73" ca="1">INDEX(Abilities[Stamina Cost], $BL73)</f>
        <v>5</v>
      </c>
      <c r="BO73" s="19" cm="1">
        <f t="array" aca="1" ref="BO73" ca="1">INDEX(Abilities[Min Damage], $BL73)</f>
        <v>5</v>
      </c>
      <c r="BP73" s="19" cm="1">
        <f t="array" aca="1" ref="BP73" ca="1">INDEX(Abilities[Max Damage], $BL73)</f>
        <v>10</v>
      </c>
      <c r="BQ73" s="15">
        <f t="shared" ca="1" si="59"/>
        <v>6.8360711633420239</v>
      </c>
      <c r="BR73" t="str" cm="1">
        <f t="array" aca="1" ref="BR73" ca="1">INDEX(Abilities[Special Effect], BL73)</f>
        <v>Fortify</v>
      </c>
      <c r="BS73" t="b" cm="1">
        <f t="array" aca="1" ref="BS73" ca="1">RAND() &lt;INDEX(Abilities[Effect Chance], BL73)*BA73/100</f>
        <v>1</v>
      </c>
      <c r="BT73" t="str">
        <f t="shared" ca="1" si="60"/>
        <v>Fortify</v>
      </c>
      <c r="BU73" s="15">
        <f t="shared" ca="1" si="61"/>
        <v>6.8360711633420239</v>
      </c>
      <c r="BV73" s="15">
        <f t="shared" ca="1" si="62"/>
        <v>0</v>
      </c>
      <c r="BW73" t="b">
        <f t="shared" ca="1" si="63"/>
        <v>0</v>
      </c>
      <c r="BX73" t="b">
        <f ca="1">AND(BW73, AT73=COUNTA(Parties[Opponent Party]))</f>
        <v>0</v>
      </c>
      <c r="BY73" s="15" cm="1">
        <f t="array" aca="1" ref="BY73" ca="1">INDEX(ElementMultiplier, AA73, BB73)*100/AZ73</f>
        <v>6.25</v>
      </c>
      <c r="BZ73" s="19">
        <f t="shared" ca="1" si="64"/>
        <v>0</v>
      </c>
      <c r="CA73" s="19">
        <f t="shared" ca="1" si="65"/>
        <v>41</v>
      </c>
      <c r="CB73" s="19">
        <f t="shared" ca="1" si="66"/>
        <v>39</v>
      </c>
      <c r="CC73" s="19">
        <f t="shared" ca="1" si="67"/>
        <v>100</v>
      </c>
      <c r="CD73" s="19">
        <f t="shared" ca="1" si="68"/>
        <v>26</v>
      </c>
      <c r="CE73" s="19">
        <f t="shared" ca="1" si="69"/>
        <v>70</v>
      </c>
      <c r="CF73" t="str">
        <f t="shared" ca="1" si="70"/>
        <v>Opponent</v>
      </c>
    </row>
    <row r="74" spans="8:84">
      <c r="H74">
        <f t="shared" ca="1" si="36"/>
        <v>1</v>
      </c>
      <c r="I74" cm="1">
        <f t="array" aca="1" ref="I74" ca="1">IF(H74=H73, I73, INDEX(Parties[Player ID], H74))</f>
        <v>1</v>
      </c>
      <c r="J74" t="str" cm="1">
        <f t="array" aca="1" ref="J74" ca="1">IF(I74=I73,J73, INDEX(Monsters[Name], I74))</f>
        <v>Hades</v>
      </c>
      <c r="K74" cm="1">
        <f t="array" aca="1" ref="K74" ca="1">IF(AND($H74=$H73, CF73=""), AO73, INDEX(Monsters[Health], $I74))</f>
        <v>80</v>
      </c>
      <c r="L74" cm="1">
        <f t="array" aca="1" ref="L74" ca="1">IF(AND($H74=$H73, $CF73=""), AP73, INDEX(Monsters[Stamina], $I74))</f>
        <v>80</v>
      </c>
      <c r="M74" s="19" cm="1">
        <f t="array" aca="1" ref="M74" ca="1">IF(AND($H74=$H73, $CF73=""), AQ73, INDEX(Monsters[Attack], $I74))</f>
        <v>70</v>
      </c>
      <c r="N74" s="19" cm="1">
        <f t="array" aca="1" ref="N74" ca="1">IF(AND($H74=$H73, $CF73=""), AR73, INDEX(Monsters[Defense], $I74))</f>
        <v>65</v>
      </c>
      <c r="O74" s="19" cm="1">
        <f t="array" aca="1" ref="O74" ca="1">IF(AND($H74=$H73, $CF73=""), AS73, INDEX(Monsters[Luck], $I74))</f>
        <v>50</v>
      </c>
      <c r="P74" cm="1">
        <f t="array" aca="1" ref="P74" ca="1">IF(I74=I73, P73, MATCH(INDEX(Monsters[Element], I74), Elements, 0))</f>
        <v>1</v>
      </c>
      <c r="Q74" s="4" cm="1">
        <f t="array" aca="1" ref="Q74" ca="1">INDEX(Monsters[Chance to Use 2], I74)</f>
        <v>0.55000000000000004</v>
      </c>
      <c r="R74" cm="1">
        <f t="array" aca="1" ref="R74" ca="1">INDEX(Monsters[Ability 1 ID], I74)</f>
        <v>1</v>
      </c>
      <c r="S74" cm="1">
        <f t="array" aca="1" ref="S74" ca="1">INDEX(Monsters[Ability 2 ID], I74)</f>
        <v>7</v>
      </c>
      <c r="T74" cm="1">
        <f t="array" aca="1" ref="T74" ca="1">INDEX(Abilities[Stamina Cost], R74)</f>
        <v>5</v>
      </c>
      <c r="U74" cm="1">
        <f t="array" aca="1" ref="U74" ca="1">INDEX(Abilities[Stamina Cost], S74)</f>
        <v>5</v>
      </c>
      <c r="V74">
        <f t="shared" ca="1" si="37"/>
        <v>1</v>
      </c>
      <c r="W74">
        <f t="shared" ca="1" si="38"/>
        <v>5</v>
      </c>
      <c r="X74">
        <f t="shared" ca="1" si="39"/>
        <v>5</v>
      </c>
      <c r="Y74">
        <f t="shared" ca="1" si="40"/>
        <v>2</v>
      </c>
      <c r="Z74">
        <f t="shared" ca="1" si="41"/>
        <v>7</v>
      </c>
      <c r="AA74" s="19" cm="1">
        <f t="array" aca="1" ref="AA74" ca="1">INDEX(Abilities[Element ID], $Z74)</f>
        <v>3</v>
      </c>
      <c r="AB74" s="19" cm="1">
        <f t="array" aca="1" ref="AB74" ca="1">INDEX(Abilities[Stamina Cost], $Z74)</f>
        <v>5</v>
      </c>
      <c r="AC74" s="19" cm="1">
        <f t="array" aca="1" ref="AC74" ca="1">INDEX(Abilities[Min Damage], $Z74)</f>
        <v>5</v>
      </c>
      <c r="AD74" s="19" cm="1">
        <f t="array" aca="1" ref="AD74" ca="1">INDEX(Abilities[Max Damage], $Z74)</f>
        <v>10</v>
      </c>
      <c r="AE74" s="15">
        <f t="shared" ca="1" si="42"/>
        <v>4.2210324765290661</v>
      </c>
      <c r="AF74" t="str" cm="1">
        <f t="array" aca="1" ref="AF74" ca="1">INDEX(Abilities[Special Effect], Z74)</f>
        <v>Fortify</v>
      </c>
      <c r="AG74" t="b" cm="1">
        <f t="array" aca="1" ref="AG74" ca="1">RAND() &lt;INDEX(Abilities[Effect Chance], Z74)*O74/100</f>
        <v>0</v>
      </c>
      <c r="AH74" t="str">
        <f t="shared" ca="1" si="43"/>
        <v/>
      </c>
      <c r="AI74" s="15">
        <f t="shared" ca="1" si="44"/>
        <v>4.2210324765290661</v>
      </c>
      <c r="AJ74" s="15">
        <f t="shared" ca="1" si="45"/>
        <v>8.572240847271674</v>
      </c>
      <c r="AK74" t="b">
        <f t="shared" ca="1" si="46"/>
        <v>0</v>
      </c>
      <c r="AL74" t="b">
        <f ca="1">AND(AK74, H74=COUNTA(Parties[Player Party]))</f>
        <v>0</v>
      </c>
      <c r="AM74" s="15" cm="1">
        <f t="array" aca="1" ref="AM74" ca="1">INDEX(ElementMultiplier, BM74, P74)*100/N74</f>
        <v>0.76923076923076927</v>
      </c>
      <c r="AN74" s="15">
        <f t="shared" ca="1" si="47"/>
        <v>7</v>
      </c>
      <c r="AO74" s="19">
        <f t="shared" ca="1" si="48"/>
        <v>73</v>
      </c>
      <c r="AP74" s="19">
        <f t="shared" ca="1" si="49"/>
        <v>75</v>
      </c>
      <c r="AQ74" s="19">
        <f t="shared" ca="1" si="50"/>
        <v>70</v>
      </c>
      <c r="AR74" s="19">
        <f t="shared" ca="1" si="51"/>
        <v>65</v>
      </c>
      <c r="AS74" s="19">
        <f t="shared" ca="1" si="52"/>
        <v>50</v>
      </c>
      <c r="AT74">
        <f t="shared" ca="1" si="53"/>
        <v>1</v>
      </c>
      <c r="AU74" cm="1">
        <f t="array" aca="1" ref="AU74" ca="1">IF(AT74=AT73, AU73, INDEX(Parties[Opponent ID], AT74))</f>
        <v>8</v>
      </c>
      <c r="AV74" t="str" cm="1">
        <f t="array" aca="1" ref="AV74" ca="1">IF(AU74=AU73,AV73, INDEX(Monsters[Name], AU74))</f>
        <v>Ripper</v>
      </c>
      <c r="AW74" cm="1">
        <f t="array" aca="1" ref="AW74" ca="1">IF(AND($AT74=$AT73, $CF73=""), CA73, INDEX(Monsters[Health], $AU74))</f>
        <v>120</v>
      </c>
      <c r="AX74" cm="1">
        <f t="array" aca="1" ref="AX74" ca="1">IF(AND($AT74=$AT73, $CF73=""), CB73, INDEX(Monsters[Stamina], $AU74))</f>
        <v>90</v>
      </c>
      <c r="AY74" s="19" cm="1">
        <f t="array" aca="1" ref="AY74" ca="1">IF(AND($AT74=$AT73, $CF73=""), CC73, INDEX(Monsters[Attack], $AU74))</f>
        <v>100</v>
      </c>
      <c r="AZ74" s="19" cm="1">
        <f t="array" aca="1" ref="AZ74" ca="1">IF(AND($AT74=$AT73, $CF73=""), CD73, INDEX(Monsters[Defense], $AU74))</f>
        <v>18</v>
      </c>
      <c r="BA74" s="19" cm="1">
        <f t="array" aca="1" ref="BA74" ca="1">IF(AND($AT74=$AT73, $CF73=""), CE73, INDEX(Monsters[Luck], $AU74))</f>
        <v>70</v>
      </c>
      <c r="BB74" cm="1">
        <f t="array" aca="1" ref="BB74" ca="1">IF(AU74=AU73, BB73, MATCH(INDEX(Monsters[Element], AU74), Elements, 0))</f>
        <v>6</v>
      </c>
      <c r="BC74" s="4" cm="1">
        <f t="array" aca="1" ref="BC74" ca="1">INDEX(Monsters[Chance to Use 2], AU74)</f>
        <v>0.25</v>
      </c>
      <c r="BD74" cm="1">
        <f t="array" aca="1" ref="BD74" ca="1">INDEX(Monsters[Ability 1 ID], AU74)</f>
        <v>7</v>
      </c>
      <c r="BE74" cm="1">
        <f t="array" aca="1" ref="BE74" ca="1">INDEX(Monsters[Ability 2 ID], AU74)</f>
        <v>2</v>
      </c>
      <c r="BF74" cm="1">
        <f t="array" aca="1" ref="BF74" ca="1">INDEX(Abilities[Stamina Cost], BD74)</f>
        <v>5</v>
      </c>
      <c r="BG74" cm="1">
        <f t="array" aca="1" ref="BG74" ca="1">INDEX(Abilities[Stamina Cost], BE74)</f>
        <v>6</v>
      </c>
      <c r="BH74">
        <f t="shared" ca="1" si="54"/>
        <v>1</v>
      </c>
      <c r="BI74">
        <f t="shared" ca="1" si="55"/>
        <v>5</v>
      </c>
      <c r="BJ74">
        <f t="shared" ca="1" si="56"/>
        <v>6</v>
      </c>
      <c r="BK74">
        <f t="shared" ca="1" si="57"/>
        <v>1</v>
      </c>
      <c r="BL74">
        <f t="shared" ca="1" si="58"/>
        <v>7</v>
      </c>
      <c r="BM74" s="19" cm="1">
        <f t="array" aca="1" ref="BM74" ca="1">INDEX(Abilities[Element ID], $BL74)</f>
        <v>3</v>
      </c>
      <c r="BN74" s="19" cm="1">
        <f t="array" aca="1" ref="BN74" ca="1">INDEX(Abilities[Stamina Cost], $BL74)</f>
        <v>5</v>
      </c>
      <c r="BO74" s="19" cm="1">
        <f t="array" aca="1" ref="BO74" ca="1">INDEX(Abilities[Min Damage], $BL74)</f>
        <v>5</v>
      </c>
      <c r="BP74" s="19" cm="1">
        <f t="array" aca="1" ref="BP74" ca="1">INDEX(Abilities[Max Damage], $BL74)</f>
        <v>10</v>
      </c>
      <c r="BQ74" s="15">
        <f t="shared" ca="1" si="59"/>
        <v>8.572240847271674</v>
      </c>
      <c r="BR74" t="str" cm="1">
        <f t="array" aca="1" ref="BR74" ca="1">INDEX(Abilities[Special Effect], BL74)</f>
        <v>Fortify</v>
      </c>
      <c r="BS74" t="b" cm="1">
        <f t="array" aca="1" ref="BS74" ca="1">RAND() &lt;INDEX(Abilities[Effect Chance], BL74)*BA74/100</f>
        <v>0</v>
      </c>
      <c r="BT74" t="str">
        <f t="shared" ca="1" si="60"/>
        <v/>
      </c>
      <c r="BU74" s="15">
        <f t="shared" ca="1" si="61"/>
        <v>8.572240847271674</v>
      </c>
      <c r="BV74" s="15">
        <f t="shared" ca="1" si="62"/>
        <v>4.2210324765290661</v>
      </c>
      <c r="BW74" t="b">
        <f t="shared" ca="1" si="63"/>
        <v>0</v>
      </c>
      <c r="BX74" t="b">
        <f ca="1">AND(BW74, AT74=COUNTA(Parties[Opponent Party]))</f>
        <v>0</v>
      </c>
      <c r="BY74" s="15" cm="1">
        <f t="array" aca="1" ref="BY74" ca="1">INDEX(ElementMultiplier, AA74, BB74)*100/AZ74</f>
        <v>5.5555555555555554</v>
      </c>
      <c r="BZ74" s="19">
        <f t="shared" ca="1" si="64"/>
        <v>23</v>
      </c>
      <c r="CA74" s="19">
        <f t="shared" ca="1" si="65"/>
        <v>97</v>
      </c>
      <c r="CB74" s="19">
        <f t="shared" ca="1" si="66"/>
        <v>85</v>
      </c>
      <c r="CC74" s="19">
        <f t="shared" ca="1" si="67"/>
        <v>100</v>
      </c>
      <c r="CD74" s="19">
        <f t="shared" ca="1" si="68"/>
        <v>18</v>
      </c>
      <c r="CE74" s="19">
        <f t="shared" ca="1" si="69"/>
        <v>70</v>
      </c>
      <c r="CF74" t="str">
        <f t="shared" ca="1" si="70"/>
        <v/>
      </c>
    </row>
    <row r="75" spans="8:84">
      <c r="H75">
        <f t="shared" ca="1" si="36"/>
        <v>1</v>
      </c>
      <c r="I75" cm="1">
        <f t="array" aca="1" ref="I75" ca="1">IF(H75=H74, I74, INDEX(Parties[Player ID], H75))</f>
        <v>1</v>
      </c>
      <c r="J75" t="str" cm="1">
        <f t="array" aca="1" ref="J75" ca="1">IF(I75=I74,J74, INDEX(Monsters[Name], I75))</f>
        <v>Hades</v>
      </c>
      <c r="K75" cm="1">
        <f t="array" aca="1" ref="K75" ca="1">IF(AND($H75=$H74, CF74=""), AO74, INDEX(Monsters[Health], $I75))</f>
        <v>73</v>
      </c>
      <c r="L75" cm="1">
        <f t="array" aca="1" ref="L75" ca="1">IF(AND($H75=$H74, $CF74=""), AP74, INDEX(Monsters[Stamina], $I75))</f>
        <v>75</v>
      </c>
      <c r="M75" s="19" cm="1">
        <f t="array" aca="1" ref="M75" ca="1">IF(AND($H75=$H74, $CF74=""), AQ74, INDEX(Monsters[Attack], $I75))</f>
        <v>70</v>
      </c>
      <c r="N75" s="19" cm="1">
        <f t="array" aca="1" ref="N75" ca="1">IF(AND($H75=$H74, $CF74=""), AR74, INDEX(Monsters[Defense], $I75))</f>
        <v>65</v>
      </c>
      <c r="O75" s="19" cm="1">
        <f t="array" aca="1" ref="O75" ca="1">IF(AND($H75=$H74, $CF74=""), AS74, INDEX(Monsters[Luck], $I75))</f>
        <v>50</v>
      </c>
      <c r="P75" cm="1">
        <f t="array" aca="1" ref="P75" ca="1">IF(I75=I74, P74, MATCH(INDEX(Monsters[Element], I75), Elements, 0))</f>
        <v>1</v>
      </c>
      <c r="Q75" s="4" cm="1">
        <f t="array" aca="1" ref="Q75" ca="1">INDEX(Monsters[Chance to Use 2], I75)</f>
        <v>0.55000000000000004</v>
      </c>
      <c r="R75" cm="1">
        <f t="array" aca="1" ref="R75" ca="1">INDEX(Monsters[Ability 1 ID], I75)</f>
        <v>1</v>
      </c>
      <c r="S75" cm="1">
        <f t="array" aca="1" ref="S75" ca="1">INDEX(Monsters[Ability 2 ID], I75)</f>
        <v>7</v>
      </c>
      <c r="T75" cm="1">
        <f t="array" aca="1" ref="T75" ca="1">INDEX(Abilities[Stamina Cost], R75)</f>
        <v>5</v>
      </c>
      <c r="U75" cm="1">
        <f t="array" aca="1" ref="U75" ca="1">INDEX(Abilities[Stamina Cost], S75)</f>
        <v>5</v>
      </c>
      <c r="V75">
        <f t="shared" ca="1" si="37"/>
        <v>1</v>
      </c>
      <c r="W75">
        <f t="shared" ca="1" si="38"/>
        <v>5</v>
      </c>
      <c r="X75">
        <f t="shared" ca="1" si="39"/>
        <v>5</v>
      </c>
      <c r="Y75">
        <f t="shared" ca="1" si="40"/>
        <v>1</v>
      </c>
      <c r="Z75">
        <f t="shared" ca="1" si="41"/>
        <v>1</v>
      </c>
      <c r="AA75" s="19" cm="1">
        <f t="array" aca="1" ref="AA75" ca="1">INDEX(Abilities[Element ID], $Z75)</f>
        <v>1</v>
      </c>
      <c r="AB75" s="19" cm="1">
        <f t="array" aca="1" ref="AB75" ca="1">INDEX(Abilities[Stamina Cost], $Z75)</f>
        <v>5</v>
      </c>
      <c r="AC75" s="19" cm="1">
        <f t="array" aca="1" ref="AC75" ca="1">INDEX(Abilities[Min Damage], $Z75)</f>
        <v>3.5</v>
      </c>
      <c r="AD75" s="19" cm="1">
        <f t="array" aca="1" ref="AD75" ca="1">INDEX(Abilities[Max Damage], $Z75)</f>
        <v>10</v>
      </c>
      <c r="AE75" s="15">
        <f t="shared" ca="1" si="42"/>
        <v>5.7844312623230598</v>
      </c>
      <c r="AF75" t="str" cm="1">
        <f t="array" aca="1" ref="AF75" ca="1">INDEX(Abilities[Special Effect], Z75)</f>
        <v>Hit Chance</v>
      </c>
      <c r="AG75" t="b" cm="1">
        <f t="array" aca="1" ref="AG75" ca="1">RAND() &lt;INDEX(Abilities[Effect Chance], Z75)*O75/100</f>
        <v>1</v>
      </c>
      <c r="AH75" t="str">
        <f t="shared" ca="1" si="43"/>
        <v>Hit Chance</v>
      </c>
      <c r="AI75" s="15">
        <f t="shared" ca="1" si="44"/>
        <v>5.7844312623230598</v>
      </c>
      <c r="AJ75" s="15">
        <f t="shared" ca="1" si="45"/>
        <v>6.5671874926480847</v>
      </c>
      <c r="AK75" t="b">
        <f t="shared" ca="1" si="46"/>
        <v>0</v>
      </c>
      <c r="AL75" t="b">
        <f ca="1">AND(AK75, H75=COUNTA(Parties[Player Party]))</f>
        <v>0</v>
      </c>
      <c r="AM75" s="15" cm="1">
        <f t="array" aca="1" ref="AM75" ca="1">INDEX(ElementMultiplier, BM75, P75)*100/N75</f>
        <v>0.76923076923076927</v>
      </c>
      <c r="AN75" s="15">
        <f t="shared" ca="1" si="47"/>
        <v>5</v>
      </c>
      <c r="AO75" s="19">
        <f t="shared" ca="1" si="48"/>
        <v>68</v>
      </c>
      <c r="AP75" s="19">
        <f t="shared" ca="1" si="49"/>
        <v>70</v>
      </c>
      <c r="AQ75" s="19">
        <f t="shared" ca="1" si="50"/>
        <v>70</v>
      </c>
      <c r="AR75" s="19">
        <f t="shared" ca="1" si="51"/>
        <v>65</v>
      </c>
      <c r="AS75" s="19">
        <f t="shared" ca="1" si="52"/>
        <v>50</v>
      </c>
      <c r="AT75">
        <f t="shared" ca="1" si="53"/>
        <v>1</v>
      </c>
      <c r="AU75" cm="1">
        <f t="array" aca="1" ref="AU75" ca="1">IF(AT75=AT74, AU74, INDEX(Parties[Opponent ID], AT75))</f>
        <v>8</v>
      </c>
      <c r="AV75" t="str" cm="1">
        <f t="array" aca="1" ref="AV75" ca="1">IF(AU75=AU74,AV74, INDEX(Monsters[Name], AU75))</f>
        <v>Ripper</v>
      </c>
      <c r="AW75" cm="1">
        <f t="array" aca="1" ref="AW75" ca="1">IF(AND($AT75=$AT74, $CF74=""), CA74, INDEX(Monsters[Health], $AU75))</f>
        <v>97</v>
      </c>
      <c r="AX75" cm="1">
        <f t="array" aca="1" ref="AX75" ca="1">IF(AND($AT75=$AT74, $CF74=""), CB74, INDEX(Monsters[Stamina], $AU75))</f>
        <v>85</v>
      </c>
      <c r="AY75" s="19" cm="1">
        <f t="array" aca="1" ref="AY75" ca="1">IF(AND($AT75=$AT74, $CF74=""), CC74, INDEX(Monsters[Attack], $AU75))</f>
        <v>100</v>
      </c>
      <c r="AZ75" s="19" cm="1">
        <f t="array" aca="1" ref="AZ75" ca="1">IF(AND($AT75=$AT74, $CF74=""), CD74, INDEX(Monsters[Defense], $AU75))</f>
        <v>18</v>
      </c>
      <c r="BA75" s="19" cm="1">
        <f t="array" aca="1" ref="BA75" ca="1">IF(AND($AT75=$AT74, $CF74=""), CE74, INDEX(Monsters[Luck], $AU75))</f>
        <v>70</v>
      </c>
      <c r="BB75" cm="1">
        <f t="array" aca="1" ref="BB75" ca="1">IF(AU75=AU74, BB74, MATCH(INDEX(Monsters[Element], AU75), Elements, 0))</f>
        <v>6</v>
      </c>
      <c r="BC75" s="4" cm="1">
        <f t="array" aca="1" ref="BC75" ca="1">INDEX(Monsters[Chance to Use 2], AU75)</f>
        <v>0.25</v>
      </c>
      <c r="BD75" cm="1">
        <f t="array" aca="1" ref="BD75" ca="1">INDEX(Monsters[Ability 1 ID], AU75)</f>
        <v>7</v>
      </c>
      <c r="BE75" cm="1">
        <f t="array" aca="1" ref="BE75" ca="1">INDEX(Monsters[Ability 2 ID], AU75)</f>
        <v>2</v>
      </c>
      <c r="BF75" cm="1">
        <f t="array" aca="1" ref="BF75" ca="1">INDEX(Abilities[Stamina Cost], BD75)</f>
        <v>5</v>
      </c>
      <c r="BG75" cm="1">
        <f t="array" aca="1" ref="BG75" ca="1">INDEX(Abilities[Stamina Cost], BE75)</f>
        <v>6</v>
      </c>
      <c r="BH75">
        <f t="shared" ca="1" si="54"/>
        <v>1</v>
      </c>
      <c r="BI75">
        <f t="shared" ca="1" si="55"/>
        <v>5</v>
      </c>
      <c r="BJ75">
        <f t="shared" ca="1" si="56"/>
        <v>6</v>
      </c>
      <c r="BK75">
        <f t="shared" ca="1" si="57"/>
        <v>1</v>
      </c>
      <c r="BL75">
        <f t="shared" ca="1" si="58"/>
        <v>7</v>
      </c>
      <c r="BM75" s="19" cm="1">
        <f t="array" aca="1" ref="BM75" ca="1">INDEX(Abilities[Element ID], $BL75)</f>
        <v>3</v>
      </c>
      <c r="BN75" s="19" cm="1">
        <f t="array" aca="1" ref="BN75" ca="1">INDEX(Abilities[Stamina Cost], $BL75)</f>
        <v>5</v>
      </c>
      <c r="BO75" s="19" cm="1">
        <f t="array" aca="1" ref="BO75" ca="1">INDEX(Abilities[Min Damage], $BL75)</f>
        <v>5</v>
      </c>
      <c r="BP75" s="19" cm="1">
        <f t="array" aca="1" ref="BP75" ca="1">INDEX(Abilities[Max Damage], $BL75)</f>
        <v>10</v>
      </c>
      <c r="BQ75" s="15">
        <f t="shared" ca="1" si="59"/>
        <v>6.5671874926480847</v>
      </c>
      <c r="BR75" t="str" cm="1">
        <f t="array" aca="1" ref="BR75" ca="1">INDEX(Abilities[Special Effect], BL75)</f>
        <v>Fortify</v>
      </c>
      <c r="BS75" t="b" cm="1">
        <f t="array" aca="1" ref="BS75" ca="1">RAND() &lt;INDEX(Abilities[Effect Chance], BL75)*BA75/100</f>
        <v>0</v>
      </c>
      <c r="BT75" t="str">
        <f t="shared" ca="1" si="60"/>
        <v/>
      </c>
      <c r="BU75" s="15">
        <f t="shared" ca="1" si="61"/>
        <v>6.5671874926480847</v>
      </c>
      <c r="BV75" s="15">
        <f t="shared" ca="1" si="62"/>
        <v>5.7844312623230598</v>
      </c>
      <c r="BW75" t="b">
        <f t="shared" ca="1" si="63"/>
        <v>0</v>
      </c>
      <c r="BX75" t="b">
        <f ca="1">AND(BW75, AT75=COUNTA(Parties[Opponent Party]))</f>
        <v>0</v>
      </c>
      <c r="BY75" s="15" cm="1">
        <f t="array" aca="1" ref="BY75" ca="1">INDEX(ElementMultiplier, AA75, BB75)*100/AZ75</f>
        <v>8.3333333333333339</v>
      </c>
      <c r="BZ75" s="19">
        <f t="shared" ca="1" si="64"/>
        <v>48</v>
      </c>
      <c r="CA75" s="19">
        <f t="shared" ca="1" si="65"/>
        <v>49</v>
      </c>
      <c r="CB75" s="19">
        <f t="shared" ca="1" si="66"/>
        <v>80</v>
      </c>
      <c r="CC75" s="19">
        <f t="shared" ca="1" si="67"/>
        <v>100</v>
      </c>
      <c r="CD75" s="19">
        <f t="shared" ca="1" si="68"/>
        <v>18</v>
      </c>
      <c r="CE75" s="19">
        <f t="shared" ca="1" si="69"/>
        <v>70</v>
      </c>
      <c r="CF75" t="str">
        <f t="shared" ca="1" si="70"/>
        <v/>
      </c>
    </row>
    <row r="76" spans="8:84">
      <c r="H76">
        <f t="shared" ca="1" si="36"/>
        <v>1</v>
      </c>
      <c r="I76" cm="1">
        <f t="array" aca="1" ref="I76" ca="1">IF(H76=H75, I75, INDEX(Parties[Player ID], H76))</f>
        <v>1</v>
      </c>
      <c r="J76" t="str" cm="1">
        <f t="array" aca="1" ref="J76" ca="1">IF(I76=I75,J75, INDEX(Monsters[Name], I76))</f>
        <v>Hades</v>
      </c>
      <c r="K76" cm="1">
        <f t="array" aca="1" ref="K76" ca="1">IF(AND($H76=$H75, CF75=""), AO75, INDEX(Monsters[Health], $I76))</f>
        <v>68</v>
      </c>
      <c r="L76" cm="1">
        <f t="array" aca="1" ref="L76" ca="1">IF(AND($H76=$H75, $CF75=""), AP75, INDEX(Monsters[Stamina], $I76))</f>
        <v>70</v>
      </c>
      <c r="M76" s="19" cm="1">
        <f t="array" aca="1" ref="M76" ca="1">IF(AND($H76=$H75, $CF75=""), AQ75, INDEX(Monsters[Attack], $I76))</f>
        <v>70</v>
      </c>
      <c r="N76" s="19" cm="1">
        <f t="array" aca="1" ref="N76" ca="1">IF(AND($H76=$H75, $CF75=""), AR75, INDEX(Monsters[Defense], $I76))</f>
        <v>65</v>
      </c>
      <c r="O76" s="19" cm="1">
        <f t="array" aca="1" ref="O76" ca="1">IF(AND($H76=$H75, $CF75=""), AS75, INDEX(Monsters[Luck], $I76))</f>
        <v>50</v>
      </c>
      <c r="P76" cm="1">
        <f t="array" aca="1" ref="P76" ca="1">IF(I76=I75, P75, MATCH(INDEX(Monsters[Element], I76), Elements, 0))</f>
        <v>1</v>
      </c>
      <c r="Q76" s="4" cm="1">
        <f t="array" aca="1" ref="Q76" ca="1">INDEX(Monsters[Chance to Use 2], I76)</f>
        <v>0.55000000000000004</v>
      </c>
      <c r="R76" cm="1">
        <f t="array" aca="1" ref="R76" ca="1">INDEX(Monsters[Ability 1 ID], I76)</f>
        <v>1</v>
      </c>
      <c r="S76" cm="1">
        <f t="array" aca="1" ref="S76" ca="1">INDEX(Monsters[Ability 2 ID], I76)</f>
        <v>7</v>
      </c>
      <c r="T76" cm="1">
        <f t="array" aca="1" ref="T76" ca="1">INDEX(Abilities[Stamina Cost], R76)</f>
        <v>5</v>
      </c>
      <c r="U76" cm="1">
        <f t="array" aca="1" ref="U76" ca="1">INDEX(Abilities[Stamina Cost], S76)</f>
        <v>5</v>
      </c>
      <c r="V76">
        <f t="shared" ca="1" si="37"/>
        <v>1</v>
      </c>
      <c r="W76">
        <f t="shared" ca="1" si="38"/>
        <v>5</v>
      </c>
      <c r="X76">
        <f t="shared" ca="1" si="39"/>
        <v>5</v>
      </c>
      <c r="Y76">
        <f t="shared" ca="1" si="40"/>
        <v>2</v>
      </c>
      <c r="Z76">
        <f t="shared" ca="1" si="41"/>
        <v>7</v>
      </c>
      <c r="AA76" s="19" cm="1">
        <f t="array" aca="1" ref="AA76" ca="1">INDEX(Abilities[Element ID], $Z76)</f>
        <v>3</v>
      </c>
      <c r="AB76" s="19" cm="1">
        <f t="array" aca="1" ref="AB76" ca="1">INDEX(Abilities[Stamina Cost], $Z76)</f>
        <v>5</v>
      </c>
      <c r="AC76" s="19" cm="1">
        <f t="array" aca="1" ref="AC76" ca="1">INDEX(Abilities[Min Damage], $Z76)</f>
        <v>5</v>
      </c>
      <c r="AD76" s="19" cm="1">
        <f t="array" aca="1" ref="AD76" ca="1">INDEX(Abilities[Max Damage], $Z76)</f>
        <v>10</v>
      </c>
      <c r="AE76" s="15">
        <f t="shared" ca="1" si="42"/>
        <v>4.4818016821232929</v>
      </c>
      <c r="AF76" t="str" cm="1">
        <f t="array" aca="1" ref="AF76" ca="1">INDEX(Abilities[Special Effect], Z76)</f>
        <v>Fortify</v>
      </c>
      <c r="AG76" t="b" cm="1">
        <f t="array" aca="1" ref="AG76" ca="1">RAND() &lt;INDEX(Abilities[Effect Chance], Z76)*O76/100</f>
        <v>0</v>
      </c>
      <c r="AH76" t="str">
        <f t="shared" ca="1" si="43"/>
        <v/>
      </c>
      <c r="AI76" s="15">
        <f t="shared" ca="1" si="44"/>
        <v>4.4818016821232929</v>
      </c>
      <c r="AJ76" s="15">
        <f t="shared" ca="1" si="45"/>
        <v>6.1578346537806024</v>
      </c>
      <c r="AK76" t="b">
        <f t="shared" ca="1" si="46"/>
        <v>0</v>
      </c>
      <c r="AL76" t="b">
        <f ca="1">AND(AK76, H76=COUNTA(Parties[Player Party]))</f>
        <v>0</v>
      </c>
      <c r="AM76" s="15" cm="1">
        <f t="array" aca="1" ref="AM76" ca="1">INDEX(ElementMultiplier, BM76, P76)*100/N76</f>
        <v>0.76923076923076927</v>
      </c>
      <c r="AN76" s="15">
        <f t="shared" ca="1" si="47"/>
        <v>5</v>
      </c>
      <c r="AO76" s="19">
        <f t="shared" ca="1" si="48"/>
        <v>63</v>
      </c>
      <c r="AP76" s="19">
        <f t="shared" ca="1" si="49"/>
        <v>65</v>
      </c>
      <c r="AQ76" s="19">
        <f t="shared" ca="1" si="50"/>
        <v>70</v>
      </c>
      <c r="AR76" s="19">
        <f t="shared" ca="1" si="51"/>
        <v>65</v>
      </c>
      <c r="AS76" s="19">
        <f t="shared" ca="1" si="52"/>
        <v>50</v>
      </c>
      <c r="AT76">
        <f t="shared" ca="1" si="53"/>
        <v>1</v>
      </c>
      <c r="AU76" cm="1">
        <f t="array" aca="1" ref="AU76" ca="1">IF(AT76=AT75, AU75, INDEX(Parties[Opponent ID], AT76))</f>
        <v>8</v>
      </c>
      <c r="AV76" t="str" cm="1">
        <f t="array" aca="1" ref="AV76" ca="1">IF(AU76=AU75,AV75, INDEX(Monsters[Name], AU76))</f>
        <v>Ripper</v>
      </c>
      <c r="AW76" cm="1">
        <f t="array" aca="1" ref="AW76" ca="1">IF(AND($AT76=$AT75, $CF75=""), CA75, INDEX(Monsters[Health], $AU76))</f>
        <v>49</v>
      </c>
      <c r="AX76" cm="1">
        <f t="array" aca="1" ref="AX76" ca="1">IF(AND($AT76=$AT75, $CF75=""), CB75, INDEX(Monsters[Stamina], $AU76))</f>
        <v>80</v>
      </c>
      <c r="AY76" s="19" cm="1">
        <f t="array" aca="1" ref="AY76" ca="1">IF(AND($AT76=$AT75, $CF75=""), CC75, INDEX(Monsters[Attack], $AU76))</f>
        <v>100</v>
      </c>
      <c r="AZ76" s="19" cm="1">
        <f t="array" aca="1" ref="AZ76" ca="1">IF(AND($AT76=$AT75, $CF75=""), CD75, INDEX(Monsters[Defense], $AU76))</f>
        <v>18</v>
      </c>
      <c r="BA76" s="19" cm="1">
        <f t="array" aca="1" ref="BA76" ca="1">IF(AND($AT76=$AT75, $CF75=""), CE75, INDEX(Monsters[Luck], $AU76))</f>
        <v>70</v>
      </c>
      <c r="BB76" cm="1">
        <f t="array" aca="1" ref="BB76" ca="1">IF(AU76=AU75, BB75, MATCH(INDEX(Monsters[Element], AU76), Elements, 0))</f>
        <v>6</v>
      </c>
      <c r="BC76" s="4" cm="1">
        <f t="array" aca="1" ref="BC76" ca="1">INDEX(Monsters[Chance to Use 2], AU76)</f>
        <v>0.25</v>
      </c>
      <c r="BD76" cm="1">
        <f t="array" aca="1" ref="BD76" ca="1">INDEX(Monsters[Ability 1 ID], AU76)</f>
        <v>7</v>
      </c>
      <c r="BE76" cm="1">
        <f t="array" aca="1" ref="BE76" ca="1">INDEX(Monsters[Ability 2 ID], AU76)</f>
        <v>2</v>
      </c>
      <c r="BF76" cm="1">
        <f t="array" aca="1" ref="BF76" ca="1">INDEX(Abilities[Stamina Cost], BD76)</f>
        <v>5</v>
      </c>
      <c r="BG76" cm="1">
        <f t="array" aca="1" ref="BG76" ca="1">INDEX(Abilities[Stamina Cost], BE76)</f>
        <v>6</v>
      </c>
      <c r="BH76">
        <f t="shared" ca="1" si="54"/>
        <v>1</v>
      </c>
      <c r="BI76">
        <f t="shared" ca="1" si="55"/>
        <v>5</v>
      </c>
      <c r="BJ76">
        <f t="shared" ca="1" si="56"/>
        <v>6</v>
      </c>
      <c r="BK76">
        <f t="shared" ca="1" si="57"/>
        <v>1</v>
      </c>
      <c r="BL76">
        <f t="shared" ca="1" si="58"/>
        <v>7</v>
      </c>
      <c r="BM76" s="19" cm="1">
        <f t="array" aca="1" ref="BM76" ca="1">INDEX(Abilities[Element ID], $BL76)</f>
        <v>3</v>
      </c>
      <c r="BN76" s="19" cm="1">
        <f t="array" aca="1" ref="BN76" ca="1">INDEX(Abilities[Stamina Cost], $BL76)</f>
        <v>5</v>
      </c>
      <c r="BO76" s="19" cm="1">
        <f t="array" aca="1" ref="BO76" ca="1">INDEX(Abilities[Min Damage], $BL76)</f>
        <v>5</v>
      </c>
      <c r="BP76" s="19" cm="1">
        <f t="array" aca="1" ref="BP76" ca="1">INDEX(Abilities[Max Damage], $BL76)</f>
        <v>10</v>
      </c>
      <c r="BQ76" s="15">
        <f t="shared" ca="1" si="59"/>
        <v>6.1578346537806024</v>
      </c>
      <c r="BR76" t="str" cm="1">
        <f t="array" aca="1" ref="BR76" ca="1">INDEX(Abilities[Special Effect], BL76)</f>
        <v>Fortify</v>
      </c>
      <c r="BS76" t="b" cm="1">
        <f t="array" aca="1" ref="BS76" ca="1">RAND() &lt;INDEX(Abilities[Effect Chance], BL76)*BA76/100</f>
        <v>1</v>
      </c>
      <c r="BT76" t="str">
        <f t="shared" ca="1" si="60"/>
        <v>Fortify</v>
      </c>
      <c r="BU76" s="15">
        <f t="shared" ca="1" si="61"/>
        <v>6.1578346537806024</v>
      </c>
      <c r="BV76" s="15">
        <f t="shared" ca="1" si="62"/>
        <v>4.4818016821232929</v>
      </c>
      <c r="BW76" t="b">
        <f t="shared" ca="1" si="63"/>
        <v>0</v>
      </c>
      <c r="BX76" t="b">
        <f ca="1">AND(BW76, AT76=COUNTA(Parties[Opponent Party]))</f>
        <v>0</v>
      </c>
      <c r="BY76" s="15" cm="1">
        <f t="array" aca="1" ref="BY76" ca="1">INDEX(ElementMultiplier, AA76, BB76)*100/AZ76</f>
        <v>5.5555555555555554</v>
      </c>
      <c r="BZ76" s="19">
        <f t="shared" ca="1" si="64"/>
        <v>25</v>
      </c>
      <c r="CA76" s="19">
        <f t="shared" ca="1" si="65"/>
        <v>24</v>
      </c>
      <c r="CB76" s="19">
        <f t="shared" ca="1" si="66"/>
        <v>75</v>
      </c>
      <c r="CC76" s="19">
        <f t="shared" ca="1" si="67"/>
        <v>100</v>
      </c>
      <c r="CD76" s="19">
        <f t="shared" ca="1" si="68"/>
        <v>20</v>
      </c>
      <c r="CE76" s="19">
        <f t="shared" ca="1" si="69"/>
        <v>70</v>
      </c>
      <c r="CF76" t="str">
        <f t="shared" ca="1" si="70"/>
        <v/>
      </c>
    </row>
    <row r="77" spans="8:84">
      <c r="H77">
        <f t="shared" ca="1" si="36"/>
        <v>1</v>
      </c>
      <c r="I77" cm="1">
        <f t="array" aca="1" ref="I77" ca="1">IF(H77=H76, I76, INDEX(Parties[Player ID], H77))</f>
        <v>1</v>
      </c>
      <c r="J77" t="str" cm="1">
        <f t="array" aca="1" ref="J77" ca="1">IF(I77=I76,J76, INDEX(Monsters[Name], I77))</f>
        <v>Hades</v>
      </c>
      <c r="K77" cm="1">
        <f t="array" aca="1" ref="K77" ca="1">IF(AND($H77=$H76, CF76=""), AO76, INDEX(Monsters[Health], $I77))</f>
        <v>63</v>
      </c>
      <c r="L77" cm="1">
        <f t="array" aca="1" ref="L77" ca="1">IF(AND($H77=$H76, $CF76=""), AP76, INDEX(Monsters[Stamina], $I77))</f>
        <v>65</v>
      </c>
      <c r="M77" s="19" cm="1">
        <f t="array" aca="1" ref="M77" ca="1">IF(AND($H77=$H76, $CF76=""), AQ76, INDEX(Monsters[Attack], $I77))</f>
        <v>70</v>
      </c>
      <c r="N77" s="19" cm="1">
        <f t="array" aca="1" ref="N77" ca="1">IF(AND($H77=$H76, $CF76=""), AR76, INDEX(Monsters[Defense], $I77))</f>
        <v>65</v>
      </c>
      <c r="O77" s="19" cm="1">
        <f t="array" aca="1" ref="O77" ca="1">IF(AND($H77=$H76, $CF76=""), AS76, INDEX(Monsters[Luck], $I77))</f>
        <v>50</v>
      </c>
      <c r="P77" cm="1">
        <f t="array" aca="1" ref="P77" ca="1">IF(I77=I76, P76, MATCH(INDEX(Monsters[Element], I77), Elements, 0))</f>
        <v>1</v>
      </c>
      <c r="Q77" s="4" cm="1">
        <f t="array" aca="1" ref="Q77" ca="1">INDEX(Monsters[Chance to Use 2], I77)</f>
        <v>0.55000000000000004</v>
      </c>
      <c r="R77" cm="1">
        <f t="array" aca="1" ref="R77" ca="1">INDEX(Monsters[Ability 1 ID], I77)</f>
        <v>1</v>
      </c>
      <c r="S77" cm="1">
        <f t="array" aca="1" ref="S77" ca="1">INDEX(Monsters[Ability 2 ID], I77)</f>
        <v>7</v>
      </c>
      <c r="T77" cm="1">
        <f t="array" aca="1" ref="T77" ca="1">INDEX(Abilities[Stamina Cost], R77)</f>
        <v>5</v>
      </c>
      <c r="U77" cm="1">
        <f t="array" aca="1" ref="U77" ca="1">INDEX(Abilities[Stamina Cost], S77)</f>
        <v>5</v>
      </c>
      <c r="V77">
        <f t="shared" ca="1" si="37"/>
        <v>1</v>
      </c>
      <c r="W77">
        <f t="shared" ca="1" si="38"/>
        <v>5</v>
      </c>
      <c r="X77">
        <f t="shared" ca="1" si="39"/>
        <v>5</v>
      </c>
      <c r="Y77">
        <f t="shared" ca="1" si="40"/>
        <v>2</v>
      </c>
      <c r="Z77">
        <f t="shared" ca="1" si="41"/>
        <v>7</v>
      </c>
      <c r="AA77" s="19" cm="1">
        <f t="array" aca="1" ref="AA77" ca="1">INDEX(Abilities[Element ID], $Z77)</f>
        <v>3</v>
      </c>
      <c r="AB77" s="19" cm="1">
        <f t="array" aca="1" ref="AB77" ca="1">INDEX(Abilities[Stamina Cost], $Z77)</f>
        <v>5</v>
      </c>
      <c r="AC77" s="19" cm="1">
        <f t="array" aca="1" ref="AC77" ca="1">INDEX(Abilities[Min Damage], $Z77)</f>
        <v>5</v>
      </c>
      <c r="AD77" s="19" cm="1">
        <f t="array" aca="1" ref="AD77" ca="1">INDEX(Abilities[Max Damage], $Z77)</f>
        <v>10</v>
      </c>
      <c r="AE77" s="15">
        <f t="shared" ca="1" si="42"/>
        <v>5.3301121643162368</v>
      </c>
      <c r="AF77" t="str" cm="1">
        <f t="array" aca="1" ref="AF77" ca="1">INDEX(Abilities[Special Effect], Z77)</f>
        <v>Fortify</v>
      </c>
      <c r="AG77" t="b" cm="1">
        <f t="array" aca="1" ref="AG77" ca="1">RAND() &lt;INDEX(Abilities[Effect Chance], Z77)*O77/100</f>
        <v>0</v>
      </c>
      <c r="AH77" t="str">
        <f t="shared" ca="1" si="43"/>
        <v/>
      </c>
      <c r="AI77" s="15">
        <f t="shared" ca="1" si="44"/>
        <v>5.3301121643162368</v>
      </c>
      <c r="AJ77" s="15">
        <f t="shared" ca="1" si="45"/>
        <v>13.457006294962401</v>
      </c>
      <c r="AK77" t="b">
        <f t="shared" ca="1" si="46"/>
        <v>0</v>
      </c>
      <c r="AL77" t="b">
        <f ca="1">AND(AK77, H77=COUNTA(Parties[Player Party]))</f>
        <v>0</v>
      </c>
      <c r="AM77" s="15" cm="1">
        <f t="array" aca="1" ref="AM77" ca="1">INDEX(ElementMultiplier, BM77, P77)*100/N77</f>
        <v>1.5384615384615385</v>
      </c>
      <c r="AN77" s="15">
        <f t="shared" ca="1" si="47"/>
        <v>21</v>
      </c>
      <c r="AO77" s="19">
        <f t="shared" ca="1" si="48"/>
        <v>42</v>
      </c>
      <c r="AP77" s="19">
        <f t="shared" ca="1" si="49"/>
        <v>60</v>
      </c>
      <c r="AQ77" s="19">
        <f t="shared" ca="1" si="50"/>
        <v>70</v>
      </c>
      <c r="AR77" s="19">
        <f t="shared" ca="1" si="51"/>
        <v>65</v>
      </c>
      <c r="AS77" s="19">
        <f t="shared" ca="1" si="52"/>
        <v>50</v>
      </c>
      <c r="AT77">
        <f t="shared" ca="1" si="53"/>
        <v>1</v>
      </c>
      <c r="AU77" cm="1">
        <f t="array" aca="1" ref="AU77" ca="1">IF(AT77=AT76, AU76, INDEX(Parties[Opponent ID], AT77))</f>
        <v>8</v>
      </c>
      <c r="AV77" t="str" cm="1">
        <f t="array" aca="1" ref="AV77" ca="1">IF(AU77=AU76,AV76, INDEX(Monsters[Name], AU77))</f>
        <v>Ripper</v>
      </c>
      <c r="AW77" cm="1">
        <f t="array" aca="1" ref="AW77" ca="1">IF(AND($AT77=$AT76, $CF76=""), CA76, INDEX(Monsters[Health], $AU77))</f>
        <v>24</v>
      </c>
      <c r="AX77" cm="1">
        <f t="array" aca="1" ref="AX77" ca="1">IF(AND($AT77=$AT76, $CF76=""), CB76, INDEX(Monsters[Stamina], $AU77))</f>
        <v>75</v>
      </c>
      <c r="AY77" s="19" cm="1">
        <f t="array" aca="1" ref="AY77" ca="1">IF(AND($AT77=$AT76, $CF76=""), CC76, INDEX(Monsters[Attack], $AU77))</f>
        <v>100</v>
      </c>
      <c r="AZ77" s="19" cm="1">
        <f t="array" aca="1" ref="AZ77" ca="1">IF(AND($AT77=$AT76, $CF76=""), CD76, INDEX(Monsters[Defense], $AU77))</f>
        <v>20</v>
      </c>
      <c r="BA77" s="19" cm="1">
        <f t="array" aca="1" ref="BA77" ca="1">IF(AND($AT77=$AT76, $CF76=""), CE76, INDEX(Monsters[Luck], $AU77))</f>
        <v>70</v>
      </c>
      <c r="BB77" cm="1">
        <f t="array" aca="1" ref="BB77" ca="1">IF(AU77=AU76, BB76, MATCH(INDEX(Monsters[Element], AU77), Elements, 0))</f>
        <v>6</v>
      </c>
      <c r="BC77" s="4" cm="1">
        <f t="array" aca="1" ref="BC77" ca="1">INDEX(Monsters[Chance to Use 2], AU77)</f>
        <v>0.25</v>
      </c>
      <c r="BD77" cm="1">
        <f t="array" aca="1" ref="BD77" ca="1">INDEX(Monsters[Ability 1 ID], AU77)</f>
        <v>7</v>
      </c>
      <c r="BE77" cm="1">
        <f t="array" aca="1" ref="BE77" ca="1">INDEX(Monsters[Ability 2 ID], AU77)</f>
        <v>2</v>
      </c>
      <c r="BF77" cm="1">
        <f t="array" aca="1" ref="BF77" ca="1">INDEX(Abilities[Stamina Cost], BD77)</f>
        <v>5</v>
      </c>
      <c r="BG77" cm="1">
        <f t="array" aca="1" ref="BG77" ca="1">INDEX(Abilities[Stamina Cost], BE77)</f>
        <v>6</v>
      </c>
      <c r="BH77">
        <f t="shared" ca="1" si="54"/>
        <v>1</v>
      </c>
      <c r="BI77">
        <f t="shared" ca="1" si="55"/>
        <v>5</v>
      </c>
      <c r="BJ77">
        <f t="shared" ca="1" si="56"/>
        <v>6</v>
      </c>
      <c r="BK77">
        <f t="shared" ca="1" si="57"/>
        <v>2</v>
      </c>
      <c r="BL77">
        <f t="shared" ca="1" si="58"/>
        <v>2</v>
      </c>
      <c r="BM77" s="19" cm="1">
        <f t="array" aca="1" ref="BM77" ca="1">INDEX(Abilities[Element ID], $BL77)</f>
        <v>1</v>
      </c>
      <c r="BN77" s="19" cm="1">
        <f t="array" aca="1" ref="BN77" ca="1">INDEX(Abilities[Stamina Cost], $BL77)</f>
        <v>6</v>
      </c>
      <c r="BO77" s="19" cm="1">
        <f t="array" aca="1" ref="BO77" ca="1">INDEX(Abilities[Min Damage], $BL77)</f>
        <v>10</v>
      </c>
      <c r="BP77" s="19" cm="1">
        <f t="array" aca="1" ref="BP77" ca="1">INDEX(Abilities[Max Damage], $BL77)</f>
        <v>25</v>
      </c>
      <c r="BQ77" s="15">
        <f t="shared" ca="1" si="59"/>
        <v>13.457006294962401</v>
      </c>
      <c r="BR77" t="str" cm="1">
        <f t="array" aca="1" ref="BR77" ca="1">INDEX(Abilities[Special Effect], BL77)</f>
        <v>Sunder</v>
      </c>
      <c r="BS77" t="b" cm="1">
        <f t="array" aca="1" ref="BS77" ca="1">RAND() &lt;INDEX(Abilities[Effect Chance], BL77)*BA77/100</f>
        <v>0</v>
      </c>
      <c r="BT77" t="str">
        <f t="shared" ca="1" si="60"/>
        <v/>
      </c>
      <c r="BU77" s="15">
        <f t="shared" ca="1" si="61"/>
        <v>13.457006294962401</v>
      </c>
      <c r="BV77" s="15">
        <f t="shared" ca="1" si="62"/>
        <v>5.3301121643162368</v>
      </c>
      <c r="BW77" t="b">
        <f t="shared" ca="1" si="63"/>
        <v>1</v>
      </c>
      <c r="BX77" t="b">
        <f ca="1">AND(BW77, AT77=COUNTA(Parties[Opponent Party]))</f>
        <v>1</v>
      </c>
      <c r="BY77" s="15" cm="1">
        <f t="array" aca="1" ref="BY77" ca="1">INDEX(ElementMultiplier, AA77, BB77)*100/AZ77</f>
        <v>5</v>
      </c>
      <c r="BZ77" s="19">
        <f t="shared" ca="1" si="64"/>
        <v>27</v>
      </c>
      <c r="CA77" s="19">
        <f t="shared" ca="1" si="65"/>
        <v>0</v>
      </c>
      <c r="CB77" s="19">
        <f t="shared" ca="1" si="66"/>
        <v>69</v>
      </c>
      <c r="CC77" s="19">
        <f t="shared" ca="1" si="67"/>
        <v>100</v>
      </c>
      <c r="CD77" s="19">
        <f t="shared" ca="1" si="68"/>
        <v>20</v>
      </c>
      <c r="CE77" s="19">
        <f t="shared" ca="1" si="69"/>
        <v>70</v>
      </c>
      <c r="CF77" t="str">
        <f t="shared" ca="1" si="70"/>
        <v>Player</v>
      </c>
    </row>
    <row r="78" spans="8:84">
      <c r="H78">
        <f t="shared" ca="1" si="36"/>
        <v>1</v>
      </c>
      <c r="I78" cm="1">
        <f t="array" aca="1" ref="I78" ca="1">IF(H78=H77, I77, INDEX(Parties[Player ID], H78))</f>
        <v>1</v>
      </c>
      <c r="J78" t="str" cm="1">
        <f t="array" aca="1" ref="J78" ca="1">IF(I78=I77,J77, INDEX(Monsters[Name], I78))</f>
        <v>Hades</v>
      </c>
      <c r="K78" cm="1">
        <f t="array" aca="1" ref="K78" ca="1">IF(AND($H78=$H77, CF77=""), AO77, INDEX(Monsters[Health], $I78))</f>
        <v>80</v>
      </c>
      <c r="L78" cm="1">
        <f t="array" aca="1" ref="L78" ca="1">IF(AND($H78=$H77, $CF77=""), AP77, INDEX(Monsters[Stamina], $I78))</f>
        <v>80</v>
      </c>
      <c r="M78" s="19" cm="1">
        <f t="array" aca="1" ref="M78" ca="1">IF(AND($H78=$H77, $CF77=""), AQ77, INDEX(Monsters[Attack], $I78))</f>
        <v>70</v>
      </c>
      <c r="N78" s="19" cm="1">
        <f t="array" aca="1" ref="N78" ca="1">IF(AND($H78=$H77, $CF77=""), AR77, INDEX(Monsters[Defense], $I78))</f>
        <v>65</v>
      </c>
      <c r="O78" s="19" cm="1">
        <f t="array" aca="1" ref="O78" ca="1">IF(AND($H78=$H77, $CF77=""), AS77, INDEX(Monsters[Luck], $I78))</f>
        <v>50</v>
      </c>
      <c r="P78" cm="1">
        <f t="array" aca="1" ref="P78" ca="1">IF(I78=I77, P77, MATCH(INDEX(Monsters[Element], I78), Elements, 0))</f>
        <v>1</v>
      </c>
      <c r="Q78" s="4" cm="1">
        <f t="array" aca="1" ref="Q78" ca="1">INDEX(Monsters[Chance to Use 2], I78)</f>
        <v>0.55000000000000004</v>
      </c>
      <c r="R78" cm="1">
        <f t="array" aca="1" ref="R78" ca="1">INDEX(Monsters[Ability 1 ID], I78)</f>
        <v>1</v>
      </c>
      <c r="S78" cm="1">
        <f t="array" aca="1" ref="S78" ca="1">INDEX(Monsters[Ability 2 ID], I78)</f>
        <v>7</v>
      </c>
      <c r="T78" cm="1">
        <f t="array" aca="1" ref="T78" ca="1">INDEX(Abilities[Stamina Cost], R78)</f>
        <v>5</v>
      </c>
      <c r="U78" cm="1">
        <f t="array" aca="1" ref="U78" ca="1">INDEX(Abilities[Stamina Cost], S78)</f>
        <v>5</v>
      </c>
      <c r="V78">
        <f t="shared" ca="1" si="37"/>
        <v>1</v>
      </c>
      <c r="W78">
        <f t="shared" ca="1" si="38"/>
        <v>5</v>
      </c>
      <c r="X78">
        <f t="shared" ca="1" si="39"/>
        <v>5</v>
      </c>
      <c r="Y78">
        <f t="shared" ca="1" si="40"/>
        <v>2</v>
      </c>
      <c r="Z78">
        <f t="shared" ca="1" si="41"/>
        <v>7</v>
      </c>
      <c r="AA78" s="19" cm="1">
        <f t="array" aca="1" ref="AA78" ca="1">INDEX(Abilities[Element ID], $Z78)</f>
        <v>3</v>
      </c>
      <c r="AB78" s="19" cm="1">
        <f t="array" aca="1" ref="AB78" ca="1">INDEX(Abilities[Stamina Cost], $Z78)</f>
        <v>5</v>
      </c>
      <c r="AC78" s="19" cm="1">
        <f t="array" aca="1" ref="AC78" ca="1">INDEX(Abilities[Min Damage], $Z78)</f>
        <v>5</v>
      </c>
      <c r="AD78" s="19" cm="1">
        <f t="array" aca="1" ref="AD78" ca="1">INDEX(Abilities[Max Damage], $Z78)</f>
        <v>10</v>
      </c>
      <c r="AE78" s="15">
        <f t="shared" ca="1" si="42"/>
        <v>5.7777581635062862</v>
      </c>
      <c r="AF78" t="str" cm="1">
        <f t="array" aca="1" ref="AF78" ca="1">INDEX(Abilities[Special Effect], Z78)</f>
        <v>Fortify</v>
      </c>
      <c r="AG78" t="b" cm="1">
        <f t="array" aca="1" ref="AG78" ca="1">RAND() &lt;INDEX(Abilities[Effect Chance], Z78)*O78/100</f>
        <v>0</v>
      </c>
      <c r="AH78" t="str">
        <f t="shared" ca="1" si="43"/>
        <v/>
      </c>
      <c r="AI78" s="15">
        <f t="shared" ca="1" si="44"/>
        <v>5.7777581635062862</v>
      </c>
      <c r="AJ78" s="15">
        <f t="shared" ca="1" si="45"/>
        <v>7.1038273121599778</v>
      </c>
      <c r="AK78" t="b">
        <f t="shared" ca="1" si="46"/>
        <v>0</v>
      </c>
      <c r="AL78" t="b">
        <f ca="1">AND(AK78, H78=COUNTA(Parties[Player Party]))</f>
        <v>0</v>
      </c>
      <c r="AM78" s="15" cm="1">
        <f t="array" aca="1" ref="AM78" ca="1">INDEX(ElementMultiplier, BM78, P78)*100/N78</f>
        <v>0.76923076923076927</v>
      </c>
      <c r="AN78" s="15">
        <f t="shared" ca="1" si="47"/>
        <v>5</v>
      </c>
      <c r="AO78" s="19">
        <f t="shared" ca="1" si="48"/>
        <v>75</v>
      </c>
      <c r="AP78" s="19">
        <f t="shared" ca="1" si="49"/>
        <v>75</v>
      </c>
      <c r="AQ78" s="19">
        <f t="shared" ca="1" si="50"/>
        <v>70</v>
      </c>
      <c r="AR78" s="19">
        <f t="shared" ca="1" si="51"/>
        <v>65</v>
      </c>
      <c r="AS78" s="19">
        <f t="shared" ca="1" si="52"/>
        <v>50</v>
      </c>
      <c r="AT78">
        <f t="shared" ca="1" si="53"/>
        <v>1</v>
      </c>
      <c r="AU78" cm="1">
        <f t="array" aca="1" ref="AU78" ca="1">IF(AT78=AT77, AU77, INDEX(Parties[Opponent ID], AT78))</f>
        <v>8</v>
      </c>
      <c r="AV78" t="str" cm="1">
        <f t="array" aca="1" ref="AV78" ca="1">IF(AU78=AU77,AV77, INDEX(Monsters[Name], AU78))</f>
        <v>Ripper</v>
      </c>
      <c r="AW78" cm="1">
        <f t="array" aca="1" ref="AW78" ca="1">IF(AND($AT78=$AT77, $CF77=""), CA77, INDEX(Monsters[Health], $AU78))</f>
        <v>120</v>
      </c>
      <c r="AX78" cm="1">
        <f t="array" aca="1" ref="AX78" ca="1">IF(AND($AT78=$AT77, $CF77=""), CB77, INDEX(Monsters[Stamina], $AU78))</f>
        <v>90</v>
      </c>
      <c r="AY78" s="19" cm="1">
        <f t="array" aca="1" ref="AY78" ca="1">IF(AND($AT78=$AT77, $CF77=""), CC77, INDEX(Monsters[Attack], $AU78))</f>
        <v>100</v>
      </c>
      <c r="AZ78" s="19" cm="1">
        <f t="array" aca="1" ref="AZ78" ca="1">IF(AND($AT78=$AT77, $CF77=""), CD77, INDEX(Monsters[Defense], $AU78))</f>
        <v>18</v>
      </c>
      <c r="BA78" s="19" cm="1">
        <f t="array" aca="1" ref="BA78" ca="1">IF(AND($AT78=$AT77, $CF77=""), CE77, INDEX(Monsters[Luck], $AU78))</f>
        <v>70</v>
      </c>
      <c r="BB78" cm="1">
        <f t="array" aca="1" ref="BB78" ca="1">IF(AU78=AU77, BB77, MATCH(INDEX(Monsters[Element], AU78), Elements, 0))</f>
        <v>6</v>
      </c>
      <c r="BC78" s="4" cm="1">
        <f t="array" aca="1" ref="BC78" ca="1">INDEX(Monsters[Chance to Use 2], AU78)</f>
        <v>0.25</v>
      </c>
      <c r="BD78" cm="1">
        <f t="array" aca="1" ref="BD78" ca="1">INDEX(Monsters[Ability 1 ID], AU78)</f>
        <v>7</v>
      </c>
      <c r="BE78" cm="1">
        <f t="array" aca="1" ref="BE78" ca="1">INDEX(Monsters[Ability 2 ID], AU78)</f>
        <v>2</v>
      </c>
      <c r="BF78" cm="1">
        <f t="array" aca="1" ref="BF78" ca="1">INDEX(Abilities[Stamina Cost], BD78)</f>
        <v>5</v>
      </c>
      <c r="BG78" cm="1">
        <f t="array" aca="1" ref="BG78" ca="1">INDEX(Abilities[Stamina Cost], BE78)</f>
        <v>6</v>
      </c>
      <c r="BH78">
        <f t="shared" ca="1" si="54"/>
        <v>1</v>
      </c>
      <c r="BI78">
        <f t="shared" ca="1" si="55"/>
        <v>5</v>
      </c>
      <c r="BJ78">
        <f t="shared" ca="1" si="56"/>
        <v>6</v>
      </c>
      <c r="BK78">
        <f t="shared" ca="1" si="57"/>
        <v>1</v>
      </c>
      <c r="BL78">
        <f t="shared" ca="1" si="58"/>
        <v>7</v>
      </c>
      <c r="BM78" s="19" cm="1">
        <f t="array" aca="1" ref="BM78" ca="1">INDEX(Abilities[Element ID], $BL78)</f>
        <v>3</v>
      </c>
      <c r="BN78" s="19" cm="1">
        <f t="array" aca="1" ref="BN78" ca="1">INDEX(Abilities[Stamina Cost], $BL78)</f>
        <v>5</v>
      </c>
      <c r="BO78" s="19" cm="1">
        <f t="array" aca="1" ref="BO78" ca="1">INDEX(Abilities[Min Damage], $BL78)</f>
        <v>5</v>
      </c>
      <c r="BP78" s="19" cm="1">
        <f t="array" aca="1" ref="BP78" ca="1">INDEX(Abilities[Max Damage], $BL78)</f>
        <v>10</v>
      </c>
      <c r="BQ78" s="15">
        <f t="shared" ca="1" si="59"/>
        <v>7.1038273121599778</v>
      </c>
      <c r="BR78" t="str" cm="1">
        <f t="array" aca="1" ref="BR78" ca="1">INDEX(Abilities[Special Effect], BL78)</f>
        <v>Fortify</v>
      </c>
      <c r="BS78" t="b" cm="1">
        <f t="array" aca="1" ref="BS78" ca="1">RAND() &lt;INDEX(Abilities[Effect Chance], BL78)*BA78/100</f>
        <v>1</v>
      </c>
      <c r="BT78" t="str">
        <f t="shared" ca="1" si="60"/>
        <v>Fortify</v>
      </c>
      <c r="BU78" s="15">
        <f t="shared" ca="1" si="61"/>
        <v>7.1038273121599778</v>
      </c>
      <c r="BV78" s="15">
        <f t="shared" ca="1" si="62"/>
        <v>5.7777581635062862</v>
      </c>
      <c r="BW78" t="b">
        <f t="shared" ca="1" si="63"/>
        <v>0</v>
      </c>
      <c r="BX78" t="b">
        <f ca="1">AND(BW78, AT78=COUNTA(Parties[Opponent Party]))</f>
        <v>0</v>
      </c>
      <c r="BY78" s="15" cm="1">
        <f t="array" aca="1" ref="BY78" ca="1">INDEX(ElementMultiplier, AA78, BB78)*100/AZ78</f>
        <v>5.5555555555555554</v>
      </c>
      <c r="BZ78" s="19">
        <f t="shared" ca="1" si="64"/>
        <v>32</v>
      </c>
      <c r="CA78" s="19">
        <f t="shared" ca="1" si="65"/>
        <v>88</v>
      </c>
      <c r="CB78" s="19">
        <f t="shared" ca="1" si="66"/>
        <v>85</v>
      </c>
      <c r="CC78" s="19">
        <f t="shared" ca="1" si="67"/>
        <v>100</v>
      </c>
      <c r="CD78" s="19">
        <f t="shared" ca="1" si="68"/>
        <v>20</v>
      </c>
      <c r="CE78" s="19">
        <f t="shared" ca="1" si="69"/>
        <v>70</v>
      </c>
      <c r="CF78" t="str">
        <f t="shared" ca="1" si="70"/>
        <v/>
      </c>
    </row>
    <row r="79" spans="8:84">
      <c r="H79">
        <f t="shared" ca="1" si="36"/>
        <v>1</v>
      </c>
      <c r="I79" cm="1">
        <f t="array" aca="1" ref="I79" ca="1">IF(H79=H78, I78, INDEX(Parties[Player ID], H79))</f>
        <v>1</v>
      </c>
      <c r="J79" t="str" cm="1">
        <f t="array" aca="1" ref="J79" ca="1">IF(I79=I78,J78, INDEX(Monsters[Name], I79))</f>
        <v>Hades</v>
      </c>
      <c r="K79" cm="1">
        <f t="array" aca="1" ref="K79" ca="1">IF(AND($H79=$H78, CF78=""), AO78, INDEX(Monsters[Health], $I79))</f>
        <v>75</v>
      </c>
      <c r="L79" cm="1">
        <f t="array" aca="1" ref="L79" ca="1">IF(AND($H79=$H78, $CF78=""), AP78, INDEX(Monsters[Stamina], $I79))</f>
        <v>75</v>
      </c>
      <c r="M79" s="19" cm="1">
        <f t="array" aca="1" ref="M79" ca="1">IF(AND($H79=$H78, $CF78=""), AQ78, INDEX(Monsters[Attack], $I79))</f>
        <v>70</v>
      </c>
      <c r="N79" s="19" cm="1">
        <f t="array" aca="1" ref="N79" ca="1">IF(AND($H79=$H78, $CF78=""), AR78, INDEX(Monsters[Defense], $I79))</f>
        <v>65</v>
      </c>
      <c r="O79" s="19" cm="1">
        <f t="array" aca="1" ref="O79" ca="1">IF(AND($H79=$H78, $CF78=""), AS78, INDEX(Monsters[Luck], $I79))</f>
        <v>50</v>
      </c>
      <c r="P79" cm="1">
        <f t="array" aca="1" ref="P79" ca="1">IF(I79=I78, P78, MATCH(INDEX(Monsters[Element], I79), Elements, 0))</f>
        <v>1</v>
      </c>
      <c r="Q79" s="4" cm="1">
        <f t="array" aca="1" ref="Q79" ca="1">INDEX(Monsters[Chance to Use 2], I79)</f>
        <v>0.55000000000000004</v>
      </c>
      <c r="R79" cm="1">
        <f t="array" aca="1" ref="R79" ca="1">INDEX(Monsters[Ability 1 ID], I79)</f>
        <v>1</v>
      </c>
      <c r="S79" cm="1">
        <f t="array" aca="1" ref="S79" ca="1">INDEX(Monsters[Ability 2 ID], I79)</f>
        <v>7</v>
      </c>
      <c r="T79" cm="1">
        <f t="array" aca="1" ref="T79" ca="1">INDEX(Abilities[Stamina Cost], R79)</f>
        <v>5</v>
      </c>
      <c r="U79" cm="1">
        <f t="array" aca="1" ref="U79" ca="1">INDEX(Abilities[Stamina Cost], S79)</f>
        <v>5</v>
      </c>
      <c r="V79">
        <f t="shared" ca="1" si="37"/>
        <v>1</v>
      </c>
      <c r="W79">
        <f t="shared" ca="1" si="38"/>
        <v>5</v>
      </c>
      <c r="X79">
        <f t="shared" ca="1" si="39"/>
        <v>5</v>
      </c>
      <c r="Y79">
        <f t="shared" ca="1" si="40"/>
        <v>2</v>
      </c>
      <c r="Z79">
        <f t="shared" ca="1" si="41"/>
        <v>7</v>
      </c>
      <c r="AA79" s="19" cm="1">
        <f t="array" aca="1" ref="AA79" ca="1">INDEX(Abilities[Element ID], $Z79)</f>
        <v>3</v>
      </c>
      <c r="AB79" s="19" cm="1">
        <f t="array" aca="1" ref="AB79" ca="1">INDEX(Abilities[Stamina Cost], $Z79)</f>
        <v>5</v>
      </c>
      <c r="AC79" s="19" cm="1">
        <f t="array" aca="1" ref="AC79" ca="1">INDEX(Abilities[Min Damage], $Z79)</f>
        <v>5</v>
      </c>
      <c r="AD79" s="19" cm="1">
        <f t="array" aca="1" ref="AD79" ca="1">INDEX(Abilities[Max Damage], $Z79)</f>
        <v>10</v>
      </c>
      <c r="AE79" s="15">
        <f t="shared" ca="1" si="42"/>
        <v>4.9357756540110476</v>
      </c>
      <c r="AF79" t="str" cm="1">
        <f t="array" aca="1" ref="AF79" ca="1">INDEX(Abilities[Special Effect], Z79)</f>
        <v>Fortify</v>
      </c>
      <c r="AG79" t="b" cm="1">
        <f t="array" aca="1" ref="AG79" ca="1">RAND() &lt;INDEX(Abilities[Effect Chance], Z79)*O79/100</f>
        <v>0</v>
      </c>
      <c r="AH79" t="str">
        <f t="shared" ca="1" si="43"/>
        <v/>
      </c>
      <c r="AI79" s="15">
        <f t="shared" ca="1" si="44"/>
        <v>4.9357756540110476</v>
      </c>
      <c r="AJ79" s="15">
        <f t="shared" ca="1" si="45"/>
        <v>7.1759019969994826</v>
      </c>
      <c r="AK79" t="b">
        <f t="shared" ca="1" si="46"/>
        <v>0</v>
      </c>
      <c r="AL79" t="b">
        <f ca="1">AND(AK79, H79=COUNTA(Parties[Player Party]))</f>
        <v>0</v>
      </c>
      <c r="AM79" s="15" cm="1">
        <f t="array" aca="1" ref="AM79" ca="1">INDEX(ElementMultiplier, BM79, P79)*100/N79</f>
        <v>0.76923076923076927</v>
      </c>
      <c r="AN79" s="15">
        <f t="shared" ca="1" si="47"/>
        <v>6</v>
      </c>
      <c r="AO79" s="19">
        <f t="shared" ca="1" si="48"/>
        <v>69</v>
      </c>
      <c r="AP79" s="19">
        <f t="shared" ca="1" si="49"/>
        <v>70</v>
      </c>
      <c r="AQ79" s="19">
        <f t="shared" ca="1" si="50"/>
        <v>70</v>
      </c>
      <c r="AR79" s="19">
        <f t="shared" ca="1" si="51"/>
        <v>65</v>
      </c>
      <c r="AS79" s="19">
        <f t="shared" ca="1" si="52"/>
        <v>50</v>
      </c>
      <c r="AT79">
        <f t="shared" ca="1" si="53"/>
        <v>1</v>
      </c>
      <c r="AU79" cm="1">
        <f t="array" aca="1" ref="AU79" ca="1">IF(AT79=AT78, AU78, INDEX(Parties[Opponent ID], AT79))</f>
        <v>8</v>
      </c>
      <c r="AV79" t="str" cm="1">
        <f t="array" aca="1" ref="AV79" ca="1">IF(AU79=AU78,AV78, INDEX(Monsters[Name], AU79))</f>
        <v>Ripper</v>
      </c>
      <c r="AW79" cm="1">
        <f t="array" aca="1" ref="AW79" ca="1">IF(AND($AT79=$AT78, $CF78=""), CA78, INDEX(Monsters[Health], $AU79))</f>
        <v>88</v>
      </c>
      <c r="AX79" cm="1">
        <f t="array" aca="1" ref="AX79" ca="1">IF(AND($AT79=$AT78, $CF78=""), CB78, INDEX(Monsters[Stamina], $AU79))</f>
        <v>85</v>
      </c>
      <c r="AY79" s="19" cm="1">
        <f t="array" aca="1" ref="AY79" ca="1">IF(AND($AT79=$AT78, $CF78=""), CC78, INDEX(Monsters[Attack], $AU79))</f>
        <v>100</v>
      </c>
      <c r="AZ79" s="19" cm="1">
        <f t="array" aca="1" ref="AZ79" ca="1">IF(AND($AT79=$AT78, $CF78=""), CD78, INDEX(Monsters[Defense], $AU79))</f>
        <v>20</v>
      </c>
      <c r="BA79" s="19" cm="1">
        <f t="array" aca="1" ref="BA79" ca="1">IF(AND($AT79=$AT78, $CF78=""), CE78, INDEX(Monsters[Luck], $AU79))</f>
        <v>70</v>
      </c>
      <c r="BB79" cm="1">
        <f t="array" aca="1" ref="BB79" ca="1">IF(AU79=AU78, BB78, MATCH(INDEX(Monsters[Element], AU79), Elements, 0))</f>
        <v>6</v>
      </c>
      <c r="BC79" s="4" cm="1">
        <f t="array" aca="1" ref="BC79" ca="1">INDEX(Monsters[Chance to Use 2], AU79)</f>
        <v>0.25</v>
      </c>
      <c r="BD79" cm="1">
        <f t="array" aca="1" ref="BD79" ca="1">INDEX(Monsters[Ability 1 ID], AU79)</f>
        <v>7</v>
      </c>
      <c r="BE79" cm="1">
        <f t="array" aca="1" ref="BE79" ca="1">INDEX(Monsters[Ability 2 ID], AU79)</f>
        <v>2</v>
      </c>
      <c r="BF79" cm="1">
        <f t="array" aca="1" ref="BF79" ca="1">INDEX(Abilities[Stamina Cost], BD79)</f>
        <v>5</v>
      </c>
      <c r="BG79" cm="1">
        <f t="array" aca="1" ref="BG79" ca="1">INDEX(Abilities[Stamina Cost], BE79)</f>
        <v>6</v>
      </c>
      <c r="BH79">
        <f t="shared" ca="1" si="54"/>
        <v>1</v>
      </c>
      <c r="BI79">
        <f t="shared" ca="1" si="55"/>
        <v>5</v>
      </c>
      <c r="BJ79">
        <f t="shared" ca="1" si="56"/>
        <v>6</v>
      </c>
      <c r="BK79">
        <f t="shared" ca="1" si="57"/>
        <v>1</v>
      </c>
      <c r="BL79">
        <f t="shared" ca="1" si="58"/>
        <v>7</v>
      </c>
      <c r="BM79" s="19" cm="1">
        <f t="array" aca="1" ref="BM79" ca="1">INDEX(Abilities[Element ID], $BL79)</f>
        <v>3</v>
      </c>
      <c r="BN79" s="19" cm="1">
        <f t="array" aca="1" ref="BN79" ca="1">INDEX(Abilities[Stamina Cost], $BL79)</f>
        <v>5</v>
      </c>
      <c r="BO79" s="19" cm="1">
        <f t="array" aca="1" ref="BO79" ca="1">INDEX(Abilities[Min Damage], $BL79)</f>
        <v>5</v>
      </c>
      <c r="BP79" s="19" cm="1">
        <f t="array" aca="1" ref="BP79" ca="1">INDEX(Abilities[Max Damage], $BL79)</f>
        <v>10</v>
      </c>
      <c r="BQ79" s="15">
        <f t="shared" ca="1" si="59"/>
        <v>7.1759019969994826</v>
      </c>
      <c r="BR79" t="str" cm="1">
        <f t="array" aca="1" ref="BR79" ca="1">INDEX(Abilities[Special Effect], BL79)</f>
        <v>Fortify</v>
      </c>
      <c r="BS79" t="b" cm="1">
        <f t="array" aca="1" ref="BS79" ca="1">RAND() &lt;INDEX(Abilities[Effect Chance], BL79)*BA79/100</f>
        <v>1</v>
      </c>
      <c r="BT79" t="str">
        <f t="shared" ca="1" si="60"/>
        <v>Fortify</v>
      </c>
      <c r="BU79" s="15">
        <f t="shared" ca="1" si="61"/>
        <v>7.1759019969994826</v>
      </c>
      <c r="BV79" s="15">
        <f t="shared" ca="1" si="62"/>
        <v>4.9357756540110476</v>
      </c>
      <c r="BW79" t="b">
        <f t="shared" ca="1" si="63"/>
        <v>0</v>
      </c>
      <c r="BX79" t="b">
        <f ca="1">AND(BW79, AT79=COUNTA(Parties[Opponent Party]))</f>
        <v>0</v>
      </c>
      <c r="BY79" s="15" cm="1">
        <f t="array" aca="1" ref="BY79" ca="1">INDEX(ElementMultiplier, AA79, BB79)*100/AZ79</f>
        <v>5</v>
      </c>
      <c r="BZ79" s="19">
        <f t="shared" ca="1" si="64"/>
        <v>25</v>
      </c>
      <c r="CA79" s="19">
        <f t="shared" ca="1" si="65"/>
        <v>63</v>
      </c>
      <c r="CB79" s="19">
        <f t="shared" ca="1" si="66"/>
        <v>80</v>
      </c>
      <c r="CC79" s="19">
        <f t="shared" ca="1" si="67"/>
        <v>100</v>
      </c>
      <c r="CD79" s="19">
        <f t="shared" ca="1" si="68"/>
        <v>22</v>
      </c>
      <c r="CE79" s="19">
        <f t="shared" ca="1" si="69"/>
        <v>70</v>
      </c>
      <c r="CF79" t="str">
        <f t="shared" ca="1" si="70"/>
        <v/>
      </c>
    </row>
    <row r="80" spans="8:84">
      <c r="H80">
        <f t="shared" ca="1" si="36"/>
        <v>1</v>
      </c>
      <c r="I80" cm="1">
        <f t="array" aca="1" ref="I80" ca="1">IF(H80=H79, I79, INDEX(Parties[Player ID], H80))</f>
        <v>1</v>
      </c>
      <c r="J80" t="str" cm="1">
        <f t="array" aca="1" ref="J80" ca="1">IF(I80=I79,J79, INDEX(Monsters[Name], I80))</f>
        <v>Hades</v>
      </c>
      <c r="K80" cm="1">
        <f t="array" aca="1" ref="K80" ca="1">IF(AND($H80=$H79, CF79=""), AO79, INDEX(Monsters[Health], $I80))</f>
        <v>69</v>
      </c>
      <c r="L80" cm="1">
        <f t="array" aca="1" ref="L80" ca="1">IF(AND($H80=$H79, $CF79=""), AP79, INDEX(Monsters[Stamina], $I80))</f>
        <v>70</v>
      </c>
      <c r="M80" s="19" cm="1">
        <f t="array" aca="1" ref="M80" ca="1">IF(AND($H80=$H79, $CF79=""), AQ79, INDEX(Monsters[Attack], $I80))</f>
        <v>70</v>
      </c>
      <c r="N80" s="19" cm="1">
        <f t="array" aca="1" ref="N80" ca="1">IF(AND($H80=$H79, $CF79=""), AR79, INDEX(Monsters[Defense], $I80))</f>
        <v>65</v>
      </c>
      <c r="O80" s="19" cm="1">
        <f t="array" aca="1" ref="O80" ca="1">IF(AND($H80=$H79, $CF79=""), AS79, INDEX(Monsters[Luck], $I80))</f>
        <v>50</v>
      </c>
      <c r="P80" cm="1">
        <f t="array" aca="1" ref="P80" ca="1">IF(I80=I79, P79, MATCH(INDEX(Monsters[Element], I80), Elements, 0))</f>
        <v>1</v>
      </c>
      <c r="Q80" s="4" cm="1">
        <f t="array" aca="1" ref="Q80" ca="1">INDEX(Monsters[Chance to Use 2], I80)</f>
        <v>0.55000000000000004</v>
      </c>
      <c r="R80" cm="1">
        <f t="array" aca="1" ref="R80" ca="1">INDEX(Monsters[Ability 1 ID], I80)</f>
        <v>1</v>
      </c>
      <c r="S80" cm="1">
        <f t="array" aca="1" ref="S80" ca="1">INDEX(Monsters[Ability 2 ID], I80)</f>
        <v>7</v>
      </c>
      <c r="T80" cm="1">
        <f t="array" aca="1" ref="T80" ca="1">INDEX(Abilities[Stamina Cost], R80)</f>
        <v>5</v>
      </c>
      <c r="U80" cm="1">
        <f t="array" aca="1" ref="U80" ca="1">INDEX(Abilities[Stamina Cost], S80)</f>
        <v>5</v>
      </c>
      <c r="V80">
        <f t="shared" ca="1" si="37"/>
        <v>1</v>
      </c>
      <c r="W80">
        <f t="shared" ca="1" si="38"/>
        <v>5</v>
      </c>
      <c r="X80">
        <f t="shared" ca="1" si="39"/>
        <v>5</v>
      </c>
      <c r="Y80">
        <f t="shared" ca="1" si="40"/>
        <v>2</v>
      </c>
      <c r="Z80">
        <f t="shared" ca="1" si="41"/>
        <v>7</v>
      </c>
      <c r="AA80" s="19" cm="1">
        <f t="array" aca="1" ref="AA80" ca="1">INDEX(Abilities[Element ID], $Z80)</f>
        <v>3</v>
      </c>
      <c r="AB80" s="19" cm="1">
        <f t="array" aca="1" ref="AB80" ca="1">INDEX(Abilities[Stamina Cost], $Z80)</f>
        <v>5</v>
      </c>
      <c r="AC80" s="19" cm="1">
        <f t="array" aca="1" ref="AC80" ca="1">INDEX(Abilities[Min Damage], $Z80)</f>
        <v>5</v>
      </c>
      <c r="AD80" s="19" cm="1">
        <f t="array" aca="1" ref="AD80" ca="1">INDEX(Abilities[Max Damage], $Z80)</f>
        <v>10</v>
      </c>
      <c r="AE80" s="15">
        <f t="shared" ca="1" si="42"/>
        <v>5.9792931433446146</v>
      </c>
      <c r="AF80" t="str" cm="1">
        <f t="array" aca="1" ref="AF80" ca="1">INDEX(Abilities[Special Effect], Z80)</f>
        <v>Fortify</v>
      </c>
      <c r="AG80" t="b" cm="1">
        <f t="array" aca="1" ref="AG80" ca="1">RAND() &lt;INDEX(Abilities[Effect Chance], Z80)*O80/100</f>
        <v>1</v>
      </c>
      <c r="AH80" t="str">
        <f t="shared" ca="1" si="43"/>
        <v>Fortify</v>
      </c>
      <c r="AI80" s="15">
        <f t="shared" ca="1" si="44"/>
        <v>5.9792931433446146</v>
      </c>
      <c r="AJ80" s="15">
        <f t="shared" ca="1" si="45"/>
        <v>6.431364698930115</v>
      </c>
      <c r="AK80" t="b">
        <f t="shared" ca="1" si="46"/>
        <v>0</v>
      </c>
      <c r="AL80" t="b">
        <f ca="1">AND(AK80, H80=COUNTA(Parties[Player Party]))</f>
        <v>0</v>
      </c>
      <c r="AM80" s="15" cm="1">
        <f t="array" aca="1" ref="AM80" ca="1">INDEX(ElementMultiplier, BM80, P80)*100/N80</f>
        <v>0.76923076923076927</v>
      </c>
      <c r="AN80" s="15">
        <f t="shared" ca="1" si="47"/>
        <v>5</v>
      </c>
      <c r="AO80" s="19">
        <f t="shared" ca="1" si="48"/>
        <v>64</v>
      </c>
      <c r="AP80" s="19">
        <f t="shared" ca="1" si="49"/>
        <v>65</v>
      </c>
      <c r="AQ80" s="19">
        <f t="shared" ca="1" si="50"/>
        <v>70</v>
      </c>
      <c r="AR80" s="19">
        <f t="shared" ca="1" si="51"/>
        <v>72</v>
      </c>
      <c r="AS80" s="19">
        <f t="shared" ca="1" si="52"/>
        <v>50</v>
      </c>
      <c r="AT80">
        <f t="shared" ca="1" si="53"/>
        <v>1</v>
      </c>
      <c r="AU80" cm="1">
        <f t="array" aca="1" ref="AU80" ca="1">IF(AT80=AT79, AU79, INDEX(Parties[Opponent ID], AT80))</f>
        <v>8</v>
      </c>
      <c r="AV80" t="str" cm="1">
        <f t="array" aca="1" ref="AV80" ca="1">IF(AU80=AU79,AV79, INDEX(Monsters[Name], AU80))</f>
        <v>Ripper</v>
      </c>
      <c r="AW80" cm="1">
        <f t="array" aca="1" ref="AW80" ca="1">IF(AND($AT80=$AT79, $CF79=""), CA79, INDEX(Monsters[Health], $AU80))</f>
        <v>63</v>
      </c>
      <c r="AX80" cm="1">
        <f t="array" aca="1" ref="AX80" ca="1">IF(AND($AT80=$AT79, $CF79=""), CB79, INDEX(Monsters[Stamina], $AU80))</f>
        <v>80</v>
      </c>
      <c r="AY80" s="19" cm="1">
        <f t="array" aca="1" ref="AY80" ca="1">IF(AND($AT80=$AT79, $CF79=""), CC79, INDEX(Monsters[Attack], $AU80))</f>
        <v>100</v>
      </c>
      <c r="AZ80" s="19" cm="1">
        <f t="array" aca="1" ref="AZ80" ca="1">IF(AND($AT80=$AT79, $CF79=""), CD79, INDEX(Monsters[Defense], $AU80))</f>
        <v>22</v>
      </c>
      <c r="BA80" s="19" cm="1">
        <f t="array" aca="1" ref="BA80" ca="1">IF(AND($AT80=$AT79, $CF79=""), CE79, INDEX(Monsters[Luck], $AU80))</f>
        <v>70</v>
      </c>
      <c r="BB80" cm="1">
        <f t="array" aca="1" ref="BB80" ca="1">IF(AU80=AU79, BB79, MATCH(INDEX(Monsters[Element], AU80), Elements, 0))</f>
        <v>6</v>
      </c>
      <c r="BC80" s="4" cm="1">
        <f t="array" aca="1" ref="BC80" ca="1">INDEX(Monsters[Chance to Use 2], AU80)</f>
        <v>0.25</v>
      </c>
      <c r="BD80" cm="1">
        <f t="array" aca="1" ref="BD80" ca="1">INDEX(Monsters[Ability 1 ID], AU80)</f>
        <v>7</v>
      </c>
      <c r="BE80" cm="1">
        <f t="array" aca="1" ref="BE80" ca="1">INDEX(Monsters[Ability 2 ID], AU80)</f>
        <v>2</v>
      </c>
      <c r="BF80" cm="1">
        <f t="array" aca="1" ref="BF80" ca="1">INDEX(Abilities[Stamina Cost], BD80)</f>
        <v>5</v>
      </c>
      <c r="BG80" cm="1">
        <f t="array" aca="1" ref="BG80" ca="1">INDEX(Abilities[Stamina Cost], BE80)</f>
        <v>6</v>
      </c>
      <c r="BH80">
        <f t="shared" ca="1" si="54"/>
        <v>1</v>
      </c>
      <c r="BI80">
        <f t="shared" ca="1" si="55"/>
        <v>5</v>
      </c>
      <c r="BJ80">
        <f t="shared" ca="1" si="56"/>
        <v>6</v>
      </c>
      <c r="BK80">
        <f t="shared" ca="1" si="57"/>
        <v>1</v>
      </c>
      <c r="BL80">
        <f t="shared" ca="1" si="58"/>
        <v>7</v>
      </c>
      <c r="BM80" s="19" cm="1">
        <f t="array" aca="1" ref="BM80" ca="1">INDEX(Abilities[Element ID], $BL80)</f>
        <v>3</v>
      </c>
      <c r="BN80" s="19" cm="1">
        <f t="array" aca="1" ref="BN80" ca="1">INDEX(Abilities[Stamina Cost], $BL80)</f>
        <v>5</v>
      </c>
      <c r="BO80" s="19" cm="1">
        <f t="array" aca="1" ref="BO80" ca="1">INDEX(Abilities[Min Damage], $BL80)</f>
        <v>5</v>
      </c>
      <c r="BP80" s="19" cm="1">
        <f t="array" aca="1" ref="BP80" ca="1">INDEX(Abilities[Max Damage], $BL80)</f>
        <v>10</v>
      </c>
      <c r="BQ80" s="15">
        <f t="shared" ca="1" si="59"/>
        <v>6.431364698930115</v>
      </c>
      <c r="BR80" t="str" cm="1">
        <f t="array" aca="1" ref="BR80" ca="1">INDEX(Abilities[Special Effect], BL80)</f>
        <v>Fortify</v>
      </c>
      <c r="BS80" t="b" cm="1">
        <f t="array" aca="1" ref="BS80" ca="1">RAND() &lt;INDEX(Abilities[Effect Chance], BL80)*BA80/100</f>
        <v>0</v>
      </c>
      <c r="BT80" t="str">
        <f t="shared" ca="1" si="60"/>
        <v/>
      </c>
      <c r="BU80" s="15">
        <f t="shared" ca="1" si="61"/>
        <v>6.431364698930115</v>
      </c>
      <c r="BV80" s="15">
        <f t="shared" ca="1" si="62"/>
        <v>5.9792931433446146</v>
      </c>
      <c r="BW80" t="b">
        <f t="shared" ca="1" si="63"/>
        <v>0</v>
      </c>
      <c r="BX80" t="b">
        <f ca="1">AND(BW80, AT80=COUNTA(Parties[Opponent Party]))</f>
        <v>0</v>
      </c>
      <c r="BY80" s="15" cm="1">
        <f t="array" aca="1" ref="BY80" ca="1">INDEX(ElementMultiplier, AA80, BB80)*100/AZ80</f>
        <v>4.5454545454545459</v>
      </c>
      <c r="BZ80" s="19">
        <f t="shared" ca="1" si="64"/>
        <v>27</v>
      </c>
      <c r="CA80" s="19">
        <f t="shared" ca="1" si="65"/>
        <v>36</v>
      </c>
      <c r="CB80" s="19">
        <f t="shared" ca="1" si="66"/>
        <v>75</v>
      </c>
      <c r="CC80" s="19">
        <f t="shared" ca="1" si="67"/>
        <v>100</v>
      </c>
      <c r="CD80" s="19">
        <f t="shared" ca="1" si="68"/>
        <v>22</v>
      </c>
      <c r="CE80" s="19">
        <f t="shared" ca="1" si="69"/>
        <v>70</v>
      </c>
      <c r="CF80" t="str">
        <f t="shared" ca="1" si="70"/>
        <v/>
      </c>
    </row>
    <row r="81" spans="8:84">
      <c r="H81">
        <f t="shared" ca="1" si="36"/>
        <v>1</v>
      </c>
      <c r="I81" cm="1">
        <f t="array" aca="1" ref="I81" ca="1">IF(H81=H80, I80, INDEX(Parties[Player ID], H81))</f>
        <v>1</v>
      </c>
      <c r="J81" t="str" cm="1">
        <f t="array" aca="1" ref="J81" ca="1">IF(I81=I80,J80, INDEX(Monsters[Name], I81))</f>
        <v>Hades</v>
      </c>
      <c r="K81" cm="1">
        <f t="array" aca="1" ref="K81" ca="1">IF(AND($H81=$H80, CF80=""), AO80, INDEX(Monsters[Health], $I81))</f>
        <v>64</v>
      </c>
      <c r="L81" cm="1">
        <f t="array" aca="1" ref="L81" ca="1">IF(AND($H81=$H80, $CF80=""), AP80, INDEX(Monsters[Stamina], $I81))</f>
        <v>65</v>
      </c>
      <c r="M81" s="19" cm="1">
        <f t="array" aca="1" ref="M81" ca="1">IF(AND($H81=$H80, $CF80=""), AQ80, INDEX(Monsters[Attack], $I81))</f>
        <v>70</v>
      </c>
      <c r="N81" s="19" cm="1">
        <f t="array" aca="1" ref="N81" ca="1">IF(AND($H81=$H80, $CF80=""), AR80, INDEX(Monsters[Defense], $I81))</f>
        <v>72</v>
      </c>
      <c r="O81" s="19" cm="1">
        <f t="array" aca="1" ref="O81" ca="1">IF(AND($H81=$H80, $CF80=""), AS80, INDEX(Monsters[Luck], $I81))</f>
        <v>50</v>
      </c>
      <c r="P81" cm="1">
        <f t="array" aca="1" ref="P81" ca="1">IF(I81=I80, P80, MATCH(INDEX(Monsters[Element], I81), Elements, 0))</f>
        <v>1</v>
      </c>
      <c r="Q81" s="4" cm="1">
        <f t="array" aca="1" ref="Q81" ca="1">INDEX(Monsters[Chance to Use 2], I81)</f>
        <v>0.55000000000000004</v>
      </c>
      <c r="R81" cm="1">
        <f t="array" aca="1" ref="R81" ca="1">INDEX(Monsters[Ability 1 ID], I81)</f>
        <v>1</v>
      </c>
      <c r="S81" cm="1">
        <f t="array" aca="1" ref="S81" ca="1">INDEX(Monsters[Ability 2 ID], I81)</f>
        <v>7</v>
      </c>
      <c r="T81" cm="1">
        <f t="array" aca="1" ref="T81" ca="1">INDEX(Abilities[Stamina Cost], R81)</f>
        <v>5</v>
      </c>
      <c r="U81" cm="1">
        <f t="array" aca="1" ref="U81" ca="1">INDEX(Abilities[Stamina Cost], S81)</f>
        <v>5</v>
      </c>
      <c r="V81">
        <f t="shared" ca="1" si="37"/>
        <v>1</v>
      </c>
      <c r="W81">
        <f t="shared" ca="1" si="38"/>
        <v>5</v>
      </c>
      <c r="X81">
        <f t="shared" ca="1" si="39"/>
        <v>5</v>
      </c>
      <c r="Y81">
        <f t="shared" ca="1" si="40"/>
        <v>1</v>
      </c>
      <c r="Z81">
        <f t="shared" ca="1" si="41"/>
        <v>1</v>
      </c>
      <c r="AA81" s="19" cm="1">
        <f t="array" aca="1" ref="AA81" ca="1">INDEX(Abilities[Element ID], $Z81)</f>
        <v>1</v>
      </c>
      <c r="AB81" s="19" cm="1">
        <f t="array" aca="1" ref="AB81" ca="1">INDEX(Abilities[Stamina Cost], $Z81)</f>
        <v>5</v>
      </c>
      <c r="AC81" s="19" cm="1">
        <f t="array" aca="1" ref="AC81" ca="1">INDEX(Abilities[Min Damage], $Z81)</f>
        <v>3.5</v>
      </c>
      <c r="AD81" s="19" cm="1">
        <f t="array" aca="1" ref="AD81" ca="1">INDEX(Abilities[Max Damage], $Z81)</f>
        <v>10</v>
      </c>
      <c r="AE81" s="15">
        <f t="shared" ca="1" si="42"/>
        <v>4.7638449911144818</v>
      </c>
      <c r="AF81" t="str" cm="1">
        <f t="array" aca="1" ref="AF81" ca="1">INDEX(Abilities[Special Effect], Z81)</f>
        <v>Hit Chance</v>
      </c>
      <c r="AG81" t="b" cm="1">
        <f t="array" aca="1" ref="AG81" ca="1">RAND() &lt;INDEX(Abilities[Effect Chance], Z81)*O81/100</f>
        <v>0</v>
      </c>
      <c r="AH81" t="str">
        <f t="shared" ca="1" si="43"/>
        <v/>
      </c>
      <c r="AI81" s="15">
        <f t="shared" ca="1" si="44"/>
        <v>0</v>
      </c>
      <c r="AJ81" s="15">
        <f t="shared" ca="1" si="45"/>
        <v>11.890726218590249</v>
      </c>
      <c r="AK81" t="b">
        <f t="shared" ca="1" si="46"/>
        <v>0</v>
      </c>
      <c r="AL81" t="b">
        <f ca="1">AND(AK81, H81=COUNTA(Parties[Player Party]))</f>
        <v>0</v>
      </c>
      <c r="AM81" s="15" cm="1">
        <f t="array" aca="1" ref="AM81" ca="1">INDEX(ElementMultiplier, BM81, P81)*100/N81</f>
        <v>1.3888888888888888</v>
      </c>
      <c r="AN81" s="15">
        <f t="shared" ca="1" si="47"/>
        <v>17</v>
      </c>
      <c r="AO81" s="19">
        <f t="shared" ca="1" si="48"/>
        <v>47</v>
      </c>
      <c r="AP81" s="19">
        <f t="shared" ca="1" si="49"/>
        <v>60</v>
      </c>
      <c r="AQ81" s="19">
        <f t="shared" ca="1" si="50"/>
        <v>70</v>
      </c>
      <c r="AR81" s="19">
        <f t="shared" ca="1" si="51"/>
        <v>65</v>
      </c>
      <c r="AS81" s="19">
        <f t="shared" ca="1" si="52"/>
        <v>50</v>
      </c>
      <c r="AT81">
        <f t="shared" ca="1" si="53"/>
        <v>1</v>
      </c>
      <c r="AU81" cm="1">
        <f t="array" aca="1" ref="AU81" ca="1">IF(AT81=AT80, AU80, INDEX(Parties[Opponent ID], AT81))</f>
        <v>8</v>
      </c>
      <c r="AV81" t="str" cm="1">
        <f t="array" aca="1" ref="AV81" ca="1">IF(AU81=AU80,AV80, INDEX(Monsters[Name], AU81))</f>
        <v>Ripper</v>
      </c>
      <c r="AW81" cm="1">
        <f t="array" aca="1" ref="AW81" ca="1">IF(AND($AT81=$AT80, $CF80=""), CA80, INDEX(Monsters[Health], $AU81))</f>
        <v>36</v>
      </c>
      <c r="AX81" cm="1">
        <f t="array" aca="1" ref="AX81" ca="1">IF(AND($AT81=$AT80, $CF80=""), CB80, INDEX(Monsters[Stamina], $AU81))</f>
        <v>75</v>
      </c>
      <c r="AY81" s="19" cm="1">
        <f t="array" aca="1" ref="AY81" ca="1">IF(AND($AT81=$AT80, $CF80=""), CC80, INDEX(Monsters[Attack], $AU81))</f>
        <v>100</v>
      </c>
      <c r="AZ81" s="19" cm="1">
        <f t="array" aca="1" ref="AZ81" ca="1">IF(AND($AT81=$AT80, $CF80=""), CD80, INDEX(Monsters[Defense], $AU81))</f>
        <v>22</v>
      </c>
      <c r="BA81" s="19" cm="1">
        <f t="array" aca="1" ref="BA81" ca="1">IF(AND($AT81=$AT80, $CF80=""), CE80, INDEX(Monsters[Luck], $AU81))</f>
        <v>70</v>
      </c>
      <c r="BB81" cm="1">
        <f t="array" aca="1" ref="BB81" ca="1">IF(AU81=AU80, BB80, MATCH(INDEX(Monsters[Element], AU81), Elements, 0))</f>
        <v>6</v>
      </c>
      <c r="BC81" s="4" cm="1">
        <f t="array" aca="1" ref="BC81" ca="1">INDEX(Monsters[Chance to Use 2], AU81)</f>
        <v>0.25</v>
      </c>
      <c r="BD81" cm="1">
        <f t="array" aca="1" ref="BD81" ca="1">INDEX(Monsters[Ability 1 ID], AU81)</f>
        <v>7</v>
      </c>
      <c r="BE81" cm="1">
        <f t="array" aca="1" ref="BE81" ca="1">INDEX(Monsters[Ability 2 ID], AU81)</f>
        <v>2</v>
      </c>
      <c r="BF81" cm="1">
        <f t="array" aca="1" ref="BF81" ca="1">INDEX(Abilities[Stamina Cost], BD81)</f>
        <v>5</v>
      </c>
      <c r="BG81" cm="1">
        <f t="array" aca="1" ref="BG81" ca="1">INDEX(Abilities[Stamina Cost], BE81)</f>
        <v>6</v>
      </c>
      <c r="BH81">
        <f t="shared" ca="1" si="54"/>
        <v>1</v>
      </c>
      <c r="BI81">
        <f t="shared" ca="1" si="55"/>
        <v>5</v>
      </c>
      <c r="BJ81">
        <f t="shared" ca="1" si="56"/>
        <v>6</v>
      </c>
      <c r="BK81">
        <f t="shared" ca="1" si="57"/>
        <v>2</v>
      </c>
      <c r="BL81">
        <f t="shared" ca="1" si="58"/>
        <v>2</v>
      </c>
      <c r="BM81" s="19" cm="1">
        <f t="array" aca="1" ref="BM81" ca="1">INDEX(Abilities[Element ID], $BL81)</f>
        <v>1</v>
      </c>
      <c r="BN81" s="19" cm="1">
        <f t="array" aca="1" ref="BN81" ca="1">INDEX(Abilities[Stamina Cost], $BL81)</f>
        <v>6</v>
      </c>
      <c r="BO81" s="19" cm="1">
        <f t="array" aca="1" ref="BO81" ca="1">INDEX(Abilities[Min Damage], $BL81)</f>
        <v>10</v>
      </c>
      <c r="BP81" s="19" cm="1">
        <f t="array" aca="1" ref="BP81" ca="1">INDEX(Abilities[Max Damage], $BL81)</f>
        <v>25</v>
      </c>
      <c r="BQ81" s="15">
        <f t="shared" ca="1" si="59"/>
        <v>11.890726218590249</v>
      </c>
      <c r="BR81" t="str" cm="1">
        <f t="array" aca="1" ref="BR81" ca="1">INDEX(Abilities[Special Effect], BL81)</f>
        <v>Sunder</v>
      </c>
      <c r="BS81" t="b" cm="1">
        <f t="array" aca="1" ref="BS81" ca="1">RAND() &lt;INDEX(Abilities[Effect Chance], BL81)*BA81/100</f>
        <v>1</v>
      </c>
      <c r="BT81" t="str">
        <f t="shared" ca="1" si="60"/>
        <v>Sunder</v>
      </c>
      <c r="BU81" s="15">
        <f t="shared" ca="1" si="61"/>
        <v>11.890726218590249</v>
      </c>
      <c r="BV81" s="15">
        <f t="shared" ca="1" si="62"/>
        <v>0</v>
      </c>
      <c r="BW81" t="b">
        <f t="shared" ca="1" si="63"/>
        <v>0</v>
      </c>
      <c r="BX81" t="b">
        <f ca="1">AND(BW81, AT81=COUNTA(Parties[Opponent Party]))</f>
        <v>0</v>
      </c>
      <c r="BY81" s="15" cm="1">
        <f t="array" aca="1" ref="BY81" ca="1">INDEX(ElementMultiplier, AA81, BB81)*100/AZ81</f>
        <v>6.8181818181818183</v>
      </c>
      <c r="BZ81" s="19">
        <f t="shared" ca="1" si="64"/>
        <v>0</v>
      </c>
      <c r="CA81" s="19">
        <f t="shared" ca="1" si="65"/>
        <v>36</v>
      </c>
      <c r="CB81" s="19">
        <f t="shared" ca="1" si="66"/>
        <v>69</v>
      </c>
      <c r="CC81" s="19">
        <f t="shared" ca="1" si="67"/>
        <v>100</v>
      </c>
      <c r="CD81" s="19">
        <f t="shared" ca="1" si="68"/>
        <v>22</v>
      </c>
      <c r="CE81" s="19">
        <f t="shared" ca="1" si="69"/>
        <v>70</v>
      </c>
      <c r="CF81" t="str">
        <f t="shared" ca="1" si="70"/>
        <v/>
      </c>
    </row>
    <row r="82" spans="8:84">
      <c r="H82">
        <f t="shared" ca="1" si="36"/>
        <v>1</v>
      </c>
      <c r="I82" cm="1">
        <f t="array" aca="1" ref="I82" ca="1">IF(H82=H81, I81, INDEX(Parties[Player ID], H82))</f>
        <v>1</v>
      </c>
      <c r="J82" t="str" cm="1">
        <f t="array" aca="1" ref="J82" ca="1">IF(I82=I81,J81, INDEX(Monsters[Name], I82))</f>
        <v>Hades</v>
      </c>
      <c r="K82" cm="1">
        <f t="array" aca="1" ref="K82" ca="1">IF(AND($H82=$H81, CF81=""), AO81, INDEX(Monsters[Health], $I82))</f>
        <v>47</v>
      </c>
      <c r="L82" cm="1">
        <f t="array" aca="1" ref="L82" ca="1">IF(AND($H82=$H81, $CF81=""), AP81, INDEX(Monsters[Stamina], $I82))</f>
        <v>60</v>
      </c>
      <c r="M82" s="19" cm="1">
        <f t="array" aca="1" ref="M82" ca="1">IF(AND($H82=$H81, $CF81=""), AQ81, INDEX(Monsters[Attack], $I82))</f>
        <v>70</v>
      </c>
      <c r="N82" s="19" cm="1">
        <f t="array" aca="1" ref="N82" ca="1">IF(AND($H82=$H81, $CF81=""), AR81, INDEX(Monsters[Defense], $I82))</f>
        <v>65</v>
      </c>
      <c r="O82" s="19" cm="1">
        <f t="array" aca="1" ref="O82" ca="1">IF(AND($H82=$H81, $CF81=""), AS81, INDEX(Monsters[Luck], $I82))</f>
        <v>50</v>
      </c>
      <c r="P82" cm="1">
        <f t="array" aca="1" ref="P82" ca="1">IF(I82=I81, P81, MATCH(INDEX(Monsters[Element], I82), Elements, 0))</f>
        <v>1</v>
      </c>
      <c r="Q82" s="4" cm="1">
        <f t="array" aca="1" ref="Q82" ca="1">INDEX(Monsters[Chance to Use 2], I82)</f>
        <v>0.55000000000000004</v>
      </c>
      <c r="R82" cm="1">
        <f t="array" aca="1" ref="R82" ca="1">INDEX(Monsters[Ability 1 ID], I82)</f>
        <v>1</v>
      </c>
      <c r="S82" cm="1">
        <f t="array" aca="1" ref="S82" ca="1">INDEX(Monsters[Ability 2 ID], I82)</f>
        <v>7</v>
      </c>
      <c r="T82" cm="1">
        <f t="array" aca="1" ref="T82" ca="1">INDEX(Abilities[Stamina Cost], R82)</f>
        <v>5</v>
      </c>
      <c r="U82" cm="1">
        <f t="array" aca="1" ref="U82" ca="1">INDEX(Abilities[Stamina Cost], S82)</f>
        <v>5</v>
      </c>
      <c r="V82">
        <f t="shared" ca="1" si="37"/>
        <v>1</v>
      </c>
      <c r="W82">
        <f t="shared" ca="1" si="38"/>
        <v>5</v>
      </c>
      <c r="X82">
        <f t="shared" ca="1" si="39"/>
        <v>5</v>
      </c>
      <c r="Y82">
        <f t="shared" ca="1" si="40"/>
        <v>1</v>
      </c>
      <c r="Z82">
        <f t="shared" ca="1" si="41"/>
        <v>1</v>
      </c>
      <c r="AA82" s="19" cm="1">
        <f t="array" aca="1" ref="AA82" ca="1">INDEX(Abilities[Element ID], $Z82)</f>
        <v>1</v>
      </c>
      <c r="AB82" s="19" cm="1">
        <f t="array" aca="1" ref="AB82" ca="1">INDEX(Abilities[Stamina Cost], $Z82)</f>
        <v>5</v>
      </c>
      <c r="AC82" s="19" cm="1">
        <f t="array" aca="1" ref="AC82" ca="1">INDEX(Abilities[Min Damage], $Z82)</f>
        <v>3.5</v>
      </c>
      <c r="AD82" s="19" cm="1">
        <f t="array" aca="1" ref="AD82" ca="1">INDEX(Abilities[Max Damage], $Z82)</f>
        <v>10</v>
      </c>
      <c r="AE82" s="15">
        <f t="shared" ca="1" si="42"/>
        <v>3.757593711089438</v>
      </c>
      <c r="AF82" t="str" cm="1">
        <f t="array" aca="1" ref="AF82" ca="1">INDEX(Abilities[Special Effect], Z82)</f>
        <v>Hit Chance</v>
      </c>
      <c r="AG82" t="b" cm="1">
        <f t="array" aca="1" ref="AG82" ca="1">RAND() &lt;INDEX(Abilities[Effect Chance], Z82)*O82/100</f>
        <v>1</v>
      </c>
      <c r="AH82" t="str">
        <f t="shared" ca="1" si="43"/>
        <v>Hit Chance</v>
      </c>
      <c r="AI82" s="15">
        <f t="shared" ca="1" si="44"/>
        <v>3.757593711089438</v>
      </c>
      <c r="AJ82" s="15">
        <f t="shared" ca="1" si="45"/>
        <v>7.0350335858852944</v>
      </c>
      <c r="AK82" t="b">
        <f t="shared" ca="1" si="46"/>
        <v>0</v>
      </c>
      <c r="AL82" t="b">
        <f ca="1">AND(AK82, H82=COUNTA(Parties[Player Party]))</f>
        <v>0</v>
      </c>
      <c r="AM82" s="15" cm="1">
        <f t="array" aca="1" ref="AM82" ca="1">INDEX(ElementMultiplier, BM82, P82)*100/N82</f>
        <v>0.76923076923076927</v>
      </c>
      <c r="AN82" s="15">
        <f t="shared" ca="1" si="47"/>
        <v>5</v>
      </c>
      <c r="AO82" s="19">
        <f t="shared" ca="1" si="48"/>
        <v>42</v>
      </c>
      <c r="AP82" s="19">
        <f t="shared" ca="1" si="49"/>
        <v>55</v>
      </c>
      <c r="AQ82" s="19">
        <f t="shared" ca="1" si="50"/>
        <v>70</v>
      </c>
      <c r="AR82" s="19">
        <f t="shared" ca="1" si="51"/>
        <v>65</v>
      </c>
      <c r="AS82" s="19">
        <f t="shared" ca="1" si="52"/>
        <v>50</v>
      </c>
      <c r="AT82">
        <f t="shared" ca="1" si="53"/>
        <v>1</v>
      </c>
      <c r="AU82" cm="1">
        <f t="array" aca="1" ref="AU82" ca="1">IF(AT82=AT81, AU81, INDEX(Parties[Opponent ID], AT82))</f>
        <v>8</v>
      </c>
      <c r="AV82" t="str" cm="1">
        <f t="array" aca="1" ref="AV82" ca="1">IF(AU82=AU81,AV81, INDEX(Monsters[Name], AU82))</f>
        <v>Ripper</v>
      </c>
      <c r="AW82" cm="1">
        <f t="array" aca="1" ref="AW82" ca="1">IF(AND($AT82=$AT81, $CF81=""), CA81, INDEX(Monsters[Health], $AU82))</f>
        <v>36</v>
      </c>
      <c r="AX82" cm="1">
        <f t="array" aca="1" ref="AX82" ca="1">IF(AND($AT82=$AT81, $CF81=""), CB81, INDEX(Monsters[Stamina], $AU82))</f>
        <v>69</v>
      </c>
      <c r="AY82" s="19" cm="1">
        <f t="array" aca="1" ref="AY82" ca="1">IF(AND($AT82=$AT81, $CF81=""), CC81, INDEX(Monsters[Attack], $AU82))</f>
        <v>100</v>
      </c>
      <c r="AZ82" s="19" cm="1">
        <f t="array" aca="1" ref="AZ82" ca="1">IF(AND($AT82=$AT81, $CF81=""), CD81, INDEX(Monsters[Defense], $AU82))</f>
        <v>22</v>
      </c>
      <c r="BA82" s="19" cm="1">
        <f t="array" aca="1" ref="BA82" ca="1">IF(AND($AT82=$AT81, $CF81=""), CE81, INDEX(Monsters[Luck], $AU82))</f>
        <v>70</v>
      </c>
      <c r="BB82" cm="1">
        <f t="array" aca="1" ref="BB82" ca="1">IF(AU82=AU81, BB81, MATCH(INDEX(Monsters[Element], AU82), Elements, 0))</f>
        <v>6</v>
      </c>
      <c r="BC82" s="4" cm="1">
        <f t="array" aca="1" ref="BC82" ca="1">INDEX(Monsters[Chance to Use 2], AU82)</f>
        <v>0.25</v>
      </c>
      <c r="BD82" cm="1">
        <f t="array" aca="1" ref="BD82" ca="1">INDEX(Monsters[Ability 1 ID], AU82)</f>
        <v>7</v>
      </c>
      <c r="BE82" cm="1">
        <f t="array" aca="1" ref="BE82" ca="1">INDEX(Monsters[Ability 2 ID], AU82)</f>
        <v>2</v>
      </c>
      <c r="BF82" cm="1">
        <f t="array" aca="1" ref="BF82" ca="1">INDEX(Abilities[Stamina Cost], BD82)</f>
        <v>5</v>
      </c>
      <c r="BG82" cm="1">
        <f t="array" aca="1" ref="BG82" ca="1">INDEX(Abilities[Stamina Cost], BE82)</f>
        <v>6</v>
      </c>
      <c r="BH82">
        <f t="shared" ca="1" si="54"/>
        <v>1</v>
      </c>
      <c r="BI82">
        <f t="shared" ca="1" si="55"/>
        <v>5</v>
      </c>
      <c r="BJ82">
        <f t="shared" ca="1" si="56"/>
        <v>6</v>
      </c>
      <c r="BK82">
        <f t="shared" ca="1" si="57"/>
        <v>1</v>
      </c>
      <c r="BL82">
        <f t="shared" ca="1" si="58"/>
        <v>7</v>
      </c>
      <c r="BM82" s="19" cm="1">
        <f t="array" aca="1" ref="BM82" ca="1">INDEX(Abilities[Element ID], $BL82)</f>
        <v>3</v>
      </c>
      <c r="BN82" s="19" cm="1">
        <f t="array" aca="1" ref="BN82" ca="1">INDEX(Abilities[Stamina Cost], $BL82)</f>
        <v>5</v>
      </c>
      <c r="BO82" s="19" cm="1">
        <f t="array" aca="1" ref="BO82" ca="1">INDEX(Abilities[Min Damage], $BL82)</f>
        <v>5</v>
      </c>
      <c r="BP82" s="19" cm="1">
        <f t="array" aca="1" ref="BP82" ca="1">INDEX(Abilities[Max Damage], $BL82)</f>
        <v>10</v>
      </c>
      <c r="BQ82" s="15">
        <f t="shared" ca="1" si="59"/>
        <v>7.0350335858852944</v>
      </c>
      <c r="BR82" t="str" cm="1">
        <f t="array" aca="1" ref="BR82" ca="1">INDEX(Abilities[Special Effect], BL82)</f>
        <v>Fortify</v>
      </c>
      <c r="BS82" t="b" cm="1">
        <f t="array" aca="1" ref="BS82" ca="1">RAND() &lt;INDEX(Abilities[Effect Chance], BL82)*BA82/100</f>
        <v>0</v>
      </c>
      <c r="BT82" t="str">
        <f t="shared" ca="1" si="60"/>
        <v/>
      </c>
      <c r="BU82" s="15">
        <f t="shared" ca="1" si="61"/>
        <v>7.0350335858852944</v>
      </c>
      <c r="BV82" s="15">
        <f t="shared" ca="1" si="62"/>
        <v>3.757593711089438</v>
      </c>
      <c r="BW82" t="b">
        <f t="shared" ca="1" si="63"/>
        <v>0</v>
      </c>
      <c r="BX82" t="b">
        <f ca="1">AND(BW82, AT82=COUNTA(Parties[Opponent Party]))</f>
        <v>0</v>
      </c>
      <c r="BY82" s="15" cm="1">
        <f t="array" aca="1" ref="BY82" ca="1">INDEX(ElementMultiplier, AA82, BB82)*100/AZ82</f>
        <v>6.8181818181818183</v>
      </c>
      <c r="BZ82" s="19">
        <f t="shared" ca="1" si="64"/>
        <v>26</v>
      </c>
      <c r="CA82" s="19">
        <f t="shared" ca="1" si="65"/>
        <v>10</v>
      </c>
      <c r="CB82" s="19">
        <f t="shared" ca="1" si="66"/>
        <v>64</v>
      </c>
      <c r="CC82" s="19">
        <f t="shared" ca="1" si="67"/>
        <v>100</v>
      </c>
      <c r="CD82" s="19">
        <f t="shared" ca="1" si="68"/>
        <v>22</v>
      </c>
      <c r="CE82" s="19">
        <f t="shared" ca="1" si="69"/>
        <v>70</v>
      </c>
      <c r="CF82" t="str">
        <f t="shared" ca="1" si="70"/>
        <v/>
      </c>
    </row>
    <row r="83" spans="8:84">
      <c r="H83">
        <f t="shared" ca="1" si="36"/>
        <v>1</v>
      </c>
      <c r="I83" cm="1">
        <f t="array" aca="1" ref="I83" ca="1">IF(H83=H82, I82, INDEX(Parties[Player ID], H83))</f>
        <v>1</v>
      </c>
      <c r="J83" t="str" cm="1">
        <f t="array" aca="1" ref="J83" ca="1">IF(I83=I82,J82, INDEX(Monsters[Name], I83))</f>
        <v>Hades</v>
      </c>
      <c r="K83" cm="1">
        <f t="array" aca="1" ref="K83" ca="1">IF(AND($H83=$H82, CF82=""), AO82, INDEX(Monsters[Health], $I83))</f>
        <v>42</v>
      </c>
      <c r="L83" cm="1">
        <f t="array" aca="1" ref="L83" ca="1">IF(AND($H83=$H82, $CF82=""), AP82, INDEX(Monsters[Stamina], $I83))</f>
        <v>55</v>
      </c>
      <c r="M83" s="19" cm="1">
        <f t="array" aca="1" ref="M83" ca="1">IF(AND($H83=$H82, $CF82=""), AQ82, INDEX(Monsters[Attack], $I83))</f>
        <v>70</v>
      </c>
      <c r="N83" s="19" cm="1">
        <f t="array" aca="1" ref="N83" ca="1">IF(AND($H83=$H82, $CF82=""), AR82, INDEX(Monsters[Defense], $I83))</f>
        <v>65</v>
      </c>
      <c r="O83" s="19" cm="1">
        <f t="array" aca="1" ref="O83" ca="1">IF(AND($H83=$H82, $CF82=""), AS82, INDEX(Monsters[Luck], $I83))</f>
        <v>50</v>
      </c>
      <c r="P83" cm="1">
        <f t="array" aca="1" ref="P83" ca="1">IF(I83=I82, P82, MATCH(INDEX(Monsters[Element], I83), Elements, 0))</f>
        <v>1</v>
      </c>
      <c r="Q83" s="4" cm="1">
        <f t="array" aca="1" ref="Q83" ca="1">INDEX(Monsters[Chance to Use 2], I83)</f>
        <v>0.55000000000000004</v>
      </c>
      <c r="R83" cm="1">
        <f t="array" aca="1" ref="R83" ca="1">INDEX(Monsters[Ability 1 ID], I83)</f>
        <v>1</v>
      </c>
      <c r="S83" cm="1">
        <f t="array" aca="1" ref="S83" ca="1">INDEX(Monsters[Ability 2 ID], I83)</f>
        <v>7</v>
      </c>
      <c r="T83" cm="1">
        <f t="array" aca="1" ref="T83" ca="1">INDEX(Abilities[Stamina Cost], R83)</f>
        <v>5</v>
      </c>
      <c r="U83" cm="1">
        <f t="array" aca="1" ref="U83" ca="1">INDEX(Abilities[Stamina Cost], S83)</f>
        <v>5</v>
      </c>
      <c r="V83">
        <f t="shared" ca="1" si="37"/>
        <v>1</v>
      </c>
      <c r="W83">
        <f t="shared" ca="1" si="38"/>
        <v>5</v>
      </c>
      <c r="X83">
        <f t="shared" ca="1" si="39"/>
        <v>5</v>
      </c>
      <c r="Y83">
        <f t="shared" ca="1" si="40"/>
        <v>2</v>
      </c>
      <c r="Z83">
        <f t="shared" ca="1" si="41"/>
        <v>7</v>
      </c>
      <c r="AA83" s="19" cm="1">
        <f t="array" aca="1" ref="AA83" ca="1">INDEX(Abilities[Element ID], $Z83)</f>
        <v>3</v>
      </c>
      <c r="AB83" s="19" cm="1">
        <f t="array" aca="1" ref="AB83" ca="1">INDEX(Abilities[Stamina Cost], $Z83)</f>
        <v>5</v>
      </c>
      <c r="AC83" s="19" cm="1">
        <f t="array" aca="1" ref="AC83" ca="1">INDEX(Abilities[Min Damage], $Z83)</f>
        <v>5</v>
      </c>
      <c r="AD83" s="19" cm="1">
        <f t="array" aca="1" ref="AD83" ca="1">INDEX(Abilities[Max Damage], $Z83)</f>
        <v>10</v>
      </c>
      <c r="AE83" s="15">
        <f t="shared" ca="1" si="42"/>
        <v>6.0181204594240345</v>
      </c>
      <c r="AF83" t="str" cm="1">
        <f t="array" aca="1" ref="AF83" ca="1">INDEX(Abilities[Special Effect], Z83)</f>
        <v>Fortify</v>
      </c>
      <c r="AG83" t="b" cm="1">
        <f t="array" aca="1" ref="AG83" ca="1">RAND() &lt;INDEX(Abilities[Effect Chance], Z83)*O83/100</f>
        <v>1</v>
      </c>
      <c r="AH83" t="str">
        <f t="shared" ca="1" si="43"/>
        <v>Fortify</v>
      </c>
      <c r="AI83" s="15">
        <f t="shared" ca="1" si="44"/>
        <v>6.0181204594240345</v>
      </c>
      <c r="AJ83" s="15">
        <f t="shared" ca="1" si="45"/>
        <v>8.1966431368352737</v>
      </c>
      <c r="AK83" t="b">
        <f t="shared" ca="1" si="46"/>
        <v>0</v>
      </c>
      <c r="AL83" t="b">
        <f ca="1">AND(AK83, H83=COUNTA(Parties[Player Party]))</f>
        <v>0</v>
      </c>
      <c r="AM83" s="15" cm="1">
        <f t="array" aca="1" ref="AM83" ca="1">INDEX(ElementMultiplier, BM83, P83)*100/N83</f>
        <v>0.76923076923076927</v>
      </c>
      <c r="AN83" s="15">
        <f t="shared" ca="1" si="47"/>
        <v>6</v>
      </c>
      <c r="AO83" s="19">
        <f t="shared" ca="1" si="48"/>
        <v>36</v>
      </c>
      <c r="AP83" s="19">
        <f t="shared" ca="1" si="49"/>
        <v>50</v>
      </c>
      <c r="AQ83" s="19">
        <f t="shared" ca="1" si="50"/>
        <v>70</v>
      </c>
      <c r="AR83" s="19">
        <f t="shared" ca="1" si="51"/>
        <v>72</v>
      </c>
      <c r="AS83" s="19">
        <f t="shared" ca="1" si="52"/>
        <v>50</v>
      </c>
      <c r="AT83">
        <f t="shared" ca="1" si="53"/>
        <v>1</v>
      </c>
      <c r="AU83" cm="1">
        <f t="array" aca="1" ref="AU83" ca="1">IF(AT83=AT82, AU82, INDEX(Parties[Opponent ID], AT83))</f>
        <v>8</v>
      </c>
      <c r="AV83" t="str" cm="1">
        <f t="array" aca="1" ref="AV83" ca="1">IF(AU83=AU82,AV82, INDEX(Monsters[Name], AU83))</f>
        <v>Ripper</v>
      </c>
      <c r="AW83" cm="1">
        <f t="array" aca="1" ref="AW83" ca="1">IF(AND($AT83=$AT82, $CF82=""), CA82, INDEX(Monsters[Health], $AU83))</f>
        <v>10</v>
      </c>
      <c r="AX83" cm="1">
        <f t="array" aca="1" ref="AX83" ca="1">IF(AND($AT83=$AT82, $CF82=""), CB82, INDEX(Monsters[Stamina], $AU83))</f>
        <v>64</v>
      </c>
      <c r="AY83" s="19" cm="1">
        <f t="array" aca="1" ref="AY83" ca="1">IF(AND($AT83=$AT82, $CF82=""), CC82, INDEX(Monsters[Attack], $AU83))</f>
        <v>100</v>
      </c>
      <c r="AZ83" s="19" cm="1">
        <f t="array" aca="1" ref="AZ83" ca="1">IF(AND($AT83=$AT82, $CF82=""), CD82, INDEX(Monsters[Defense], $AU83))</f>
        <v>22</v>
      </c>
      <c r="BA83" s="19" cm="1">
        <f t="array" aca="1" ref="BA83" ca="1">IF(AND($AT83=$AT82, $CF82=""), CE82, INDEX(Monsters[Luck], $AU83))</f>
        <v>70</v>
      </c>
      <c r="BB83" cm="1">
        <f t="array" aca="1" ref="BB83" ca="1">IF(AU83=AU82, BB82, MATCH(INDEX(Monsters[Element], AU83), Elements, 0))</f>
        <v>6</v>
      </c>
      <c r="BC83" s="4" cm="1">
        <f t="array" aca="1" ref="BC83" ca="1">INDEX(Monsters[Chance to Use 2], AU83)</f>
        <v>0.25</v>
      </c>
      <c r="BD83" cm="1">
        <f t="array" aca="1" ref="BD83" ca="1">INDEX(Monsters[Ability 1 ID], AU83)</f>
        <v>7</v>
      </c>
      <c r="BE83" cm="1">
        <f t="array" aca="1" ref="BE83" ca="1">INDEX(Monsters[Ability 2 ID], AU83)</f>
        <v>2</v>
      </c>
      <c r="BF83" cm="1">
        <f t="array" aca="1" ref="BF83" ca="1">INDEX(Abilities[Stamina Cost], BD83)</f>
        <v>5</v>
      </c>
      <c r="BG83" cm="1">
        <f t="array" aca="1" ref="BG83" ca="1">INDEX(Abilities[Stamina Cost], BE83)</f>
        <v>6</v>
      </c>
      <c r="BH83">
        <f t="shared" ca="1" si="54"/>
        <v>1</v>
      </c>
      <c r="BI83">
        <f t="shared" ca="1" si="55"/>
        <v>5</v>
      </c>
      <c r="BJ83">
        <f t="shared" ca="1" si="56"/>
        <v>6</v>
      </c>
      <c r="BK83">
        <f t="shared" ca="1" si="57"/>
        <v>1</v>
      </c>
      <c r="BL83">
        <f t="shared" ca="1" si="58"/>
        <v>7</v>
      </c>
      <c r="BM83" s="19" cm="1">
        <f t="array" aca="1" ref="BM83" ca="1">INDEX(Abilities[Element ID], $BL83)</f>
        <v>3</v>
      </c>
      <c r="BN83" s="19" cm="1">
        <f t="array" aca="1" ref="BN83" ca="1">INDEX(Abilities[Stamina Cost], $BL83)</f>
        <v>5</v>
      </c>
      <c r="BO83" s="19" cm="1">
        <f t="array" aca="1" ref="BO83" ca="1">INDEX(Abilities[Min Damage], $BL83)</f>
        <v>5</v>
      </c>
      <c r="BP83" s="19" cm="1">
        <f t="array" aca="1" ref="BP83" ca="1">INDEX(Abilities[Max Damage], $BL83)</f>
        <v>10</v>
      </c>
      <c r="BQ83" s="15">
        <f t="shared" ca="1" si="59"/>
        <v>8.1966431368352737</v>
      </c>
      <c r="BR83" t="str" cm="1">
        <f t="array" aca="1" ref="BR83" ca="1">INDEX(Abilities[Special Effect], BL83)</f>
        <v>Fortify</v>
      </c>
      <c r="BS83" t="b" cm="1">
        <f t="array" aca="1" ref="BS83" ca="1">RAND() &lt;INDEX(Abilities[Effect Chance], BL83)*BA83/100</f>
        <v>0</v>
      </c>
      <c r="BT83" t="str">
        <f t="shared" ca="1" si="60"/>
        <v/>
      </c>
      <c r="BU83" s="15">
        <f t="shared" ca="1" si="61"/>
        <v>8.1966431368352737</v>
      </c>
      <c r="BV83" s="15">
        <f t="shared" ca="1" si="62"/>
        <v>6.0181204594240345</v>
      </c>
      <c r="BW83" t="b">
        <f t="shared" ca="1" si="63"/>
        <v>1</v>
      </c>
      <c r="BX83" t="b">
        <f ca="1">AND(BW83, AT83=COUNTA(Parties[Opponent Party]))</f>
        <v>1</v>
      </c>
      <c r="BY83" s="15" cm="1">
        <f t="array" aca="1" ref="BY83" ca="1">INDEX(ElementMultiplier, AA83, BB83)*100/AZ83</f>
        <v>4.5454545454545459</v>
      </c>
      <c r="BZ83" s="19">
        <f t="shared" ca="1" si="64"/>
        <v>27</v>
      </c>
      <c r="CA83" s="19">
        <f t="shared" ca="1" si="65"/>
        <v>0</v>
      </c>
      <c r="CB83" s="19">
        <f t="shared" ca="1" si="66"/>
        <v>59</v>
      </c>
      <c r="CC83" s="19">
        <f t="shared" ca="1" si="67"/>
        <v>100</v>
      </c>
      <c r="CD83" s="19">
        <f t="shared" ca="1" si="68"/>
        <v>22</v>
      </c>
      <c r="CE83" s="19">
        <f t="shared" ca="1" si="69"/>
        <v>70</v>
      </c>
      <c r="CF83" t="str">
        <f t="shared" ca="1" si="70"/>
        <v>Player</v>
      </c>
    </row>
    <row r="84" spans="8:84">
      <c r="H84">
        <f t="shared" ca="1" si="36"/>
        <v>1</v>
      </c>
      <c r="I84" cm="1">
        <f t="array" aca="1" ref="I84" ca="1">IF(H84=H83, I83, INDEX(Parties[Player ID], H84))</f>
        <v>1</v>
      </c>
      <c r="J84" t="str" cm="1">
        <f t="array" aca="1" ref="J84" ca="1">IF(I84=I83,J83, INDEX(Monsters[Name], I84))</f>
        <v>Hades</v>
      </c>
      <c r="K84" cm="1">
        <f t="array" aca="1" ref="K84" ca="1">IF(AND($H84=$H83, CF83=""), AO83, INDEX(Monsters[Health], $I84))</f>
        <v>80</v>
      </c>
      <c r="L84" cm="1">
        <f t="array" aca="1" ref="L84" ca="1">IF(AND($H84=$H83, $CF83=""), AP83, INDEX(Monsters[Stamina], $I84))</f>
        <v>80</v>
      </c>
      <c r="M84" s="19" cm="1">
        <f t="array" aca="1" ref="M84" ca="1">IF(AND($H84=$H83, $CF83=""), AQ83, INDEX(Monsters[Attack], $I84))</f>
        <v>70</v>
      </c>
      <c r="N84" s="19" cm="1">
        <f t="array" aca="1" ref="N84" ca="1">IF(AND($H84=$H83, $CF83=""), AR83, INDEX(Monsters[Defense], $I84))</f>
        <v>65</v>
      </c>
      <c r="O84" s="19" cm="1">
        <f t="array" aca="1" ref="O84" ca="1">IF(AND($H84=$H83, $CF83=""), AS83, INDEX(Monsters[Luck], $I84))</f>
        <v>50</v>
      </c>
      <c r="P84" cm="1">
        <f t="array" aca="1" ref="P84" ca="1">IF(I84=I83, P83, MATCH(INDEX(Monsters[Element], I84), Elements, 0))</f>
        <v>1</v>
      </c>
      <c r="Q84" s="4" cm="1">
        <f t="array" aca="1" ref="Q84" ca="1">INDEX(Monsters[Chance to Use 2], I84)</f>
        <v>0.55000000000000004</v>
      </c>
      <c r="R84" cm="1">
        <f t="array" aca="1" ref="R84" ca="1">INDEX(Monsters[Ability 1 ID], I84)</f>
        <v>1</v>
      </c>
      <c r="S84" cm="1">
        <f t="array" aca="1" ref="S84" ca="1">INDEX(Monsters[Ability 2 ID], I84)</f>
        <v>7</v>
      </c>
      <c r="T84" cm="1">
        <f t="array" aca="1" ref="T84" ca="1">INDEX(Abilities[Stamina Cost], R84)</f>
        <v>5</v>
      </c>
      <c r="U84" cm="1">
        <f t="array" aca="1" ref="U84" ca="1">INDEX(Abilities[Stamina Cost], S84)</f>
        <v>5</v>
      </c>
      <c r="V84">
        <f t="shared" ca="1" si="37"/>
        <v>1</v>
      </c>
      <c r="W84">
        <f t="shared" ca="1" si="38"/>
        <v>5</v>
      </c>
      <c r="X84">
        <f t="shared" ca="1" si="39"/>
        <v>5</v>
      </c>
      <c r="Y84">
        <f t="shared" ca="1" si="40"/>
        <v>1</v>
      </c>
      <c r="Z84">
        <f t="shared" ca="1" si="41"/>
        <v>1</v>
      </c>
      <c r="AA84" s="19" cm="1">
        <f t="array" aca="1" ref="AA84" ca="1">INDEX(Abilities[Element ID], $Z84)</f>
        <v>1</v>
      </c>
      <c r="AB84" s="19" cm="1">
        <f t="array" aca="1" ref="AB84" ca="1">INDEX(Abilities[Stamina Cost], $Z84)</f>
        <v>5</v>
      </c>
      <c r="AC84" s="19" cm="1">
        <f t="array" aca="1" ref="AC84" ca="1">INDEX(Abilities[Min Damage], $Z84)</f>
        <v>3.5</v>
      </c>
      <c r="AD84" s="19" cm="1">
        <f t="array" aca="1" ref="AD84" ca="1">INDEX(Abilities[Max Damage], $Z84)</f>
        <v>10</v>
      </c>
      <c r="AE84" s="15">
        <f t="shared" ca="1" si="42"/>
        <v>4.1270301411080261</v>
      </c>
      <c r="AF84" t="str" cm="1">
        <f t="array" aca="1" ref="AF84" ca="1">INDEX(Abilities[Special Effect], Z84)</f>
        <v>Hit Chance</v>
      </c>
      <c r="AG84" t="b" cm="1">
        <f t="array" aca="1" ref="AG84" ca="1">RAND() &lt;INDEX(Abilities[Effect Chance], Z84)*O84/100</f>
        <v>0</v>
      </c>
      <c r="AH84" t="str">
        <f t="shared" ca="1" si="43"/>
        <v/>
      </c>
      <c r="AI84" s="15">
        <f t="shared" ca="1" si="44"/>
        <v>0</v>
      </c>
      <c r="AJ84" s="15">
        <f t="shared" ca="1" si="45"/>
        <v>6.3036363927908807</v>
      </c>
      <c r="AK84" t="b">
        <f t="shared" ca="1" si="46"/>
        <v>0</v>
      </c>
      <c r="AL84" t="b">
        <f ca="1">AND(AK84, H84=COUNTA(Parties[Player Party]))</f>
        <v>0</v>
      </c>
      <c r="AM84" s="15" cm="1">
        <f t="array" aca="1" ref="AM84" ca="1">INDEX(ElementMultiplier, BM84, P84)*100/N84</f>
        <v>0.76923076923076927</v>
      </c>
      <c r="AN84" s="15">
        <f t="shared" ca="1" si="47"/>
        <v>5</v>
      </c>
      <c r="AO84" s="19">
        <f t="shared" ca="1" si="48"/>
        <v>75</v>
      </c>
      <c r="AP84" s="19">
        <f t="shared" ca="1" si="49"/>
        <v>75</v>
      </c>
      <c r="AQ84" s="19">
        <f t="shared" ca="1" si="50"/>
        <v>70</v>
      </c>
      <c r="AR84" s="19">
        <f t="shared" ca="1" si="51"/>
        <v>65</v>
      </c>
      <c r="AS84" s="19">
        <f t="shared" ca="1" si="52"/>
        <v>50</v>
      </c>
      <c r="AT84">
        <f t="shared" ca="1" si="53"/>
        <v>1</v>
      </c>
      <c r="AU84" cm="1">
        <f t="array" aca="1" ref="AU84" ca="1">IF(AT84=AT83, AU83, INDEX(Parties[Opponent ID], AT84))</f>
        <v>8</v>
      </c>
      <c r="AV84" t="str" cm="1">
        <f t="array" aca="1" ref="AV84" ca="1">IF(AU84=AU83,AV83, INDEX(Monsters[Name], AU84))</f>
        <v>Ripper</v>
      </c>
      <c r="AW84" cm="1">
        <f t="array" aca="1" ref="AW84" ca="1">IF(AND($AT84=$AT83, $CF83=""), CA83, INDEX(Monsters[Health], $AU84))</f>
        <v>120</v>
      </c>
      <c r="AX84" cm="1">
        <f t="array" aca="1" ref="AX84" ca="1">IF(AND($AT84=$AT83, $CF83=""), CB83, INDEX(Monsters[Stamina], $AU84))</f>
        <v>90</v>
      </c>
      <c r="AY84" s="19" cm="1">
        <f t="array" aca="1" ref="AY84" ca="1">IF(AND($AT84=$AT83, $CF83=""), CC83, INDEX(Monsters[Attack], $AU84))</f>
        <v>100</v>
      </c>
      <c r="AZ84" s="19" cm="1">
        <f t="array" aca="1" ref="AZ84" ca="1">IF(AND($AT84=$AT83, $CF83=""), CD83, INDEX(Monsters[Defense], $AU84))</f>
        <v>18</v>
      </c>
      <c r="BA84" s="19" cm="1">
        <f t="array" aca="1" ref="BA84" ca="1">IF(AND($AT84=$AT83, $CF83=""), CE83, INDEX(Monsters[Luck], $AU84))</f>
        <v>70</v>
      </c>
      <c r="BB84" cm="1">
        <f t="array" aca="1" ref="BB84" ca="1">IF(AU84=AU83, BB83, MATCH(INDEX(Monsters[Element], AU84), Elements, 0))</f>
        <v>6</v>
      </c>
      <c r="BC84" s="4" cm="1">
        <f t="array" aca="1" ref="BC84" ca="1">INDEX(Monsters[Chance to Use 2], AU84)</f>
        <v>0.25</v>
      </c>
      <c r="BD84" cm="1">
        <f t="array" aca="1" ref="BD84" ca="1">INDEX(Monsters[Ability 1 ID], AU84)</f>
        <v>7</v>
      </c>
      <c r="BE84" cm="1">
        <f t="array" aca="1" ref="BE84" ca="1">INDEX(Monsters[Ability 2 ID], AU84)</f>
        <v>2</v>
      </c>
      <c r="BF84" cm="1">
        <f t="array" aca="1" ref="BF84" ca="1">INDEX(Abilities[Stamina Cost], BD84)</f>
        <v>5</v>
      </c>
      <c r="BG84" cm="1">
        <f t="array" aca="1" ref="BG84" ca="1">INDEX(Abilities[Stamina Cost], BE84)</f>
        <v>6</v>
      </c>
      <c r="BH84">
        <f t="shared" ca="1" si="54"/>
        <v>1</v>
      </c>
      <c r="BI84">
        <f t="shared" ca="1" si="55"/>
        <v>5</v>
      </c>
      <c r="BJ84">
        <f t="shared" ca="1" si="56"/>
        <v>6</v>
      </c>
      <c r="BK84">
        <f t="shared" ca="1" si="57"/>
        <v>1</v>
      </c>
      <c r="BL84">
        <f t="shared" ca="1" si="58"/>
        <v>7</v>
      </c>
      <c r="BM84" s="19" cm="1">
        <f t="array" aca="1" ref="BM84" ca="1">INDEX(Abilities[Element ID], $BL84)</f>
        <v>3</v>
      </c>
      <c r="BN84" s="19" cm="1">
        <f t="array" aca="1" ref="BN84" ca="1">INDEX(Abilities[Stamina Cost], $BL84)</f>
        <v>5</v>
      </c>
      <c r="BO84" s="19" cm="1">
        <f t="array" aca="1" ref="BO84" ca="1">INDEX(Abilities[Min Damage], $BL84)</f>
        <v>5</v>
      </c>
      <c r="BP84" s="19" cm="1">
        <f t="array" aca="1" ref="BP84" ca="1">INDEX(Abilities[Max Damage], $BL84)</f>
        <v>10</v>
      </c>
      <c r="BQ84" s="15">
        <f t="shared" ca="1" si="59"/>
        <v>6.3036363927908807</v>
      </c>
      <c r="BR84" t="str" cm="1">
        <f t="array" aca="1" ref="BR84" ca="1">INDEX(Abilities[Special Effect], BL84)</f>
        <v>Fortify</v>
      </c>
      <c r="BS84" t="b" cm="1">
        <f t="array" aca="1" ref="BS84" ca="1">RAND() &lt;INDEX(Abilities[Effect Chance], BL84)*BA84/100</f>
        <v>1</v>
      </c>
      <c r="BT84" t="str">
        <f t="shared" ca="1" si="60"/>
        <v>Fortify</v>
      </c>
      <c r="BU84" s="15">
        <f t="shared" ca="1" si="61"/>
        <v>6.3036363927908807</v>
      </c>
      <c r="BV84" s="15">
        <f t="shared" ca="1" si="62"/>
        <v>0</v>
      </c>
      <c r="BW84" t="b">
        <f t="shared" ca="1" si="63"/>
        <v>0</v>
      </c>
      <c r="BX84" t="b">
        <f ca="1">AND(BW84, AT84=COUNTA(Parties[Opponent Party]))</f>
        <v>0</v>
      </c>
      <c r="BY84" s="15" cm="1">
        <f t="array" aca="1" ref="BY84" ca="1">INDEX(ElementMultiplier, AA84, BB84)*100/AZ84</f>
        <v>8.3333333333333339</v>
      </c>
      <c r="BZ84" s="19">
        <f t="shared" ca="1" si="64"/>
        <v>0</v>
      </c>
      <c r="CA84" s="19">
        <f t="shared" ca="1" si="65"/>
        <v>120</v>
      </c>
      <c r="CB84" s="19">
        <f t="shared" ca="1" si="66"/>
        <v>85</v>
      </c>
      <c r="CC84" s="19">
        <f t="shared" ca="1" si="67"/>
        <v>100</v>
      </c>
      <c r="CD84" s="19">
        <f t="shared" ca="1" si="68"/>
        <v>20</v>
      </c>
      <c r="CE84" s="19">
        <f t="shared" ca="1" si="69"/>
        <v>70</v>
      </c>
      <c r="CF84" t="str">
        <f t="shared" ca="1" si="70"/>
        <v/>
      </c>
    </row>
    <row r="85" spans="8:84">
      <c r="H85">
        <f t="shared" ca="1" si="36"/>
        <v>1</v>
      </c>
      <c r="I85" cm="1">
        <f t="array" aca="1" ref="I85" ca="1">IF(H85=H84, I84, INDEX(Parties[Player ID], H85))</f>
        <v>1</v>
      </c>
      <c r="J85" t="str" cm="1">
        <f t="array" aca="1" ref="J85" ca="1">IF(I85=I84,J84, INDEX(Monsters[Name], I85))</f>
        <v>Hades</v>
      </c>
      <c r="K85" cm="1">
        <f t="array" aca="1" ref="K85" ca="1">IF(AND($H85=$H84, CF84=""), AO84, INDEX(Monsters[Health], $I85))</f>
        <v>75</v>
      </c>
      <c r="L85" cm="1">
        <f t="array" aca="1" ref="L85" ca="1">IF(AND($H85=$H84, $CF84=""), AP84, INDEX(Monsters[Stamina], $I85))</f>
        <v>75</v>
      </c>
      <c r="M85" s="19" cm="1">
        <f t="array" aca="1" ref="M85" ca="1">IF(AND($H85=$H84, $CF84=""), AQ84, INDEX(Monsters[Attack], $I85))</f>
        <v>70</v>
      </c>
      <c r="N85" s="19" cm="1">
        <f t="array" aca="1" ref="N85" ca="1">IF(AND($H85=$H84, $CF84=""), AR84, INDEX(Monsters[Defense], $I85))</f>
        <v>65</v>
      </c>
      <c r="O85" s="19" cm="1">
        <f t="array" aca="1" ref="O85" ca="1">IF(AND($H85=$H84, $CF84=""), AS84, INDEX(Monsters[Luck], $I85))</f>
        <v>50</v>
      </c>
      <c r="P85" cm="1">
        <f t="array" aca="1" ref="P85" ca="1">IF(I85=I84, P84, MATCH(INDEX(Monsters[Element], I85), Elements, 0))</f>
        <v>1</v>
      </c>
      <c r="Q85" s="4" cm="1">
        <f t="array" aca="1" ref="Q85" ca="1">INDEX(Monsters[Chance to Use 2], I85)</f>
        <v>0.55000000000000004</v>
      </c>
      <c r="R85" cm="1">
        <f t="array" aca="1" ref="R85" ca="1">INDEX(Monsters[Ability 1 ID], I85)</f>
        <v>1</v>
      </c>
      <c r="S85" cm="1">
        <f t="array" aca="1" ref="S85" ca="1">INDEX(Monsters[Ability 2 ID], I85)</f>
        <v>7</v>
      </c>
      <c r="T85" cm="1">
        <f t="array" aca="1" ref="T85" ca="1">INDEX(Abilities[Stamina Cost], R85)</f>
        <v>5</v>
      </c>
      <c r="U85" cm="1">
        <f t="array" aca="1" ref="U85" ca="1">INDEX(Abilities[Stamina Cost], S85)</f>
        <v>5</v>
      </c>
      <c r="V85">
        <f t="shared" ca="1" si="37"/>
        <v>1</v>
      </c>
      <c r="W85">
        <f t="shared" ca="1" si="38"/>
        <v>5</v>
      </c>
      <c r="X85">
        <f t="shared" ca="1" si="39"/>
        <v>5</v>
      </c>
      <c r="Y85">
        <f t="shared" ca="1" si="40"/>
        <v>2</v>
      </c>
      <c r="Z85">
        <f t="shared" ca="1" si="41"/>
        <v>7</v>
      </c>
      <c r="AA85" s="19" cm="1">
        <f t="array" aca="1" ref="AA85" ca="1">INDEX(Abilities[Element ID], $Z85)</f>
        <v>3</v>
      </c>
      <c r="AB85" s="19" cm="1">
        <f t="array" aca="1" ref="AB85" ca="1">INDEX(Abilities[Stamina Cost], $Z85)</f>
        <v>5</v>
      </c>
      <c r="AC85" s="19" cm="1">
        <f t="array" aca="1" ref="AC85" ca="1">INDEX(Abilities[Min Damage], $Z85)</f>
        <v>5</v>
      </c>
      <c r="AD85" s="19" cm="1">
        <f t="array" aca="1" ref="AD85" ca="1">INDEX(Abilities[Max Damage], $Z85)</f>
        <v>10</v>
      </c>
      <c r="AE85" s="15">
        <f t="shared" ca="1" si="42"/>
        <v>6.1278844236449173</v>
      </c>
      <c r="AF85" t="str" cm="1">
        <f t="array" aca="1" ref="AF85" ca="1">INDEX(Abilities[Special Effect], Z85)</f>
        <v>Fortify</v>
      </c>
      <c r="AG85" t="b" cm="1">
        <f t="array" aca="1" ref="AG85" ca="1">RAND() &lt;INDEX(Abilities[Effect Chance], Z85)*O85/100</f>
        <v>1</v>
      </c>
      <c r="AH85" t="str">
        <f t="shared" ca="1" si="43"/>
        <v>Fortify</v>
      </c>
      <c r="AI85" s="15">
        <f t="shared" ca="1" si="44"/>
        <v>6.1278844236449173</v>
      </c>
      <c r="AJ85" s="15">
        <f t="shared" ca="1" si="45"/>
        <v>14.310040425707353</v>
      </c>
      <c r="AK85" t="b">
        <f t="shared" ca="1" si="46"/>
        <v>0</v>
      </c>
      <c r="AL85" t="b">
        <f ca="1">AND(AK85, H85=COUNTA(Parties[Player Party]))</f>
        <v>0</v>
      </c>
      <c r="AM85" s="15" cm="1">
        <f t="array" aca="1" ref="AM85" ca="1">INDEX(ElementMultiplier, BM85, P85)*100/N85</f>
        <v>1.5384615384615385</v>
      </c>
      <c r="AN85" s="15">
        <f t="shared" ca="1" si="47"/>
        <v>22</v>
      </c>
      <c r="AO85" s="19">
        <f t="shared" ca="1" si="48"/>
        <v>53</v>
      </c>
      <c r="AP85" s="19">
        <f t="shared" ca="1" si="49"/>
        <v>70</v>
      </c>
      <c r="AQ85" s="19">
        <f t="shared" ca="1" si="50"/>
        <v>70</v>
      </c>
      <c r="AR85" s="19">
        <f t="shared" ca="1" si="51"/>
        <v>72</v>
      </c>
      <c r="AS85" s="19">
        <f t="shared" ca="1" si="52"/>
        <v>50</v>
      </c>
      <c r="AT85">
        <f t="shared" ca="1" si="53"/>
        <v>1</v>
      </c>
      <c r="AU85" cm="1">
        <f t="array" aca="1" ref="AU85" ca="1">IF(AT85=AT84, AU84, INDEX(Parties[Opponent ID], AT85))</f>
        <v>8</v>
      </c>
      <c r="AV85" t="str" cm="1">
        <f t="array" aca="1" ref="AV85" ca="1">IF(AU85=AU84,AV84, INDEX(Monsters[Name], AU85))</f>
        <v>Ripper</v>
      </c>
      <c r="AW85" cm="1">
        <f t="array" aca="1" ref="AW85" ca="1">IF(AND($AT85=$AT84, $CF84=""), CA84, INDEX(Monsters[Health], $AU85))</f>
        <v>120</v>
      </c>
      <c r="AX85" cm="1">
        <f t="array" aca="1" ref="AX85" ca="1">IF(AND($AT85=$AT84, $CF84=""), CB84, INDEX(Monsters[Stamina], $AU85))</f>
        <v>85</v>
      </c>
      <c r="AY85" s="19" cm="1">
        <f t="array" aca="1" ref="AY85" ca="1">IF(AND($AT85=$AT84, $CF84=""), CC84, INDEX(Monsters[Attack], $AU85))</f>
        <v>100</v>
      </c>
      <c r="AZ85" s="19" cm="1">
        <f t="array" aca="1" ref="AZ85" ca="1">IF(AND($AT85=$AT84, $CF84=""), CD84, INDEX(Monsters[Defense], $AU85))</f>
        <v>20</v>
      </c>
      <c r="BA85" s="19" cm="1">
        <f t="array" aca="1" ref="BA85" ca="1">IF(AND($AT85=$AT84, $CF84=""), CE84, INDEX(Monsters[Luck], $AU85))</f>
        <v>70</v>
      </c>
      <c r="BB85" cm="1">
        <f t="array" aca="1" ref="BB85" ca="1">IF(AU85=AU84, BB84, MATCH(INDEX(Monsters[Element], AU85), Elements, 0))</f>
        <v>6</v>
      </c>
      <c r="BC85" s="4" cm="1">
        <f t="array" aca="1" ref="BC85" ca="1">INDEX(Monsters[Chance to Use 2], AU85)</f>
        <v>0.25</v>
      </c>
      <c r="BD85" cm="1">
        <f t="array" aca="1" ref="BD85" ca="1">INDEX(Monsters[Ability 1 ID], AU85)</f>
        <v>7</v>
      </c>
      <c r="BE85" cm="1">
        <f t="array" aca="1" ref="BE85" ca="1">INDEX(Monsters[Ability 2 ID], AU85)</f>
        <v>2</v>
      </c>
      <c r="BF85" cm="1">
        <f t="array" aca="1" ref="BF85" ca="1">INDEX(Abilities[Stamina Cost], BD85)</f>
        <v>5</v>
      </c>
      <c r="BG85" cm="1">
        <f t="array" aca="1" ref="BG85" ca="1">INDEX(Abilities[Stamina Cost], BE85)</f>
        <v>6</v>
      </c>
      <c r="BH85">
        <f t="shared" ca="1" si="54"/>
        <v>1</v>
      </c>
      <c r="BI85">
        <f t="shared" ca="1" si="55"/>
        <v>5</v>
      </c>
      <c r="BJ85">
        <f t="shared" ca="1" si="56"/>
        <v>6</v>
      </c>
      <c r="BK85">
        <f t="shared" ca="1" si="57"/>
        <v>2</v>
      </c>
      <c r="BL85">
        <f t="shared" ca="1" si="58"/>
        <v>2</v>
      </c>
      <c r="BM85" s="19" cm="1">
        <f t="array" aca="1" ref="BM85" ca="1">INDEX(Abilities[Element ID], $BL85)</f>
        <v>1</v>
      </c>
      <c r="BN85" s="19" cm="1">
        <f t="array" aca="1" ref="BN85" ca="1">INDEX(Abilities[Stamina Cost], $BL85)</f>
        <v>6</v>
      </c>
      <c r="BO85" s="19" cm="1">
        <f t="array" aca="1" ref="BO85" ca="1">INDEX(Abilities[Min Damage], $BL85)</f>
        <v>10</v>
      </c>
      <c r="BP85" s="19" cm="1">
        <f t="array" aca="1" ref="BP85" ca="1">INDEX(Abilities[Max Damage], $BL85)</f>
        <v>25</v>
      </c>
      <c r="BQ85" s="15">
        <f t="shared" ca="1" si="59"/>
        <v>14.310040425707353</v>
      </c>
      <c r="BR85" t="str" cm="1">
        <f t="array" aca="1" ref="BR85" ca="1">INDEX(Abilities[Special Effect], BL85)</f>
        <v>Sunder</v>
      </c>
      <c r="BS85" t="b" cm="1">
        <f t="array" aca="1" ref="BS85" ca="1">RAND() &lt;INDEX(Abilities[Effect Chance], BL85)*BA85/100</f>
        <v>0</v>
      </c>
      <c r="BT85" t="str">
        <f t="shared" ca="1" si="60"/>
        <v/>
      </c>
      <c r="BU85" s="15">
        <f t="shared" ca="1" si="61"/>
        <v>14.310040425707353</v>
      </c>
      <c r="BV85" s="15">
        <f t="shared" ca="1" si="62"/>
        <v>6.1278844236449173</v>
      </c>
      <c r="BW85" t="b">
        <f t="shared" ca="1" si="63"/>
        <v>0</v>
      </c>
      <c r="BX85" t="b">
        <f ca="1">AND(BW85, AT85=COUNTA(Parties[Opponent Party]))</f>
        <v>0</v>
      </c>
      <c r="BY85" s="15" cm="1">
        <f t="array" aca="1" ref="BY85" ca="1">INDEX(ElementMultiplier, AA85, BB85)*100/AZ85</f>
        <v>5</v>
      </c>
      <c r="BZ85" s="19">
        <f t="shared" ca="1" si="64"/>
        <v>31</v>
      </c>
      <c r="CA85" s="19">
        <f t="shared" ca="1" si="65"/>
        <v>89</v>
      </c>
      <c r="CB85" s="19">
        <f t="shared" ca="1" si="66"/>
        <v>79</v>
      </c>
      <c r="CC85" s="19">
        <f t="shared" ca="1" si="67"/>
        <v>100</v>
      </c>
      <c r="CD85" s="19">
        <f t="shared" ca="1" si="68"/>
        <v>20</v>
      </c>
      <c r="CE85" s="19">
        <f t="shared" ca="1" si="69"/>
        <v>70</v>
      </c>
      <c r="CF85" t="str">
        <f t="shared" ca="1" si="70"/>
        <v/>
      </c>
    </row>
    <row r="86" spans="8:84">
      <c r="H86">
        <f t="shared" ca="1" si="36"/>
        <v>1</v>
      </c>
      <c r="I86" cm="1">
        <f t="array" aca="1" ref="I86" ca="1">IF(H86=H85, I85, INDEX(Parties[Player ID], H86))</f>
        <v>1</v>
      </c>
      <c r="J86" t="str" cm="1">
        <f t="array" aca="1" ref="J86" ca="1">IF(I86=I85,J85, INDEX(Monsters[Name], I86))</f>
        <v>Hades</v>
      </c>
      <c r="K86" cm="1">
        <f t="array" aca="1" ref="K86" ca="1">IF(AND($H86=$H85, CF85=""), AO85, INDEX(Monsters[Health], $I86))</f>
        <v>53</v>
      </c>
      <c r="L86" cm="1">
        <f t="array" aca="1" ref="L86" ca="1">IF(AND($H86=$H85, $CF85=""), AP85, INDEX(Monsters[Stamina], $I86))</f>
        <v>70</v>
      </c>
      <c r="M86" s="19" cm="1">
        <f t="array" aca="1" ref="M86" ca="1">IF(AND($H86=$H85, $CF85=""), AQ85, INDEX(Monsters[Attack], $I86))</f>
        <v>70</v>
      </c>
      <c r="N86" s="19" cm="1">
        <f t="array" aca="1" ref="N86" ca="1">IF(AND($H86=$H85, $CF85=""), AR85, INDEX(Monsters[Defense], $I86))</f>
        <v>72</v>
      </c>
      <c r="O86" s="19" cm="1">
        <f t="array" aca="1" ref="O86" ca="1">IF(AND($H86=$H85, $CF85=""), AS85, INDEX(Monsters[Luck], $I86))</f>
        <v>50</v>
      </c>
      <c r="P86" cm="1">
        <f t="array" aca="1" ref="P86" ca="1">IF(I86=I85, P85, MATCH(INDEX(Monsters[Element], I86), Elements, 0))</f>
        <v>1</v>
      </c>
      <c r="Q86" s="4" cm="1">
        <f t="array" aca="1" ref="Q86" ca="1">INDEX(Monsters[Chance to Use 2], I86)</f>
        <v>0.55000000000000004</v>
      </c>
      <c r="R86" cm="1">
        <f t="array" aca="1" ref="R86" ca="1">INDEX(Monsters[Ability 1 ID], I86)</f>
        <v>1</v>
      </c>
      <c r="S86" cm="1">
        <f t="array" aca="1" ref="S86" ca="1">INDEX(Monsters[Ability 2 ID], I86)</f>
        <v>7</v>
      </c>
      <c r="T86" cm="1">
        <f t="array" aca="1" ref="T86" ca="1">INDEX(Abilities[Stamina Cost], R86)</f>
        <v>5</v>
      </c>
      <c r="U86" cm="1">
        <f t="array" aca="1" ref="U86" ca="1">INDEX(Abilities[Stamina Cost], S86)</f>
        <v>5</v>
      </c>
      <c r="V86">
        <f t="shared" ca="1" si="37"/>
        <v>1</v>
      </c>
      <c r="W86">
        <f t="shared" ca="1" si="38"/>
        <v>5</v>
      </c>
      <c r="X86">
        <f t="shared" ca="1" si="39"/>
        <v>5</v>
      </c>
      <c r="Y86">
        <f t="shared" ca="1" si="40"/>
        <v>2</v>
      </c>
      <c r="Z86">
        <f t="shared" ca="1" si="41"/>
        <v>7</v>
      </c>
      <c r="AA86" s="19" cm="1">
        <f t="array" aca="1" ref="AA86" ca="1">INDEX(Abilities[Element ID], $Z86)</f>
        <v>3</v>
      </c>
      <c r="AB86" s="19" cm="1">
        <f t="array" aca="1" ref="AB86" ca="1">INDEX(Abilities[Stamina Cost], $Z86)</f>
        <v>5</v>
      </c>
      <c r="AC86" s="19" cm="1">
        <f t="array" aca="1" ref="AC86" ca="1">INDEX(Abilities[Min Damage], $Z86)</f>
        <v>5</v>
      </c>
      <c r="AD86" s="19" cm="1">
        <f t="array" aca="1" ref="AD86" ca="1">INDEX(Abilities[Max Damage], $Z86)</f>
        <v>10</v>
      </c>
      <c r="AE86" s="15">
        <f t="shared" ca="1" si="42"/>
        <v>5.3505883576795661</v>
      </c>
      <c r="AF86" t="str" cm="1">
        <f t="array" aca="1" ref="AF86" ca="1">INDEX(Abilities[Special Effect], Z86)</f>
        <v>Fortify</v>
      </c>
      <c r="AG86" t="b" cm="1">
        <f t="array" aca="1" ref="AG86" ca="1">RAND() &lt;INDEX(Abilities[Effect Chance], Z86)*O86/100</f>
        <v>0</v>
      </c>
      <c r="AH86" t="str">
        <f t="shared" ca="1" si="43"/>
        <v/>
      </c>
      <c r="AI86" s="15">
        <f t="shared" ca="1" si="44"/>
        <v>5.3505883576795661</v>
      </c>
      <c r="AJ86" s="15">
        <f t="shared" ca="1" si="45"/>
        <v>15.335643364028272</v>
      </c>
      <c r="AK86" t="b">
        <f t="shared" ca="1" si="46"/>
        <v>0</v>
      </c>
      <c r="AL86" t="b">
        <f ca="1">AND(AK86, H86=COUNTA(Parties[Player Party]))</f>
        <v>0</v>
      </c>
      <c r="AM86" s="15" cm="1">
        <f t="array" aca="1" ref="AM86" ca="1">INDEX(ElementMultiplier, BM86, P86)*100/N86</f>
        <v>1.3888888888888888</v>
      </c>
      <c r="AN86" s="15">
        <f t="shared" ca="1" si="47"/>
        <v>21</v>
      </c>
      <c r="AO86" s="19">
        <f t="shared" ca="1" si="48"/>
        <v>32</v>
      </c>
      <c r="AP86" s="19">
        <f t="shared" ca="1" si="49"/>
        <v>65</v>
      </c>
      <c r="AQ86" s="19">
        <f t="shared" ca="1" si="50"/>
        <v>70</v>
      </c>
      <c r="AR86" s="19">
        <f t="shared" ca="1" si="51"/>
        <v>65</v>
      </c>
      <c r="AS86" s="19">
        <f t="shared" ca="1" si="52"/>
        <v>50</v>
      </c>
      <c r="AT86">
        <f t="shared" ca="1" si="53"/>
        <v>1</v>
      </c>
      <c r="AU86" cm="1">
        <f t="array" aca="1" ref="AU86" ca="1">IF(AT86=AT85, AU85, INDEX(Parties[Opponent ID], AT86))</f>
        <v>8</v>
      </c>
      <c r="AV86" t="str" cm="1">
        <f t="array" aca="1" ref="AV86" ca="1">IF(AU86=AU85,AV85, INDEX(Monsters[Name], AU86))</f>
        <v>Ripper</v>
      </c>
      <c r="AW86" cm="1">
        <f t="array" aca="1" ref="AW86" ca="1">IF(AND($AT86=$AT85, $CF85=""), CA85, INDEX(Monsters[Health], $AU86))</f>
        <v>89</v>
      </c>
      <c r="AX86" cm="1">
        <f t="array" aca="1" ref="AX86" ca="1">IF(AND($AT86=$AT85, $CF85=""), CB85, INDEX(Monsters[Stamina], $AU86))</f>
        <v>79</v>
      </c>
      <c r="AY86" s="19" cm="1">
        <f t="array" aca="1" ref="AY86" ca="1">IF(AND($AT86=$AT85, $CF85=""), CC85, INDEX(Monsters[Attack], $AU86))</f>
        <v>100</v>
      </c>
      <c r="AZ86" s="19" cm="1">
        <f t="array" aca="1" ref="AZ86" ca="1">IF(AND($AT86=$AT85, $CF85=""), CD85, INDEX(Monsters[Defense], $AU86))</f>
        <v>20</v>
      </c>
      <c r="BA86" s="19" cm="1">
        <f t="array" aca="1" ref="BA86" ca="1">IF(AND($AT86=$AT85, $CF85=""), CE85, INDEX(Monsters[Luck], $AU86))</f>
        <v>70</v>
      </c>
      <c r="BB86" cm="1">
        <f t="array" aca="1" ref="BB86" ca="1">IF(AU86=AU85, BB85, MATCH(INDEX(Monsters[Element], AU86), Elements, 0))</f>
        <v>6</v>
      </c>
      <c r="BC86" s="4" cm="1">
        <f t="array" aca="1" ref="BC86" ca="1">INDEX(Monsters[Chance to Use 2], AU86)</f>
        <v>0.25</v>
      </c>
      <c r="BD86" cm="1">
        <f t="array" aca="1" ref="BD86" ca="1">INDEX(Monsters[Ability 1 ID], AU86)</f>
        <v>7</v>
      </c>
      <c r="BE86" cm="1">
        <f t="array" aca="1" ref="BE86" ca="1">INDEX(Monsters[Ability 2 ID], AU86)</f>
        <v>2</v>
      </c>
      <c r="BF86" cm="1">
        <f t="array" aca="1" ref="BF86" ca="1">INDEX(Abilities[Stamina Cost], BD86)</f>
        <v>5</v>
      </c>
      <c r="BG86" cm="1">
        <f t="array" aca="1" ref="BG86" ca="1">INDEX(Abilities[Stamina Cost], BE86)</f>
        <v>6</v>
      </c>
      <c r="BH86">
        <f t="shared" ca="1" si="54"/>
        <v>1</v>
      </c>
      <c r="BI86">
        <f t="shared" ca="1" si="55"/>
        <v>5</v>
      </c>
      <c r="BJ86">
        <f t="shared" ca="1" si="56"/>
        <v>6</v>
      </c>
      <c r="BK86">
        <f t="shared" ca="1" si="57"/>
        <v>2</v>
      </c>
      <c r="BL86">
        <f t="shared" ca="1" si="58"/>
        <v>2</v>
      </c>
      <c r="BM86" s="19" cm="1">
        <f t="array" aca="1" ref="BM86" ca="1">INDEX(Abilities[Element ID], $BL86)</f>
        <v>1</v>
      </c>
      <c r="BN86" s="19" cm="1">
        <f t="array" aca="1" ref="BN86" ca="1">INDEX(Abilities[Stamina Cost], $BL86)</f>
        <v>6</v>
      </c>
      <c r="BO86" s="19" cm="1">
        <f t="array" aca="1" ref="BO86" ca="1">INDEX(Abilities[Min Damage], $BL86)</f>
        <v>10</v>
      </c>
      <c r="BP86" s="19" cm="1">
        <f t="array" aca="1" ref="BP86" ca="1">INDEX(Abilities[Max Damage], $BL86)</f>
        <v>25</v>
      </c>
      <c r="BQ86" s="15">
        <f t="shared" ca="1" si="59"/>
        <v>15.335643364028272</v>
      </c>
      <c r="BR86" t="str" cm="1">
        <f t="array" aca="1" ref="BR86" ca="1">INDEX(Abilities[Special Effect], BL86)</f>
        <v>Sunder</v>
      </c>
      <c r="BS86" t="b" cm="1">
        <f t="array" aca="1" ref="BS86" ca="1">RAND() &lt;INDEX(Abilities[Effect Chance], BL86)*BA86/100</f>
        <v>1</v>
      </c>
      <c r="BT86" t="str">
        <f t="shared" ca="1" si="60"/>
        <v>Sunder</v>
      </c>
      <c r="BU86" s="15">
        <f t="shared" ca="1" si="61"/>
        <v>15.335643364028272</v>
      </c>
      <c r="BV86" s="15">
        <f t="shared" ca="1" si="62"/>
        <v>5.3505883576795661</v>
      </c>
      <c r="BW86" t="b">
        <f t="shared" ca="1" si="63"/>
        <v>0</v>
      </c>
      <c r="BX86" t="b">
        <f ca="1">AND(BW86, AT86=COUNTA(Parties[Opponent Party]))</f>
        <v>0</v>
      </c>
      <c r="BY86" s="15" cm="1">
        <f t="array" aca="1" ref="BY86" ca="1">INDEX(ElementMultiplier, AA86, BB86)*100/AZ86</f>
        <v>5</v>
      </c>
      <c r="BZ86" s="19">
        <f t="shared" ca="1" si="64"/>
        <v>27</v>
      </c>
      <c r="CA86" s="19">
        <f t="shared" ca="1" si="65"/>
        <v>62</v>
      </c>
      <c r="CB86" s="19">
        <f t="shared" ca="1" si="66"/>
        <v>73</v>
      </c>
      <c r="CC86" s="19">
        <f t="shared" ca="1" si="67"/>
        <v>100</v>
      </c>
      <c r="CD86" s="19">
        <f t="shared" ca="1" si="68"/>
        <v>20</v>
      </c>
      <c r="CE86" s="19">
        <f t="shared" ca="1" si="69"/>
        <v>70</v>
      </c>
      <c r="CF86" t="str">
        <f t="shared" ca="1" si="70"/>
        <v/>
      </c>
    </row>
    <row r="87" spans="8:84">
      <c r="H87">
        <f t="shared" ca="1" si="36"/>
        <v>1</v>
      </c>
      <c r="I87" cm="1">
        <f t="array" aca="1" ref="I87" ca="1">IF(H87=H86, I86, INDEX(Parties[Player ID], H87))</f>
        <v>1</v>
      </c>
      <c r="J87" t="str" cm="1">
        <f t="array" aca="1" ref="J87" ca="1">IF(I87=I86,J86, INDEX(Monsters[Name], I87))</f>
        <v>Hades</v>
      </c>
      <c r="K87" cm="1">
        <f t="array" aca="1" ref="K87" ca="1">IF(AND($H87=$H86, CF86=""), AO86, INDEX(Monsters[Health], $I87))</f>
        <v>32</v>
      </c>
      <c r="L87" cm="1">
        <f t="array" aca="1" ref="L87" ca="1">IF(AND($H87=$H86, $CF86=""), AP86, INDEX(Monsters[Stamina], $I87))</f>
        <v>65</v>
      </c>
      <c r="M87" s="19" cm="1">
        <f t="array" aca="1" ref="M87" ca="1">IF(AND($H87=$H86, $CF86=""), AQ86, INDEX(Monsters[Attack], $I87))</f>
        <v>70</v>
      </c>
      <c r="N87" s="19" cm="1">
        <f t="array" aca="1" ref="N87" ca="1">IF(AND($H87=$H86, $CF86=""), AR86, INDEX(Monsters[Defense], $I87))</f>
        <v>65</v>
      </c>
      <c r="O87" s="19" cm="1">
        <f t="array" aca="1" ref="O87" ca="1">IF(AND($H87=$H86, $CF86=""), AS86, INDEX(Monsters[Luck], $I87))</f>
        <v>50</v>
      </c>
      <c r="P87" cm="1">
        <f t="array" aca="1" ref="P87" ca="1">IF(I87=I86, P86, MATCH(INDEX(Monsters[Element], I87), Elements, 0))</f>
        <v>1</v>
      </c>
      <c r="Q87" s="4" cm="1">
        <f t="array" aca="1" ref="Q87" ca="1">INDEX(Monsters[Chance to Use 2], I87)</f>
        <v>0.55000000000000004</v>
      </c>
      <c r="R87" cm="1">
        <f t="array" aca="1" ref="R87" ca="1">INDEX(Monsters[Ability 1 ID], I87)</f>
        <v>1</v>
      </c>
      <c r="S87" cm="1">
        <f t="array" aca="1" ref="S87" ca="1">INDEX(Monsters[Ability 2 ID], I87)</f>
        <v>7</v>
      </c>
      <c r="T87" cm="1">
        <f t="array" aca="1" ref="T87" ca="1">INDEX(Abilities[Stamina Cost], R87)</f>
        <v>5</v>
      </c>
      <c r="U87" cm="1">
        <f t="array" aca="1" ref="U87" ca="1">INDEX(Abilities[Stamina Cost], S87)</f>
        <v>5</v>
      </c>
      <c r="V87">
        <f t="shared" ca="1" si="37"/>
        <v>1</v>
      </c>
      <c r="W87">
        <f t="shared" ca="1" si="38"/>
        <v>5</v>
      </c>
      <c r="X87">
        <f t="shared" ca="1" si="39"/>
        <v>5</v>
      </c>
      <c r="Y87">
        <f t="shared" ca="1" si="40"/>
        <v>2</v>
      </c>
      <c r="Z87">
        <f t="shared" ca="1" si="41"/>
        <v>7</v>
      </c>
      <c r="AA87" s="19" cm="1">
        <f t="array" aca="1" ref="AA87" ca="1">INDEX(Abilities[Element ID], $Z87)</f>
        <v>3</v>
      </c>
      <c r="AB87" s="19" cm="1">
        <f t="array" aca="1" ref="AB87" ca="1">INDEX(Abilities[Stamina Cost], $Z87)</f>
        <v>5</v>
      </c>
      <c r="AC87" s="19" cm="1">
        <f t="array" aca="1" ref="AC87" ca="1">INDEX(Abilities[Min Damage], $Z87)</f>
        <v>5</v>
      </c>
      <c r="AD87" s="19" cm="1">
        <f t="array" aca="1" ref="AD87" ca="1">INDEX(Abilities[Max Damage], $Z87)</f>
        <v>10</v>
      </c>
      <c r="AE87" s="15">
        <f t="shared" ca="1" si="42"/>
        <v>5.3663982926020219</v>
      </c>
      <c r="AF87" t="str" cm="1">
        <f t="array" aca="1" ref="AF87" ca="1">INDEX(Abilities[Special Effect], Z87)</f>
        <v>Fortify</v>
      </c>
      <c r="AG87" t="b" cm="1">
        <f t="array" aca="1" ref="AG87" ca="1">RAND() &lt;INDEX(Abilities[Effect Chance], Z87)*O87/100</f>
        <v>0</v>
      </c>
      <c r="AH87" t="str">
        <f t="shared" ca="1" si="43"/>
        <v/>
      </c>
      <c r="AI87" s="15">
        <f t="shared" ca="1" si="44"/>
        <v>5.3663982926020219</v>
      </c>
      <c r="AJ87" s="15">
        <f t="shared" ca="1" si="45"/>
        <v>16.984077232257523</v>
      </c>
      <c r="AK87" t="b">
        <f t="shared" ca="1" si="46"/>
        <v>0</v>
      </c>
      <c r="AL87" t="b">
        <f ca="1">AND(AK87, H87=COUNTA(Parties[Player Party]))</f>
        <v>0</v>
      </c>
      <c r="AM87" s="15" cm="1">
        <f t="array" aca="1" ref="AM87" ca="1">INDEX(ElementMultiplier, BM87, P87)*100/N87</f>
        <v>1.5384615384615385</v>
      </c>
      <c r="AN87" s="15">
        <f t="shared" ca="1" si="47"/>
        <v>26</v>
      </c>
      <c r="AO87" s="19">
        <f t="shared" ca="1" si="48"/>
        <v>6</v>
      </c>
      <c r="AP87" s="19">
        <f t="shared" ca="1" si="49"/>
        <v>60</v>
      </c>
      <c r="AQ87" s="19">
        <f t="shared" ca="1" si="50"/>
        <v>70</v>
      </c>
      <c r="AR87" s="19">
        <f t="shared" ca="1" si="51"/>
        <v>65</v>
      </c>
      <c r="AS87" s="19">
        <f t="shared" ca="1" si="52"/>
        <v>50</v>
      </c>
      <c r="AT87">
        <f t="shared" ca="1" si="53"/>
        <v>1</v>
      </c>
      <c r="AU87" cm="1">
        <f t="array" aca="1" ref="AU87" ca="1">IF(AT87=AT86, AU86, INDEX(Parties[Opponent ID], AT87))</f>
        <v>8</v>
      </c>
      <c r="AV87" t="str" cm="1">
        <f t="array" aca="1" ref="AV87" ca="1">IF(AU87=AU86,AV86, INDEX(Monsters[Name], AU87))</f>
        <v>Ripper</v>
      </c>
      <c r="AW87" cm="1">
        <f t="array" aca="1" ref="AW87" ca="1">IF(AND($AT87=$AT86, $CF86=""), CA86, INDEX(Monsters[Health], $AU87))</f>
        <v>62</v>
      </c>
      <c r="AX87" cm="1">
        <f t="array" aca="1" ref="AX87" ca="1">IF(AND($AT87=$AT86, $CF86=""), CB86, INDEX(Monsters[Stamina], $AU87))</f>
        <v>73</v>
      </c>
      <c r="AY87" s="19" cm="1">
        <f t="array" aca="1" ref="AY87" ca="1">IF(AND($AT87=$AT86, $CF86=""), CC86, INDEX(Monsters[Attack], $AU87))</f>
        <v>100</v>
      </c>
      <c r="AZ87" s="19" cm="1">
        <f t="array" aca="1" ref="AZ87" ca="1">IF(AND($AT87=$AT86, $CF86=""), CD86, INDEX(Monsters[Defense], $AU87))</f>
        <v>20</v>
      </c>
      <c r="BA87" s="19" cm="1">
        <f t="array" aca="1" ref="BA87" ca="1">IF(AND($AT87=$AT86, $CF86=""), CE86, INDEX(Monsters[Luck], $AU87))</f>
        <v>70</v>
      </c>
      <c r="BB87" cm="1">
        <f t="array" aca="1" ref="BB87" ca="1">IF(AU87=AU86, BB86, MATCH(INDEX(Monsters[Element], AU87), Elements, 0))</f>
        <v>6</v>
      </c>
      <c r="BC87" s="4" cm="1">
        <f t="array" aca="1" ref="BC87" ca="1">INDEX(Monsters[Chance to Use 2], AU87)</f>
        <v>0.25</v>
      </c>
      <c r="BD87" cm="1">
        <f t="array" aca="1" ref="BD87" ca="1">INDEX(Monsters[Ability 1 ID], AU87)</f>
        <v>7</v>
      </c>
      <c r="BE87" cm="1">
        <f t="array" aca="1" ref="BE87" ca="1">INDEX(Monsters[Ability 2 ID], AU87)</f>
        <v>2</v>
      </c>
      <c r="BF87" cm="1">
        <f t="array" aca="1" ref="BF87" ca="1">INDEX(Abilities[Stamina Cost], BD87)</f>
        <v>5</v>
      </c>
      <c r="BG87" cm="1">
        <f t="array" aca="1" ref="BG87" ca="1">INDEX(Abilities[Stamina Cost], BE87)</f>
        <v>6</v>
      </c>
      <c r="BH87">
        <f t="shared" ca="1" si="54"/>
        <v>1</v>
      </c>
      <c r="BI87">
        <f t="shared" ca="1" si="55"/>
        <v>5</v>
      </c>
      <c r="BJ87">
        <f t="shared" ca="1" si="56"/>
        <v>6</v>
      </c>
      <c r="BK87">
        <f t="shared" ca="1" si="57"/>
        <v>2</v>
      </c>
      <c r="BL87">
        <f t="shared" ca="1" si="58"/>
        <v>2</v>
      </c>
      <c r="BM87" s="19" cm="1">
        <f t="array" aca="1" ref="BM87" ca="1">INDEX(Abilities[Element ID], $BL87)</f>
        <v>1</v>
      </c>
      <c r="BN87" s="19" cm="1">
        <f t="array" aca="1" ref="BN87" ca="1">INDEX(Abilities[Stamina Cost], $BL87)</f>
        <v>6</v>
      </c>
      <c r="BO87" s="19" cm="1">
        <f t="array" aca="1" ref="BO87" ca="1">INDEX(Abilities[Min Damage], $BL87)</f>
        <v>10</v>
      </c>
      <c r="BP87" s="19" cm="1">
        <f t="array" aca="1" ref="BP87" ca="1">INDEX(Abilities[Max Damage], $BL87)</f>
        <v>25</v>
      </c>
      <c r="BQ87" s="15">
        <f t="shared" ca="1" si="59"/>
        <v>16.984077232257523</v>
      </c>
      <c r="BR87" t="str" cm="1">
        <f t="array" aca="1" ref="BR87" ca="1">INDEX(Abilities[Special Effect], BL87)</f>
        <v>Sunder</v>
      </c>
      <c r="BS87" t="b" cm="1">
        <f t="array" aca="1" ref="BS87" ca="1">RAND() &lt;INDEX(Abilities[Effect Chance], BL87)*BA87/100</f>
        <v>0</v>
      </c>
      <c r="BT87" t="str">
        <f t="shared" ca="1" si="60"/>
        <v/>
      </c>
      <c r="BU87" s="15">
        <f t="shared" ca="1" si="61"/>
        <v>16.984077232257523</v>
      </c>
      <c r="BV87" s="15">
        <f t="shared" ca="1" si="62"/>
        <v>5.3663982926020219</v>
      </c>
      <c r="BW87" t="b">
        <f t="shared" ca="1" si="63"/>
        <v>0</v>
      </c>
      <c r="BX87" t="b">
        <f ca="1">AND(BW87, AT87=COUNTA(Parties[Opponent Party]))</f>
        <v>0</v>
      </c>
      <c r="BY87" s="15" cm="1">
        <f t="array" aca="1" ref="BY87" ca="1">INDEX(ElementMultiplier, AA87, BB87)*100/AZ87</f>
        <v>5</v>
      </c>
      <c r="BZ87" s="19">
        <f t="shared" ca="1" si="64"/>
        <v>27</v>
      </c>
      <c r="CA87" s="19">
        <f t="shared" ca="1" si="65"/>
        <v>35</v>
      </c>
      <c r="CB87" s="19">
        <f t="shared" ca="1" si="66"/>
        <v>67</v>
      </c>
      <c r="CC87" s="19">
        <f t="shared" ca="1" si="67"/>
        <v>100</v>
      </c>
      <c r="CD87" s="19">
        <f t="shared" ca="1" si="68"/>
        <v>20</v>
      </c>
      <c r="CE87" s="19">
        <f t="shared" ca="1" si="69"/>
        <v>70</v>
      </c>
      <c r="CF87" t="str">
        <f t="shared" ca="1" si="70"/>
        <v/>
      </c>
    </row>
    <row r="88" spans="8:84">
      <c r="H88">
        <f t="shared" ca="1" si="36"/>
        <v>1</v>
      </c>
      <c r="I88" cm="1">
        <f t="array" aca="1" ref="I88" ca="1">IF(H88=H87, I87, INDEX(Parties[Player ID], H88))</f>
        <v>1</v>
      </c>
      <c r="J88" t="str" cm="1">
        <f t="array" aca="1" ref="J88" ca="1">IF(I88=I87,J87, INDEX(Monsters[Name], I88))</f>
        <v>Hades</v>
      </c>
      <c r="K88" cm="1">
        <f t="array" aca="1" ref="K88" ca="1">IF(AND($H88=$H87, CF87=""), AO87, INDEX(Monsters[Health], $I88))</f>
        <v>6</v>
      </c>
      <c r="L88" cm="1">
        <f t="array" aca="1" ref="L88" ca="1">IF(AND($H88=$H87, $CF87=""), AP87, INDEX(Monsters[Stamina], $I88))</f>
        <v>60</v>
      </c>
      <c r="M88" s="19" cm="1">
        <f t="array" aca="1" ref="M88" ca="1">IF(AND($H88=$H87, $CF87=""), AQ87, INDEX(Monsters[Attack], $I88))</f>
        <v>70</v>
      </c>
      <c r="N88" s="19" cm="1">
        <f t="array" aca="1" ref="N88" ca="1">IF(AND($H88=$H87, $CF87=""), AR87, INDEX(Monsters[Defense], $I88))</f>
        <v>65</v>
      </c>
      <c r="O88" s="19" cm="1">
        <f t="array" aca="1" ref="O88" ca="1">IF(AND($H88=$H87, $CF87=""), AS87, INDEX(Monsters[Luck], $I88))</f>
        <v>50</v>
      </c>
      <c r="P88" cm="1">
        <f t="array" aca="1" ref="P88" ca="1">IF(I88=I87, P87, MATCH(INDEX(Monsters[Element], I88), Elements, 0))</f>
        <v>1</v>
      </c>
      <c r="Q88" s="4" cm="1">
        <f t="array" aca="1" ref="Q88" ca="1">INDEX(Monsters[Chance to Use 2], I88)</f>
        <v>0.55000000000000004</v>
      </c>
      <c r="R88" cm="1">
        <f t="array" aca="1" ref="R88" ca="1">INDEX(Monsters[Ability 1 ID], I88)</f>
        <v>1</v>
      </c>
      <c r="S88" cm="1">
        <f t="array" aca="1" ref="S88" ca="1">INDEX(Monsters[Ability 2 ID], I88)</f>
        <v>7</v>
      </c>
      <c r="T88" cm="1">
        <f t="array" aca="1" ref="T88" ca="1">INDEX(Abilities[Stamina Cost], R88)</f>
        <v>5</v>
      </c>
      <c r="U88" cm="1">
        <f t="array" aca="1" ref="U88" ca="1">INDEX(Abilities[Stamina Cost], S88)</f>
        <v>5</v>
      </c>
      <c r="V88">
        <f t="shared" ca="1" si="37"/>
        <v>1</v>
      </c>
      <c r="W88">
        <f t="shared" ca="1" si="38"/>
        <v>5</v>
      </c>
      <c r="X88">
        <f t="shared" ca="1" si="39"/>
        <v>5</v>
      </c>
      <c r="Y88">
        <f t="shared" ca="1" si="40"/>
        <v>2</v>
      </c>
      <c r="Z88">
        <f t="shared" ca="1" si="41"/>
        <v>7</v>
      </c>
      <c r="AA88" s="19" cm="1">
        <f t="array" aca="1" ref="AA88" ca="1">INDEX(Abilities[Element ID], $Z88)</f>
        <v>3</v>
      </c>
      <c r="AB88" s="19" cm="1">
        <f t="array" aca="1" ref="AB88" ca="1">INDEX(Abilities[Stamina Cost], $Z88)</f>
        <v>5</v>
      </c>
      <c r="AC88" s="19" cm="1">
        <f t="array" aca="1" ref="AC88" ca="1">INDEX(Abilities[Min Damage], $Z88)</f>
        <v>5</v>
      </c>
      <c r="AD88" s="19" cm="1">
        <f t="array" aca="1" ref="AD88" ca="1">INDEX(Abilities[Max Damage], $Z88)</f>
        <v>10</v>
      </c>
      <c r="AE88" s="15">
        <f t="shared" ca="1" si="42"/>
        <v>4.319071923626737</v>
      </c>
      <c r="AF88" t="str" cm="1">
        <f t="array" aca="1" ref="AF88" ca="1">INDEX(Abilities[Special Effect], Z88)</f>
        <v>Fortify</v>
      </c>
      <c r="AG88" t="b" cm="1">
        <f t="array" aca="1" ref="AG88" ca="1">RAND() &lt;INDEX(Abilities[Effect Chance], Z88)*O88/100</f>
        <v>1</v>
      </c>
      <c r="AH88" t="str">
        <f t="shared" ca="1" si="43"/>
        <v>Fortify</v>
      </c>
      <c r="AI88" s="15">
        <f t="shared" ca="1" si="44"/>
        <v>4.319071923626737</v>
      </c>
      <c r="AJ88" s="15">
        <f t="shared" ca="1" si="45"/>
        <v>16.132396258386326</v>
      </c>
      <c r="AK88" t="b">
        <f t="shared" ca="1" si="46"/>
        <v>1</v>
      </c>
      <c r="AL88" t="b">
        <f ca="1">AND(AK88, H88=COUNTA(Parties[Player Party]))</f>
        <v>1</v>
      </c>
      <c r="AM88" s="15" cm="1">
        <f t="array" aca="1" ref="AM88" ca="1">INDEX(ElementMultiplier, BM88, P88)*100/N88</f>
        <v>1.5384615384615385</v>
      </c>
      <c r="AN88" s="15">
        <f t="shared" ca="1" si="47"/>
        <v>25</v>
      </c>
      <c r="AO88" s="19">
        <f t="shared" ca="1" si="48"/>
        <v>0</v>
      </c>
      <c r="AP88" s="19">
        <f t="shared" ca="1" si="49"/>
        <v>55</v>
      </c>
      <c r="AQ88" s="19">
        <f t="shared" ca="1" si="50"/>
        <v>70</v>
      </c>
      <c r="AR88" s="19">
        <f t="shared" ca="1" si="51"/>
        <v>72</v>
      </c>
      <c r="AS88" s="19">
        <f t="shared" ca="1" si="52"/>
        <v>50</v>
      </c>
      <c r="AT88">
        <f t="shared" ca="1" si="53"/>
        <v>1</v>
      </c>
      <c r="AU88" cm="1">
        <f t="array" aca="1" ref="AU88" ca="1">IF(AT88=AT87, AU87, INDEX(Parties[Opponent ID], AT88))</f>
        <v>8</v>
      </c>
      <c r="AV88" t="str" cm="1">
        <f t="array" aca="1" ref="AV88" ca="1">IF(AU88=AU87,AV87, INDEX(Monsters[Name], AU88))</f>
        <v>Ripper</v>
      </c>
      <c r="AW88" cm="1">
        <f t="array" aca="1" ref="AW88" ca="1">IF(AND($AT88=$AT87, $CF87=""), CA87, INDEX(Monsters[Health], $AU88))</f>
        <v>35</v>
      </c>
      <c r="AX88" cm="1">
        <f t="array" aca="1" ref="AX88" ca="1">IF(AND($AT88=$AT87, $CF87=""), CB87, INDEX(Monsters[Stamina], $AU88))</f>
        <v>67</v>
      </c>
      <c r="AY88" s="19" cm="1">
        <f t="array" aca="1" ref="AY88" ca="1">IF(AND($AT88=$AT87, $CF87=""), CC87, INDEX(Monsters[Attack], $AU88))</f>
        <v>100</v>
      </c>
      <c r="AZ88" s="19" cm="1">
        <f t="array" aca="1" ref="AZ88" ca="1">IF(AND($AT88=$AT87, $CF87=""), CD87, INDEX(Monsters[Defense], $AU88))</f>
        <v>20</v>
      </c>
      <c r="BA88" s="19" cm="1">
        <f t="array" aca="1" ref="BA88" ca="1">IF(AND($AT88=$AT87, $CF87=""), CE87, INDEX(Monsters[Luck], $AU88))</f>
        <v>70</v>
      </c>
      <c r="BB88" cm="1">
        <f t="array" aca="1" ref="BB88" ca="1">IF(AU88=AU87, BB87, MATCH(INDEX(Monsters[Element], AU88), Elements, 0))</f>
        <v>6</v>
      </c>
      <c r="BC88" s="4" cm="1">
        <f t="array" aca="1" ref="BC88" ca="1">INDEX(Monsters[Chance to Use 2], AU88)</f>
        <v>0.25</v>
      </c>
      <c r="BD88" cm="1">
        <f t="array" aca="1" ref="BD88" ca="1">INDEX(Monsters[Ability 1 ID], AU88)</f>
        <v>7</v>
      </c>
      <c r="BE88" cm="1">
        <f t="array" aca="1" ref="BE88" ca="1">INDEX(Monsters[Ability 2 ID], AU88)</f>
        <v>2</v>
      </c>
      <c r="BF88" cm="1">
        <f t="array" aca="1" ref="BF88" ca="1">INDEX(Abilities[Stamina Cost], BD88)</f>
        <v>5</v>
      </c>
      <c r="BG88" cm="1">
        <f t="array" aca="1" ref="BG88" ca="1">INDEX(Abilities[Stamina Cost], BE88)</f>
        <v>6</v>
      </c>
      <c r="BH88">
        <f t="shared" ca="1" si="54"/>
        <v>1</v>
      </c>
      <c r="BI88">
        <f t="shared" ca="1" si="55"/>
        <v>5</v>
      </c>
      <c r="BJ88">
        <f t="shared" ca="1" si="56"/>
        <v>6</v>
      </c>
      <c r="BK88">
        <f t="shared" ca="1" si="57"/>
        <v>2</v>
      </c>
      <c r="BL88">
        <f t="shared" ca="1" si="58"/>
        <v>2</v>
      </c>
      <c r="BM88" s="19" cm="1">
        <f t="array" aca="1" ref="BM88" ca="1">INDEX(Abilities[Element ID], $BL88)</f>
        <v>1</v>
      </c>
      <c r="BN88" s="19" cm="1">
        <f t="array" aca="1" ref="BN88" ca="1">INDEX(Abilities[Stamina Cost], $BL88)</f>
        <v>6</v>
      </c>
      <c r="BO88" s="19" cm="1">
        <f t="array" aca="1" ref="BO88" ca="1">INDEX(Abilities[Min Damage], $BL88)</f>
        <v>10</v>
      </c>
      <c r="BP88" s="19" cm="1">
        <f t="array" aca="1" ref="BP88" ca="1">INDEX(Abilities[Max Damage], $BL88)</f>
        <v>25</v>
      </c>
      <c r="BQ88" s="15">
        <f t="shared" ca="1" si="59"/>
        <v>16.132396258386326</v>
      </c>
      <c r="BR88" t="str" cm="1">
        <f t="array" aca="1" ref="BR88" ca="1">INDEX(Abilities[Special Effect], BL88)</f>
        <v>Sunder</v>
      </c>
      <c r="BS88" t="b" cm="1">
        <f t="array" aca="1" ref="BS88" ca="1">RAND() &lt;INDEX(Abilities[Effect Chance], BL88)*BA88/100</f>
        <v>0</v>
      </c>
      <c r="BT88" t="str">
        <f t="shared" ca="1" si="60"/>
        <v/>
      </c>
      <c r="BU88" s="15">
        <f t="shared" ca="1" si="61"/>
        <v>16.132396258386326</v>
      </c>
      <c r="BV88" s="15">
        <f t="shared" ca="1" si="62"/>
        <v>4.319071923626737</v>
      </c>
      <c r="BW88" t="b">
        <f t="shared" ca="1" si="63"/>
        <v>0</v>
      </c>
      <c r="BX88" t="b">
        <f ca="1">AND(BW88, AT88=COUNTA(Parties[Opponent Party]))</f>
        <v>0</v>
      </c>
      <c r="BY88" s="15" cm="1">
        <f t="array" aca="1" ref="BY88" ca="1">INDEX(ElementMultiplier, AA88, BB88)*100/AZ88</f>
        <v>5</v>
      </c>
      <c r="BZ88" s="19">
        <f t="shared" ca="1" si="64"/>
        <v>22</v>
      </c>
      <c r="CA88" s="19">
        <f t="shared" ca="1" si="65"/>
        <v>13</v>
      </c>
      <c r="CB88" s="19">
        <f t="shared" ca="1" si="66"/>
        <v>61</v>
      </c>
      <c r="CC88" s="19">
        <f t="shared" ca="1" si="67"/>
        <v>100</v>
      </c>
      <c r="CD88" s="19">
        <f t="shared" ca="1" si="68"/>
        <v>20</v>
      </c>
      <c r="CE88" s="19">
        <f t="shared" ca="1" si="69"/>
        <v>70</v>
      </c>
      <c r="CF88" t="str">
        <f t="shared" ca="1" si="70"/>
        <v>Opponent</v>
      </c>
    </row>
    <row r="89" spans="8:84">
      <c r="H89">
        <f t="shared" ca="1" si="36"/>
        <v>1</v>
      </c>
      <c r="I89" cm="1">
        <f t="array" aca="1" ref="I89" ca="1">IF(H89=H88, I88, INDEX(Parties[Player ID], H89))</f>
        <v>1</v>
      </c>
      <c r="J89" t="str" cm="1">
        <f t="array" aca="1" ref="J89" ca="1">IF(I89=I88,J88, INDEX(Monsters[Name], I89))</f>
        <v>Hades</v>
      </c>
      <c r="K89" cm="1">
        <f t="array" aca="1" ref="K89" ca="1">IF(AND($H89=$H88, CF88=""), AO88, INDEX(Monsters[Health], $I89))</f>
        <v>80</v>
      </c>
      <c r="L89" cm="1">
        <f t="array" aca="1" ref="L89" ca="1">IF(AND($H89=$H88, $CF88=""), AP88, INDEX(Monsters[Stamina], $I89))</f>
        <v>80</v>
      </c>
      <c r="M89" s="19" cm="1">
        <f t="array" aca="1" ref="M89" ca="1">IF(AND($H89=$H88, $CF88=""), AQ88, INDEX(Monsters[Attack], $I89))</f>
        <v>70</v>
      </c>
      <c r="N89" s="19" cm="1">
        <f t="array" aca="1" ref="N89" ca="1">IF(AND($H89=$H88, $CF88=""), AR88, INDEX(Monsters[Defense], $I89))</f>
        <v>65</v>
      </c>
      <c r="O89" s="19" cm="1">
        <f t="array" aca="1" ref="O89" ca="1">IF(AND($H89=$H88, $CF88=""), AS88, INDEX(Monsters[Luck], $I89))</f>
        <v>50</v>
      </c>
      <c r="P89" cm="1">
        <f t="array" aca="1" ref="P89" ca="1">IF(I89=I88, P88, MATCH(INDEX(Monsters[Element], I89), Elements, 0))</f>
        <v>1</v>
      </c>
      <c r="Q89" s="4" cm="1">
        <f t="array" aca="1" ref="Q89" ca="1">INDEX(Monsters[Chance to Use 2], I89)</f>
        <v>0.55000000000000004</v>
      </c>
      <c r="R89" cm="1">
        <f t="array" aca="1" ref="R89" ca="1">INDEX(Monsters[Ability 1 ID], I89)</f>
        <v>1</v>
      </c>
      <c r="S89" cm="1">
        <f t="array" aca="1" ref="S89" ca="1">INDEX(Monsters[Ability 2 ID], I89)</f>
        <v>7</v>
      </c>
      <c r="T89" cm="1">
        <f t="array" aca="1" ref="T89" ca="1">INDEX(Abilities[Stamina Cost], R89)</f>
        <v>5</v>
      </c>
      <c r="U89" cm="1">
        <f t="array" aca="1" ref="U89" ca="1">INDEX(Abilities[Stamina Cost], S89)</f>
        <v>5</v>
      </c>
      <c r="V89">
        <f t="shared" ca="1" si="37"/>
        <v>1</v>
      </c>
      <c r="W89">
        <f t="shared" ca="1" si="38"/>
        <v>5</v>
      </c>
      <c r="X89">
        <f t="shared" ca="1" si="39"/>
        <v>5</v>
      </c>
      <c r="Y89">
        <f t="shared" ca="1" si="40"/>
        <v>2</v>
      </c>
      <c r="Z89">
        <f t="shared" ca="1" si="41"/>
        <v>7</v>
      </c>
      <c r="AA89" s="19" cm="1">
        <f t="array" aca="1" ref="AA89" ca="1">INDEX(Abilities[Element ID], $Z89)</f>
        <v>3</v>
      </c>
      <c r="AB89" s="19" cm="1">
        <f t="array" aca="1" ref="AB89" ca="1">INDEX(Abilities[Stamina Cost], $Z89)</f>
        <v>5</v>
      </c>
      <c r="AC89" s="19" cm="1">
        <f t="array" aca="1" ref="AC89" ca="1">INDEX(Abilities[Min Damage], $Z89)</f>
        <v>5</v>
      </c>
      <c r="AD89" s="19" cm="1">
        <f t="array" aca="1" ref="AD89" ca="1">INDEX(Abilities[Max Damage], $Z89)</f>
        <v>10</v>
      </c>
      <c r="AE89" s="15">
        <f t="shared" ca="1" si="42"/>
        <v>4.9251257980731467</v>
      </c>
      <c r="AF89" t="str" cm="1">
        <f t="array" aca="1" ref="AF89" ca="1">INDEX(Abilities[Special Effect], Z89)</f>
        <v>Fortify</v>
      </c>
      <c r="AG89" t="b" cm="1">
        <f t="array" aca="1" ref="AG89" ca="1">RAND() &lt;INDEX(Abilities[Effect Chance], Z89)*O89/100</f>
        <v>1</v>
      </c>
      <c r="AH89" t="str">
        <f t="shared" ca="1" si="43"/>
        <v>Fortify</v>
      </c>
      <c r="AI89" s="15">
        <f t="shared" ca="1" si="44"/>
        <v>4.9251257980731467</v>
      </c>
      <c r="AJ89" s="15">
        <f t="shared" ca="1" si="45"/>
        <v>8.154526389918157</v>
      </c>
      <c r="AK89" t="b">
        <f t="shared" ca="1" si="46"/>
        <v>0</v>
      </c>
      <c r="AL89" t="b">
        <f ca="1">AND(AK89, H89=COUNTA(Parties[Player Party]))</f>
        <v>0</v>
      </c>
      <c r="AM89" s="15" cm="1">
        <f t="array" aca="1" ref="AM89" ca="1">INDEX(ElementMultiplier, BM89, P89)*100/N89</f>
        <v>0.76923076923076927</v>
      </c>
      <c r="AN89" s="15">
        <f t="shared" ca="1" si="47"/>
        <v>6</v>
      </c>
      <c r="AO89" s="19">
        <f t="shared" ca="1" si="48"/>
        <v>74</v>
      </c>
      <c r="AP89" s="19">
        <f t="shared" ca="1" si="49"/>
        <v>75</v>
      </c>
      <c r="AQ89" s="19">
        <f t="shared" ca="1" si="50"/>
        <v>70</v>
      </c>
      <c r="AR89" s="19">
        <f t="shared" ca="1" si="51"/>
        <v>72</v>
      </c>
      <c r="AS89" s="19">
        <f t="shared" ca="1" si="52"/>
        <v>50</v>
      </c>
      <c r="AT89">
        <f t="shared" ca="1" si="53"/>
        <v>1</v>
      </c>
      <c r="AU89" cm="1">
        <f t="array" aca="1" ref="AU89" ca="1">IF(AT89=AT88, AU88, INDEX(Parties[Opponent ID], AT89))</f>
        <v>8</v>
      </c>
      <c r="AV89" t="str" cm="1">
        <f t="array" aca="1" ref="AV89" ca="1">IF(AU89=AU88,AV88, INDEX(Monsters[Name], AU89))</f>
        <v>Ripper</v>
      </c>
      <c r="AW89" cm="1">
        <f t="array" aca="1" ref="AW89" ca="1">IF(AND($AT89=$AT88, $CF88=""), CA88, INDEX(Monsters[Health], $AU89))</f>
        <v>120</v>
      </c>
      <c r="AX89" cm="1">
        <f t="array" aca="1" ref="AX89" ca="1">IF(AND($AT89=$AT88, $CF88=""), CB88, INDEX(Monsters[Stamina], $AU89))</f>
        <v>90</v>
      </c>
      <c r="AY89" s="19" cm="1">
        <f t="array" aca="1" ref="AY89" ca="1">IF(AND($AT89=$AT88, $CF88=""), CC88, INDEX(Monsters[Attack], $AU89))</f>
        <v>100</v>
      </c>
      <c r="AZ89" s="19" cm="1">
        <f t="array" aca="1" ref="AZ89" ca="1">IF(AND($AT89=$AT88, $CF88=""), CD88, INDEX(Monsters[Defense], $AU89))</f>
        <v>18</v>
      </c>
      <c r="BA89" s="19" cm="1">
        <f t="array" aca="1" ref="BA89" ca="1">IF(AND($AT89=$AT88, $CF88=""), CE88, INDEX(Monsters[Luck], $AU89))</f>
        <v>70</v>
      </c>
      <c r="BB89" cm="1">
        <f t="array" aca="1" ref="BB89" ca="1">IF(AU89=AU88, BB88, MATCH(INDEX(Monsters[Element], AU89), Elements, 0))</f>
        <v>6</v>
      </c>
      <c r="BC89" s="4" cm="1">
        <f t="array" aca="1" ref="BC89" ca="1">INDEX(Monsters[Chance to Use 2], AU89)</f>
        <v>0.25</v>
      </c>
      <c r="BD89" cm="1">
        <f t="array" aca="1" ref="BD89" ca="1">INDEX(Monsters[Ability 1 ID], AU89)</f>
        <v>7</v>
      </c>
      <c r="BE89" cm="1">
        <f t="array" aca="1" ref="BE89" ca="1">INDEX(Monsters[Ability 2 ID], AU89)</f>
        <v>2</v>
      </c>
      <c r="BF89" cm="1">
        <f t="array" aca="1" ref="BF89" ca="1">INDEX(Abilities[Stamina Cost], BD89)</f>
        <v>5</v>
      </c>
      <c r="BG89" cm="1">
        <f t="array" aca="1" ref="BG89" ca="1">INDEX(Abilities[Stamina Cost], BE89)</f>
        <v>6</v>
      </c>
      <c r="BH89">
        <f t="shared" ca="1" si="54"/>
        <v>1</v>
      </c>
      <c r="BI89">
        <f t="shared" ca="1" si="55"/>
        <v>5</v>
      </c>
      <c r="BJ89">
        <f t="shared" ca="1" si="56"/>
        <v>6</v>
      </c>
      <c r="BK89">
        <f t="shared" ca="1" si="57"/>
        <v>1</v>
      </c>
      <c r="BL89">
        <f t="shared" ca="1" si="58"/>
        <v>7</v>
      </c>
      <c r="BM89" s="19" cm="1">
        <f t="array" aca="1" ref="BM89" ca="1">INDEX(Abilities[Element ID], $BL89)</f>
        <v>3</v>
      </c>
      <c r="BN89" s="19" cm="1">
        <f t="array" aca="1" ref="BN89" ca="1">INDEX(Abilities[Stamina Cost], $BL89)</f>
        <v>5</v>
      </c>
      <c r="BO89" s="19" cm="1">
        <f t="array" aca="1" ref="BO89" ca="1">INDEX(Abilities[Min Damage], $BL89)</f>
        <v>5</v>
      </c>
      <c r="BP89" s="19" cm="1">
        <f t="array" aca="1" ref="BP89" ca="1">INDEX(Abilities[Max Damage], $BL89)</f>
        <v>10</v>
      </c>
      <c r="BQ89" s="15">
        <f t="shared" ca="1" si="59"/>
        <v>8.154526389918157</v>
      </c>
      <c r="BR89" t="str" cm="1">
        <f t="array" aca="1" ref="BR89" ca="1">INDEX(Abilities[Special Effect], BL89)</f>
        <v>Fortify</v>
      </c>
      <c r="BS89" t="b" cm="1">
        <f t="array" aca="1" ref="BS89" ca="1">RAND() &lt;INDEX(Abilities[Effect Chance], BL89)*BA89/100</f>
        <v>1</v>
      </c>
      <c r="BT89" t="str">
        <f t="shared" ca="1" si="60"/>
        <v>Fortify</v>
      </c>
      <c r="BU89" s="15">
        <f t="shared" ca="1" si="61"/>
        <v>8.154526389918157</v>
      </c>
      <c r="BV89" s="15">
        <f t="shared" ca="1" si="62"/>
        <v>4.9251257980731467</v>
      </c>
      <c r="BW89" t="b">
        <f t="shared" ca="1" si="63"/>
        <v>0</v>
      </c>
      <c r="BX89" t="b">
        <f ca="1">AND(BW89, AT89=COUNTA(Parties[Opponent Party]))</f>
        <v>0</v>
      </c>
      <c r="BY89" s="15" cm="1">
        <f t="array" aca="1" ref="BY89" ca="1">INDEX(ElementMultiplier, AA89, BB89)*100/AZ89</f>
        <v>5.5555555555555554</v>
      </c>
      <c r="BZ89" s="19">
        <f t="shared" ca="1" si="64"/>
        <v>27</v>
      </c>
      <c r="CA89" s="19">
        <f t="shared" ca="1" si="65"/>
        <v>93</v>
      </c>
      <c r="CB89" s="19">
        <f t="shared" ca="1" si="66"/>
        <v>85</v>
      </c>
      <c r="CC89" s="19">
        <f t="shared" ca="1" si="67"/>
        <v>100</v>
      </c>
      <c r="CD89" s="19">
        <f t="shared" ca="1" si="68"/>
        <v>20</v>
      </c>
      <c r="CE89" s="19">
        <f t="shared" ca="1" si="69"/>
        <v>70</v>
      </c>
      <c r="CF89" t="str">
        <f t="shared" ca="1" si="70"/>
        <v/>
      </c>
    </row>
    <row r="90" spans="8:84">
      <c r="H90">
        <f t="shared" ca="1" si="36"/>
        <v>1</v>
      </c>
      <c r="I90" cm="1">
        <f t="array" aca="1" ref="I90" ca="1">IF(H90=H89, I89, INDEX(Parties[Player ID], H90))</f>
        <v>1</v>
      </c>
      <c r="J90" t="str" cm="1">
        <f t="array" aca="1" ref="J90" ca="1">IF(I90=I89,J89, INDEX(Monsters[Name], I90))</f>
        <v>Hades</v>
      </c>
      <c r="K90" cm="1">
        <f t="array" aca="1" ref="K90" ca="1">IF(AND($H90=$H89, CF89=""), AO89, INDEX(Monsters[Health], $I90))</f>
        <v>74</v>
      </c>
      <c r="L90" cm="1">
        <f t="array" aca="1" ref="L90" ca="1">IF(AND($H90=$H89, $CF89=""), AP89, INDEX(Monsters[Stamina], $I90))</f>
        <v>75</v>
      </c>
      <c r="M90" s="19" cm="1">
        <f t="array" aca="1" ref="M90" ca="1">IF(AND($H90=$H89, $CF89=""), AQ89, INDEX(Monsters[Attack], $I90))</f>
        <v>70</v>
      </c>
      <c r="N90" s="19" cm="1">
        <f t="array" aca="1" ref="N90" ca="1">IF(AND($H90=$H89, $CF89=""), AR89, INDEX(Monsters[Defense], $I90))</f>
        <v>72</v>
      </c>
      <c r="O90" s="19" cm="1">
        <f t="array" aca="1" ref="O90" ca="1">IF(AND($H90=$H89, $CF89=""), AS89, INDEX(Monsters[Luck], $I90))</f>
        <v>50</v>
      </c>
      <c r="P90" cm="1">
        <f t="array" aca="1" ref="P90" ca="1">IF(I90=I89, P89, MATCH(INDEX(Monsters[Element], I90), Elements, 0))</f>
        <v>1</v>
      </c>
      <c r="Q90" s="4" cm="1">
        <f t="array" aca="1" ref="Q90" ca="1">INDEX(Monsters[Chance to Use 2], I90)</f>
        <v>0.55000000000000004</v>
      </c>
      <c r="R90" cm="1">
        <f t="array" aca="1" ref="R90" ca="1">INDEX(Monsters[Ability 1 ID], I90)</f>
        <v>1</v>
      </c>
      <c r="S90" cm="1">
        <f t="array" aca="1" ref="S90" ca="1">INDEX(Monsters[Ability 2 ID], I90)</f>
        <v>7</v>
      </c>
      <c r="T90" cm="1">
        <f t="array" aca="1" ref="T90" ca="1">INDEX(Abilities[Stamina Cost], R90)</f>
        <v>5</v>
      </c>
      <c r="U90" cm="1">
        <f t="array" aca="1" ref="U90" ca="1">INDEX(Abilities[Stamina Cost], S90)</f>
        <v>5</v>
      </c>
      <c r="V90">
        <f t="shared" ca="1" si="37"/>
        <v>1</v>
      </c>
      <c r="W90">
        <f t="shared" ca="1" si="38"/>
        <v>5</v>
      </c>
      <c r="X90">
        <f t="shared" ca="1" si="39"/>
        <v>5</v>
      </c>
      <c r="Y90">
        <f t="shared" ca="1" si="40"/>
        <v>1</v>
      </c>
      <c r="Z90">
        <f t="shared" ca="1" si="41"/>
        <v>1</v>
      </c>
      <c r="AA90" s="19" cm="1">
        <f t="array" aca="1" ref="AA90" ca="1">INDEX(Abilities[Element ID], $Z90)</f>
        <v>1</v>
      </c>
      <c r="AB90" s="19" cm="1">
        <f t="array" aca="1" ref="AB90" ca="1">INDEX(Abilities[Stamina Cost], $Z90)</f>
        <v>5</v>
      </c>
      <c r="AC90" s="19" cm="1">
        <f t="array" aca="1" ref="AC90" ca="1">INDEX(Abilities[Min Damage], $Z90)</f>
        <v>3.5</v>
      </c>
      <c r="AD90" s="19" cm="1">
        <f t="array" aca="1" ref="AD90" ca="1">INDEX(Abilities[Max Damage], $Z90)</f>
        <v>10</v>
      </c>
      <c r="AE90" s="15">
        <f t="shared" ca="1" si="42"/>
        <v>5.3985326999998158</v>
      </c>
      <c r="AF90" t="str" cm="1">
        <f t="array" aca="1" ref="AF90" ca="1">INDEX(Abilities[Special Effect], Z90)</f>
        <v>Hit Chance</v>
      </c>
      <c r="AG90" t="b" cm="1">
        <f t="array" aca="1" ref="AG90" ca="1">RAND() &lt;INDEX(Abilities[Effect Chance], Z90)*O90/100</f>
        <v>0</v>
      </c>
      <c r="AH90" t="str">
        <f t="shared" ca="1" si="43"/>
        <v/>
      </c>
      <c r="AI90" s="15">
        <f t="shared" ca="1" si="44"/>
        <v>0</v>
      </c>
      <c r="AJ90" s="15">
        <f t="shared" ca="1" si="45"/>
        <v>7.7970407225151916</v>
      </c>
      <c r="AK90" t="b">
        <f t="shared" ca="1" si="46"/>
        <v>0</v>
      </c>
      <c r="AL90" t="b">
        <f ca="1">AND(AK90, H90=COUNTA(Parties[Player Party]))</f>
        <v>0</v>
      </c>
      <c r="AM90" s="15" cm="1">
        <f t="array" aca="1" ref="AM90" ca="1">INDEX(ElementMultiplier, BM90, P90)*100/N90</f>
        <v>0.69444444444444442</v>
      </c>
      <c r="AN90" s="15">
        <f t="shared" ca="1" si="47"/>
        <v>5</v>
      </c>
      <c r="AO90" s="19">
        <f t="shared" ca="1" si="48"/>
        <v>69</v>
      </c>
      <c r="AP90" s="19">
        <f t="shared" ca="1" si="49"/>
        <v>70</v>
      </c>
      <c r="AQ90" s="19">
        <f t="shared" ca="1" si="50"/>
        <v>70</v>
      </c>
      <c r="AR90" s="19">
        <f t="shared" ca="1" si="51"/>
        <v>72</v>
      </c>
      <c r="AS90" s="19">
        <f t="shared" ca="1" si="52"/>
        <v>50</v>
      </c>
      <c r="AT90">
        <f t="shared" ca="1" si="53"/>
        <v>1</v>
      </c>
      <c r="AU90" cm="1">
        <f t="array" aca="1" ref="AU90" ca="1">IF(AT90=AT89, AU89, INDEX(Parties[Opponent ID], AT90))</f>
        <v>8</v>
      </c>
      <c r="AV90" t="str" cm="1">
        <f t="array" aca="1" ref="AV90" ca="1">IF(AU90=AU89,AV89, INDEX(Monsters[Name], AU90))</f>
        <v>Ripper</v>
      </c>
      <c r="AW90" cm="1">
        <f t="array" aca="1" ref="AW90" ca="1">IF(AND($AT90=$AT89, $CF89=""), CA89, INDEX(Monsters[Health], $AU90))</f>
        <v>93</v>
      </c>
      <c r="AX90" cm="1">
        <f t="array" aca="1" ref="AX90" ca="1">IF(AND($AT90=$AT89, $CF89=""), CB89, INDEX(Monsters[Stamina], $AU90))</f>
        <v>85</v>
      </c>
      <c r="AY90" s="19" cm="1">
        <f t="array" aca="1" ref="AY90" ca="1">IF(AND($AT90=$AT89, $CF89=""), CC89, INDEX(Monsters[Attack], $AU90))</f>
        <v>100</v>
      </c>
      <c r="AZ90" s="19" cm="1">
        <f t="array" aca="1" ref="AZ90" ca="1">IF(AND($AT90=$AT89, $CF89=""), CD89, INDEX(Monsters[Defense], $AU90))</f>
        <v>20</v>
      </c>
      <c r="BA90" s="19" cm="1">
        <f t="array" aca="1" ref="BA90" ca="1">IF(AND($AT90=$AT89, $CF89=""), CE89, INDEX(Monsters[Luck], $AU90))</f>
        <v>70</v>
      </c>
      <c r="BB90" cm="1">
        <f t="array" aca="1" ref="BB90" ca="1">IF(AU90=AU89, BB89, MATCH(INDEX(Monsters[Element], AU90), Elements, 0))</f>
        <v>6</v>
      </c>
      <c r="BC90" s="4" cm="1">
        <f t="array" aca="1" ref="BC90" ca="1">INDEX(Monsters[Chance to Use 2], AU90)</f>
        <v>0.25</v>
      </c>
      <c r="BD90" cm="1">
        <f t="array" aca="1" ref="BD90" ca="1">INDEX(Monsters[Ability 1 ID], AU90)</f>
        <v>7</v>
      </c>
      <c r="BE90" cm="1">
        <f t="array" aca="1" ref="BE90" ca="1">INDEX(Monsters[Ability 2 ID], AU90)</f>
        <v>2</v>
      </c>
      <c r="BF90" cm="1">
        <f t="array" aca="1" ref="BF90" ca="1">INDEX(Abilities[Stamina Cost], BD90)</f>
        <v>5</v>
      </c>
      <c r="BG90" cm="1">
        <f t="array" aca="1" ref="BG90" ca="1">INDEX(Abilities[Stamina Cost], BE90)</f>
        <v>6</v>
      </c>
      <c r="BH90">
        <f t="shared" ca="1" si="54"/>
        <v>1</v>
      </c>
      <c r="BI90">
        <f t="shared" ca="1" si="55"/>
        <v>5</v>
      </c>
      <c r="BJ90">
        <f t="shared" ca="1" si="56"/>
        <v>6</v>
      </c>
      <c r="BK90">
        <f t="shared" ca="1" si="57"/>
        <v>1</v>
      </c>
      <c r="BL90">
        <f t="shared" ca="1" si="58"/>
        <v>7</v>
      </c>
      <c r="BM90" s="19" cm="1">
        <f t="array" aca="1" ref="BM90" ca="1">INDEX(Abilities[Element ID], $BL90)</f>
        <v>3</v>
      </c>
      <c r="BN90" s="19" cm="1">
        <f t="array" aca="1" ref="BN90" ca="1">INDEX(Abilities[Stamina Cost], $BL90)</f>
        <v>5</v>
      </c>
      <c r="BO90" s="19" cm="1">
        <f t="array" aca="1" ref="BO90" ca="1">INDEX(Abilities[Min Damage], $BL90)</f>
        <v>5</v>
      </c>
      <c r="BP90" s="19" cm="1">
        <f t="array" aca="1" ref="BP90" ca="1">INDEX(Abilities[Max Damage], $BL90)</f>
        <v>10</v>
      </c>
      <c r="BQ90" s="15">
        <f t="shared" ca="1" si="59"/>
        <v>7.7970407225151916</v>
      </c>
      <c r="BR90" t="str" cm="1">
        <f t="array" aca="1" ref="BR90" ca="1">INDEX(Abilities[Special Effect], BL90)</f>
        <v>Fortify</v>
      </c>
      <c r="BS90" t="b" cm="1">
        <f t="array" aca="1" ref="BS90" ca="1">RAND() &lt;INDEX(Abilities[Effect Chance], BL90)*BA90/100</f>
        <v>1</v>
      </c>
      <c r="BT90" t="str">
        <f t="shared" ca="1" si="60"/>
        <v>Fortify</v>
      </c>
      <c r="BU90" s="15">
        <f t="shared" ca="1" si="61"/>
        <v>7.7970407225151916</v>
      </c>
      <c r="BV90" s="15">
        <f t="shared" ca="1" si="62"/>
        <v>0</v>
      </c>
      <c r="BW90" t="b">
        <f t="shared" ca="1" si="63"/>
        <v>0</v>
      </c>
      <c r="BX90" t="b">
        <f ca="1">AND(BW90, AT90=COUNTA(Parties[Opponent Party]))</f>
        <v>0</v>
      </c>
      <c r="BY90" s="15" cm="1">
        <f t="array" aca="1" ref="BY90" ca="1">INDEX(ElementMultiplier, AA90, BB90)*100/AZ90</f>
        <v>7.5</v>
      </c>
      <c r="BZ90" s="19">
        <f t="shared" ca="1" si="64"/>
        <v>0</v>
      </c>
      <c r="CA90" s="19">
        <f t="shared" ca="1" si="65"/>
        <v>93</v>
      </c>
      <c r="CB90" s="19">
        <f t="shared" ca="1" si="66"/>
        <v>80</v>
      </c>
      <c r="CC90" s="19">
        <f t="shared" ca="1" si="67"/>
        <v>100</v>
      </c>
      <c r="CD90" s="19">
        <f t="shared" ca="1" si="68"/>
        <v>22</v>
      </c>
      <c r="CE90" s="19">
        <f t="shared" ca="1" si="69"/>
        <v>70</v>
      </c>
      <c r="CF90" t="str">
        <f t="shared" ca="1" si="70"/>
        <v/>
      </c>
    </row>
    <row r="91" spans="8:84">
      <c r="H91">
        <f t="shared" ca="1" si="36"/>
        <v>1</v>
      </c>
      <c r="I91" cm="1">
        <f t="array" aca="1" ref="I91" ca="1">IF(H91=H90, I90, INDEX(Parties[Player ID], H91))</f>
        <v>1</v>
      </c>
      <c r="J91" t="str" cm="1">
        <f t="array" aca="1" ref="J91" ca="1">IF(I91=I90,J90, INDEX(Monsters[Name], I91))</f>
        <v>Hades</v>
      </c>
      <c r="K91" cm="1">
        <f t="array" aca="1" ref="K91" ca="1">IF(AND($H91=$H90, CF90=""), AO90, INDEX(Monsters[Health], $I91))</f>
        <v>69</v>
      </c>
      <c r="L91" cm="1">
        <f t="array" aca="1" ref="L91" ca="1">IF(AND($H91=$H90, $CF90=""), AP90, INDEX(Monsters[Stamina], $I91))</f>
        <v>70</v>
      </c>
      <c r="M91" s="19" cm="1">
        <f t="array" aca="1" ref="M91" ca="1">IF(AND($H91=$H90, $CF90=""), AQ90, INDEX(Monsters[Attack], $I91))</f>
        <v>70</v>
      </c>
      <c r="N91" s="19" cm="1">
        <f t="array" aca="1" ref="N91" ca="1">IF(AND($H91=$H90, $CF90=""), AR90, INDEX(Monsters[Defense], $I91))</f>
        <v>72</v>
      </c>
      <c r="O91" s="19" cm="1">
        <f t="array" aca="1" ref="O91" ca="1">IF(AND($H91=$H90, $CF90=""), AS90, INDEX(Monsters[Luck], $I91))</f>
        <v>50</v>
      </c>
      <c r="P91" cm="1">
        <f t="array" aca="1" ref="P91" ca="1">IF(I91=I90, P90, MATCH(INDEX(Monsters[Element], I91), Elements, 0))</f>
        <v>1</v>
      </c>
      <c r="Q91" s="4" cm="1">
        <f t="array" aca="1" ref="Q91" ca="1">INDEX(Monsters[Chance to Use 2], I91)</f>
        <v>0.55000000000000004</v>
      </c>
      <c r="R91" cm="1">
        <f t="array" aca="1" ref="R91" ca="1">INDEX(Monsters[Ability 1 ID], I91)</f>
        <v>1</v>
      </c>
      <c r="S91" cm="1">
        <f t="array" aca="1" ref="S91" ca="1">INDEX(Monsters[Ability 2 ID], I91)</f>
        <v>7</v>
      </c>
      <c r="T91" cm="1">
        <f t="array" aca="1" ref="T91" ca="1">INDEX(Abilities[Stamina Cost], R91)</f>
        <v>5</v>
      </c>
      <c r="U91" cm="1">
        <f t="array" aca="1" ref="U91" ca="1">INDEX(Abilities[Stamina Cost], S91)</f>
        <v>5</v>
      </c>
      <c r="V91">
        <f t="shared" ca="1" si="37"/>
        <v>1</v>
      </c>
      <c r="W91">
        <f t="shared" ca="1" si="38"/>
        <v>5</v>
      </c>
      <c r="X91">
        <f t="shared" ca="1" si="39"/>
        <v>5</v>
      </c>
      <c r="Y91">
        <f t="shared" ca="1" si="40"/>
        <v>2</v>
      </c>
      <c r="Z91">
        <f t="shared" ca="1" si="41"/>
        <v>7</v>
      </c>
      <c r="AA91" s="19" cm="1">
        <f t="array" aca="1" ref="AA91" ca="1">INDEX(Abilities[Element ID], $Z91)</f>
        <v>3</v>
      </c>
      <c r="AB91" s="19" cm="1">
        <f t="array" aca="1" ref="AB91" ca="1">INDEX(Abilities[Stamina Cost], $Z91)</f>
        <v>5</v>
      </c>
      <c r="AC91" s="19" cm="1">
        <f t="array" aca="1" ref="AC91" ca="1">INDEX(Abilities[Min Damage], $Z91)</f>
        <v>5</v>
      </c>
      <c r="AD91" s="19" cm="1">
        <f t="array" aca="1" ref="AD91" ca="1">INDEX(Abilities[Max Damage], $Z91)</f>
        <v>10</v>
      </c>
      <c r="AE91" s="15">
        <f t="shared" ca="1" si="42"/>
        <v>4.2075416090956699</v>
      </c>
      <c r="AF91" t="str" cm="1">
        <f t="array" aca="1" ref="AF91" ca="1">INDEX(Abilities[Special Effect], Z91)</f>
        <v>Fortify</v>
      </c>
      <c r="AG91" t="b" cm="1">
        <f t="array" aca="1" ref="AG91" ca="1">RAND() &lt;INDEX(Abilities[Effect Chance], Z91)*O91/100</f>
        <v>1</v>
      </c>
      <c r="AH91" t="str">
        <f t="shared" ca="1" si="43"/>
        <v>Fortify</v>
      </c>
      <c r="AI91" s="15">
        <f t="shared" ca="1" si="44"/>
        <v>4.2075416090956699</v>
      </c>
      <c r="AJ91" s="15">
        <f t="shared" ca="1" si="45"/>
        <v>8.1858331724388425</v>
      </c>
      <c r="AK91" t="b">
        <f t="shared" ca="1" si="46"/>
        <v>0</v>
      </c>
      <c r="AL91" t="b">
        <f ca="1">AND(AK91, H91=COUNTA(Parties[Player Party]))</f>
        <v>0</v>
      </c>
      <c r="AM91" s="15" cm="1">
        <f t="array" aca="1" ref="AM91" ca="1">INDEX(ElementMultiplier, BM91, P91)*100/N91</f>
        <v>0.69444444444444442</v>
      </c>
      <c r="AN91" s="15">
        <f t="shared" ca="1" si="47"/>
        <v>6</v>
      </c>
      <c r="AO91" s="19">
        <f t="shared" ca="1" si="48"/>
        <v>63</v>
      </c>
      <c r="AP91" s="19">
        <f t="shared" ca="1" si="49"/>
        <v>65</v>
      </c>
      <c r="AQ91" s="19">
        <f t="shared" ca="1" si="50"/>
        <v>70</v>
      </c>
      <c r="AR91" s="19">
        <f t="shared" ca="1" si="51"/>
        <v>79</v>
      </c>
      <c r="AS91" s="19">
        <f t="shared" ca="1" si="52"/>
        <v>50</v>
      </c>
      <c r="AT91">
        <f t="shared" ca="1" si="53"/>
        <v>1</v>
      </c>
      <c r="AU91" cm="1">
        <f t="array" aca="1" ref="AU91" ca="1">IF(AT91=AT90, AU90, INDEX(Parties[Opponent ID], AT91))</f>
        <v>8</v>
      </c>
      <c r="AV91" t="str" cm="1">
        <f t="array" aca="1" ref="AV91" ca="1">IF(AU91=AU90,AV90, INDEX(Monsters[Name], AU91))</f>
        <v>Ripper</v>
      </c>
      <c r="AW91" cm="1">
        <f t="array" aca="1" ref="AW91" ca="1">IF(AND($AT91=$AT90, $CF90=""), CA90, INDEX(Monsters[Health], $AU91))</f>
        <v>93</v>
      </c>
      <c r="AX91" cm="1">
        <f t="array" aca="1" ref="AX91" ca="1">IF(AND($AT91=$AT90, $CF90=""), CB90, INDEX(Monsters[Stamina], $AU91))</f>
        <v>80</v>
      </c>
      <c r="AY91" s="19" cm="1">
        <f t="array" aca="1" ref="AY91" ca="1">IF(AND($AT91=$AT90, $CF90=""), CC90, INDEX(Monsters[Attack], $AU91))</f>
        <v>100</v>
      </c>
      <c r="AZ91" s="19" cm="1">
        <f t="array" aca="1" ref="AZ91" ca="1">IF(AND($AT91=$AT90, $CF90=""), CD90, INDEX(Monsters[Defense], $AU91))</f>
        <v>22</v>
      </c>
      <c r="BA91" s="19" cm="1">
        <f t="array" aca="1" ref="BA91" ca="1">IF(AND($AT91=$AT90, $CF90=""), CE90, INDEX(Monsters[Luck], $AU91))</f>
        <v>70</v>
      </c>
      <c r="BB91" cm="1">
        <f t="array" aca="1" ref="BB91" ca="1">IF(AU91=AU90, BB90, MATCH(INDEX(Monsters[Element], AU91), Elements, 0))</f>
        <v>6</v>
      </c>
      <c r="BC91" s="4" cm="1">
        <f t="array" aca="1" ref="BC91" ca="1">INDEX(Monsters[Chance to Use 2], AU91)</f>
        <v>0.25</v>
      </c>
      <c r="BD91" cm="1">
        <f t="array" aca="1" ref="BD91" ca="1">INDEX(Monsters[Ability 1 ID], AU91)</f>
        <v>7</v>
      </c>
      <c r="BE91" cm="1">
        <f t="array" aca="1" ref="BE91" ca="1">INDEX(Monsters[Ability 2 ID], AU91)</f>
        <v>2</v>
      </c>
      <c r="BF91" cm="1">
        <f t="array" aca="1" ref="BF91" ca="1">INDEX(Abilities[Stamina Cost], BD91)</f>
        <v>5</v>
      </c>
      <c r="BG91" cm="1">
        <f t="array" aca="1" ref="BG91" ca="1">INDEX(Abilities[Stamina Cost], BE91)</f>
        <v>6</v>
      </c>
      <c r="BH91">
        <f t="shared" ca="1" si="54"/>
        <v>1</v>
      </c>
      <c r="BI91">
        <f t="shared" ca="1" si="55"/>
        <v>5</v>
      </c>
      <c r="BJ91">
        <f t="shared" ca="1" si="56"/>
        <v>6</v>
      </c>
      <c r="BK91">
        <f t="shared" ca="1" si="57"/>
        <v>1</v>
      </c>
      <c r="BL91">
        <f t="shared" ca="1" si="58"/>
        <v>7</v>
      </c>
      <c r="BM91" s="19" cm="1">
        <f t="array" aca="1" ref="BM91" ca="1">INDEX(Abilities[Element ID], $BL91)</f>
        <v>3</v>
      </c>
      <c r="BN91" s="19" cm="1">
        <f t="array" aca="1" ref="BN91" ca="1">INDEX(Abilities[Stamina Cost], $BL91)</f>
        <v>5</v>
      </c>
      <c r="BO91" s="19" cm="1">
        <f t="array" aca="1" ref="BO91" ca="1">INDEX(Abilities[Min Damage], $BL91)</f>
        <v>5</v>
      </c>
      <c r="BP91" s="19" cm="1">
        <f t="array" aca="1" ref="BP91" ca="1">INDEX(Abilities[Max Damage], $BL91)</f>
        <v>10</v>
      </c>
      <c r="BQ91" s="15">
        <f t="shared" ca="1" si="59"/>
        <v>8.1858331724388425</v>
      </c>
      <c r="BR91" t="str" cm="1">
        <f t="array" aca="1" ref="BR91" ca="1">INDEX(Abilities[Special Effect], BL91)</f>
        <v>Fortify</v>
      </c>
      <c r="BS91" t="b" cm="1">
        <f t="array" aca="1" ref="BS91" ca="1">RAND() &lt;INDEX(Abilities[Effect Chance], BL91)*BA91/100</f>
        <v>0</v>
      </c>
      <c r="BT91" t="str">
        <f t="shared" ca="1" si="60"/>
        <v/>
      </c>
      <c r="BU91" s="15">
        <f t="shared" ca="1" si="61"/>
        <v>8.1858331724388425</v>
      </c>
      <c r="BV91" s="15">
        <f t="shared" ca="1" si="62"/>
        <v>4.2075416090956699</v>
      </c>
      <c r="BW91" t="b">
        <f t="shared" ca="1" si="63"/>
        <v>0</v>
      </c>
      <c r="BX91" t="b">
        <f ca="1">AND(BW91, AT91=COUNTA(Parties[Opponent Party]))</f>
        <v>0</v>
      </c>
      <c r="BY91" s="15" cm="1">
        <f t="array" aca="1" ref="BY91" ca="1">INDEX(ElementMultiplier, AA91, BB91)*100/AZ91</f>
        <v>4.5454545454545459</v>
      </c>
      <c r="BZ91" s="19">
        <f t="shared" ca="1" si="64"/>
        <v>19</v>
      </c>
      <c r="CA91" s="19">
        <f t="shared" ca="1" si="65"/>
        <v>74</v>
      </c>
      <c r="CB91" s="19">
        <f t="shared" ca="1" si="66"/>
        <v>75</v>
      </c>
      <c r="CC91" s="19">
        <f t="shared" ca="1" si="67"/>
        <v>100</v>
      </c>
      <c r="CD91" s="19">
        <f t="shared" ca="1" si="68"/>
        <v>22</v>
      </c>
      <c r="CE91" s="19">
        <f t="shared" ca="1" si="69"/>
        <v>70</v>
      </c>
      <c r="CF91" t="str">
        <f t="shared" ca="1" si="70"/>
        <v/>
      </c>
    </row>
    <row r="92" spans="8:84">
      <c r="H92">
        <f t="shared" ca="1" si="36"/>
        <v>1</v>
      </c>
      <c r="I92" cm="1">
        <f t="array" aca="1" ref="I92" ca="1">IF(H92=H91, I91, INDEX(Parties[Player ID], H92))</f>
        <v>1</v>
      </c>
      <c r="J92" t="str" cm="1">
        <f t="array" aca="1" ref="J92" ca="1">IF(I92=I91,J91, INDEX(Monsters[Name], I92))</f>
        <v>Hades</v>
      </c>
      <c r="K92" cm="1">
        <f t="array" aca="1" ref="K92" ca="1">IF(AND($H92=$H91, CF91=""), AO91, INDEX(Monsters[Health], $I92))</f>
        <v>63</v>
      </c>
      <c r="L92" cm="1">
        <f t="array" aca="1" ref="L92" ca="1">IF(AND($H92=$H91, $CF91=""), AP91, INDEX(Monsters[Stamina], $I92))</f>
        <v>65</v>
      </c>
      <c r="M92" s="19" cm="1">
        <f t="array" aca="1" ref="M92" ca="1">IF(AND($H92=$H91, $CF91=""), AQ91, INDEX(Monsters[Attack], $I92))</f>
        <v>70</v>
      </c>
      <c r="N92" s="19" cm="1">
        <f t="array" aca="1" ref="N92" ca="1">IF(AND($H92=$H91, $CF91=""), AR91, INDEX(Monsters[Defense], $I92))</f>
        <v>79</v>
      </c>
      <c r="O92" s="19" cm="1">
        <f t="array" aca="1" ref="O92" ca="1">IF(AND($H92=$H91, $CF91=""), AS91, INDEX(Monsters[Luck], $I92))</f>
        <v>50</v>
      </c>
      <c r="P92" cm="1">
        <f t="array" aca="1" ref="P92" ca="1">IF(I92=I91, P91, MATCH(INDEX(Monsters[Element], I92), Elements, 0))</f>
        <v>1</v>
      </c>
      <c r="Q92" s="4" cm="1">
        <f t="array" aca="1" ref="Q92" ca="1">INDEX(Monsters[Chance to Use 2], I92)</f>
        <v>0.55000000000000004</v>
      </c>
      <c r="R92" cm="1">
        <f t="array" aca="1" ref="R92" ca="1">INDEX(Monsters[Ability 1 ID], I92)</f>
        <v>1</v>
      </c>
      <c r="S92" cm="1">
        <f t="array" aca="1" ref="S92" ca="1">INDEX(Monsters[Ability 2 ID], I92)</f>
        <v>7</v>
      </c>
      <c r="T92" cm="1">
        <f t="array" aca="1" ref="T92" ca="1">INDEX(Abilities[Stamina Cost], R92)</f>
        <v>5</v>
      </c>
      <c r="U92" cm="1">
        <f t="array" aca="1" ref="U92" ca="1">INDEX(Abilities[Stamina Cost], S92)</f>
        <v>5</v>
      </c>
      <c r="V92">
        <f t="shared" ca="1" si="37"/>
        <v>1</v>
      </c>
      <c r="W92">
        <f t="shared" ca="1" si="38"/>
        <v>5</v>
      </c>
      <c r="X92">
        <f t="shared" ca="1" si="39"/>
        <v>5</v>
      </c>
      <c r="Y92">
        <f t="shared" ca="1" si="40"/>
        <v>1</v>
      </c>
      <c r="Z92">
        <f t="shared" ca="1" si="41"/>
        <v>1</v>
      </c>
      <c r="AA92" s="19" cm="1">
        <f t="array" aca="1" ref="AA92" ca="1">INDEX(Abilities[Element ID], $Z92)</f>
        <v>1</v>
      </c>
      <c r="AB92" s="19" cm="1">
        <f t="array" aca="1" ref="AB92" ca="1">INDEX(Abilities[Stamina Cost], $Z92)</f>
        <v>5</v>
      </c>
      <c r="AC92" s="19" cm="1">
        <f t="array" aca="1" ref="AC92" ca="1">INDEX(Abilities[Min Damage], $Z92)</f>
        <v>3.5</v>
      </c>
      <c r="AD92" s="19" cm="1">
        <f t="array" aca="1" ref="AD92" ca="1">INDEX(Abilities[Max Damage], $Z92)</f>
        <v>10</v>
      </c>
      <c r="AE92" s="15">
        <f t="shared" ca="1" si="42"/>
        <v>3.4464313150672981</v>
      </c>
      <c r="AF92" t="str" cm="1">
        <f t="array" aca="1" ref="AF92" ca="1">INDEX(Abilities[Special Effect], Z92)</f>
        <v>Hit Chance</v>
      </c>
      <c r="AG92" t="b" cm="1">
        <f t="array" aca="1" ref="AG92" ca="1">RAND() &lt;INDEX(Abilities[Effect Chance], Z92)*O92/100</f>
        <v>0</v>
      </c>
      <c r="AH92" t="str">
        <f t="shared" ca="1" si="43"/>
        <v/>
      </c>
      <c r="AI92" s="15">
        <f t="shared" ca="1" si="44"/>
        <v>0</v>
      </c>
      <c r="AJ92" s="15">
        <f t="shared" ca="1" si="45"/>
        <v>8.7150537048797538</v>
      </c>
      <c r="AK92" t="b">
        <f t="shared" ca="1" si="46"/>
        <v>0</v>
      </c>
      <c r="AL92" t="b">
        <f ca="1">AND(AK92, H92=COUNTA(Parties[Player Party]))</f>
        <v>0</v>
      </c>
      <c r="AM92" s="15" cm="1">
        <f t="array" aca="1" ref="AM92" ca="1">INDEX(ElementMultiplier, BM92, P92)*100/N92</f>
        <v>0.63291139240506333</v>
      </c>
      <c r="AN92" s="15">
        <f t="shared" ca="1" si="47"/>
        <v>6</v>
      </c>
      <c r="AO92" s="19">
        <f t="shared" ca="1" si="48"/>
        <v>57</v>
      </c>
      <c r="AP92" s="19">
        <f t="shared" ca="1" si="49"/>
        <v>60</v>
      </c>
      <c r="AQ92" s="19">
        <f t="shared" ca="1" si="50"/>
        <v>70</v>
      </c>
      <c r="AR92" s="19">
        <f t="shared" ca="1" si="51"/>
        <v>79</v>
      </c>
      <c r="AS92" s="19">
        <f t="shared" ca="1" si="52"/>
        <v>50</v>
      </c>
      <c r="AT92">
        <f t="shared" ca="1" si="53"/>
        <v>1</v>
      </c>
      <c r="AU92" cm="1">
        <f t="array" aca="1" ref="AU92" ca="1">IF(AT92=AT91, AU91, INDEX(Parties[Opponent ID], AT92))</f>
        <v>8</v>
      </c>
      <c r="AV92" t="str" cm="1">
        <f t="array" aca="1" ref="AV92" ca="1">IF(AU92=AU91,AV91, INDEX(Monsters[Name], AU92))</f>
        <v>Ripper</v>
      </c>
      <c r="AW92" cm="1">
        <f t="array" aca="1" ref="AW92" ca="1">IF(AND($AT92=$AT91, $CF91=""), CA91, INDEX(Monsters[Health], $AU92))</f>
        <v>74</v>
      </c>
      <c r="AX92" cm="1">
        <f t="array" aca="1" ref="AX92" ca="1">IF(AND($AT92=$AT91, $CF91=""), CB91, INDEX(Monsters[Stamina], $AU92))</f>
        <v>75</v>
      </c>
      <c r="AY92" s="19" cm="1">
        <f t="array" aca="1" ref="AY92" ca="1">IF(AND($AT92=$AT91, $CF91=""), CC91, INDEX(Monsters[Attack], $AU92))</f>
        <v>100</v>
      </c>
      <c r="AZ92" s="19" cm="1">
        <f t="array" aca="1" ref="AZ92" ca="1">IF(AND($AT92=$AT91, $CF91=""), CD91, INDEX(Monsters[Defense], $AU92))</f>
        <v>22</v>
      </c>
      <c r="BA92" s="19" cm="1">
        <f t="array" aca="1" ref="BA92" ca="1">IF(AND($AT92=$AT91, $CF91=""), CE91, INDEX(Monsters[Luck], $AU92))</f>
        <v>70</v>
      </c>
      <c r="BB92" cm="1">
        <f t="array" aca="1" ref="BB92" ca="1">IF(AU92=AU91, BB91, MATCH(INDEX(Monsters[Element], AU92), Elements, 0))</f>
        <v>6</v>
      </c>
      <c r="BC92" s="4" cm="1">
        <f t="array" aca="1" ref="BC92" ca="1">INDEX(Monsters[Chance to Use 2], AU92)</f>
        <v>0.25</v>
      </c>
      <c r="BD92" cm="1">
        <f t="array" aca="1" ref="BD92" ca="1">INDEX(Monsters[Ability 1 ID], AU92)</f>
        <v>7</v>
      </c>
      <c r="BE92" cm="1">
        <f t="array" aca="1" ref="BE92" ca="1">INDEX(Monsters[Ability 2 ID], AU92)</f>
        <v>2</v>
      </c>
      <c r="BF92" cm="1">
        <f t="array" aca="1" ref="BF92" ca="1">INDEX(Abilities[Stamina Cost], BD92)</f>
        <v>5</v>
      </c>
      <c r="BG92" cm="1">
        <f t="array" aca="1" ref="BG92" ca="1">INDEX(Abilities[Stamina Cost], BE92)</f>
        <v>6</v>
      </c>
      <c r="BH92">
        <f t="shared" ca="1" si="54"/>
        <v>1</v>
      </c>
      <c r="BI92">
        <f t="shared" ca="1" si="55"/>
        <v>5</v>
      </c>
      <c r="BJ92">
        <f t="shared" ca="1" si="56"/>
        <v>6</v>
      </c>
      <c r="BK92">
        <f t="shared" ca="1" si="57"/>
        <v>1</v>
      </c>
      <c r="BL92">
        <f t="shared" ca="1" si="58"/>
        <v>7</v>
      </c>
      <c r="BM92" s="19" cm="1">
        <f t="array" aca="1" ref="BM92" ca="1">INDEX(Abilities[Element ID], $BL92)</f>
        <v>3</v>
      </c>
      <c r="BN92" s="19" cm="1">
        <f t="array" aca="1" ref="BN92" ca="1">INDEX(Abilities[Stamina Cost], $BL92)</f>
        <v>5</v>
      </c>
      <c r="BO92" s="19" cm="1">
        <f t="array" aca="1" ref="BO92" ca="1">INDEX(Abilities[Min Damage], $BL92)</f>
        <v>5</v>
      </c>
      <c r="BP92" s="19" cm="1">
        <f t="array" aca="1" ref="BP92" ca="1">INDEX(Abilities[Max Damage], $BL92)</f>
        <v>10</v>
      </c>
      <c r="BQ92" s="15">
        <f t="shared" ca="1" si="59"/>
        <v>8.7150537048797538</v>
      </c>
      <c r="BR92" t="str" cm="1">
        <f t="array" aca="1" ref="BR92" ca="1">INDEX(Abilities[Special Effect], BL92)</f>
        <v>Fortify</v>
      </c>
      <c r="BS92" t="b" cm="1">
        <f t="array" aca="1" ref="BS92" ca="1">RAND() &lt;INDEX(Abilities[Effect Chance], BL92)*BA92/100</f>
        <v>0</v>
      </c>
      <c r="BT92" t="str">
        <f t="shared" ca="1" si="60"/>
        <v/>
      </c>
      <c r="BU92" s="15">
        <f t="shared" ca="1" si="61"/>
        <v>8.7150537048797538</v>
      </c>
      <c r="BV92" s="15">
        <f t="shared" ca="1" si="62"/>
        <v>0</v>
      </c>
      <c r="BW92" t="b">
        <f t="shared" ca="1" si="63"/>
        <v>0</v>
      </c>
      <c r="BX92" t="b">
        <f ca="1">AND(BW92, AT92=COUNTA(Parties[Opponent Party]))</f>
        <v>0</v>
      </c>
      <c r="BY92" s="15" cm="1">
        <f t="array" aca="1" ref="BY92" ca="1">INDEX(ElementMultiplier, AA92, BB92)*100/AZ92</f>
        <v>6.8181818181818183</v>
      </c>
      <c r="BZ92" s="19">
        <f t="shared" ca="1" si="64"/>
        <v>0</v>
      </c>
      <c r="CA92" s="19">
        <f t="shared" ca="1" si="65"/>
        <v>74</v>
      </c>
      <c r="CB92" s="19">
        <f t="shared" ca="1" si="66"/>
        <v>70</v>
      </c>
      <c r="CC92" s="19">
        <f t="shared" ca="1" si="67"/>
        <v>100</v>
      </c>
      <c r="CD92" s="19">
        <f t="shared" ca="1" si="68"/>
        <v>22</v>
      </c>
      <c r="CE92" s="19">
        <f t="shared" ca="1" si="69"/>
        <v>70</v>
      </c>
      <c r="CF92" t="str">
        <f t="shared" ca="1" si="70"/>
        <v/>
      </c>
    </row>
    <row r="93" spans="8:84">
      <c r="H93">
        <f t="shared" ca="1" si="36"/>
        <v>1</v>
      </c>
      <c r="I93" cm="1">
        <f t="array" aca="1" ref="I93" ca="1">IF(H93=H92, I92, INDEX(Parties[Player ID], H93))</f>
        <v>1</v>
      </c>
      <c r="J93" t="str" cm="1">
        <f t="array" aca="1" ref="J93" ca="1">IF(I93=I92,J92, INDEX(Monsters[Name], I93))</f>
        <v>Hades</v>
      </c>
      <c r="K93" cm="1">
        <f t="array" aca="1" ref="K93" ca="1">IF(AND($H93=$H92, CF92=""), AO92, INDEX(Monsters[Health], $I93))</f>
        <v>57</v>
      </c>
      <c r="L93" cm="1">
        <f t="array" aca="1" ref="L93" ca="1">IF(AND($H93=$H92, $CF92=""), AP92, INDEX(Monsters[Stamina], $I93))</f>
        <v>60</v>
      </c>
      <c r="M93" s="19" cm="1">
        <f t="array" aca="1" ref="M93" ca="1">IF(AND($H93=$H92, $CF92=""), AQ92, INDEX(Monsters[Attack], $I93))</f>
        <v>70</v>
      </c>
      <c r="N93" s="19" cm="1">
        <f t="array" aca="1" ref="N93" ca="1">IF(AND($H93=$H92, $CF92=""), AR92, INDEX(Monsters[Defense], $I93))</f>
        <v>79</v>
      </c>
      <c r="O93" s="19" cm="1">
        <f t="array" aca="1" ref="O93" ca="1">IF(AND($H93=$H92, $CF92=""), AS92, INDEX(Monsters[Luck], $I93))</f>
        <v>50</v>
      </c>
      <c r="P93" cm="1">
        <f t="array" aca="1" ref="P93" ca="1">IF(I93=I92, P92, MATCH(INDEX(Monsters[Element], I93), Elements, 0))</f>
        <v>1</v>
      </c>
      <c r="Q93" s="4" cm="1">
        <f t="array" aca="1" ref="Q93" ca="1">INDEX(Monsters[Chance to Use 2], I93)</f>
        <v>0.55000000000000004</v>
      </c>
      <c r="R93" cm="1">
        <f t="array" aca="1" ref="R93" ca="1">INDEX(Monsters[Ability 1 ID], I93)</f>
        <v>1</v>
      </c>
      <c r="S93" cm="1">
        <f t="array" aca="1" ref="S93" ca="1">INDEX(Monsters[Ability 2 ID], I93)</f>
        <v>7</v>
      </c>
      <c r="T93" cm="1">
        <f t="array" aca="1" ref="T93" ca="1">INDEX(Abilities[Stamina Cost], R93)</f>
        <v>5</v>
      </c>
      <c r="U93" cm="1">
        <f t="array" aca="1" ref="U93" ca="1">INDEX(Abilities[Stamina Cost], S93)</f>
        <v>5</v>
      </c>
      <c r="V93">
        <f t="shared" ca="1" si="37"/>
        <v>1</v>
      </c>
      <c r="W93">
        <f t="shared" ca="1" si="38"/>
        <v>5</v>
      </c>
      <c r="X93">
        <f t="shared" ca="1" si="39"/>
        <v>5</v>
      </c>
      <c r="Y93">
        <f t="shared" ca="1" si="40"/>
        <v>1</v>
      </c>
      <c r="Z93">
        <f t="shared" ca="1" si="41"/>
        <v>1</v>
      </c>
      <c r="AA93" s="19" cm="1">
        <f t="array" aca="1" ref="AA93" ca="1">INDEX(Abilities[Element ID], $Z93)</f>
        <v>1</v>
      </c>
      <c r="AB93" s="19" cm="1">
        <f t="array" aca="1" ref="AB93" ca="1">INDEX(Abilities[Stamina Cost], $Z93)</f>
        <v>5</v>
      </c>
      <c r="AC93" s="19" cm="1">
        <f t="array" aca="1" ref="AC93" ca="1">INDEX(Abilities[Min Damage], $Z93)</f>
        <v>3.5</v>
      </c>
      <c r="AD93" s="19" cm="1">
        <f t="array" aca="1" ref="AD93" ca="1">INDEX(Abilities[Max Damage], $Z93)</f>
        <v>10</v>
      </c>
      <c r="AE93" s="15">
        <f t="shared" ca="1" si="42"/>
        <v>4.1422758796365038</v>
      </c>
      <c r="AF93" t="str" cm="1">
        <f t="array" aca="1" ref="AF93" ca="1">INDEX(Abilities[Special Effect], Z93)</f>
        <v>Hit Chance</v>
      </c>
      <c r="AG93" t="b" cm="1">
        <f t="array" aca="1" ref="AG93" ca="1">RAND() &lt;INDEX(Abilities[Effect Chance], Z93)*O93/100</f>
        <v>0</v>
      </c>
      <c r="AH93" t="str">
        <f t="shared" ca="1" si="43"/>
        <v/>
      </c>
      <c r="AI93" s="15">
        <f t="shared" ca="1" si="44"/>
        <v>0</v>
      </c>
      <c r="AJ93" s="15">
        <f t="shared" ca="1" si="45"/>
        <v>7.3425268657309495</v>
      </c>
      <c r="AK93" t="b">
        <f t="shared" ca="1" si="46"/>
        <v>0</v>
      </c>
      <c r="AL93" t="b">
        <f ca="1">AND(AK93, H93=COUNTA(Parties[Player Party]))</f>
        <v>0</v>
      </c>
      <c r="AM93" s="15" cm="1">
        <f t="array" aca="1" ref="AM93" ca="1">INDEX(ElementMultiplier, BM93, P93)*100/N93</f>
        <v>0.63291139240506333</v>
      </c>
      <c r="AN93" s="15">
        <f t="shared" ca="1" si="47"/>
        <v>5</v>
      </c>
      <c r="AO93" s="19">
        <f t="shared" ca="1" si="48"/>
        <v>52</v>
      </c>
      <c r="AP93" s="19">
        <f t="shared" ca="1" si="49"/>
        <v>55</v>
      </c>
      <c r="AQ93" s="19">
        <f t="shared" ca="1" si="50"/>
        <v>70</v>
      </c>
      <c r="AR93" s="19">
        <f t="shared" ca="1" si="51"/>
        <v>79</v>
      </c>
      <c r="AS93" s="19">
        <f t="shared" ca="1" si="52"/>
        <v>50</v>
      </c>
      <c r="AT93">
        <f t="shared" ca="1" si="53"/>
        <v>1</v>
      </c>
      <c r="AU93" cm="1">
        <f t="array" aca="1" ref="AU93" ca="1">IF(AT93=AT92, AU92, INDEX(Parties[Opponent ID], AT93))</f>
        <v>8</v>
      </c>
      <c r="AV93" t="str" cm="1">
        <f t="array" aca="1" ref="AV93" ca="1">IF(AU93=AU92,AV92, INDEX(Monsters[Name], AU93))</f>
        <v>Ripper</v>
      </c>
      <c r="AW93" cm="1">
        <f t="array" aca="1" ref="AW93" ca="1">IF(AND($AT93=$AT92, $CF92=""), CA92, INDEX(Monsters[Health], $AU93))</f>
        <v>74</v>
      </c>
      <c r="AX93" cm="1">
        <f t="array" aca="1" ref="AX93" ca="1">IF(AND($AT93=$AT92, $CF92=""), CB92, INDEX(Monsters[Stamina], $AU93))</f>
        <v>70</v>
      </c>
      <c r="AY93" s="19" cm="1">
        <f t="array" aca="1" ref="AY93" ca="1">IF(AND($AT93=$AT92, $CF92=""), CC92, INDEX(Monsters[Attack], $AU93))</f>
        <v>100</v>
      </c>
      <c r="AZ93" s="19" cm="1">
        <f t="array" aca="1" ref="AZ93" ca="1">IF(AND($AT93=$AT92, $CF92=""), CD92, INDEX(Monsters[Defense], $AU93))</f>
        <v>22</v>
      </c>
      <c r="BA93" s="19" cm="1">
        <f t="array" aca="1" ref="BA93" ca="1">IF(AND($AT93=$AT92, $CF92=""), CE92, INDEX(Monsters[Luck], $AU93))</f>
        <v>70</v>
      </c>
      <c r="BB93" cm="1">
        <f t="array" aca="1" ref="BB93" ca="1">IF(AU93=AU92, BB92, MATCH(INDEX(Monsters[Element], AU93), Elements, 0))</f>
        <v>6</v>
      </c>
      <c r="BC93" s="4" cm="1">
        <f t="array" aca="1" ref="BC93" ca="1">INDEX(Monsters[Chance to Use 2], AU93)</f>
        <v>0.25</v>
      </c>
      <c r="BD93" cm="1">
        <f t="array" aca="1" ref="BD93" ca="1">INDEX(Monsters[Ability 1 ID], AU93)</f>
        <v>7</v>
      </c>
      <c r="BE93" cm="1">
        <f t="array" aca="1" ref="BE93" ca="1">INDEX(Monsters[Ability 2 ID], AU93)</f>
        <v>2</v>
      </c>
      <c r="BF93" cm="1">
        <f t="array" aca="1" ref="BF93" ca="1">INDEX(Abilities[Stamina Cost], BD93)</f>
        <v>5</v>
      </c>
      <c r="BG93" cm="1">
        <f t="array" aca="1" ref="BG93" ca="1">INDEX(Abilities[Stamina Cost], BE93)</f>
        <v>6</v>
      </c>
      <c r="BH93">
        <f t="shared" ca="1" si="54"/>
        <v>1</v>
      </c>
      <c r="BI93">
        <f t="shared" ca="1" si="55"/>
        <v>5</v>
      </c>
      <c r="BJ93">
        <f t="shared" ca="1" si="56"/>
        <v>6</v>
      </c>
      <c r="BK93">
        <f t="shared" ca="1" si="57"/>
        <v>1</v>
      </c>
      <c r="BL93">
        <f t="shared" ca="1" si="58"/>
        <v>7</v>
      </c>
      <c r="BM93" s="19" cm="1">
        <f t="array" aca="1" ref="BM93" ca="1">INDEX(Abilities[Element ID], $BL93)</f>
        <v>3</v>
      </c>
      <c r="BN93" s="19" cm="1">
        <f t="array" aca="1" ref="BN93" ca="1">INDEX(Abilities[Stamina Cost], $BL93)</f>
        <v>5</v>
      </c>
      <c r="BO93" s="19" cm="1">
        <f t="array" aca="1" ref="BO93" ca="1">INDEX(Abilities[Min Damage], $BL93)</f>
        <v>5</v>
      </c>
      <c r="BP93" s="19" cm="1">
        <f t="array" aca="1" ref="BP93" ca="1">INDEX(Abilities[Max Damage], $BL93)</f>
        <v>10</v>
      </c>
      <c r="BQ93" s="15">
        <f t="shared" ca="1" si="59"/>
        <v>7.3425268657309495</v>
      </c>
      <c r="BR93" t="str" cm="1">
        <f t="array" aca="1" ref="BR93" ca="1">INDEX(Abilities[Special Effect], BL93)</f>
        <v>Fortify</v>
      </c>
      <c r="BS93" t="b" cm="1">
        <f t="array" aca="1" ref="BS93" ca="1">RAND() &lt;INDEX(Abilities[Effect Chance], BL93)*BA93/100</f>
        <v>1</v>
      </c>
      <c r="BT93" t="str">
        <f t="shared" ca="1" si="60"/>
        <v>Fortify</v>
      </c>
      <c r="BU93" s="15">
        <f t="shared" ca="1" si="61"/>
        <v>7.3425268657309495</v>
      </c>
      <c r="BV93" s="15">
        <f t="shared" ca="1" si="62"/>
        <v>0</v>
      </c>
      <c r="BW93" t="b">
        <f t="shared" ca="1" si="63"/>
        <v>0</v>
      </c>
      <c r="BX93" t="b">
        <f ca="1">AND(BW93, AT93=COUNTA(Parties[Opponent Party]))</f>
        <v>0</v>
      </c>
      <c r="BY93" s="15" cm="1">
        <f t="array" aca="1" ref="BY93" ca="1">INDEX(ElementMultiplier, AA93, BB93)*100/AZ93</f>
        <v>6.8181818181818183</v>
      </c>
      <c r="BZ93" s="19">
        <f t="shared" ca="1" si="64"/>
        <v>0</v>
      </c>
      <c r="CA93" s="19">
        <f t="shared" ca="1" si="65"/>
        <v>74</v>
      </c>
      <c r="CB93" s="19">
        <f t="shared" ca="1" si="66"/>
        <v>65</v>
      </c>
      <c r="CC93" s="19">
        <f t="shared" ca="1" si="67"/>
        <v>100</v>
      </c>
      <c r="CD93" s="19">
        <f t="shared" ca="1" si="68"/>
        <v>24</v>
      </c>
      <c r="CE93" s="19">
        <f t="shared" ca="1" si="69"/>
        <v>70</v>
      </c>
      <c r="CF93" t="str">
        <f t="shared" ca="1" si="70"/>
        <v/>
      </c>
    </row>
    <row r="94" spans="8:84">
      <c r="H94">
        <f t="shared" ca="1" si="36"/>
        <v>1</v>
      </c>
      <c r="I94" cm="1">
        <f t="array" aca="1" ref="I94" ca="1">IF(H94=H93, I93, INDEX(Parties[Player ID], H94))</f>
        <v>1</v>
      </c>
      <c r="J94" t="str" cm="1">
        <f t="array" aca="1" ref="J94" ca="1">IF(I94=I93,J93, INDEX(Monsters[Name], I94))</f>
        <v>Hades</v>
      </c>
      <c r="K94" cm="1">
        <f t="array" aca="1" ref="K94" ca="1">IF(AND($H94=$H93, CF93=""), AO93, INDEX(Monsters[Health], $I94))</f>
        <v>52</v>
      </c>
      <c r="L94" cm="1">
        <f t="array" aca="1" ref="L94" ca="1">IF(AND($H94=$H93, $CF93=""), AP93, INDEX(Monsters[Stamina], $I94))</f>
        <v>55</v>
      </c>
      <c r="M94" s="19" cm="1">
        <f t="array" aca="1" ref="M94" ca="1">IF(AND($H94=$H93, $CF93=""), AQ93, INDEX(Monsters[Attack], $I94))</f>
        <v>70</v>
      </c>
      <c r="N94" s="19" cm="1">
        <f t="array" aca="1" ref="N94" ca="1">IF(AND($H94=$H93, $CF93=""), AR93, INDEX(Monsters[Defense], $I94))</f>
        <v>79</v>
      </c>
      <c r="O94" s="19" cm="1">
        <f t="array" aca="1" ref="O94" ca="1">IF(AND($H94=$H93, $CF93=""), AS93, INDEX(Monsters[Luck], $I94))</f>
        <v>50</v>
      </c>
      <c r="P94" cm="1">
        <f t="array" aca="1" ref="P94" ca="1">IF(I94=I93, P93, MATCH(INDEX(Monsters[Element], I94), Elements, 0))</f>
        <v>1</v>
      </c>
      <c r="Q94" s="4" cm="1">
        <f t="array" aca="1" ref="Q94" ca="1">INDEX(Monsters[Chance to Use 2], I94)</f>
        <v>0.55000000000000004</v>
      </c>
      <c r="R94" cm="1">
        <f t="array" aca="1" ref="R94" ca="1">INDEX(Monsters[Ability 1 ID], I94)</f>
        <v>1</v>
      </c>
      <c r="S94" cm="1">
        <f t="array" aca="1" ref="S94" ca="1">INDEX(Monsters[Ability 2 ID], I94)</f>
        <v>7</v>
      </c>
      <c r="T94" cm="1">
        <f t="array" aca="1" ref="T94" ca="1">INDEX(Abilities[Stamina Cost], R94)</f>
        <v>5</v>
      </c>
      <c r="U94" cm="1">
        <f t="array" aca="1" ref="U94" ca="1">INDEX(Abilities[Stamina Cost], S94)</f>
        <v>5</v>
      </c>
      <c r="V94">
        <f t="shared" ca="1" si="37"/>
        <v>1</v>
      </c>
      <c r="W94">
        <f t="shared" ca="1" si="38"/>
        <v>5</v>
      </c>
      <c r="X94">
        <f t="shared" ca="1" si="39"/>
        <v>5</v>
      </c>
      <c r="Y94">
        <f t="shared" ca="1" si="40"/>
        <v>2</v>
      </c>
      <c r="Z94">
        <f t="shared" ca="1" si="41"/>
        <v>7</v>
      </c>
      <c r="AA94" s="19" cm="1">
        <f t="array" aca="1" ref="AA94" ca="1">INDEX(Abilities[Element ID], $Z94)</f>
        <v>3</v>
      </c>
      <c r="AB94" s="19" cm="1">
        <f t="array" aca="1" ref="AB94" ca="1">INDEX(Abilities[Stamina Cost], $Z94)</f>
        <v>5</v>
      </c>
      <c r="AC94" s="19" cm="1">
        <f t="array" aca="1" ref="AC94" ca="1">INDEX(Abilities[Min Damage], $Z94)</f>
        <v>5</v>
      </c>
      <c r="AD94" s="19" cm="1">
        <f t="array" aca="1" ref="AD94" ca="1">INDEX(Abilities[Max Damage], $Z94)</f>
        <v>10</v>
      </c>
      <c r="AE94" s="15">
        <f t="shared" ca="1" si="42"/>
        <v>6.1501811046672472</v>
      </c>
      <c r="AF94" t="str" cm="1">
        <f t="array" aca="1" ref="AF94" ca="1">INDEX(Abilities[Special Effect], Z94)</f>
        <v>Fortify</v>
      </c>
      <c r="AG94" t="b" cm="1">
        <f t="array" aca="1" ref="AG94" ca="1">RAND() &lt;INDEX(Abilities[Effect Chance], Z94)*O94/100</f>
        <v>0</v>
      </c>
      <c r="AH94" t="str">
        <f t="shared" ca="1" si="43"/>
        <v/>
      </c>
      <c r="AI94" s="15">
        <f t="shared" ca="1" si="44"/>
        <v>6.1501811046672472</v>
      </c>
      <c r="AJ94" s="15">
        <f t="shared" ca="1" si="45"/>
        <v>7.6754099619313685</v>
      </c>
      <c r="AK94" t="b">
        <f t="shared" ca="1" si="46"/>
        <v>0</v>
      </c>
      <c r="AL94" t="b">
        <f ca="1">AND(AK94, H94=COUNTA(Parties[Player Party]))</f>
        <v>0</v>
      </c>
      <c r="AM94" s="15" cm="1">
        <f t="array" aca="1" ref="AM94" ca="1">INDEX(ElementMultiplier, BM94, P94)*100/N94</f>
        <v>0.63291139240506333</v>
      </c>
      <c r="AN94" s="15">
        <f t="shared" ca="1" si="47"/>
        <v>5</v>
      </c>
      <c r="AO94" s="19">
        <f t="shared" ca="1" si="48"/>
        <v>47</v>
      </c>
      <c r="AP94" s="19">
        <f t="shared" ca="1" si="49"/>
        <v>50</v>
      </c>
      <c r="AQ94" s="19">
        <f t="shared" ca="1" si="50"/>
        <v>70</v>
      </c>
      <c r="AR94" s="19">
        <f t="shared" ca="1" si="51"/>
        <v>79</v>
      </c>
      <c r="AS94" s="19">
        <f t="shared" ca="1" si="52"/>
        <v>50</v>
      </c>
      <c r="AT94">
        <f t="shared" ca="1" si="53"/>
        <v>1</v>
      </c>
      <c r="AU94" cm="1">
        <f t="array" aca="1" ref="AU94" ca="1">IF(AT94=AT93, AU93, INDEX(Parties[Opponent ID], AT94))</f>
        <v>8</v>
      </c>
      <c r="AV94" t="str" cm="1">
        <f t="array" aca="1" ref="AV94" ca="1">IF(AU94=AU93,AV93, INDEX(Monsters[Name], AU94))</f>
        <v>Ripper</v>
      </c>
      <c r="AW94" cm="1">
        <f t="array" aca="1" ref="AW94" ca="1">IF(AND($AT94=$AT93, $CF93=""), CA93, INDEX(Monsters[Health], $AU94))</f>
        <v>74</v>
      </c>
      <c r="AX94" cm="1">
        <f t="array" aca="1" ref="AX94" ca="1">IF(AND($AT94=$AT93, $CF93=""), CB93, INDEX(Monsters[Stamina], $AU94))</f>
        <v>65</v>
      </c>
      <c r="AY94" s="19" cm="1">
        <f t="array" aca="1" ref="AY94" ca="1">IF(AND($AT94=$AT93, $CF93=""), CC93, INDEX(Monsters[Attack], $AU94))</f>
        <v>100</v>
      </c>
      <c r="AZ94" s="19" cm="1">
        <f t="array" aca="1" ref="AZ94" ca="1">IF(AND($AT94=$AT93, $CF93=""), CD93, INDEX(Monsters[Defense], $AU94))</f>
        <v>24</v>
      </c>
      <c r="BA94" s="19" cm="1">
        <f t="array" aca="1" ref="BA94" ca="1">IF(AND($AT94=$AT93, $CF93=""), CE93, INDEX(Monsters[Luck], $AU94))</f>
        <v>70</v>
      </c>
      <c r="BB94" cm="1">
        <f t="array" aca="1" ref="BB94" ca="1">IF(AU94=AU93, BB93, MATCH(INDEX(Monsters[Element], AU94), Elements, 0))</f>
        <v>6</v>
      </c>
      <c r="BC94" s="4" cm="1">
        <f t="array" aca="1" ref="BC94" ca="1">INDEX(Monsters[Chance to Use 2], AU94)</f>
        <v>0.25</v>
      </c>
      <c r="BD94" cm="1">
        <f t="array" aca="1" ref="BD94" ca="1">INDEX(Monsters[Ability 1 ID], AU94)</f>
        <v>7</v>
      </c>
      <c r="BE94" cm="1">
        <f t="array" aca="1" ref="BE94" ca="1">INDEX(Monsters[Ability 2 ID], AU94)</f>
        <v>2</v>
      </c>
      <c r="BF94" cm="1">
        <f t="array" aca="1" ref="BF94" ca="1">INDEX(Abilities[Stamina Cost], BD94)</f>
        <v>5</v>
      </c>
      <c r="BG94" cm="1">
        <f t="array" aca="1" ref="BG94" ca="1">INDEX(Abilities[Stamina Cost], BE94)</f>
        <v>6</v>
      </c>
      <c r="BH94">
        <f t="shared" ca="1" si="54"/>
        <v>1</v>
      </c>
      <c r="BI94">
        <f t="shared" ca="1" si="55"/>
        <v>5</v>
      </c>
      <c r="BJ94">
        <f t="shared" ca="1" si="56"/>
        <v>6</v>
      </c>
      <c r="BK94">
        <f t="shared" ca="1" si="57"/>
        <v>1</v>
      </c>
      <c r="BL94">
        <f t="shared" ca="1" si="58"/>
        <v>7</v>
      </c>
      <c r="BM94" s="19" cm="1">
        <f t="array" aca="1" ref="BM94" ca="1">INDEX(Abilities[Element ID], $BL94)</f>
        <v>3</v>
      </c>
      <c r="BN94" s="19" cm="1">
        <f t="array" aca="1" ref="BN94" ca="1">INDEX(Abilities[Stamina Cost], $BL94)</f>
        <v>5</v>
      </c>
      <c r="BO94" s="19" cm="1">
        <f t="array" aca="1" ref="BO94" ca="1">INDEX(Abilities[Min Damage], $BL94)</f>
        <v>5</v>
      </c>
      <c r="BP94" s="19" cm="1">
        <f t="array" aca="1" ref="BP94" ca="1">INDEX(Abilities[Max Damage], $BL94)</f>
        <v>10</v>
      </c>
      <c r="BQ94" s="15">
        <f t="shared" ca="1" si="59"/>
        <v>7.6754099619313685</v>
      </c>
      <c r="BR94" t="str" cm="1">
        <f t="array" aca="1" ref="BR94" ca="1">INDEX(Abilities[Special Effect], BL94)</f>
        <v>Fortify</v>
      </c>
      <c r="BS94" t="b" cm="1">
        <f t="array" aca="1" ref="BS94" ca="1">RAND() &lt;INDEX(Abilities[Effect Chance], BL94)*BA94/100</f>
        <v>0</v>
      </c>
      <c r="BT94" t="str">
        <f t="shared" ca="1" si="60"/>
        <v/>
      </c>
      <c r="BU94" s="15">
        <f t="shared" ca="1" si="61"/>
        <v>7.6754099619313685</v>
      </c>
      <c r="BV94" s="15">
        <f t="shared" ca="1" si="62"/>
        <v>6.1501811046672472</v>
      </c>
      <c r="BW94" t="b">
        <f t="shared" ca="1" si="63"/>
        <v>0</v>
      </c>
      <c r="BX94" t="b">
        <f ca="1">AND(BW94, AT94=COUNTA(Parties[Opponent Party]))</f>
        <v>0</v>
      </c>
      <c r="BY94" s="15" cm="1">
        <f t="array" aca="1" ref="BY94" ca="1">INDEX(ElementMultiplier, AA94, BB94)*100/AZ94</f>
        <v>4.166666666666667</v>
      </c>
      <c r="BZ94" s="19">
        <f t="shared" ca="1" si="64"/>
        <v>26</v>
      </c>
      <c r="CA94" s="19">
        <f t="shared" ca="1" si="65"/>
        <v>48</v>
      </c>
      <c r="CB94" s="19">
        <f t="shared" ca="1" si="66"/>
        <v>60</v>
      </c>
      <c r="CC94" s="19">
        <f t="shared" ca="1" si="67"/>
        <v>100</v>
      </c>
      <c r="CD94" s="19">
        <f t="shared" ca="1" si="68"/>
        <v>24</v>
      </c>
      <c r="CE94" s="19">
        <f t="shared" ca="1" si="69"/>
        <v>70</v>
      </c>
      <c r="CF94" t="str">
        <f t="shared" ca="1" si="70"/>
        <v/>
      </c>
    </row>
    <row r="95" spans="8:84">
      <c r="H95">
        <f t="shared" ca="1" si="36"/>
        <v>1</v>
      </c>
      <c r="I95" cm="1">
        <f t="array" aca="1" ref="I95" ca="1">IF(H95=H94, I94, INDEX(Parties[Player ID], H95))</f>
        <v>1</v>
      </c>
      <c r="J95" t="str" cm="1">
        <f t="array" aca="1" ref="J95" ca="1">IF(I95=I94,J94, INDEX(Monsters[Name], I95))</f>
        <v>Hades</v>
      </c>
      <c r="K95" cm="1">
        <f t="array" aca="1" ref="K95" ca="1">IF(AND($H95=$H94, CF94=""), AO94, INDEX(Monsters[Health], $I95))</f>
        <v>47</v>
      </c>
      <c r="L95" cm="1">
        <f t="array" aca="1" ref="L95" ca="1">IF(AND($H95=$H94, $CF94=""), AP94, INDEX(Monsters[Stamina], $I95))</f>
        <v>50</v>
      </c>
      <c r="M95" s="19" cm="1">
        <f t="array" aca="1" ref="M95" ca="1">IF(AND($H95=$H94, $CF94=""), AQ94, INDEX(Monsters[Attack], $I95))</f>
        <v>70</v>
      </c>
      <c r="N95" s="19" cm="1">
        <f t="array" aca="1" ref="N95" ca="1">IF(AND($H95=$H94, $CF94=""), AR94, INDEX(Monsters[Defense], $I95))</f>
        <v>79</v>
      </c>
      <c r="O95" s="19" cm="1">
        <f t="array" aca="1" ref="O95" ca="1">IF(AND($H95=$H94, $CF94=""), AS94, INDEX(Monsters[Luck], $I95))</f>
        <v>50</v>
      </c>
      <c r="P95" cm="1">
        <f t="array" aca="1" ref="P95" ca="1">IF(I95=I94, P94, MATCH(INDEX(Monsters[Element], I95), Elements, 0))</f>
        <v>1</v>
      </c>
      <c r="Q95" s="4" cm="1">
        <f t="array" aca="1" ref="Q95" ca="1">INDEX(Monsters[Chance to Use 2], I95)</f>
        <v>0.55000000000000004</v>
      </c>
      <c r="R95" cm="1">
        <f t="array" aca="1" ref="R95" ca="1">INDEX(Monsters[Ability 1 ID], I95)</f>
        <v>1</v>
      </c>
      <c r="S95" cm="1">
        <f t="array" aca="1" ref="S95" ca="1">INDEX(Monsters[Ability 2 ID], I95)</f>
        <v>7</v>
      </c>
      <c r="T95" cm="1">
        <f t="array" aca="1" ref="T95" ca="1">INDEX(Abilities[Stamina Cost], R95)</f>
        <v>5</v>
      </c>
      <c r="U95" cm="1">
        <f t="array" aca="1" ref="U95" ca="1">INDEX(Abilities[Stamina Cost], S95)</f>
        <v>5</v>
      </c>
      <c r="V95">
        <f t="shared" ca="1" si="37"/>
        <v>1</v>
      </c>
      <c r="W95">
        <f t="shared" ca="1" si="38"/>
        <v>5</v>
      </c>
      <c r="X95">
        <f t="shared" ca="1" si="39"/>
        <v>5</v>
      </c>
      <c r="Y95">
        <f t="shared" ca="1" si="40"/>
        <v>1</v>
      </c>
      <c r="Z95">
        <f t="shared" ca="1" si="41"/>
        <v>1</v>
      </c>
      <c r="AA95" s="19" cm="1">
        <f t="array" aca="1" ref="AA95" ca="1">INDEX(Abilities[Element ID], $Z95)</f>
        <v>1</v>
      </c>
      <c r="AB95" s="19" cm="1">
        <f t="array" aca="1" ref="AB95" ca="1">INDEX(Abilities[Stamina Cost], $Z95)</f>
        <v>5</v>
      </c>
      <c r="AC95" s="19" cm="1">
        <f t="array" aca="1" ref="AC95" ca="1">INDEX(Abilities[Min Damage], $Z95)</f>
        <v>3.5</v>
      </c>
      <c r="AD95" s="19" cm="1">
        <f t="array" aca="1" ref="AD95" ca="1">INDEX(Abilities[Max Damage], $Z95)</f>
        <v>10</v>
      </c>
      <c r="AE95" s="15">
        <f t="shared" ca="1" si="42"/>
        <v>4.9271415980026099</v>
      </c>
      <c r="AF95" t="str" cm="1">
        <f t="array" aca="1" ref="AF95" ca="1">INDEX(Abilities[Special Effect], Z95)</f>
        <v>Hit Chance</v>
      </c>
      <c r="AG95" t="b" cm="1">
        <f t="array" aca="1" ref="AG95" ca="1">RAND() &lt;INDEX(Abilities[Effect Chance], Z95)*O95/100</f>
        <v>0</v>
      </c>
      <c r="AH95" t="str">
        <f t="shared" ca="1" si="43"/>
        <v/>
      </c>
      <c r="AI95" s="15">
        <f t="shared" ca="1" si="44"/>
        <v>0</v>
      </c>
      <c r="AJ95" s="15">
        <f t="shared" ca="1" si="45"/>
        <v>10.848747744365355</v>
      </c>
      <c r="AK95" t="b">
        <f t="shared" ca="1" si="46"/>
        <v>0</v>
      </c>
      <c r="AL95" t="b">
        <f ca="1">AND(AK95, H95=COUNTA(Parties[Player Party]))</f>
        <v>0</v>
      </c>
      <c r="AM95" s="15" cm="1">
        <f t="array" aca="1" ref="AM95" ca="1">INDEX(ElementMultiplier, BM95, P95)*100/N95</f>
        <v>1.2658227848101267</v>
      </c>
      <c r="AN95" s="15">
        <f t="shared" ca="1" si="47"/>
        <v>14</v>
      </c>
      <c r="AO95" s="19">
        <f t="shared" ca="1" si="48"/>
        <v>33</v>
      </c>
      <c r="AP95" s="19">
        <f t="shared" ca="1" si="49"/>
        <v>45</v>
      </c>
      <c r="AQ95" s="19">
        <f t="shared" ca="1" si="50"/>
        <v>70</v>
      </c>
      <c r="AR95" s="19">
        <f t="shared" ca="1" si="51"/>
        <v>71</v>
      </c>
      <c r="AS95" s="19">
        <f t="shared" ca="1" si="52"/>
        <v>50</v>
      </c>
      <c r="AT95">
        <f t="shared" ca="1" si="53"/>
        <v>1</v>
      </c>
      <c r="AU95" cm="1">
        <f t="array" aca="1" ref="AU95" ca="1">IF(AT95=AT94, AU94, INDEX(Parties[Opponent ID], AT95))</f>
        <v>8</v>
      </c>
      <c r="AV95" t="str" cm="1">
        <f t="array" aca="1" ref="AV95" ca="1">IF(AU95=AU94,AV94, INDEX(Monsters[Name], AU95))</f>
        <v>Ripper</v>
      </c>
      <c r="AW95" cm="1">
        <f t="array" aca="1" ref="AW95" ca="1">IF(AND($AT95=$AT94, $CF94=""), CA94, INDEX(Monsters[Health], $AU95))</f>
        <v>48</v>
      </c>
      <c r="AX95" cm="1">
        <f t="array" aca="1" ref="AX95" ca="1">IF(AND($AT95=$AT94, $CF94=""), CB94, INDEX(Monsters[Stamina], $AU95))</f>
        <v>60</v>
      </c>
      <c r="AY95" s="19" cm="1">
        <f t="array" aca="1" ref="AY95" ca="1">IF(AND($AT95=$AT94, $CF94=""), CC94, INDEX(Monsters[Attack], $AU95))</f>
        <v>100</v>
      </c>
      <c r="AZ95" s="19" cm="1">
        <f t="array" aca="1" ref="AZ95" ca="1">IF(AND($AT95=$AT94, $CF94=""), CD94, INDEX(Monsters[Defense], $AU95))</f>
        <v>24</v>
      </c>
      <c r="BA95" s="19" cm="1">
        <f t="array" aca="1" ref="BA95" ca="1">IF(AND($AT95=$AT94, $CF94=""), CE94, INDEX(Monsters[Luck], $AU95))</f>
        <v>70</v>
      </c>
      <c r="BB95" cm="1">
        <f t="array" aca="1" ref="BB95" ca="1">IF(AU95=AU94, BB94, MATCH(INDEX(Monsters[Element], AU95), Elements, 0))</f>
        <v>6</v>
      </c>
      <c r="BC95" s="4" cm="1">
        <f t="array" aca="1" ref="BC95" ca="1">INDEX(Monsters[Chance to Use 2], AU95)</f>
        <v>0.25</v>
      </c>
      <c r="BD95" cm="1">
        <f t="array" aca="1" ref="BD95" ca="1">INDEX(Monsters[Ability 1 ID], AU95)</f>
        <v>7</v>
      </c>
      <c r="BE95" cm="1">
        <f t="array" aca="1" ref="BE95" ca="1">INDEX(Monsters[Ability 2 ID], AU95)</f>
        <v>2</v>
      </c>
      <c r="BF95" cm="1">
        <f t="array" aca="1" ref="BF95" ca="1">INDEX(Abilities[Stamina Cost], BD95)</f>
        <v>5</v>
      </c>
      <c r="BG95" cm="1">
        <f t="array" aca="1" ref="BG95" ca="1">INDEX(Abilities[Stamina Cost], BE95)</f>
        <v>6</v>
      </c>
      <c r="BH95">
        <f t="shared" ca="1" si="54"/>
        <v>1</v>
      </c>
      <c r="BI95">
        <f t="shared" ca="1" si="55"/>
        <v>5</v>
      </c>
      <c r="BJ95">
        <f t="shared" ca="1" si="56"/>
        <v>6</v>
      </c>
      <c r="BK95">
        <f t="shared" ca="1" si="57"/>
        <v>2</v>
      </c>
      <c r="BL95">
        <f t="shared" ca="1" si="58"/>
        <v>2</v>
      </c>
      <c r="BM95" s="19" cm="1">
        <f t="array" aca="1" ref="BM95" ca="1">INDEX(Abilities[Element ID], $BL95)</f>
        <v>1</v>
      </c>
      <c r="BN95" s="19" cm="1">
        <f t="array" aca="1" ref="BN95" ca="1">INDEX(Abilities[Stamina Cost], $BL95)</f>
        <v>6</v>
      </c>
      <c r="BO95" s="19" cm="1">
        <f t="array" aca="1" ref="BO95" ca="1">INDEX(Abilities[Min Damage], $BL95)</f>
        <v>10</v>
      </c>
      <c r="BP95" s="19" cm="1">
        <f t="array" aca="1" ref="BP95" ca="1">INDEX(Abilities[Max Damage], $BL95)</f>
        <v>25</v>
      </c>
      <c r="BQ95" s="15">
        <f t="shared" ca="1" si="59"/>
        <v>10.848747744365355</v>
      </c>
      <c r="BR95" t="str" cm="1">
        <f t="array" aca="1" ref="BR95" ca="1">INDEX(Abilities[Special Effect], BL95)</f>
        <v>Sunder</v>
      </c>
      <c r="BS95" t="b" cm="1">
        <f t="array" aca="1" ref="BS95" ca="1">RAND() &lt;INDEX(Abilities[Effect Chance], BL95)*BA95/100</f>
        <v>1</v>
      </c>
      <c r="BT95" t="str">
        <f t="shared" ca="1" si="60"/>
        <v>Sunder</v>
      </c>
      <c r="BU95" s="15">
        <f t="shared" ca="1" si="61"/>
        <v>10.848747744365355</v>
      </c>
      <c r="BV95" s="15">
        <f t="shared" ca="1" si="62"/>
        <v>0</v>
      </c>
      <c r="BW95" t="b">
        <f t="shared" ca="1" si="63"/>
        <v>0</v>
      </c>
      <c r="BX95" t="b">
        <f ca="1">AND(BW95, AT95=COUNTA(Parties[Opponent Party]))</f>
        <v>0</v>
      </c>
      <c r="BY95" s="15" cm="1">
        <f t="array" aca="1" ref="BY95" ca="1">INDEX(ElementMultiplier, AA95, BB95)*100/AZ95</f>
        <v>6.25</v>
      </c>
      <c r="BZ95" s="19">
        <f t="shared" ca="1" si="64"/>
        <v>0</v>
      </c>
      <c r="CA95" s="19">
        <f t="shared" ca="1" si="65"/>
        <v>48</v>
      </c>
      <c r="CB95" s="19">
        <f t="shared" ca="1" si="66"/>
        <v>54</v>
      </c>
      <c r="CC95" s="19">
        <f t="shared" ca="1" si="67"/>
        <v>100</v>
      </c>
      <c r="CD95" s="19">
        <f t="shared" ca="1" si="68"/>
        <v>24</v>
      </c>
      <c r="CE95" s="19">
        <f t="shared" ca="1" si="69"/>
        <v>70</v>
      </c>
      <c r="CF95" t="str">
        <f t="shared" ca="1" si="70"/>
        <v/>
      </c>
    </row>
    <row r="96" spans="8:84">
      <c r="H96">
        <f t="shared" ca="1" si="36"/>
        <v>1</v>
      </c>
      <c r="I96" cm="1">
        <f t="array" aca="1" ref="I96" ca="1">IF(H96=H95, I95, INDEX(Parties[Player ID], H96))</f>
        <v>1</v>
      </c>
      <c r="J96" t="str" cm="1">
        <f t="array" aca="1" ref="J96" ca="1">IF(I96=I95,J95, INDEX(Monsters[Name], I96))</f>
        <v>Hades</v>
      </c>
      <c r="K96" cm="1">
        <f t="array" aca="1" ref="K96" ca="1">IF(AND($H96=$H95, CF95=""), AO95, INDEX(Monsters[Health], $I96))</f>
        <v>33</v>
      </c>
      <c r="L96" cm="1">
        <f t="array" aca="1" ref="L96" ca="1">IF(AND($H96=$H95, $CF95=""), AP95, INDEX(Monsters[Stamina], $I96))</f>
        <v>45</v>
      </c>
      <c r="M96" s="19" cm="1">
        <f t="array" aca="1" ref="M96" ca="1">IF(AND($H96=$H95, $CF95=""), AQ95, INDEX(Monsters[Attack], $I96))</f>
        <v>70</v>
      </c>
      <c r="N96" s="19" cm="1">
        <f t="array" aca="1" ref="N96" ca="1">IF(AND($H96=$H95, $CF95=""), AR95, INDEX(Monsters[Defense], $I96))</f>
        <v>71</v>
      </c>
      <c r="O96" s="19" cm="1">
        <f t="array" aca="1" ref="O96" ca="1">IF(AND($H96=$H95, $CF95=""), AS95, INDEX(Monsters[Luck], $I96))</f>
        <v>50</v>
      </c>
      <c r="P96" cm="1">
        <f t="array" aca="1" ref="P96" ca="1">IF(I96=I95, P95, MATCH(INDEX(Monsters[Element], I96), Elements, 0))</f>
        <v>1</v>
      </c>
      <c r="Q96" s="4" cm="1">
        <f t="array" aca="1" ref="Q96" ca="1">INDEX(Monsters[Chance to Use 2], I96)</f>
        <v>0.55000000000000004</v>
      </c>
      <c r="R96" cm="1">
        <f t="array" aca="1" ref="R96" ca="1">INDEX(Monsters[Ability 1 ID], I96)</f>
        <v>1</v>
      </c>
      <c r="S96" cm="1">
        <f t="array" aca="1" ref="S96" ca="1">INDEX(Monsters[Ability 2 ID], I96)</f>
        <v>7</v>
      </c>
      <c r="T96" cm="1">
        <f t="array" aca="1" ref="T96" ca="1">INDEX(Abilities[Stamina Cost], R96)</f>
        <v>5</v>
      </c>
      <c r="U96" cm="1">
        <f t="array" aca="1" ref="U96" ca="1">INDEX(Abilities[Stamina Cost], S96)</f>
        <v>5</v>
      </c>
      <c r="V96">
        <f t="shared" ca="1" si="37"/>
        <v>1</v>
      </c>
      <c r="W96">
        <f t="shared" ca="1" si="38"/>
        <v>5</v>
      </c>
      <c r="X96">
        <f t="shared" ca="1" si="39"/>
        <v>5</v>
      </c>
      <c r="Y96">
        <f t="shared" ca="1" si="40"/>
        <v>1</v>
      </c>
      <c r="Z96">
        <f t="shared" ca="1" si="41"/>
        <v>1</v>
      </c>
      <c r="AA96" s="19" cm="1">
        <f t="array" aca="1" ref="AA96" ca="1">INDEX(Abilities[Element ID], $Z96)</f>
        <v>1</v>
      </c>
      <c r="AB96" s="19" cm="1">
        <f t="array" aca="1" ref="AB96" ca="1">INDEX(Abilities[Stamina Cost], $Z96)</f>
        <v>5</v>
      </c>
      <c r="AC96" s="19" cm="1">
        <f t="array" aca="1" ref="AC96" ca="1">INDEX(Abilities[Min Damage], $Z96)</f>
        <v>3.5</v>
      </c>
      <c r="AD96" s="19" cm="1">
        <f t="array" aca="1" ref="AD96" ca="1">INDEX(Abilities[Max Damage], $Z96)</f>
        <v>10</v>
      </c>
      <c r="AE96" s="15">
        <f t="shared" ca="1" si="42"/>
        <v>3.8073249256418737</v>
      </c>
      <c r="AF96" t="str" cm="1">
        <f t="array" aca="1" ref="AF96" ca="1">INDEX(Abilities[Special Effect], Z96)</f>
        <v>Hit Chance</v>
      </c>
      <c r="AG96" t="b" cm="1">
        <f t="array" aca="1" ref="AG96" ca="1">RAND() &lt;INDEX(Abilities[Effect Chance], Z96)*O96/100</f>
        <v>0</v>
      </c>
      <c r="AH96" t="str">
        <f t="shared" ca="1" si="43"/>
        <v/>
      </c>
      <c r="AI96" s="15">
        <f t="shared" ca="1" si="44"/>
        <v>0</v>
      </c>
      <c r="AJ96" s="15">
        <f t="shared" ca="1" si="45"/>
        <v>7.6646243194622654</v>
      </c>
      <c r="AK96" t="b">
        <f t="shared" ca="1" si="46"/>
        <v>0</v>
      </c>
      <c r="AL96" t="b">
        <f ca="1">AND(AK96, H96=COUNTA(Parties[Player Party]))</f>
        <v>0</v>
      </c>
      <c r="AM96" s="15" cm="1">
        <f t="array" aca="1" ref="AM96" ca="1">INDEX(ElementMultiplier, BM96, P96)*100/N96</f>
        <v>0.70422535211267601</v>
      </c>
      <c r="AN96" s="15">
        <f t="shared" ca="1" si="47"/>
        <v>5</v>
      </c>
      <c r="AO96" s="19">
        <f t="shared" ca="1" si="48"/>
        <v>28</v>
      </c>
      <c r="AP96" s="19">
        <f t="shared" ca="1" si="49"/>
        <v>40</v>
      </c>
      <c r="AQ96" s="19">
        <f t="shared" ca="1" si="50"/>
        <v>70</v>
      </c>
      <c r="AR96" s="19">
        <f t="shared" ca="1" si="51"/>
        <v>71</v>
      </c>
      <c r="AS96" s="19">
        <f t="shared" ca="1" si="52"/>
        <v>50</v>
      </c>
      <c r="AT96">
        <f t="shared" ca="1" si="53"/>
        <v>1</v>
      </c>
      <c r="AU96" cm="1">
        <f t="array" aca="1" ref="AU96" ca="1">IF(AT96=AT95, AU95, INDEX(Parties[Opponent ID], AT96))</f>
        <v>8</v>
      </c>
      <c r="AV96" t="str" cm="1">
        <f t="array" aca="1" ref="AV96" ca="1">IF(AU96=AU95,AV95, INDEX(Monsters[Name], AU96))</f>
        <v>Ripper</v>
      </c>
      <c r="AW96" cm="1">
        <f t="array" aca="1" ref="AW96" ca="1">IF(AND($AT96=$AT95, $CF95=""), CA95, INDEX(Monsters[Health], $AU96))</f>
        <v>48</v>
      </c>
      <c r="AX96" cm="1">
        <f t="array" aca="1" ref="AX96" ca="1">IF(AND($AT96=$AT95, $CF95=""), CB95, INDEX(Monsters[Stamina], $AU96))</f>
        <v>54</v>
      </c>
      <c r="AY96" s="19" cm="1">
        <f t="array" aca="1" ref="AY96" ca="1">IF(AND($AT96=$AT95, $CF95=""), CC95, INDEX(Monsters[Attack], $AU96))</f>
        <v>100</v>
      </c>
      <c r="AZ96" s="19" cm="1">
        <f t="array" aca="1" ref="AZ96" ca="1">IF(AND($AT96=$AT95, $CF95=""), CD95, INDEX(Monsters[Defense], $AU96))</f>
        <v>24</v>
      </c>
      <c r="BA96" s="19" cm="1">
        <f t="array" aca="1" ref="BA96" ca="1">IF(AND($AT96=$AT95, $CF95=""), CE95, INDEX(Monsters[Luck], $AU96))</f>
        <v>70</v>
      </c>
      <c r="BB96" cm="1">
        <f t="array" aca="1" ref="BB96" ca="1">IF(AU96=AU95, BB95, MATCH(INDEX(Monsters[Element], AU96), Elements, 0))</f>
        <v>6</v>
      </c>
      <c r="BC96" s="4" cm="1">
        <f t="array" aca="1" ref="BC96" ca="1">INDEX(Monsters[Chance to Use 2], AU96)</f>
        <v>0.25</v>
      </c>
      <c r="BD96" cm="1">
        <f t="array" aca="1" ref="BD96" ca="1">INDEX(Monsters[Ability 1 ID], AU96)</f>
        <v>7</v>
      </c>
      <c r="BE96" cm="1">
        <f t="array" aca="1" ref="BE96" ca="1">INDEX(Monsters[Ability 2 ID], AU96)</f>
        <v>2</v>
      </c>
      <c r="BF96" cm="1">
        <f t="array" aca="1" ref="BF96" ca="1">INDEX(Abilities[Stamina Cost], BD96)</f>
        <v>5</v>
      </c>
      <c r="BG96" cm="1">
        <f t="array" aca="1" ref="BG96" ca="1">INDEX(Abilities[Stamina Cost], BE96)</f>
        <v>6</v>
      </c>
      <c r="BH96">
        <f t="shared" ca="1" si="54"/>
        <v>1</v>
      </c>
      <c r="BI96">
        <f t="shared" ca="1" si="55"/>
        <v>5</v>
      </c>
      <c r="BJ96">
        <f t="shared" ca="1" si="56"/>
        <v>6</v>
      </c>
      <c r="BK96">
        <f t="shared" ca="1" si="57"/>
        <v>1</v>
      </c>
      <c r="BL96">
        <f t="shared" ca="1" si="58"/>
        <v>7</v>
      </c>
      <c r="BM96" s="19" cm="1">
        <f t="array" aca="1" ref="BM96" ca="1">INDEX(Abilities[Element ID], $BL96)</f>
        <v>3</v>
      </c>
      <c r="BN96" s="19" cm="1">
        <f t="array" aca="1" ref="BN96" ca="1">INDEX(Abilities[Stamina Cost], $BL96)</f>
        <v>5</v>
      </c>
      <c r="BO96" s="19" cm="1">
        <f t="array" aca="1" ref="BO96" ca="1">INDEX(Abilities[Min Damage], $BL96)</f>
        <v>5</v>
      </c>
      <c r="BP96" s="19" cm="1">
        <f t="array" aca="1" ref="BP96" ca="1">INDEX(Abilities[Max Damage], $BL96)</f>
        <v>10</v>
      </c>
      <c r="BQ96" s="15">
        <f t="shared" ca="1" si="59"/>
        <v>7.6646243194622654</v>
      </c>
      <c r="BR96" t="str" cm="1">
        <f t="array" aca="1" ref="BR96" ca="1">INDEX(Abilities[Special Effect], BL96)</f>
        <v>Fortify</v>
      </c>
      <c r="BS96" t="b" cm="1">
        <f t="array" aca="1" ref="BS96" ca="1">RAND() &lt;INDEX(Abilities[Effect Chance], BL96)*BA96/100</f>
        <v>0</v>
      </c>
      <c r="BT96" t="str">
        <f t="shared" ca="1" si="60"/>
        <v/>
      </c>
      <c r="BU96" s="15">
        <f t="shared" ca="1" si="61"/>
        <v>7.6646243194622654</v>
      </c>
      <c r="BV96" s="15">
        <f t="shared" ca="1" si="62"/>
        <v>0</v>
      </c>
      <c r="BW96" t="b">
        <f t="shared" ca="1" si="63"/>
        <v>0</v>
      </c>
      <c r="BX96" t="b">
        <f ca="1">AND(BW96, AT96=COUNTA(Parties[Opponent Party]))</f>
        <v>0</v>
      </c>
      <c r="BY96" s="15" cm="1">
        <f t="array" aca="1" ref="BY96" ca="1">INDEX(ElementMultiplier, AA96, BB96)*100/AZ96</f>
        <v>6.25</v>
      </c>
      <c r="BZ96" s="19">
        <f t="shared" ca="1" si="64"/>
        <v>0</v>
      </c>
      <c r="CA96" s="19">
        <f t="shared" ca="1" si="65"/>
        <v>48</v>
      </c>
      <c r="CB96" s="19">
        <f t="shared" ca="1" si="66"/>
        <v>49</v>
      </c>
      <c r="CC96" s="19">
        <f t="shared" ca="1" si="67"/>
        <v>100</v>
      </c>
      <c r="CD96" s="19">
        <f t="shared" ca="1" si="68"/>
        <v>24</v>
      </c>
      <c r="CE96" s="19">
        <f t="shared" ca="1" si="69"/>
        <v>70</v>
      </c>
      <c r="CF96" t="str">
        <f t="shared" ca="1" si="70"/>
        <v/>
      </c>
    </row>
    <row r="97" spans="8:84">
      <c r="H97">
        <f t="shared" ca="1" si="36"/>
        <v>1</v>
      </c>
      <c r="I97" cm="1">
        <f t="array" aca="1" ref="I97" ca="1">IF(H97=H96, I96, INDEX(Parties[Player ID], H97))</f>
        <v>1</v>
      </c>
      <c r="J97" t="str" cm="1">
        <f t="array" aca="1" ref="J97" ca="1">IF(I97=I96,J96, INDEX(Monsters[Name], I97))</f>
        <v>Hades</v>
      </c>
      <c r="K97" cm="1">
        <f t="array" aca="1" ref="K97" ca="1">IF(AND($H97=$H96, CF96=""), AO96, INDEX(Monsters[Health], $I97))</f>
        <v>28</v>
      </c>
      <c r="L97" cm="1">
        <f t="array" aca="1" ref="L97" ca="1">IF(AND($H97=$H96, $CF96=""), AP96, INDEX(Monsters[Stamina], $I97))</f>
        <v>40</v>
      </c>
      <c r="M97" s="19" cm="1">
        <f t="array" aca="1" ref="M97" ca="1">IF(AND($H97=$H96, $CF96=""), AQ96, INDEX(Monsters[Attack], $I97))</f>
        <v>70</v>
      </c>
      <c r="N97" s="19" cm="1">
        <f t="array" aca="1" ref="N97" ca="1">IF(AND($H97=$H96, $CF96=""), AR96, INDEX(Monsters[Defense], $I97))</f>
        <v>71</v>
      </c>
      <c r="O97" s="19" cm="1">
        <f t="array" aca="1" ref="O97" ca="1">IF(AND($H97=$H96, $CF96=""), AS96, INDEX(Monsters[Luck], $I97))</f>
        <v>50</v>
      </c>
      <c r="P97" cm="1">
        <f t="array" aca="1" ref="P97" ca="1">IF(I97=I96, P96, MATCH(INDEX(Monsters[Element], I97), Elements, 0))</f>
        <v>1</v>
      </c>
      <c r="Q97" s="4" cm="1">
        <f t="array" aca="1" ref="Q97" ca="1">INDEX(Monsters[Chance to Use 2], I97)</f>
        <v>0.55000000000000004</v>
      </c>
      <c r="R97" cm="1">
        <f t="array" aca="1" ref="R97" ca="1">INDEX(Monsters[Ability 1 ID], I97)</f>
        <v>1</v>
      </c>
      <c r="S97" cm="1">
        <f t="array" aca="1" ref="S97" ca="1">INDEX(Monsters[Ability 2 ID], I97)</f>
        <v>7</v>
      </c>
      <c r="T97" cm="1">
        <f t="array" aca="1" ref="T97" ca="1">INDEX(Abilities[Stamina Cost], R97)</f>
        <v>5</v>
      </c>
      <c r="U97" cm="1">
        <f t="array" aca="1" ref="U97" ca="1">INDEX(Abilities[Stamina Cost], S97)</f>
        <v>5</v>
      </c>
      <c r="V97">
        <f t="shared" ca="1" si="37"/>
        <v>1</v>
      </c>
      <c r="W97">
        <f t="shared" ca="1" si="38"/>
        <v>5</v>
      </c>
      <c r="X97">
        <f t="shared" ca="1" si="39"/>
        <v>5</v>
      </c>
      <c r="Y97">
        <f t="shared" ca="1" si="40"/>
        <v>2</v>
      </c>
      <c r="Z97">
        <f t="shared" ca="1" si="41"/>
        <v>7</v>
      </c>
      <c r="AA97" s="19" cm="1">
        <f t="array" aca="1" ref="AA97" ca="1">INDEX(Abilities[Element ID], $Z97)</f>
        <v>3</v>
      </c>
      <c r="AB97" s="19" cm="1">
        <f t="array" aca="1" ref="AB97" ca="1">INDEX(Abilities[Stamina Cost], $Z97)</f>
        <v>5</v>
      </c>
      <c r="AC97" s="19" cm="1">
        <f t="array" aca="1" ref="AC97" ca="1">INDEX(Abilities[Min Damage], $Z97)</f>
        <v>5</v>
      </c>
      <c r="AD97" s="19" cm="1">
        <f t="array" aca="1" ref="AD97" ca="1">INDEX(Abilities[Max Damage], $Z97)</f>
        <v>10</v>
      </c>
      <c r="AE97" s="15">
        <f t="shared" ca="1" si="42"/>
        <v>4.4395159230573595</v>
      </c>
      <c r="AF97" t="str" cm="1">
        <f t="array" aca="1" ref="AF97" ca="1">INDEX(Abilities[Special Effect], Z97)</f>
        <v>Fortify</v>
      </c>
      <c r="AG97" t="b" cm="1">
        <f t="array" aca="1" ref="AG97" ca="1">RAND() &lt;INDEX(Abilities[Effect Chance], Z97)*O97/100</f>
        <v>0</v>
      </c>
      <c r="AH97" t="str">
        <f t="shared" ca="1" si="43"/>
        <v/>
      </c>
      <c r="AI97" s="15">
        <f t="shared" ca="1" si="44"/>
        <v>4.4395159230573595</v>
      </c>
      <c r="AJ97" s="15">
        <f t="shared" ca="1" si="45"/>
        <v>8.1269101963236867</v>
      </c>
      <c r="AK97" t="b">
        <f t="shared" ca="1" si="46"/>
        <v>0</v>
      </c>
      <c r="AL97" t="b">
        <f ca="1">AND(AK97, H97=COUNTA(Parties[Player Party]))</f>
        <v>0</v>
      </c>
      <c r="AM97" s="15" cm="1">
        <f t="array" aca="1" ref="AM97" ca="1">INDEX(ElementMultiplier, BM97, P97)*100/N97</f>
        <v>0.70422535211267601</v>
      </c>
      <c r="AN97" s="15">
        <f t="shared" ca="1" si="47"/>
        <v>6</v>
      </c>
      <c r="AO97" s="19">
        <f t="shared" ca="1" si="48"/>
        <v>22</v>
      </c>
      <c r="AP97" s="19">
        <f t="shared" ca="1" si="49"/>
        <v>35</v>
      </c>
      <c r="AQ97" s="19">
        <f t="shared" ca="1" si="50"/>
        <v>70</v>
      </c>
      <c r="AR97" s="19">
        <f t="shared" ca="1" si="51"/>
        <v>71</v>
      </c>
      <c r="AS97" s="19">
        <f t="shared" ca="1" si="52"/>
        <v>50</v>
      </c>
      <c r="AT97">
        <f t="shared" ca="1" si="53"/>
        <v>1</v>
      </c>
      <c r="AU97" cm="1">
        <f t="array" aca="1" ref="AU97" ca="1">IF(AT97=AT96, AU96, INDEX(Parties[Opponent ID], AT97))</f>
        <v>8</v>
      </c>
      <c r="AV97" t="str" cm="1">
        <f t="array" aca="1" ref="AV97" ca="1">IF(AU97=AU96,AV96, INDEX(Monsters[Name], AU97))</f>
        <v>Ripper</v>
      </c>
      <c r="AW97" cm="1">
        <f t="array" aca="1" ref="AW97" ca="1">IF(AND($AT97=$AT96, $CF96=""), CA96, INDEX(Monsters[Health], $AU97))</f>
        <v>48</v>
      </c>
      <c r="AX97" cm="1">
        <f t="array" aca="1" ref="AX97" ca="1">IF(AND($AT97=$AT96, $CF96=""), CB96, INDEX(Monsters[Stamina], $AU97))</f>
        <v>49</v>
      </c>
      <c r="AY97" s="19" cm="1">
        <f t="array" aca="1" ref="AY97" ca="1">IF(AND($AT97=$AT96, $CF96=""), CC96, INDEX(Monsters[Attack], $AU97))</f>
        <v>100</v>
      </c>
      <c r="AZ97" s="19" cm="1">
        <f t="array" aca="1" ref="AZ97" ca="1">IF(AND($AT97=$AT96, $CF96=""), CD96, INDEX(Monsters[Defense], $AU97))</f>
        <v>24</v>
      </c>
      <c r="BA97" s="19" cm="1">
        <f t="array" aca="1" ref="BA97" ca="1">IF(AND($AT97=$AT96, $CF96=""), CE96, INDEX(Monsters[Luck], $AU97))</f>
        <v>70</v>
      </c>
      <c r="BB97" cm="1">
        <f t="array" aca="1" ref="BB97" ca="1">IF(AU97=AU96, BB96, MATCH(INDEX(Monsters[Element], AU97), Elements, 0))</f>
        <v>6</v>
      </c>
      <c r="BC97" s="4" cm="1">
        <f t="array" aca="1" ref="BC97" ca="1">INDEX(Monsters[Chance to Use 2], AU97)</f>
        <v>0.25</v>
      </c>
      <c r="BD97" cm="1">
        <f t="array" aca="1" ref="BD97" ca="1">INDEX(Monsters[Ability 1 ID], AU97)</f>
        <v>7</v>
      </c>
      <c r="BE97" cm="1">
        <f t="array" aca="1" ref="BE97" ca="1">INDEX(Monsters[Ability 2 ID], AU97)</f>
        <v>2</v>
      </c>
      <c r="BF97" cm="1">
        <f t="array" aca="1" ref="BF97" ca="1">INDEX(Abilities[Stamina Cost], BD97)</f>
        <v>5</v>
      </c>
      <c r="BG97" cm="1">
        <f t="array" aca="1" ref="BG97" ca="1">INDEX(Abilities[Stamina Cost], BE97)</f>
        <v>6</v>
      </c>
      <c r="BH97">
        <f t="shared" ca="1" si="54"/>
        <v>1</v>
      </c>
      <c r="BI97">
        <f t="shared" ca="1" si="55"/>
        <v>5</v>
      </c>
      <c r="BJ97">
        <f t="shared" ca="1" si="56"/>
        <v>6</v>
      </c>
      <c r="BK97">
        <f t="shared" ca="1" si="57"/>
        <v>1</v>
      </c>
      <c r="BL97">
        <f t="shared" ca="1" si="58"/>
        <v>7</v>
      </c>
      <c r="BM97" s="19" cm="1">
        <f t="array" aca="1" ref="BM97" ca="1">INDEX(Abilities[Element ID], $BL97)</f>
        <v>3</v>
      </c>
      <c r="BN97" s="19" cm="1">
        <f t="array" aca="1" ref="BN97" ca="1">INDEX(Abilities[Stamina Cost], $BL97)</f>
        <v>5</v>
      </c>
      <c r="BO97" s="19" cm="1">
        <f t="array" aca="1" ref="BO97" ca="1">INDEX(Abilities[Min Damage], $BL97)</f>
        <v>5</v>
      </c>
      <c r="BP97" s="19" cm="1">
        <f t="array" aca="1" ref="BP97" ca="1">INDEX(Abilities[Max Damage], $BL97)</f>
        <v>10</v>
      </c>
      <c r="BQ97" s="15">
        <f t="shared" ca="1" si="59"/>
        <v>8.1269101963236867</v>
      </c>
      <c r="BR97" t="str" cm="1">
        <f t="array" aca="1" ref="BR97" ca="1">INDEX(Abilities[Special Effect], BL97)</f>
        <v>Fortify</v>
      </c>
      <c r="BS97" t="b" cm="1">
        <f t="array" aca="1" ref="BS97" ca="1">RAND() &lt;INDEX(Abilities[Effect Chance], BL97)*BA97/100</f>
        <v>0</v>
      </c>
      <c r="BT97" t="str">
        <f t="shared" ca="1" si="60"/>
        <v/>
      </c>
      <c r="BU97" s="15">
        <f t="shared" ca="1" si="61"/>
        <v>8.1269101963236867</v>
      </c>
      <c r="BV97" s="15">
        <f t="shared" ca="1" si="62"/>
        <v>4.4395159230573595</v>
      </c>
      <c r="BW97" t="b">
        <f t="shared" ca="1" si="63"/>
        <v>0</v>
      </c>
      <c r="BX97" t="b">
        <f ca="1">AND(BW97, AT97=COUNTA(Parties[Opponent Party]))</f>
        <v>0</v>
      </c>
      <c r="BY97" s="15" cm="1">
        <f t="array" aca="1" ref="BY97" ca="1">INDEX(ElementMultiplier, AA97, BB97)*100/AZ97</f>
        <v>4.166666666666667</v>
      </c>
      <c r="BZ97" s="19">
        <f t="shared" ca="1" si="64"/>
        <v>18</v>
      </c>
      <c r="CA97" s="19">
        <f t="shared" ca="1" si="65"/>
        <v>30</v>
      </c>
      <c r="CB97" s="19">
        <f t="shared" ca="1" si="66"/>
        <v>44</v>
      </c>
      <c r="CC97" s="19">
        <f t="shared" ca="1" si="67"/>
        <v>100</v>
      </c>
      <c r="CD97" s="19">
        <f t="shared" ca="1" si="68"/>
        <v>24</v>
      </c>
      <c r="CE97" s="19">
        <f t="shared" ca="1" si="69"/>
        <v>70</v>
      </c>
      <c r="CF97" t="str">
        <f t="shared" ca="1" si="70"/>
        <v/>
      </c>
    </row>
    <row r="98" spans="8:84">
      <c r="H98">
        <f t="shared" ca="1" si="36"/>
        <v>1</v>
      </c>
      <c r="I98" cm="1">
        <f t="array" aca="1" ref="I98" ca="1">IF(H98=H97, I97, INDEX(Parties[Player ID], H98))</f>
        <v>1</v>
      </c>
      <c r="J98" t="str" cm="1">
        <f t="array" aca="1" ref="J98" ca="1">IF(I98=I97,J97, INDEX(Monsters[Name], I98))</f>
        <v>Hades</v>
      </c>
      <c r="K98" cm="1">
        <f t="array" aca="1" ref="K98" ca="1">IF(AND($H98=$H97, CF97=""), AO97, INDEX(Monsters[Health], $I98))</f>
        <v>22</v>
      </c>
      <c r="L98" cm="1">
        <f t="array" aca="1" ref="L98" ca="1">IF(AND($H98=$H97, $CF97=""), AP97, INDEX(Monsters[Stamina], $I98))</f>
        <v>35</v>
      </c>
      <c r="M98" s="19" cm="1">
        <f t="array" aca="1" ref="M98" ca="1">IF(AND($H98=$H97, $CF97=""), AQ97, INDEX(Monsters[Attack], $I98))</f>
        <v>70</v>
      </c>
      <c r="N98" s="19" cm="1">
        <f t="array" aca="1" ref="N98" ca="1">IF(AND($H98=$H97, $CF97=""), AR97, INDEX(Monsters[Defense], $I98))</f>
        <v>71</v>
      </c>
      <c r="O98" s="19" cm="1">
        <f t="array" aca="1" ref="O98" ca="1">IF(AND($H98=$H97, $CF97=""), AS97, INDEX(Monsters[Luck], $I98))</f>
        <v>50</v>
      </c>
      <c r="P98" cm="1">
        <f t="array" aca="1" ref="P98" ca="1">IF(I98=I97, P97, MATCH(INDEX(Monsters[Element], I98), Elements, 0))</f>
        <v>1</v>
      </c>
      <c r="Q98" s="4" cm="1">
        <f t="array" aca="1" ref="Q98" ca="1">INDEX(Monsters[Chance to Use 2], I98)</f>
        <v>0.55000000000000004</v>
      </c>
      <c r="R98" cm="1">
        <f t="array" aca="1" ref="R98" ca="1">INDEX(Monsters[Ability 1 ID], I98)</f>
        <v>1</v>
      </c>
      <c r="S98" cm="1">
        <f t="array" aca="1" ref="S98" ca="1">INDEX(Monsters[Ability 2 ID], I98)</f>
        <v>7</v>
      </c>
      <c r="T98" cm="1">
        <f t="array" aca="1" ref="T98" ca="1">INDEX(Abilities[Stamina Cost], R98)</f>
        <v>5</v>
      </c>
      <c r="U98" cm="1">
        <f t="array" aca="1" ref="U98" ca="1">INDEX(Abilities[Stamina Cost], S98)</f>
        <v>5</v>
      </c>
      <c r="V98">
        <f t="shared" ca="1" si="37"/>
        <v>1</v>
      </c>
      <c r="W98">
        <f t="shared" ca="1" si="38"/>
        <v>5</v>
      </c>
      <c r="X98">
        <f t="shared" ca="1" si="39"/>
        <v>5</v>
      </c>
      <c r="Y98">
        <f t="shared" ca="1" si="40"/>
        <v>2</v>
      </c>
      <c r="Z98">
        <f t="shared" ca="1" si="41"/>
        <v>7</v>
      </c>
      <c r="AA98" s="19" cm="1">
        <f t="array" aca="1" ref="AA98" ca="1">INDEX(Abilities[Element ID], $Z98)</f>
        <v>3</v>
      </c>
      <c r="AB98" s="19" cm="1">
        <f t="array" aca="1" ref="AB98" ca="1">INDEX(Abilities[Stamina Cost], $Z98)</f>
        <v>5</v>
      </c>
      <c r="AC98" s="19" cm="1">
        <f t="array" aca="1" ref="AC98" ca="1">INDEX(Abilities[Min Damage], $Z98)</f>
        <v>5</v>
      </c>
      <c r="AD98" s="19" cm="1">
        <f t="array" aca="1" ref="AD98" ca="1">INDEX(Abilities[Max Damage], $Z98)</f>
        <v>10</v>
      </c>
      <c r="AE98" s="15">
        <f t="shared" ca="1" si="42"/>
        <v>5.1771210422701834</v>
      </c>
      <c r="AF98" t="str" cm="1">
        <f t="array" aca="1" ref="AF98" ca="1">INDEX(Abilities[Special Effect], Z98)</f>
        <v>Fortify</v>
      </c>
      <c r="AG98" t="b" cm="1">
        <f t="array" aca="1" ref="AG98" ca="1">RAND() &lt;INDEX(Abilities[Effect Chance], Z98)*O98/100</f>
        <v>0</v>
      </c>
      <c r="AH98" t="str">
        <f t="shared" ca="1" si="43"/>
        <v/>
      </c>
      <c r="AI98" s="15">
        <f t="shared" ca="1" si="44"/>
        <v>5.1771210422701834</v>
      </c>
      <c r="AJ98" s="15">
        <f t="shared" ca="1" si="45"/>
        <v>8.3562417984767876</v>
      </c>
      <c r="AK98" t="b">
        <f t="shared" ca="1" si="46"/>
        <v>0</v>
      </c>
      <c r="AL98" t="b">
        <f ca="1">AND(AK98, H98=COUNTA(Parties[Player Party]))</f>
        <v>0</v>
      </c>
      <c r="AM98" s="15" cm="1">
        <f t="array" aca="1" ref="AM98" ca="1">INDEX(ElementMultiplier, BM98, P98)*100/N98</f>
        <v>0.70422535211267601</v>
      </c>
      <c r="AN98" s="15">
        <f t="shared" ca="1" si="47"/>
        <v>6</v>
      </c>
      <c r="AO98" s="19">
        <f t="shared" ca="1" si="48"/>
        <v>16</v>
      </c>
      <c r="AP98" s="19">
        <f t="shared" ca="1" si="49"/>
        <v>30</v>
      </c>
      <c r="AQ98" s="19">
        <f t="shared" ca="1" si="50"/>
        <v>70</v>
      </c>
      <c r="AR98" s="19">
        <f t="shared" ca="1" si="51"/>
        <v>71</v>
      </c>
      <c r="AS98" s="19">
        <f t="shared" ca="1" si="52"/>
        <v>50</v>
      </c>
      <c r="AT98">
        <f t="shared" ca="1" si="53"/>
        <v>1</v>
      </c>
      <c r="AU98" cm="1">
        <f t="array" aca="1" ref="AU98" ca="1">IF(AT98=AT97, AU97, INDEX(Parties[Opponent ID], AT98))</f>
        <v>8</v>
      </c>
      <c r="AV98" t="str" cm="1">
        <f t="array" aca="1" ref="AV98" ca="1">IF(AU98=AU97,AV97, INDEX(Monsters[Name], AU98))</f>
        <v>Ripper</v>
      </c>
      <c r="AW98" cm="1">
        <f t="array" aca="1" ref="AW98" ca="1">IF(AND($AT98=$AT97, $CF97=""), CA97, INDEX(Monsters[Health], $AU98))</f>
        <v>30</v>
      </c>
      <c r="AX98" cm="1">
        <f t="array" aca="1" ref="AX98" ca="1">IF(AND($AT98=$AT97, $CF97=""), CB97, INDEX(Monsters[Stamina], $AU98))</f>
        <v>44</v>
      </c>
      <c r="AY98" s="19" cm="1">
        <f t="array" aca="1" ref="AY98" ca="1">IF(AND($AT98=$AT97, $CF97=""), CC97, INDEX(Monsters[Attack], $AU98))</f>
        <v>100</v>
      </c>
      <c r="AZ98" s="19" cm="1">
        <f t="array" aca="1" ref="AZ98" ca="1">IF(AND($AT98=$AT97, $CF97=""), CD97, INDEX(Monsters[Defense], $AU98))</f>
        <v>24</v>
      </c>
      <c r="BA98" s="19" cm="1">
        <f t="array" aca="1" ref="BA98" ca="1">IF(AND($AT98=$AT97, $CF97=""), CE97, INDEX(Monsters[Luck], $AU98))</f>
        <v>70</v>
      </c>
      <c r="BB98" cm="1">
        <f t="array" aca="1" ref="BB98" ca="1">IF(AU98=AU97, BB97, MATCH(INDEX(Monsters[Element], AU98), Elements, 0))</f>
        <v>6</v>
      </c>
      <c r="BC98" s="4" cm="1">
        <f t="array" aca="1" ref="BC98" ca="1">INDEX(Monsters[Chance to Use 2], AU98)</f>
        <v>0.25</v>
      </c>
      <c r="BD98" cm="1">
        <f t="array" aca="1" ref="BD98" ca="1">INDEX(Monsters[Ability 1 ID], AU98)</f>
        <v>7</v>
      </c>
      <c r="BE98" cm="1">
        <f t="array" aca="1" ref="BE98" ca="1">INDEX(Monsters[Ability 2 ID], AU98)</f>
        <v>2</v>
      </c>
      <c r="BF98" cm="1">
        <f t="array" aca="1" ref="BF98" ca="1">INDEX(Abilities[Stamina Cost], BD98)</f>
        <v>5</v>
      </c>
      <c r="BG98" cm="1">
        <f t="array" aca="1" ref="BG98" ca="1">INDEX(Abilities[Stamina Cost], BE98)</f>
        <v>6</v>
      </c>
      <c r="BH98">
        <f t="shared" ca="1" si="54"/>
        <v>1</v>
      </c>
      <c r="BI98">
        <f t="shared" ca="1" si="55"/>
        <v>5</v>
      </c>
      <c r="BJ98">
        <f t="shared" ca="1" si="56"/>
        <v>6</v>
      </c>
      <c r="BK98">
        <f t="shared" ca="1" si="57"/>
        <v>1</v>
      </c>
      <c r="BL98">
        <f t="shared" ca="1" si="58"/>
        <v>7</v>
      </c>
      <c r="BM98" s="19" cm="1">
        <f t="array" aca="1" ref="BM98" ca="1">INDEX(Abilities[Element ID], $BL98)</f>
        <v>3</v>
      </c>
      <c r="BN98" s="19" cm="1">
        <f t="array" aca="1" ref="BN98" ca="1">INDEX(Abilities[Stamina Cost], $BL98)</f>
        <v>5</v>
      </c>
      <c r="BO98" s="19" cm="1">
        <f t="array" aca="1" ref="BO98" ca="1">INDEX(Abilities[Min Damage], $BL98)</f>
        <v>5</v>
      </c>
      <c r="BP98" s="19" cm="1">
        <f t="array" aca="1" ref="BP98" ca="1">INDEX(Abilities[Max Damage], $BL98)</f>
        <v>10</v>
      </c>
      <c r="BQ98" s="15">
        <f t="shared" ca="1" si="59"/>
        <v>8.3562417984767876</v>
      </c>
      <c r="BR98" t="str" cm="1">
        <f t="array" aca="1" ref="BR98" ca="1">INDEX(Abilities[Special Effect], BL98)</f>
        <v>Fortify</v>
      </c>
      <c r="BS98" t="b" cm="1">
        <f t="array" aca="1" ref="BS98" ca="1">RAND() &lt;INDEX(Abilities[Effect Chance], BL98)*BA98/100</f>
        <v>1</v>
      </c>
      <c r="BT98" t="str">
        <f t="shared" ca="1" si="60"/>
        <v>Fortify</v>
      </c>
      <c r="BU98" s="15">
        <f t="shared" ca="1" si="61"/>
        <v>8.3562417984767876</v>
      </c>
      <c r="BV98" s="15">
        <f t="shared" ca="1" si="62"/>
        <v>5.1771210422701834</v>
      </c>
      <c r="BW98" t="b">
        <f t="shared" ca="1" si="63"/>
        <v>0</v>
      </c>
      <c r="BX98" t="b">
        <f ca="1">AND(BW98, AT98=COUNTA(Parties[Opponent Party]))</f>
        <v>0</v>
      </c>
      <c r="BY98" s="15" cm="1">
        <f t="array" aca="1" ref="BY98" ca="1">INDEX(ElementMultiplier, AA98, BB98)*100/AZ98</f>
        <v>4.166666666666667</v>
      </c>
      <c r="BZ98" s="19">
        <f t="shared" ca="1" si="64"/>
        <v>22</v>
      </c>
      <c r="CA98" s="19">
        <f t="shared" ca="1" si="65"/>
        <v>8</v>
      </c>
      <c r="CB98" s="19">
        <f t="shared" ca="1" si="66"/>
        <v>39</v>
      </c>
      <c r="CC98" s="19">
        <f t="shared" ca="1" si="67"/>
        <v>100</v>
      </c>
      <c r="CD98" s="19">
        <f t="shared" ca="1" si="68"/>
        <v>26</v>
      </c>
      <c r="CE98" s="19">
        <f t="shared" ca="1" si="69"/>
        <v>70</v>
      </c>
      <c r="CF98" t="str">
        <f t="shared" ca="1" si="70"/>
        <v/>
      </c>
    </row>
    <row r="99" spans="8:84">
      <c r="H99">
        <f t="shared" ca="1" si="36"/>
        <v>1</v>
      </c>
      <c r="I99" cm="1">
        <f t="array" aca="1" ref="I99" ca="1">IF(H99=H98, I98, INDEX(Parties[Player ID], H99))</f>
        <v>1</v>
      </c>
      <c r="J99" t="str" cm="1">
        <f t="array" aca="1" ref="J99" ca="1">IF(I99=I98,J98, INDEX(Monsters[Name], I99))</f>
        <v>Hades</v>
      </c>
      <c r="K99" cm="1">
        <f t="array" aca="1" ref="K99" ca="1">IF(AND($H99=$H98, CF98=""), AO98, INDEX(Monsters[Health], $I99))</f>
        <v>16</v>
      </c>
      <c r="L99" cm="1">
        <f t="array" aca="1" ref="L99" ca="1">IF(AND($H99=$H98, $CF98=""), AP98, INDEX(Monsters[Stamina], $I99))</f>
        <v>30</v>
      </c>
      <c r="M99" s="19" cm="1">
        <f t="array" aca="1" ref="M99" ca="1">IF(AND($H99=$H98, $CF98=""), AQ98, INDEX(Monsters[Attack], $I99))</f>
        <v>70</v>
      </c>
      <c r="N99" s="19" cm="1">
        <f t="array" aca="1" ref="N99" ca="1">IF(AND($H99=$H98, $CF98=""), AR98, INDEX(Monsters[Defense], $I99))</f>
        <v>71</v>
      </c>
      <c r="O99" s="19" cm="1">
        <f t="array" aca="1" ref="O99" ca="1">IF(AND($H99=$H98, $CF98=""), AS98, INDEX(Monsters[Luck], $I99))</f>
        <v>50</v>
      </c>
      <c r="P99" cm="1">
        <f t="array" aca="1" ref="P99" ca="1">IF(I99=I98, P98, MATCH(INDEX(Monsters[Element], I99), Elements, 0))</f>
        <v>1</v>
      </c>
      <c r="Q99" s="4" cm="1">
        <f t="array" aca="1" ref="Q99" ca="1">INDEX(Monsters[Chance to Use 2], I99)</f>
        <v>0.55000000000000004</v>
      </c>
      <c r="R99" cm="1">
        <f t="array" aca="1" ref="R99" ca="1">INDEX(Monsters[Ability 1 ID], I99)</f>
        <v>1</v>
      </c>
      <c r="S99" cm="1">
        <f t="array" aca="1" ref="S99" ca="1">INDEX(Monsters[Ability 2 ID], I99)</f>
        <v>7</v>
      </c>
      <c r="T99" cm="1">
        <f t="array" aca="1" ref="T99" ca="1">INDEX(Abilities[Stamina Cost], R99)</f>
        <v>5</v>
      </c>
      <c r="U99" cm="1">
        <f t="array" aca="1" ref="U99" ca="1">INDEX(Abilities[Stamina Cost], S99)</f>
        <v>5</v>
      </c>
      <c r="V99">
        <f t="shared" ca="1" si="37"/>
        <v>1</v>
      </c>
      <c r="W99">
        <f t="shared" ca="1" si="38"/>
        <v>5</v>
      </c>
      <c r="X99">
        <f t="shared" ca="1" si="39"/>
        <v>5</v>
      </c>
      <c r="Y99">
        <f t="shared" ca="1" si="40"/>
        <v>2</v>
      </c>
      <c r="Z99">
        <f t="shared" ca="1" si="41"/>
        <v>7</v>
      </c>
      <c r="AA99" s="19" cm="1">
        <f t="array" aca="1" ref="AA99" ca="1">INDEX(Abilities[Element ID], $Z99)</f>
        <v>3</v>
      </c>
      <c r="AB99" s="19" cm="1">
        <f t="array" aca="1" ref="AB99" ca="1">INDEX(Abilities[Stamina Cost], $Z99)</f>
        <v>5</v>
      </c>
      <c r="AC99" s="19" cm="1">
        <f t="array" aca="1" ref="AC99" ca="1">INDEX(Abilities[Min Damage], $Z99)</f>
        <v>5</v>
      </c>
      <c r="AD99" s="19" cm="1">
        <f t="array" aca="1" ref="AD99" ca="1">INDEX(Abilities[Max Damage], $Z99)</f>
        <v>10</v>
      </c>
      <c r="AE99" s="15">
        <f t="shared" ca="1" si="42"/>
        <v>5.0970818606581787</v>
      </c>
      <c r="AF99" t="str" cm="1">
        <f t="array" aca="1" ref="AF99" ca="1">INDEX(Abilities[Special Effect], Z99)</f>
        <v>Fortify</v>
      </c>
      <c r="AG99" t="b" cm="1">
        <f t="array" aca="1" ref="AG99" ca="1">RAND() &lt;INDEX(Abilities[Effect Chance], Z99)*O99/100</f>
        <v>0</v>
      </c>
      <c r="AH99" t="str">
        <f t="shared" ca="1" si="43"/>
        <v/>
      </c>
      <c r="AI99" s="15">
        <f t="shared" ca="1" si="44"/>
        <v>5.0970818606581787</v>
      </c>
      <c r="AJ99" s="15">
        <f t="shared" ca="1" si="45"/>
        <v>13.713231164493674</v>
      </c>
      <c r="AK99" t="b">
        <f t="shared" ca="1" si="46"/>
        <v>1</v>
      </c>
      <c r="AL99" t="b">
        <f ca="1">AND(AK99, H99=COUNTA(Parties[Player Party]))</f>
        <v>1</v>
      </c>
      <c r="AM99" s="15" cm="1">
        <f t="array" aca="1" ref="AM99" ca="1">INDEX(ElementMultiplier, BM99, P99)*100/N99</f>
        <v>1.408450704225352</v>
      </c>
      <c r="AN99" s="15">
        <f t="shared" ca="1" si="47"/>
        <v>19</v>
      </c>
      <c r="AO99" s="19">
        <f t="shared" ca="1" si="48"/>
        <v>0</v>
      </c>
      <c r="AP99" s="19">
        <f t="shared" ca="1" si="49"/>
        <v>25</v>
      </c>
      <c r="AQ99" s="19">
        <f t="shared" ca="1" si="50"/>
        <v>70</v>
      </c>
      <c r="AR99" s="19">
        <f t="shared" ca="1" si="51"/>
        <v>71</v>
      </c>
      <c r="AS99" s="19">
        <f t="shared" ca="1" si="52"/>
        <v>50</v>
      </c>
      <c r="AT99">
        <f t="shared" ca="1" si="53"/>
        <v>1</v>
      </c>
      <c r="AU99" cm="1">
        <f t="array" aca="1" ref="AU99" ca="1">IF(AT99=AT98, AU98, INDEX(Parties[Opponent ID], AT99))</f>
        <v>8</v>
      </c>
      <c r="AV99" t="str" cm="1">
        <f t="array" aca="1" ref="AV99" ca="1">IF(AU99=AU98,AV98, INDEX(Monsters[Name], AU99))</f>
        <v>Ripper</v>
      </c>
      <c r="AW99" cm="1">
        <f t="array" aca="1" ref="AW99" ca="1">IF(AND($AT99=$AT98, $CF98=""), CA98, INDEX(Monsters[Health], $AU99))</f>
        <v>8</v>
      </c>
      <c r="AX99" cm="1">
        <f t="array" aca="1" ref="AX99" ca="1">IF(AND($AT99=$AT98, $CF98=""), CB98, INDEX(Monsters[Stamina], $AU99))</f>
        <v>39</v>
      </c>
      <c r="AY99" s="19" cm="1">
        <f t="array" aca="1" ref="AY99" ca="1">IF(AND($AT99=$AT98, $CF98=""), CC98, INDEX(Monsters[Attack], $AU99))</f>
        <v>100</v>
      </c>
      <c r="AZ99" s="19" cm="1">
        <f t="array" aca="1" ref="AZ99" ca="1">IF(AND($AT99=$AT98, $CF98=""), CD98, INDEX(Monsters[Defense], $AU99))</f>
        <v>26</v>
      </c>
      <c r="BA99" s="19" cm="1">
        <f t="array" aca="1" ref="BA99" ca="1">IF(AND($AT99=$AT98, $CF98=""), CE98, INDEX(Monsters[Luck], $AU99))</f>
        <v>70</v>
      </c>
      <c r="BB99" cm="1">
        <f t="array" aca="1" ref="BB99" ca="1">IF(AU99=AU98, BB98, MATCH(INDEX(Monsters[Element], AU99), Elements, 0))</f>
        <v>6</v>
      </c>
      <c r="BC99" s="4" cm="1">
        <f t="array" aca="1" ref="BC99" ca="1">INDEX(Monsters[Chance to Use 2], AU99)</f>
        <v>0.25</v>
      </c>
      <c r="BD99" cm="1">
        <f t="array" aca="1" ref="BD99" ca="1">INDEX(Monsters[Ability 1 ID], AU99)</f>
        <v>7</v>
      </c>
      <c r="BE99" cm="1">
        <f t="array" aca="1" ref="BE99" ca="1">INDEX(Monsters[Ability 2 ID], AU99)</f>
        <v>2</v>
      </c>
      <c r="BF99" cm="1">
        <f t="array" aca="1" ref="BF99" ca="1">INDEX(Abilities[Stamina Cost], BD99)</f>
        <v>5</v>
      </c>
      <c r="BG99" cm="1">
        <f t="array" aca="1" ref="BG99" ca="1">INDEX(Abilities[Stamina Cost], BE99)</f>
        <v>6</v>
      </c>
      <c r="BH99">
        <f t="shared" ca="1" si="54"/>
        <v>1</v>
      </c>
      <c r="BI99">
        <f t="shared" ca="1" si="55"/>
        <v>5</v>
      </c>
      <c r="BJ99">
        <f t="shared" ca="1" si="56"/>
        <v>6</v>
      </c>
      <c r="BK99">
        <f t="shared" ca="1" si="57"/>
        <v>2</v>
      </c>
      <c r="BL99">
        <f t="shared" ca="1" si="58"/>
        <v>2</v>
      </c>
      <c r="BM99" s="19" cm="1">
        <f t="array" aca="1" ref="BM99" ca="1">INDEX(Abilities[Element ID], $BL99)</f>
        <v>1</v>
      </c>
      <c r="BN99" s="19" cm="1">
        <f t="array" aca="1" ref="BN99" ca="1">INDEX(Abilities[Stamina Cost], $BL99)</f>
        <v>6</v>
      </c>
      <c r="BO99" s="19" cm="1">
        <f t="array" aca="1" ref="BO99" ca="1">INDEX(Abilities[Min Damage], $BL99)</f>
        <v>10</v>
      </c>
      <c r="BP99" s="19" cm="1">
        <f t="array" aca="1" ref="BP99" ca="1">INDEX(Abilities[Max Damage], $BL99)</f>
        <v>25</v>
      </c>
      <c r="BQ99" s="15">
        <f t="shared" ca="1" si="59"/>
        <v>13.713231164493674</v>
      </c>
      <c r="BR99" t="str" cm="1">
        <f t="array" aca="1" ref="BR99" ca="1">INDEX(Abilities[Special Effect], BL99)</f>
        <v>Sunder</v>
      </c>
      <c r="BS99" t="b" cm="1">
        <f t="array" aca="1" ref="BS99" ca="1">RAND() &lt;INDEX(Abilities[Effect Chance], BL99)*BA99/100</f>
        <v>0</v>
      </c>
      <c r="BT99" t="str">
        <f t="shared" ca="1" si="60"/>
        <v/>
      </c>
      <c r="BU99" s="15">
        <f t="shared" ca="1" si="61"/>
        <v>13.713231164493674</v>
      </c>
      <c r="BV99" s="15">
        <f t="shared" ca="1" si="62"/>
        <v>5.0970818606581787</v>
      </c>
      <c r="BW99" t="b">
        <f t="shared" ca="1" si="63"/>
        <v>1</v>
      </c>
      <c r="BX99" t="b">
        <f ca="1">AND(BW99, AT99=COUNTA(Parties[Opponent Party]))</f>
        <v>1</v>
      </c>
      <c r="BY99" s="15" cm="1">
        <f t="array" aca="1" ref="BY99" ca="1">INDEX(ElementMultiplier, AA99, BB99)*100/AZ99</f>
        <v>3.8461538461538463</v>
      </c>
      <c r="BZ99" s="19">
        <f t="shared" ca="1" si="64"/>
        <v>20</v>
      </c>
      <c r="CA99" s="19">
        <f t="shared" ca="1" si="65"/>
        <v>0</v>
      </c>
      <c r="CB99" s="19">
        <f t="shared" ca="1" si="66"/>
        <v>33</v>
      </c>
      <c r="CC99" s="19">
        <f t="shared" ca="1" si="67"/>
        <v>100</v>
      </c>
      <c r="CD99" s="19">
        <f t="shared" ca="1" si="68"/>
        <v>26</v>
      </c>
      <c r="CE99" s="19">
        <f t="shared" ca="1" si="69"/>
        <v>70</v>
      </c>
      <c r="CF99" t="str">
        <f t="shared" ca="1" si="70"/>
        <v>Tie</v>
      </c>
    </row>
    <row r="100" spans="8:84">
      <c r="H100">
        <f t="shared" ca="1" si="36"/>
        <v>1</v>
      </c>
      <c r="I100" cm="1">
        <f t="array" aca="1" ref="I100" ca="1">IF(H100=H99, I99, INDEX(Parties[Player ID], H100))</f>
        <v>1</v>
      </c>
      <c r="J100" t="str" cm="1">
        <f t="array" aca="1" ref="J100" ca="1">IF(I100=I99,J99, INDEX(Monsters[Name], I100))</f>
        <v>Hades</v>
      </c>
      <c r="K100" cm="1">
        <f t="array" aca="1" ref="K100" ca="1">IF(AND($H100=$H99, CF99=""), AO99, INDEX(Monsters[Health], $I100))</f>
        <v>80</v>
      </c>
      <c r="L100" cm="1">
        <f t="array" aca="1" ref="L100" ca="1">IF(AND($H100=$H99, $CF99=""), AP99, INDEX(Monsters[Stamina], $I100))</f>
        <v>80</v>
      </c>
      <c r="M100" s="19" cm="1">
        <f t="array" aca="1" ref="M100" ca="1">IF(AND($H100=$H99, $CF99=""), AQ99, INDEX(Monsters[Attack], $I100))</f>
        <v>70</v>
      </c>
      <c r="N100" s="19" cm="1">
        <f t="array" aca="1" ref="N100" ca="1">IF(AND($H100=$H99, $CF99=""), AR99, INDEX(Monsters[Defense], $I100))</f>
        <v>65</v>
      </c>
      <c r="O100" s="19" cm="1">
        <f t="array" aca="1" ref="O100" ca="1">IF(AND($H100=$H99, $CF99=""), AS99, INDEX(Monsters[Luck], $I100))</f>
        <v>50</v>
      </c>
      <c r="P100" cm="1">
        <f t="array" aca="1" ref="P100" ca="1">IF(I100=I99, P99, MATCH(INDEX(Monsters[Element], I100), Elements, 0))</f>
        <v>1</v>
      </c>
      <c r="Q100" s="4" cm="1">
        <f t="array" aca="1" ref="Q100" ca="1">INDEX(Monsters[Chance to Use 2], I100)</f>
        <v>0.55000000000000004</v>
      </c>
      <c r="R100" cm="1">
        <f t="array" aca="1" ref="R100" ca="1">INDEX(Monsters[Ability 1 ID], I100)</f>
        <v>1</v>
      </c>
      <c r="S100" cm="1">
        <f t="array" aca="1" ref="S100" ca="1">INDEX(Monsters[Ability 2 ID], I100)</f>
        <v>7</v>
      </c>
      <c r="T100" cm="1">
        <f t="array" aca="1" ref="T100" ca="1">INDEX(Abilities[Stamina Cost], R100)</f>
        <v>5</v>
      </c>
      <c r="U100" cm="1">
        <f t="array" aca="1" ref="U100" ca="1">INDEX(Abilities[Stamina Cost], S100)</f>
        <v>5</v>
      </c>
      <c r="V100">
        <f t="shared" ca="1" si="37"/>
        <v>1</v>
      </c>
      <c r="W100">
        <f t="shared" ca="1" si="38"/>
        <v>5</v>
      </c>
      <c r="X100">
        <f t="shared" ca="1" si="39"/>
        <v>5</v>
      </c>
      <c r="Y100">
        <f t="shared" ca="1" si="40"/>
        <v>1</v>
      </c>
      <c r="Z100">
        <f t="shared" ca="1" si="41"/>
        <v>1</v>
      </c>
      <c r="AA100" s="19" cm="1">
        <f t="array" aca="1" ref="AA100" ca="1">INDEX(Abilities[Element ID], $Z100)</f>
        <v>1</v>
      </c>
      <c r="AB100" s="19" cm="1">
        <f t="array" aca="1" ref="AB100" ca="1">INDEX(Abilities[Stamina Cost], $Z100)</f>
        <v>5</v>
      </c>
      <c r="AC100" s="19" cm="1">
        <f t="array" aca="1" ref="AC100" ca="1">INDEX(Abilities[Min Damage], $Z100)</f>
        <v>3.5</v>
      </c>
      <c r="AD100" s="19" cm="1">
        <f t="array" aca="1" ref="AD100" ca="1">INDEX(Abilities[Max Damage], $Z100)</f>
        <v>10</v>
      </c>
      <c r="AE100" s="15">
        <f t="shared" ca="1" si="42"/>
        <v>3.7929881712218929</v>
      </c>
      <c r="AF100" t="str" cm="1">
        <f t="array" aca="1" ref="AF100" ca="1">INDEX(Abilities[Special Effect], Z100)</f>
        <v>Hit Chance</v>
      </c>
      <c r="AG100" t="b" cm="1">
        <f t="array" aca="1" ref="AG100" ca="1">RAND() &lt;INDEX(Abilities[Effect Chance], Z100)*O100/100</f>
        <v>0</v>
      </c>
      <c r="AH100" t="str">
        <f t="shared" ca="1" si="43"/>
        <v/>
      </c>
      <c r="AI100" s="15">
        <f t="shared" ca="1" si="44"/>
        <v>0</v>
      </c>
      <c r="AJ100" s="15">
        <f t="shared" ca="1" si="45"/>
        <v>8.1778349661218588</v>
      </c>
      <c r="AK100" t="b">
        <f t="shared" ca="1" si="46"/>
        <v>0</v>
      </c>
      <c r="AL100" t="b">
        <f ca="1">AND(AK100, H100=COUNTA(Parties[Player Party]))</f>
        <v>0</v>
      </c>
      <c r="AM100" s="15" cm="1">
        <f t="array" aca="1" ref="AM100" ca="1">INDEX(ElementMultiplier, BM100, P100)*100/N100</f>
        <v>0.76923076923076927</v>
      </c>
      <c r="AN100" s="15">
        <f t="shared" ca="1" si="47"/>
        <v>6</v>
      </c>
      <c r="AO100" s="19">
        <f t="shared" ca="1" si="48"/>
        <v>74</v>
      </c>
      <c r="AP100" s="19">
        <f t="shared" ca="1" si="49"/>
        <v>75</v>
      </c>
      <c r="AQ100" s="19">
        <f t="shared" ca="1" si="50"/>
        <v>70</v>
      </c>
      <c r="AR100" s="19">
        <f t="shared" ca="1" si="51"/>
        <v>65</v>
      </c>
      <c r="AS100" s="19">
        <f t="shared" ca="1" si="52"/>
        <v>50</v>
      </c>
      <c r="AT100">
        <f t="shared" ca="1" si="53"/>
        <v>1</v>
      </c>
      <c r="AU100" cm="1">
        <f t="array" aca="1" ref="AU100" ca="1">IF(AT100=AT99, AU99, INDEX(Parties[Opponent ID], AT100))</f>
        <v>8</v>
      </c>
      <c r="AV100" t="str" cm="1">
        <f t="array" aca="1" ref="AV100" ca="1">IF(AU100=AU99,AV99, INDEX(Monsters[Name], AU100))</f>
        <v>Ripper</v>
      </c>
      <c r="AW100" cm="1">
        <f t="array" aca="1" ref="AW100" ca="1">IF(AND($AT100=$AT99, $CF99=""), CA99, INDEX(Monsters[Health], $AU100))</f>
        <v>120</v>
      </c>
      <c r="AX100" cm="1">
        <f t="array" aca="1" ref="AX100" ca="1">IF(AND($AT100=$AT99, $CF99=""), CB99, INDEX(Monsters[Stamina], $AU100))</f>
        <v>90</v>
      </c>
      <c r="AY100" s="19" cm="1">
        <f t="array" aca="1" ref="AY100" ca="1">IF(AND($AT100=$AT99, $CF99=""), CC99, INDEX(Monsters[Attack], $AU100))</f>
        <v>100</v>
      </c>
      <c r="AZ100" s="19" cm="1">
        <f t="array" aca="1" ref="AZ100" ca="1">IF(AND($AT100=$AT99, $CF99=""), CD99, INDEX(Monsters[Defense], $AU100))</f>
        <v>18</v>
      </c>
      <c r="BA100" s="19" cm="1">
        <f t="array" aca="1" ref="BA100" ca="1">IF(AND($AT100=$AT99, $CF99=""), CE99, INDEX(Monsters[Luck], $AU100))</f>
        <v>70</v>
      </c>
      <c r="BB100" cm="1">
        <f t="array" aca="1" ref="BB100" ca="1">IF(AU100=AU99, BB99, MATCH(INDEX(Monsters[Element], AU100), Elements, 0))</f>
        <v>6</v>
      </c>
      <c r="BC100" s="4" cm="1">
        <f t="array" aca="1" ref="BC100" ca="1">INDEX(Monsters[Chance to Use 2], AU100)</f>
        <v>0.25</v>
      </c>
      <c r="BD100" cm="1">
        <f t="array" aca="1" ref="BD100" ca="1">INDEX(Monsters[Ability 1 ID], AU100)</f>
        <v>7</v>
      </c>
      <c r="BE100" cm="1">
        <f t="array" aca="1" ref="BE100" ca="1">INDEX(Monsters[Ability 2 ID], AU100)</f>
        <v>2</v>
      </c>
      <c r="BF100" cm="1">
        <f t="array" aca="1" ref="BF100" ca="1">INDEX(Abilities[Stamina Cost], BD100)</f>
        <v>5</v>
      </c>
      <c r="BG100" cm="1">
        <f t="array" aca="1" ref="BG100" ca="1">INDEX(Abilities[Stamina Cost], BE100)</f>
        <v>6</v>
      </c>
      <c r="BH100">
        <f t="shared" ca="1" si="54"/>
        <v>1</v>
      </c>
      <c r="BI100">
        <f t="shared" ca="1" si="55"/>
        <v>5</v>
      </c>
      <c r="BJ100">
        <f t="shared" ca="1" si="56"/>
        <v>6</v>
      </c>
      <c r="BK100">
        <f t="shared" ca="1" si="57"/>
        <v>1</v>
      </c>
      <c r="BL100">
        <f t="shared" ca="1" si="58"/>
        <v>7</v>
      </c>
      <c r="BM100" s="19" cm="1">
        <f t="array" aca="1" ref="BM100" ca="1">INDEX(Abilities[Element ID], $BL100)</f>
        <v>3</v>
      </c>
      <c r="BN100" s="19" cm="1">
        <f t="array" aca="1" ref="BN100" ca="1">INDEX(Abilities[Stamina Cost], $BL100)</f>
        <v>5</v>
      </c>
      <c r="BO100" s="19" cm="1">
        <f t="array" aca="1" ref="BO100" ca="1">INDEX(Abilities[Min Damage], $BL100)</f>
        <v>5</v>
      </c>
      <c r="BP100" s="19" cm="1">
        <f t="array" aca="1" ref="BP100" ca="1">INDEX(Abilities[Max Damage], $BL100)</f>
        <v>10</v>
      </c>
      <c r="BQ100" s="15">
        <f t="shared" ca="1" si="59"/>
        <v>8.1778349661218588</v>
      </c>
      <c r="BR100" t="str" cm="1">
        <f t="array" aca="1" ref="BR100" ca="1">INDEX(Abilities[Special Effect], BL100)</f>
        <v>Fortify</v>
      </c>
      <c r="BS100" t="b" cm="1">
        <f t="array" aca="1" ref="BS100" ca="1">RAND() &lt;INDEX(Abilities[Effect Chance], BL100)*BA100/100</f>
        <v>0</v>
      </c>
      <c r="BT100" t="str">
        <f t="shared" ca="1" si="60"/>
        <v/>
      </c>
      <c r="BU100" s="15">
        <f t="shared" ca="1" si="61"/>
        <v>8.1778349661218588</v>
      </c>
      <c r="BV100" s="15">
        <f t="shared" ca="1" si="62"/>
        <v>0</v>
      </c>
      <c r="BW100" t="b">
        <f t="shared" ca="1" si="63"/>
        <v>0</v>
      </c>
      <c r="BX100" t="b">
        <f ca="1">AND(BW100, AT100=COUNTA(Parties[Opponent Party]))</f>
        <v>0</v>
      </c>
      <c r="BY100" s="15" cm="1">
        <f t="array" aca="1" ref="BY100" ca="1">INDEX(ElementMultiplier, AA100, BB100)*100/AZ100</f>
        <v>8.3333333333333339</v>
      </c>
      <c r="BZ100" s="19">
        <f t="shared" ca="1" si="64"/>
        <v>0</v>
      </c>
      <c r="CA100" s="19">
        <f t="shared" ca="1" si="65"/>
        <v>120</v>
      </c>
      <c r="CB100" s="19">
        <f t="shared" ca="1" si="66"/>
        <v>85</v>
      </c>
      <c r="CC100" s="19">
        <f t="shared" ca="1" si="67"/>
        <v>100</v>
      </c>
      <c r="CD100" s="19">
        <f t="shared" ca="1" si="68"/>
        <v>18</v>
      </c>
      <c r="CE100" s="19">
        <f t="shared" ca="1" si="69"/>
        <v>70</v>
      </c>
      <c r="CF100" t="str">
        <f t="shared" ca="1" si="70"/>
        <v/>
      </c>
    </row>
    <row r="101" spans="8:84">
      <c r="H101">
        <f t="shared" ca="1" si="36"/>
        <v>1</v>
      </c>
      <c r="I101" cm="1">
        <f t="array" aca="1" ref="I101" ca="1">IF(H101=H100, I100, INDEX(Parties[Player ID], H101))</f>
        <v>1</v>
      </c>
      <c r="J101" t="str" cm="1">
        <f t="array" aca="1" ref="J101" ca="1">IF(I101=I100,J100, INDEX(Monsters[Name], I101))</f>
        <v>Hades</v>
      </c>
      <c r="K101" cm="1">
        <f t="array" aca="1" ref="K101" ca="1">IF(AND($H101=$H100, CF100=""), AO100, INDEX(Monsters[Health], $I101))</f>
        <v>74</v>
      </c>
      <c r="L101" cm="1">
        <f t="array" aca="1" ref="L101" ca="1">IF(AND($H101=$H100, $CF100=""), AP100, INDEX(Monsters[Stamina], $I101))</f>
        <v>75</v>
      </c>
      <c r="M101" s="19" cm="1">
        <f t="array" aca="1" ref="M101" ca="1">IF(AND($H101=$H100, $CF100=""), AQ100, INDEX(Monsters[Attack], $I101))</f>
        <v>70</v>
      </c>
      <c r="N101" s="19" cm="1">
        <f t="array" aca="1" ref="N101" ca="1">IF(AND($H101=$H100, $CF100=""), AR100, INDEX(Monsters[Defense], $I101))</f>
        <v>65</v>
      </c>
      <c r="O101" s="19" cm="1">
        <f t="array" aca="1" ref="O101" ca="1">IF(AND($H101=$H100, $CF100=""), AS100, INDEX(Monsters[Luck], $I101))</f>
        <v>50</v>
      </c>
      <c r="P101" cm="1">
        <f t="array" aca="1" ref="P101" ca="1">IF(I101=I100, P100, MATCH(INDEX(Monsters[Element], I101), Elements, 0))</f>
        <v>1</v>
      </c>
      <c r="Q101" s="4" cm="1">
        <f t="array" aca="1" ref="Q101" ca="1">INDEX(Monsters[Chance to Use 2], I101)</f>
        <v>0.55000000000000004</v>
      </c>
      <c r="R101" cm="1">
        <f t="array" aca="1" ref="R101" ca="1">INDEX(Monsters[Ability 1 ID], I101)</f>
        <v>1</v>
      </c>
      <c r="S101" cm="1">
        <f t="array" aca="1" ref="S101" ca="1">INDEX(Monsters[Ability 2 ID], I101)</f>
        <v>7</v>
      </c>
      <c r="T101" cm="1">
        <f t="array" aca="1" ref="T101" ca="1">INDEX(Abilities[Stamina Cost], R101)</f>
        <v>5</v>
      </c>
      <c r="U101" cm="1">
        <f t="array" aca="1" ref="U101" ca="1">INDEX(Abilities[Stamina Cost], S101)</f>
        <v>5</v>
      </c>
      <c r="V101">
        <f t="shared" ca="1" si="37"/>
        <v>1</v>
      </c>
      <c r="W101">
        <f t="shared" ca="1" si="38"/>
        <v>5</v>
      </c>
      <c r="X101">
        <f t="shared" ca="1" si="39"/>
        <v>5</v>
      </c>
      <c r="Y101">
        <f t="shared" ca="1" si="40"/>
        <v>1</v>
      </c>
      <c r="Z101">
        <f t="shared" ca="1" si="41"/>
        <v>1</v>
      </c>
      <c r="AA101" s="19" cm="1">
        <f t="array" aca="1" ref="AA101" ca="1">INDEX(Abilities[Element ID], $Z101)</f>
        <v>1</v>
      </c>
      <c r="AB101" s="19" cm="1">
        <f t="array" aca="1" ref="AB101" ca="1">INDEX(Abilities[Stamina Cost], $Z101)</f>
        <v>5</v>
      </c>
      <c r="AC101" s="19" cm="1">
        <f t="array" aca="1" ref="AC101" ca="1">INDEX(Abilities[Min Damage], $Z101)</f>
        <v>3.5</v>
      </c>
      <c r="AD101" s="19" cm="1">
        <f t="array" aca="1" ref="AD101" ca="1">INDEX(Abilities[Max Damage], $Z101)</f>
        <v>10</v>
      </c>
      <c r="AE101" s="15">
        <f t="shared" ca="1" si="42"/>
        <v>6.1964200283171502</v>
      </c>
      <c r="AF101" t="str" cm="1">
        <f t="array" aca="1" ref="AF101" ca="1">INDEX(Abilities[Special Effect], Z101)</f>
        <v>Hit Chance</v>
      </c>
      <c r="AG101" t="b" cm="1">
        <f t="array" aca="1" ref="AG101" ca="1">RAND() &lt;INDEX(Abilities[Effect Chance], Z101)*O101/100</f>
        <v>0</v>
      </c>
      <c r="AH101" t="str">
        <f t="shared" ca="1" si="43"/>
        <v/>
      </c>
      <c r="AI101" s="15">
        <f t="shared" ca="1" si="44"/>
        <v>0</v>
      </c>
      <c r="AJ101" s="15">
        <f t="shared" ca="1" si="45"/>
        <v>7.6517762057476091</v>
      </c>
      <c r="AK101" t="b">
        <f t="shared" ca="1" si="46"/>
        <v>0</v>
      </c>
      <c r="AL101" t="b">
        <f ca="1">AND(AK101, H101=COUNTA(Parties[Player Party]))</f>
        <v>0</v>
      </c>
      <c r="AM101" s="15" cm="1">
        <f t="array" aca="1" ref="AM101" ca="1">INDEX(ElementMultiplier, BM101, P101)*100/N101</f>
        <v>0.76923076923076927</v>
      </c>
      <c r="AN101" s="15">
        <f t="shared" ca="1" si="47"/>
        <v>6</v>
      </c>
      <c r="AO101" s="19">
        <f t="shared" ca="1" si="48"/>
        <v>68</v>
      </c>
      <c r="AP101" s="19">
        <f t="shared" ca="1" si="49"/>
        <v>70</v>
      </c>
      <c r="AQ101" s="19">
        <f t="shared" ca="1" si="50"/>
        <v>70</v>
      </c>
      <c r="AR101" s="19">
        <f t="shared" ca="1" si="51"/>
        <v>65</v>
      </c>
      <c r="AS101" s="19">
        <f t="shared" ca="1" si="52"/>
        <v>50</v>
      </c>
      <c r="AT101">
        <f t="shared" ca="1" si="53"/>
        <v>1</v>
      </c>
      <c r="AU101" cm="1">
        <f t="array" aca="1" ref="AU101" ca="1">IF(AT101=AT100, AU100, INDEX(Parties[Opponent ID], AT101))</f>
        <v>8</v>
      </c>
      <c r="AV101" t="str" cm="1">
        <f t="array" aca="1" ref="AV101" ca="1">IF(AU101=AU100,AV100, INDEX(Monsters[Name], AU101))</f>
        <v>Ripper</v>
      </c>
      <c r="AW101" cm="1">
        <f t="array" aca="1" ref="AW101" ca="1">IF(AND($AT101=$AT100, $CF100=""), CA100, INDEX(Monsters[Health], $AU101))</f>
        <v>120</v>
      </c>
      <c r="AX101" cm="1">
        <f t="array" aca="1" ref="AX101" ca="1">IF(AND($AT101=$AT100, $CF100=""), CB100, INDEX(Monsters[Stamina], $AU101))</f>
        <v>85</v>
      </c>
      <c r="AY101" s="19" cm="1">
        <f t="array" aca="1" ref="AY101" ca="1">IF(AND($AT101=$AT100, $CF100=""), CC100, INDEX(Monsters[Attack], $AU101))</f>
        <v>100</v>
      </c>
      <c r="AZ101" s="19" cm="1">
        <f t="array" aca="1" ref="AZ101" ca="1">IF(AND($AT101=$AT100, $CF100=""), CD100, INDEX(Monsters[Defense], $AU101))</f>
        <v>18</v>
      </c>
      <c r="BA101" s="19" cm="1">
        <f t="array" aca="1" ref="BA101" ca="1">IF(AND($AT101=$AT100, $CF100=""), CE100, INDEX(Monsters[Luck], $AU101))</f>
        <v>70</v>
      </c>
      <c r="BB101" cm="1">
        <f t="array" aca="1" ref="BB101" ca="1">IF(AU101=AU100, BB100, MATCH(INDEX(Monsters[Element], AU101), Elements, 0))</f>
        <v>6</v>
      </c>
      <c r="BC101" s="4" cm="1">
        <f t="array" aca="1" ref="BC101" ca="1">INDEX(Monsters[Chance to Use 2], AU101)</f>
        <v>0.25</v>
      </c>
      <c r="BD101" cm="1">
        <f t="array" aca="1" ref="BD101" ca="1">INDEX(Monsters[Ability 1 ID], AU101)</f>
        <v>7</v>
      </c>
      <c r="BE101" cm="1">
        <f t="array" aca="1" ref="BE101" ca="1">INDEX(Monsters[Ability 2 ID], AU101)</f>
        <v>2</v>
      </c>
      <c r="BF101" cm="1">
        <f t="array" aca="1" ref="BF101" ca="1">INDEX(Abilities[Stamina Cost], BD101)</f>
        <v>5</v>
      </c>
      <c r="BG101" cm="1">
        <f t="array" aca="1" ref="BG101" ca="1">INDEX(Abilities[Stamina Cost], BE101)</f>
        <v>6</v>
      </c>
      <c r="BH101">
        <f t="shared" ca="1" si="54"/>
        <v>1</v>
      </c>
      <c r="BI101">
        <f t="shared" ca="1" si="55"/>
        <v>5</v>
      </c>
      <c r="BJ101">
        <f t="shared" ca="1" si="56"/>
        <v>6</v>
      </c>
      <c r="BK101">
        <f t="shared" ca="1" si="57"/>
        <v>1</v>
      </c>
      <c r="BL101">
        <f t="shared" ca="1" si="58"/>
        <v>7</v>
      </c>
      <c r="BM101" s="19" cm="1">
        <f t="array" aca="1" ref="BM101" ca="1">INDEX(Abilities[Element ID], $BL101)</f>
        <v>3</v>
      </c>
      <c r="BN101" s="19" cm="1">
        <f t="array" aca="1" ref="BN101" ca="1">INDEX(Abilities[Stamina Cost], $BL101)</f>
        <v>5</v>
      </c>
      <c r="BO101" s="19" cm="1">
        <f t="array" aca="1" ref="BO101" ca="1">INDEX(Abilities[Min Damage], $BL101)</f>
        <v>5</v>
      </c>
      <c r="BP101" s="19" cm="1">
        <f t="array" aca="1" ref="BP101" ca="1">INDEX(Abilities[Max Damage], $BL101)</f>
        <v>10</v>
      </c>
      <c r="BQ101" s="15">
        <f t="shared" ca="1" si="59"/>
        <v>7.6517762057476091</v>
      </c>
      <c r="BR101" t="str" cm="1">
        <f t="array" aca="1" ref="BR101" ca="1">INDEX(Abilities[Special Effect], BL101)</f>
        <v>Fortify</v>
      </c>
      <c r="BS101" t="b" cm="1">
        <f t="array" aca="1" ref="BS101" ca="1">RAND() &lt;INDEX(Abilities[Effect Chance], BL101)*BA101/100</f>
        <v>0</v>
      </c>
      <c r="BT101" t="str">
        <f t="shared" ca="1" si="60"/>
        <v/>
      </c>
      <c r="BU101" s="15">
        <f t="shared" ca="1" si="61"/>
        <v>7.6517762057476091</v>
      </c>
      <c r="BV101" s="15">
        <f t="shared" ca="1" si="62"/>
        <v>0</v>
      </c>
      <c r="BW101" t="b">
        <f t="shared" ca="1" si="63"/>
        <v>0</v>
      </c>
      <c r="BX101" t="b">
        <f ca="1">AND(BW101, AT101=COUNTA(Parties[Opponent Party]))</f>
        <v>0</v>
      </c>
      <c r="BY101" s="15" cm="1">
        <f t="array" aca="1" ref="BY101" ca="1">INDEX(ElementMultiplier, AA101, BB101)*100/AZ101</f>
        <v>8.3333333333333339</v>
      </c>
      <c r="BZ101" s="19">
        <f t="shared" ca="1" si="64"/>
        <v>0</v>
      </c>
      <c r="CA101" s="19">
        <f t="shared" ca="1" si="65"/>
        <v>120</v>
      </c>
      <c r="CB101" s="19">
        <f t="shared" ca="1" si="66"/>
        <v>80</v>
      </c>
      <c r="CC101" s="19">
        <f t="shared" ca="1" si="67"/>
        <v>100</v>
      </c>
      <c r="CD101" s="19">
        <f t="shared" ca="1" si="68"/>
        <v>18</v>
      </c>
      <c r="CE101" s="19">
        <f t="shared" ca="1" si="69"/>
        <v>70</v>
      </c>
      <c r="CF101" t="str">
        <f t="shared" ca="1" si="70"/>
        <v/>
      </c>
    </row>
    <row r="102" spans="8:84">
      <c r="H102">
        <f t="shared" ca="1" si="36"/>
        <v>1</v>
      </c>
      <c r="I102" cm="1">
        <f t="array" aca="1" ref="I102" ca="1">IF(H102=H101, I101, INDEX(Parties[Player ID], H102))</f>
        <v>1</v>
      </c>
      <c r="J102" t="str" cm="1">
        <f t="array" aca="1" ref="J102" ca="1">IF(I102=I101,J101, INDEX(Monsters[Name], I102))</f>
        <v>Hades</v>
      </c>
      <c r="K102" cm="1">
        <f t="array" aca="1" ref="K102" ca="1">IF(AND($H102=$H101, CF101=""), AO101, INDEX(Monsters[Health], $I102))</f>
        <v>68</v>
      </c>
      <c r="L102" cm="1">
        <f t="array" aca="1" ref="L102" ca="1">IF(AND($H102=$H101, $CF101=""), AP101, INDEX(Monsters[Stamina], $I102))</f>
        <v>70</v>
      </c>
      <c r="M102" s="19" cm="1">
        <f t="array" aca="1" ref="M102" ca="1">IF(AND($H102=$H101, $CF101=""), AQ101, INDEX(Monsters[Attack], $I102))</f>
        <v>70</v>
      </c>
      <c r="N102" s="19" cm="1">
        <f t="array" aca="1" ref="N102" ca="1">IF(AND($H102=$H101, $CF101=""), AR101, INDEX(Monsters[Defense], $I102))</f>
        <v>65</v>
      </c>
      <c r="O102" s="19" cm="1">
        <f t="array" aca="1" ref="O102" ca="1">IF(AND($H102=$H101, $CF101=""), AS101, INDEX(Monsters[Luck], $I102))</f>
        <v>50</v>
      </c>
      <c r="P102" cm="1">
        <f t="array" aca="1" ref="P102" ca="1">IF(I102=I101, P101, MATCH(INDEX(Monsters[Element], I102), Elements, 0))</f>
        <v>1</v>
      </c>
      <c r="Q102" s="4" cm="1">
        <f t="array" aca="1" ref="Q102" ca="1">INDEX(Monsters[Chance to Use 2], I102)</f>
        <v>0.55000000000000004</v>
      </c>
      <c r="R102" cm="1">
        <f t="array" aca="1" ref="R102" ca="1">INDEX(Monsters[Ability 1 ID], I102)</f>
        <v>1</v>
      </c>
      <c r="S102" cm="1">
        <f t="array" aca="1" ref="S102" ca="1">INDEX(Monsters[Ability 2 ID], I102)</f>
        <v>7</v>
      </c>
      <c r="T102" cm="1">
        <f t="array" aca="1" ref="T102" ca="1">INDEX(Abilities[Stamina Cost], R102)</f>
        <v>5</v>
      </c>
      <c r="U102" cm="1">
        <f t="array" aca="1" ref="U102" ca="1">INDEX(Abilities[Stamina Cost], S102)</f>
        <v>5</v>
      </c>
      <c r="V102">
        <f t="shared" ca="1" si="37"/>
        <v>1</v>
      </c>
      <c r="W102">
        <f t="shared" ca="1" si="38"/>
        <v>5</v>
      </c>
      <c r="X102">
        <f t="shared" ca="1" si="39"/>
        <v>5</v>
      </c>
      <c r="Y102">
        <f t="shared" ca="1" si="40"/>
        <v>2</v>
      </c>
      <c r="Z102">
        <f t="shared" ca="1" si="41"/>
        <v>7</v>
      </c>
      <c r="AA102" s="19" cm="1">
        <f t="array" aca="1" ref="AA102" ca="1">INDEX(Abilities[Element ID], $Z102)</f>
        <v>3</v>
      </c>
      <c r="AB102" s="19" cm="1">
        <f t="array" aca="1" ref="AB102" ca="1">INDEX(Abilities[Stamina Cost], $Z102)</f>
        <v>5</v>
      </c>
      <c r="AC102" s="19" cm="1">
        <f t="array" aca="1" ref="AC102" ca="1">INDEX(Abilities[Min Damage], $Z102)</f>
        <v>5</v>
      </c>
      <c r="AD102" s="19" cm="1">
        <f t="array" aca="1" ref="AD102" ca="1">INDEX(Abilities[Max Damage], $Z102)</f>
        <v>10</v>
      </c>
      <c r="AE102" s="15">
        <f t="shared" ca="1" si="42"/>
        <v>6.3113891239836581</v>
      </c>
      <c r="AF102" t="str" cm="1">
        <f t="array" aca="1" ref="AF102" ca="1">INDEX(Abilities[Special Effect], Z102)</f>
        <v>Fortify</v>
      </c>
      <c r="AG102" t="b" cm="1">
        <f t="array" aca="1" ref="AG102" ca="1">RAND() &lt;INDEX(Abilities[Effect Chance], Z102)*O102/100</f>
        <v>1</v>
      </c>
      <c r="AH102" t="str">
        <f t="shared" ca="1" si="43"/>
        <v>Fortify</v>
      </c>
      <c r="AI102" s="15">
        <f t="shared" ca="1" si="44"/>
        <v>6.3113891239836581</v>
      </c>
      <c r="AJ102" s="15">
        <f t="shared" ca="1" si="45"/>
        <v>6.9805809022822629</v>
      </c>
      <c r="AK102" t="b">
        <f t="shared" ca="1" si="46"/>
        <v>0</v>
      </c>
      <c r="AL102" t="b">
        <f ca="1">AND(AK102, H102=COUNTA(Parties[Player Party]))</f>
        <v>0</v>
      </c>
      <c r="AM102" s="15" cm="1">
        <f t="array" aca="1" ref="AM102" ca="1">INDEX(ElementMultiplier, BM102, P102)*100/N102</f>
        <v>0.76923076923076927</v>
      </c>
      <c r="AN102" s="15">
        <f t="shared" ca="1" si="47"/>
        <v>5</v>
      </c>
      <c r="AO102" s="19">
        <f t="shared" ca="1" si="48"/>
        <v>63</v>
      </c>
      <c r="AP102" s="19">
        <f t="shared" ca="1" si="49"/>
        <v>65</v>
      </c>
      <c r="AQ102" s="19">
        <f t="shared" ca="1" si="50"/>
        <v>70</v>
      </c>
      <c r="AR102" s="19">
        <f t="shared" ca="1" si="51"/>
        <v>72</v>
      </c>
      <c r="AS102" s="19">
        <f t="shared" ca="1" si="52"/>
        <v>50</v>
      </c>
      <c r="AT102">
        <f t="shared" ca="1" si="53"/>
        <v>1</v>
      </c>
      <c r="AU102" cm="1">
        <f t="array" aca="1" ref="AU102" ca="1">IF(AT102=AT101, AU101, INDEX(Parties[Opponent ID], AT102))</f>
        <v>8</v>
      </c>
      <c r="AV102" t="str" cm="1">
        <f t="array" aca="1" ref="AV102" ca="1">IF(AU102=AU101,AV101, INDEX(Monsters[Name], AU102))</f>
        <v>Ripper</v>
      </c>
      <c r="AW102" cm="1">
        <f t="array" aca="1" ref="AW102" ca="1">IF(AND($AT102=$AT101, $CF101=""), CA101, INDEX(Monsters[Health], $AU102))</f>
        <v>120</v>
      </c>
      <c r="AX102" cm="1">
        <f t="array" aca="1" ref="AX102" ca="1">IF(AND($AT102=$AT101, $CF101=""), CB101, INDEX(Monsters[Stamina], $AU102))</f>
        <v>80</v>
      </c>
      <c r="AY102" s="19" cm="1">
        <f t="array" aca="1" ref="AY102" ca="1">IF(AND($AT102=$AT101, $CF101=""), CC101, INDEX(Monsters[Attack], $AU102))</f>
        <v>100</v>
      </c>
      <c r="AZ102" s="19" cm="1">
        <f t="array" aca="1" ref="AZ102" ca="1">IF(AND($AT102=$AT101, $CF101=""), CD101, INDEX(Monsters[Defense], $AU102))</f>
        <v>18</v>
      </c>
      <c r="BA102" s="19" cm="1">
        <f t="array" aca="1" ref="BA102" ca="1">IF(AND($AT102=$AT101, $CF101=""), CE101, INDEX(Monsters[Luck], $AU102))</f>
        <v>70</v>
      </c>
      <c r="BB102" cm="1">
        <f t="array" aca="1" ref="BB102" ca="1">IF(AU102=AU101, BB101, MATCH(INDEX(Monsters[Element], AU102), Elements, 0))</f>
        <v>6</v>
      </c>
      <c r="BC102" s="4" cm="1">
        <f t="array" aca="1" ref="BC102" ca="1">INDEX(Monsters[Chance to Use 2], AU102)</f>
        <v>0.25</v>
      </c>
      <c r="BD102" cm="1">
        <f t="array" aca="1" ref="BD102" ca="1">INDEX(Monsters[Ability 1 ID], AU102)</f>
        <v>7</v>
      </c>
      <c r="BE102" cm="1">
        <f t="array" aca="1" ref="BE102" ca="1">INDEX(Monsters[Ability 2 ID], AU102)</f>
        <v>2</v>
      </c>
      <c r="BF102" cm="1">
        <f t="array" aca="1" ref="BF102" ca="1">INDEX(Abilities[Stamina Cost], BD102)</f>
        <v>5</v>
      </c>
      <c r="BG102" cm="1">
        <f t="array" aca="1" ref="BG102" ca="1">INDEX(Abilities[Stamina Cost], BE102)</f>
        <v>6</v>
      </c>
      <c r="BH102">
        <f t="shared" ca="1" si="54"/>
        <v>1</v>
      </c>
      <c r="BI102">
        <f t="shared" ca="1" si="55"/>
        <v>5</v>
      </c>
      <c r="BJ102">
        <f t="shared" ca="1" si="56"/>
        <v>6</v>
      </c>
      <c r="BK102">
        <f t="shared" ca="1" si="57"/>
        <v>1</v>
      </c>
      <c r="BL102">
        <f t="shared" ca="1" si="58"/>
        <v>7</v>
      </c>
      <c r="BM102" s="19" cm="1">
        <f t="array" aca="1" ref="BM102" ca="1">INDEX(Abilities[Element ID], $BL102)</f>
        <v>3</v>
      </c>
      <c r="BN102" s="19" cm="1">
        <f t="array" aca="1" ref="BN102" ca="1">INDEX(Abilities[Stamina Cost], $BL102)</f>
        <v>5</v>
      </c>
      <c r="BO102" s="19" cm="1">
        <f t="array" aca="1" ref="BO102" ca="1">INDEX(Abilities[Min Damage], $BL102)</f>
        <v>5</v>
      </c>
      <c r="BP102" s="19" cm="1">
        <f t="array" aca="1" ref="BP102" ca="1">INDEX(Abilities[Max Damage], $BL102)</f>
        <v>10</v>
      </c>
      <c r="BQ102" s="15">
        <f t="shared" ca="1" si="59"/>
        <v>6.9805809022822629</v>
      </c>
      <c r="BR102" t="str" cm="1">
        <f t="array" aca="1" ref="BR102" ca="1">INDEX(Abilities[Special Effect], BL102)</f>
        <v>Fortify</v>
      </c>
      <c r="BS102" t="b" cm="1">
        <f t="array" aca="1" ref="BS102" ca="1">RAND() &lt;INDEX(Abilities[Effect Chance], BL102)*BA102/100</f>
        <v>1</v>
      </c>
      <c r="BT102" t="str">
        <f t="shared" ca="1" si="60"/>
        <v>Fortify</v>
      </c>
      <c r="BU102" s="15">
        <f t="shared" ca="1" si="61"/>
        <v>6.9805809022822629</v>
      </c>
      <c r="BV102" s="15">
        <f t="shared" ca="1" si="62"/>
        <v>6.3113891239836581</v>
      </c>
      <c r="BW102" t="b">
        <f t="shared" ca="1" si="63"/>
        <v>0</v>
      </c>
      <c r="BX102" t="b">
        <f ca="1">AND(BW102, AT102=COUNTA(Parties[Opponent Party]))</f>
        <v>0</v>
      </c>
      <c r="BY102" s="15" cm="1">
        <f t="array" aca="1" ref="BY102" ca="1">INDEX(ElementMultiplier, AA102, BB102)*100/AZ102</f>
        <v>5.5555555555555554</v>
      </c>
      <c r="BZ102" s="19">
        <f t="shared" ca="1" si="64"/>
        <v>35</v>
      </c>
      <c r="CA102" s="19">
        <f t="shared" ca="1" si="65"/>
        <v>85</v>
      </c>
      <c r="CB102" s="19">
        <f t="shared" ca="1" si="66"/>
        <v>75</v>
      </c>
      <c r="CC102" s="19">
        <f t="shared" ca="1" si="67"/>
        <v>100</v>
      </c>
      <c r="CD102" s="19">
        <f t="shared" ca="1" si="68"/>
        <v>20</v>
      </c>
      <c r="CE102" s="19">
        <f t="shared" ca="1" si="69"/>
        <v>70</v>
      </c>
      <c r="CF102" t="str">
        <f t="shared" ca="1" si="70"/>
        <v/>
      </c>
    </row>
    <row r="103" spans="8:84">
      <c r="H103">
        <f t="shared" ca="1" si="36"/>
        <v>1</v>
      </c>
      <c r="I103" cm="1">
        <f t="array" aca="1" ref="I103" ca="1">IF(H103=H102, I102, INDEX(Parties[Player ID], H103))</f>
        <v>1</v>
      </c>
      <c r="J103" t="str" cm="1">
        <f t="array" aca="1" ref="J103" ca="1">IF(I103=I102,J102, INDEX(Monsters[Name], I103))</f>
        <v>Hades</v>
      </c>
      <c r="K103" cm="1">
        <f t="array" aca="1" ref="K103" ca="1">IF(AND($H103=$H102, CF102=""), AO102, INDEX(Monsters[Health], $I103))</f>
        <v>63</v>
      </c>
      <c r="L103" cm="1">
        <f t="array" aca="1" ref="L103" ca="1">IF(AND($H103=$H102, $CF102=""), AP102, INDEX(Monsters[Stamina], $I103))</f>
        <v>65</v>
      </c>
      <c r="M103" s="19" cm="1">
        <f t="array" aca="1" ref="M103" ca="1">IF(AND($H103=$H102, $CF102=""), AQ102, INDEX(Monsters[Attack], $I103))</f>
        <v>70</v>
      </c>
      <c r="N103" s="19" cm="1">
        <f t="array" aca="1" ref="N103" ca="1">IF(AND($H103=$H102, $CF102=""), AR102, INDEX(Monsters[Defense], $I103))</f>
        <v>72</v>
      </c>
      <c r="O103" s="19" cm="1">
        <f t="array" aca="1" ref="O103" ca="1">IF(AND($H103=$H102, $CF102=""), AS102, INDEX(Monsters[Luck], $I103))</f>
        <v>50</v>
      </c>
      <c r="P103" cm="1">
        <f t="array" aca="1" ref="P103" ca="1">IF(I103=I102, P102, MATCH(INDEX(Monsters[Element], I103), Elements, 0))</f>
        <v>1</v>
      </c>
      <c r="Q103" s="4" cm="1">
        <f t="array" aca="1" ref="Q103" ca="1">INDEX(Monsters[Chance to Use 2], I103)</f>
        <v>0.55000000000000004</v>
      </c>
      <c r="R103" cm="1">
        <f t="array" aca="1" ref="R103" ca="1">INDEX(Monsters[Ability 1 ID], I103)</f>
        <v>1</v>
      </c>
      <c r="S103" cm="1">
        <f t="array" aca="1" ref="S103" ca="1">INDEX(Monsters[Ability 2 ID], I103)</f>
        <v>7</v>
      </c>
      <c r="T103" cm="1">
        <f t="array" aca="1" ref="T103" ca="1">INDEX(Abilities[Stamina Cost], R103)</f>
        <v>5</v>
      </c>
      <c r="U103" cm="1">
        <f t="array" aca="1" ref="U103" ca="1">INDEX(Abilities[Stamina Cost], S103)</f>
        <v>5</v>
      </c>
      <c r="V103">
        <f t="shared" ca="1" si="37"/>
        <v>1</v>
      </c>
      <c r="W103">
        <f t="shared" ca="1" si="38"/>
        <v>5</v>
      </c>
      <c r="X103">
        <f t="shared" ca="1" si="39"/>
        <v>5</v>
      </c>
      <c r="Y103">
        <f t="shared" ca="1" si="40"/>
        <v>2</v>
      </c>
      <c r="Z103">
        <f t="shared" ca="1" si="41"/>
        <v>7</v>
      </c>
      <c r="AA103" s="19" cm="1">
        <f t="array" aca="1" ref="AA103" ca="1">INDEX(Abilities[Element ID], $Z103)</f>
        <v>3</v>
      </c>
      <c r="AB103" s="19" cm="1">
        <f t="array" aca="1" ref="AB103" ca="1">INDEX(Abilities[Stamina Cost], $Z103)</f>
        <v>5</v>
      </c>
      <c r="AC103" s="19" cm="1">
        <f t="array" aca="1" ref="AC103" ca="1">INDEX(Abilities[Min Damage], $Z103)</f>
        <v>5</v>
      </c>
      <c r="AD103" s="19" cm="1">
        <f t="array" aca="1" ref="AD103" ca="1">INDEX(Abilities[Max Damage], $Z103)</f>
        <v>10</v>
      </c>
      <c r="AE103" s="15">
        <f t="shared" ca="1" si="42"/>
        <v>4.9976609066443149</v>
      </c>
      <c r="AF103" t="str" cm="1">
        <f t="array" aca="1" ref="AF103" ca="1">INDEX(Abilities[Special Effect], Z103)</f>
        <v>Fortify</v>
      </c>
      <c r="AG103" t="b" cm="1">
        <f t="array" aca="1" ref="AG103" ca="1">RAND() &lt;INDEX(Abilities[Effect Chance], Z103)*O103/100</f>
        <v>0</v>
      </c>
      <c r="AH103" t="str">
        <f t="shared" ca="1" si="43"/>
        <v/>
      </c>
      <c r="AI103" s="15">
        <f t="shared" ca="1" si="44"/>
        <v>4.9976609066443149</v>
      </c>
      <c r="AJ103" s="15">
        <f t="shared" ca="1" si="45"/>
        <v>8.6620321002361624</v>
      </c>
      <c r="AK103" t="b">
        <f t="shared" ca="1" si="46"/>
        <v>0</v>
      </c>
      <c r="AL103" t="b">
        <f ca="1">AND(AK103, H103=COUNTA(Parties[Player Party]))</f>
        <v>0</v>
      </c>
      <c r="AM103" s="15" cm="1">
        <f t="array" aca="1" ref="AM103" ca="1">INDEX(ElementMultiplier, BM103, P103)*100/N103</f>
        <v>0.69444444444444442</v>
      </c>
      <c r="AN103" s="15">
        <f t="shared" ca="1" si="47"/>
        <v>6</v>
      </c>
      <c r="AO103" s="19">
        <f t="shared" ca="1" si="48"/>
        <v>57</v>
      </c>
      <c r="AP103" s="19">
        <f t="shared" ca="1" si="49"/>
        <v>60</v>
      </c>
      <c r="AQ103" s="19">
        <f t="shared" ca="1" si="50"/>
        <v>70</v>
      </c>
      <c r="AR103" s="19">
        <f t="shared" ca="1" si="51"/>
        <v>72</v>
      </c>
      <c r="AS103" s="19">
        <f t="shared" ca="1" si="52"/>
        <v>50</v>
      </c>
      <c r="AT103">
        <f t="shared" ca="1" si="53"/>
        <v>1</v>
      </c>
      <c r="AU103" cm="1">
        <f t="array" aca="1" ref="AU103" ca="1">IF(AT103=AT102, AU102, INDEX(Parties[Opponent ID], AT103))</f>
        <v>8</v>
      </c>
      <c r="AV103" t="str" cm="1">
        <f t="array" aca="1" ref="AV103" ca="1">IF(AU103=AU102,AV102, INDEX(Monsters[Name], AU103))</f>
        <v>Ripper</v>
      </c>
      <c r="AW103" cm="1">
        <f t="array" aca="1" ref="AW103" ca="1">IF(AND($AT103=$AT102, $CF102=""), CA102, INDEX(Monsters[Health], $AU103))</f>
        <v>85</v>
      </c>
      <c r="AX103" cm="1">
        <f t="array" aca="1" ref="AX103" ca="1">IF(AND($AT103=$AT102, $CF102=""), CB102, INDEX(Monsters[Stamina], $AU103))</f>
        <v>75</v>
      </c>
      <c r="AY103" s="19" cm="1">
        <f t="array" aca="1" ref="AY103" ca="1">IF(AND($AT103=$AT102, $CF102=""), CC102, INDEX(Monsters[Attack], $AU103))</f>
        <v>100</v>
      </c>
      <c r="AZ103" s="19" cm="1">
        <f t="array" aca="1" ref="AZ103" ca="1">IF(AND($AT103=$AT102, $CF102=""), CD102, INDEX(Monsters[Defense], $AU103))</f>
        <v>20</v>
      </c>
      <c r="BA103" s="19" cm="1">
        <f t="array" aca="1" ref="BA103" ca="1">IF(AND($AT103=$AT102, $CF102=""), CE102, INDEX(Monsters[Luck], $AU103))</f>
        <v>70</v>
      </c>
      <c r="BB103" cm="1">
        <f t="array" aca="1" ref="BB103" ca="1">IF(AU103=AU102, BB102, MATCH(INDEX(Monsters[Element], AU103), Elements, 0))</f>
        <v>6</v>
      </c>
      <c r="BC103" s="4" cm="1">
        <f t="array" aca="1" ref="BC103" ca="1">INDEX(Monsters[Chance to Use 2], AU103)</f>
        <v>0.25</v>
      </c>
      <c r="BD103" cm="1">
        <f t="array" aca="1" ref="BD103" ca="1">INDEX(Monsters[Ability 1 ID], AU103)</f>
        <v>7</v>
      </c>
      <c r="BE103" cm="1">
        <f t="array" aca="1" ref="BE103" ca="1">INDEX(Monsters[Ability 2 ID], AU103)</f>
        <v>2</v>
      </c>
      <c r="BF103" cm="1">
        <f t="array" aca="1" ref="BF103" ca="1">INDEX(Abilities[Stamina Cost], BD103)</f>
        <v>5</v>
      </c>
      <c r="BG103" cm="1">
        <f t="array" aca="1" ref="BG103" ca="1">INDEX(Abilities[Stamina Cost], BE103)</f>
        <v>6</v>
      </c>
      <c r="BH103">
        <f t="shared" ca="1" si="54"/>
        <v>1</v>
      </c>
      <c r="BI103">
        <f t="shared" ca="1" si="55"/>
        <v>5</v>
      </c>
      <c r="BJ103">
        <f t="shared" ca="1" si="56"/>
        <v>6</v>
      </c>
      <c r="BK103">
        <f t="shared" ca="1" si="57"/>
        <v>1</v>
      </c>
      <c r="BL103">
        <f t="shared" ca="1" si="58"/>
        <v>7</v>
      </c>
      <c r="BM103" s="19" cm="1">
        <f t="array" aca="1" ref="BM103" ca="1">INDEX(Abilities[Element ID], $BL103)</f>
        <v>3</v>
      </c>
      <c r="BN103" s="19" cm="1">
        <f t="array" aca="1" ref="BN103" ca="1">INDEX(Abilities[Stamina Cost], $BL103)</f>
        <v>5</v>
      </c>
      <c r="BO103" s="19" cm="1">
        <f t="array" aca="1" ref="BO103" ca="1">INDEX(Abilities[Min Damage], $BL103)</f>
        <v>5</v>
      </c>
      <c r="BP103" s="19" cm="1">
        <f t="array" aca="1" ref="BP103" ca="1">INDEX(Abilities[Max Damage], $BL103)</f>
        <v>10</v>
      </c>
      <c r="BQ103" s="15">
        <f t="shared" ca="1" si="59"/>
        <v>8.6620321002361624</v>
      </c>
      <c r="BR103" t="str" cm="1">
        <f t="array" aca="1" ref="BR103" ca="1">INDEX(Abilities[Special Effect], BL103)</f>
        <v>Fortify</v>
      </c>
      <c r="BS103" t="b" cm="1">
        <f t="array" aca="1" ref="BS103" ca="1">RAND() &lt;INDEX(Abilities[Effect Chance], BL103)*BA103/100</f>
        <v>1</v>
      </c>
      <c r="BT103" t="str">
        <f t="shared" ca="1" si="60"/>
        <v>Fortify</v>
      </c>
      <c r="BU103" s="15">
        <f t="shared" ca="1" si="61"/>
        <v>8.6620321002361624</v>
      </c>
      <c r="BV103" s="15">
        <f t="shared" ca="1" si="62"/>
        <v>4.9976609066443149</v>
      </c>
      <c r="BW103" t="b">
        <f t="shared" ca="1" si="63"/>
        <v>0</v>
      </c>
      <c r="BX103" t="b">
        <f ca="1">AND(BW103, AT103=COUNTA(Parties[Opponent Party]))</f>
        <v>0</v>
      </c>
      <c r="BY103" s="15" cm="1">
        <f t="array" aca="1" ref="BY103" ca="1">INDEX(ElementMultiplier, AA103, BB103)*100/AZ103</f>
        <v>5</v>
      </c>
      <c r="BZ103" s="19">
        <f t="shared" ca="1" si="64"/>
        <v>25</v>
      </c>
      <c r="CA103" s="19">
        <f t="shared" ca="1" si="65"/>
        <v>60</v>
      </c>
      <c r="CB103" s="19">
        <f t="shared" ca="1" si="66"/>
        <v>70</v>
      </c>
      <c r="CC103" s="19">
        <f t="shared" ca="1" si="67"/>
        <v>100</v>
      </c>
      <c r="CD103" s="19">
        <f t="shared" ca="1" si="68"/>
        <v>22</v>
      </c>
      <c r="CE103" s="19">
        <f t="shared" ca="1" si="69"/>
        <v>70</v>
      </c>
      <c r="CF103" t="str">
        <f t="shared" ca="1" si="70"/>
        <v/>
      </c>
    </row>
    <row r="104" spans="8:84">
      <c r="H104">
        <f t="shared" ca="1" si="36"/>
        <v>1</v>
      </c>
      <c r="I104" cm="1">
        <f t="array" aca="1" ref="I104" ca="1">IF(H104=H103, I103, INDEX(Parties[Player ID], H104))</f>
        <v>1</v>
      </c>
      <c r="J104" t="str" cm="1">
        <f t="array" aca="1" ref="J104" ca="1">IF(I104=I103,J103, INDEX(Monsters[Name], I104))</f>
        <v>Hades</v>
      </c>
      <c r="K104" cm="1">
        <f t="array" aca="1" ref="K104" ca="1">IF(AND($H104=$H103, CF103=""), AO103, INDEX(Monsters[Health], $I104))</f>
        <v>57</v>
      </c>
      <c r="L104" cm="1">
        <f t="array" aca="1" ref="L104" ca="1">IF(AND($H104=$H103, $CF103=""), AP103, INDEX(Monsters[Stamina], $I104))</f>
        <v>60</v>
      </c>
      <c r="M104" s="19" cm="1">
        <f t="array" aca="1" ref="M104" ca="1">IF(AND($H104=$H103, $CF103=""), AQ103, INDEX(Monsters[Attack], $I104))</f>
        <v>70</v>
      </c>
      <c r="N104" s="19" cm="1">
        <f t="array" aca="1" ref="N104" ca="1">IF(AND($H104=$H103, $CF103=""), AR103, INDEX(Monsters[Defense], $I104))</f>
        <v>72</v>
      </c>
      <c r="O104" s="19" cm="1">
        <f t="array" aca="1" ref="O104" ca="1">IF(AND($H104=$H103, $CF103=""), AS103, INDEX(Monsters[Luck], $I104))</f>
        <v>50</v>
      </c>
      <c r="P104" cm="1">
        <f t="array" aca="1" ref="P104" ca="1">IF(I104=I103, P103, MATCH(INDEX(Monsters[Element], I104), Elements, 0))</f>
        <v>1</v>
      </c>
      <c r="Q104" s="4" cm="1">
        <f t="array" aca="1" ref="Q104" ca="1">INDEX(Monsters[Chance to Use 2], I104)</f>
        <v>0.55000000000000004</v>
      </c>
      <c r="R104" cm="1">
        <f t="array" aca="1" ref="R104" ca="1">INDEX(Monsters[Ability 1 ID], I104)</f>
        <v>1</v>
      </c>
      <c r="S104" cm="1">
        <f t="array" aca="1" ref="S104" ca="1">INDEX(Monsters[Ability 2 ID], I104)</f>
        <v>7</v>
      </c>
      <c r="T104" cm="1">
        <f t="array" aca="1" ref="T104" ca="1">INDEX(Abilities[Stamina Cost], R104)</f>
        <v>5</v>
      </c>
      <c r="U104" cm="1">
        <f t="array" aca="1" ref="U104" ca="1">INDEX(Abilities[Stamina Cost], S104)</f>
        <v>5</v>
      </c>
      <c r="V104">
        <f t="shared" ca="1" si="37"/>
        <v>1</v>
      </c>
      <c r="W104">
        <f t="shared" ca="1" si="38"/>
        <v>5</v>
      </c>
      <c r="X104">
        <f t="shared" ca="1" si="39"/>
        <v>5</v>
      </c>
      <c r="Y104">
        <f t="shared" ca="1" si="40"/>
        <v>1</v>
      </c>
      <c r="Z104">
        <f t="shared" ca="1" si="41"/>
        <v>1</v>
      </c>
      <c r="AA104" s="19" cm="1">
        <f t="array" aca="1" ref="AA104" ca="1">INDEX(Abilities[Element ID], $Z104)</f>
        <v>1</v>
      </c>
      <c r="AB104" s="19" cm="1">
        <f t="array" aca="1" ref="AB104" ca="1">INDEX(Abilities[Stamina Cost], $Z104)</f>
        <v>5</v>
      </c>
      <c r="AC104" s="19" cm="1">
        <f t="array" aca="1" ref="AC104" ca="1">INDEX(Abilities[Min Damage], $Z104)</f>
        <v>3.5</v>
      </c>
      <c r="AD104" s="19" cm="1">
        <f t="array" aca="1" ref="AD104" ca="1">INDEX(Abilities[Max Damage], $Z104)</f>
        <v>10</v>
      </c>
      <c r="AE104" s="15">
        <f t="shared" ca="1" si="42"/>
        <v>6.0580394208202506</v>
      </c>
      <c r="AF104" t="str" cm="1">
        <f t="array" aca="1" ref="AF104" ca="1">INDEX(Abilities[Special Effect], Z104)</f>
        <v>Hit Chance</v>
      </c>
      <c r="AG104" t="b" cm="1">
        <f t="array" aca="1" ref="AG104" ca="1">RAND() &lt;INDEX(Abilities[Effect Chance], Z104)*O104/100</f>
        <v>1</v>
      </c>
      <c r="AH104" t="str">
        <f t="shared" ca="1" si="43"/>
        <v>Hit Chance</v>
      </c>
      <c r="AI104" s="15">
        <f t="shared" ca="1" si="44"/>
        <v>6.0580394208202506</v>
      </c>
      <c r="AJ104" s="15">
        <f t="shared" ca="1" si="45"/>
        <v>23.14018584903242</v>
      </c>
      <c r="AK104" t="b">
        <f t="shared" ca="1" si="46"/>
        <v>0</v>
      </c>
      <c r="AL104" t="b">
        <f ca="1">AND(AK104, H104=COUNTA(Parties[Player Party]))</f>
        <v>0</v>
      </c>
      <c r="AM104" s="15" cm="1">
        <f t="array" aca="1" ref="AM104" ca="1">INDEX(ElementMultiplier, BM104, P104)*100/N104</f>
        <v>1.3888888888888888</v>
      </c>
      <c r="AN104" s="15">
        <f t="shared" ca="1" si="47"/>
        <v>32</v>
      </c>
      <c r="AO104" s="19">
        <f t="shared" ca="1" si="48"/>
        <v>25</v>
      </c>
      <c r="AP104" s="19">
        <f t="shared" ca="1" si="49"/>
        <v>55</v>
      </c>
      <c r="AQ104" s="19">
        <f t="shared" ca="1" si="50"/>
        <v>70</v>
      </c>
      <c r="AR104" s="19">
        <f t="shared" ca="1" si="51"/>
        <v>72</v>
      </c>
      <c r="AS104" s="19">
        <f t="shared" ca="1" si="52"/>
        <v>50</v>
      </c>
      <c r="AT104">
        <f t="shared" ca="1" si="53"/>
        <v>1</v>
      </c>
      <c r="AU104" cm="1">
        <f t="array" aca="1" ref="AU104" ca="1">IF(AT104=AT103, AU103, INDEX(Parties[Opponent ID], AT104))</f>
        <v>8</v>
      </c>
      <c r="AV104" t="str" cm="1">
        <f t="array" aca="1" ref="AV104" ca="1">IF(AU104=AU103,AV103, INDEX(Monsters[Name], AU104))</f>
        <v>Ripper</v>
      </c>
      <c r="AW104" cm="1">
        <f t="array" aca="1" ref="AW104" ca="1">IF(AND($AT104=$AT103, $CF103=""), CA103, INDEX(Monsters[Health], $AU104))</f>
        <v>60</v>
      </c>
      <c r="AX104" cm="1">
        <f t="array" aca="1" ref="AX104" ca="1">IF(AND($AT104=$AT103, $CF103=""), CB103, INDEX(Monsters[Stamina], $AU104))</f>
        <v>70</v>
      </c>
      <c r="AY104" s="19" cm="1">
        <f t="array" aca="1" ref="AY104" ca="1">IF(AND($AT104=$AT103, $CF103=""), CC103, INDEX(Monsters[Attack], $AU104))</f>
        <v>100</v>
      </c>
      <c r="AZ104" s="19" cm="1">
        <f t="array" aca="1" ref="AZ104" ca="1">IF(AND($AT104=$AT103, $CF103=""), CD103, INDEX(Monsters[Defense], $AU104))</f>
        <v>22</v>
      </c>
      <c r="BA104" s="19" cm="1">
        <f t="array" aca="1" ref="BA104" ca="1">IF(AND($AT104=$AT103, $CF103=""), CE103, INDEX(Monsters[Luck], $AU104))</f>
        <v>70</v>
      </c>
      <c r="BB104" cm="1">
        <f t="array" aca="1" ref="BB104" ca="1">IF(AU104=AU103, BB103, MATCH(INDEX(Monsters[Element], AU104), Elements, 0))</f>
        <v>6</v>
      </c>
      <c r="BC104" s="4" cm="1">
        <f t="array" aca="1" ref="BC104" ca="1">INDEX(Monsters[Chance to Use 2], AU104)</f>
        <v>0.25</v>
      </c>
      <c r="BD104" cm="1">
        <f t="array" aca="1" ref="BD104" ca="1">INDEX(Monsters[Ability 1 ID], AU104)</f>
        <v>7</v>
      </c>
      <c r="BE104" cm="1">
        <f t="array" aca="1" ref="BE104" ca="1">INDEX(Monsters[Ability 2 ID], AU104)</f>
        <v>2</v>
      </c>
      <c r="BF104" cm="1">
        <f t="array" aca="1" ref="BF104" ca="1">INDEX(Abilities[Stamina Cost], BD104)</f>
        <v>5</v>
      </c>
      <c r="BG104" cm="1">
        <f t="array" aca="1" ref="BG104" ca="1">INDEX(Abilities[Stamina Cost], BE104)</f>
        <v>6</v>
      </c>
      <c r="BH104">
        <f t="shared" ca="1" si="54"/>
        <v>1</v>
      </c>
      <c r="BI104">
        <f t="shared" ca="1" si="55"/>
        <v>5</v>
      </c>
      <c r="BJ104">
        <f t="shared" ca="1" si="56"/>
        <v>6</v>
      </c>
      <c r="BK104">
        <f t="shared" ca="1" si="57"/>
        <v>2</v>
      </c>
      <c r="BL104">
        <f t="shared" ca="1" si="58"/>
        <v>2</v>
      </c>
      <c r="BM104" s="19" cm="1">
        <f t="array" aca="1" ref="BM104" ca="1">INDEX(Abilities[Element ID], $BL104)</f>
        <v>1</v>
      </c>
      <c r="BN104" s="19" cm="1">
        <f t="array" aca="1" ref="BN104" ca="1">INDEX(Abilities[Stamina Cost], $BL104)</f>
        <v>6</v>
      </c>
      <c r="BO104" s="19" cm="1">
        <f t="array" aca="1" ref="BO104" ca="1">INDEX(Abilities[Min Damage], $BL104)</f>
        <v>10</v>
      </c>
      <c r="BP104" s="19" cm="1">
        <f t="array" aca="1" ref="BP104" ca="1">INDEX(Abilities[Max Damage], $BL104)</f>
        <v>25</v>
      </c>
      <c r="BQ104" s="15">
        <f t="shared" ca="1" si="59"/>
        <v>23.14018584903242</v>
      </c>
      <c r="BR104" t="str" cm="1">
        <f t="array" aca="1" ref="BR104" ca="1">INDEX(Abilities[Special Effect], BL104)</f>
        <v>Sunder</v>
      </c>
      <c r="BS104" t="b" cm="1">
        <f t="array" aca="1" ref="BS104" ca="1">RAND() &lt;INDEX(Abilities[Effect Chance], BL104)*BA104/100</f>
        <v>0</v>
      </c>
      <c r="BT104" t="str">
        <f t="shared" ca="1" si="60"/>
        <v/>
      </c>
      <c r="BU104" s="15">
        <f t="shared" ca="1" si="61"/>
        <v>23.14018584903242</v>
      </c>
      <c r="BV104" s="15">
        <f t="shared" ca="1" si="62"/>
        <v>6.0580394208202506</v>
      </c>
      <c r="BW104" t="b">
        <f t="shared" ca="1" si="63"/>
        <v>0</v>
      </c>
      <c r="BX104" t="b">
        <f ca="1">AND(BW104, AT104=COUNTA(Parties[Opponent Party]))</f>
        <v>0</v>
      </c>
      <c r="BY104" s="15" cm="1">
        <f t="array" aca="1" ref="BY104" ca="1">INDEX(ElementMultiplier, AA104, BB104)*100/AZ104</f>
        <v>6.8181818181818183</v>
      </c>
      <c r="BZ104" s="19">
        <f t="shared" ca="1" si="64"/>
        <v>41</v>
      </c>
      <c r="CA104" s="19">
        <f t="shared" ca="1" si="65"/>
        <v>19</v>
      </c>
      <c r="CB104" s="19">
        <f t="shared" ca="1" si="66"/>
        <v>64</v>
      </c>
      <c r="CC104" s="19">
        <f t="shared" ca="1" si="67"/>
        <v>100</v>
      </c>
      <c r="CD104" s="19">
        <f t="shared" ca="1" si="68"/>
        <v>22</v>
      </c>
      <c r="CE104" s="19">
        <f t="shared" ca="1" si="69"/>
        <v>70</v>
      </c>
      <c r="CF104" t="str">
        <f t="shared" ca="1" si="70"/>
        <v/>
      </c>
    </row>
    <row r="105" spans="8:84">
      <c r="H105">
        <f t="shared" ca="1" si="36"/>
        <v>1</v>
      </c>
      <c r="I105" cm="1">
        <f t="array" aca="1" ref="I105" ca="1">IF(H105=H104, I104, INDEX(Parties[Player ID], H105))</f>
        <v>1</v>
      </c>
      <c r="J105" t="str" cm="1">
        <f t="array" aca="1" ref="J105" ca="1">IF(I105=I104,J104, INDEX(Monsters[Name], I105))</f>
        <v>Hades</v>
      </c>
      <c r="K105" cm="1">
        <f t="array" aca="1" ref="K105" ca="1">IF(AND($H105=$H104, CF104=""), AO104, INDEX(Monsters[Health], $I105))</f>
        <v>25</v>
      </c>
      <c r="L105" cm="1">
        <f t="array" aca="1" ref="L105" ca="1">IF(AND($H105=$H104, $CF104=""), AP104, INDEX(Monsters[Stamina], $I105))</f>
        <v>55</v>
      </c>
      <c r="M105" s="19" cm="1">
        <f t="array" aca="1" ref="M105" ca="1">IF(AND($H105=$H104, $CF104=""), AQ104, INDEX(Monsters[Attack], $I105))</f>
        <v>70</v>
      </c>
      <c r="N105" s="19" cm="1">
        <f t="array" aca="1" ref="N105" ca="1">IF(AND($H105=$H104, $CF104=""), AR104, INDEX(Monsters[Defense], $I105))</f>
        <v>72</v>
      </c>
      <c r="O105" s="19" cm="1">
        <f t="array" aca="1" ref="O105" ca="1">IF(AND($H105=$H104, $CF104=""), AS104, INDEX(Monsters[Luck], $I105))</f>
        <v>50</v>
      </c>
      <c r="P105" cm="1">
        <f t="array" aca="1" ref="P105" ca="1">IF(I105=I104, P104, MATCH(INDEX(Monsters[Element], I105), Elements, 0))</f>
        <v>1</v>
      </c>
      <c r="Q105" s="4" cm="1">
        <f t="array" aca="1" ref="Q105" ca="1">INDEX(Monsters[Chance to Use 2], I105)</f>
        <v>0.55000000000000004</v>
      </c>
      <c r="R105" cm="1">
        <f t="array" aca="1" ref="R105" ca="1">INDEX(Monsters[Ability 1 ID], I105)</f>
        <v>1</v>
      </c>
      <c r="S105" cm="1">
        <f t="array" aca="1" ref="S105" ca="1">INDEX(Monsters[Ability 2 ID], I105)</f>
        <v>7</v>
      </c>
      <c r="T105" cm="1">
        <f t="array" aca="1" ref="T105" ca="1">INDEX(Abilities[Stamina Cost], R105)</f>
        <v>5</v>
      </c>
      <c r="U105" cm="1">
        <f t="array" aca="1" ref="U105" ca="1">INDEX(Abilities[Stamina Cost], S105)</f>
        <v>5</v>
      </c>
      <c r="V105">
        <f t="shared" ca="1" si="37"/>
        <v>1</v>
      </c>
      <c r="W105">
        <f t="shared" ca="1" si="38"/>
        <v>5</v>
      </c>
      <c r="X105">
        <f t="shared" ca="1" si="39"/>
        <v>5</v>
      </c>
      <c r="Y105">
        <f t="shared" ca="1" si="40"/>
        <v>2</v>
      </c>
      <c r="Z105">
        <f t="shared" ca="1" si="41"/>
        <v>7</v>
      </c>
      <c r="AA105" s="19" cm="1">
        <f t="array" aca="1" ref="AA105" ca="1">INDEX(Abilities[Element ID], $Z105)</f>
        <v>3</v>
      </c>
      <c r="AB105" s="19" cm="1">
        <f t="array" aca="1" ref="AB105" ca="1">INDEX(Abilities[Stamina Cost], $Z105)</f>
        <v>5</v>
      </c>
      <c r="AC105" s="19" cm="1">
        <f t="array" aca="1" ref="AC105" ca="1">INDEX(Abilities[Min Damage], $Z105)</f>
        <v>5</v>
      </c>
      <c r="AD105" s="19" cm="1">
        <f t="array" aca="1" ref="AD105" ca="1">INDEX(Abilities[Max Damage], $Z105)</f>
        <v>10</v>
      </c>
      <c r="AE105" s="15">
        <f t="shared" ca="1" si="42"/>
        <v>5.4267029178717783</v>
      </c>
      <c r="AF105" t="str" cm="1">
        <f t="array" aca="1" ref="AF105" ca="1">INDEX(Abilities[Special Effect], Z105)</f>
        <v>Fortify</v>
      </c>
      <c r="AG105" t="b" cm="1">
        <f t="array" aca="1" ref="AG105" ca="1">RAND() &lt;INDEX(Abilities[Effect Chance], Z105)*O105/100</f>
        <v>0</v>
      </c>
      <c r="AH105" t="str">
        <f t="shared" ca="1" si="43"/>
        <v/>
      </c>
      <c r="AI105" s="15">
        <f t="shared" ca="1" si="44"/>
        <v>5.4267029178717783</v>
      </c>
      <c r="AJ105" s="15">
        <f t="shared" ca="1" si="45"/>
        <v>6.6919719205836454</v>
      </c>
      <c r="AK105" t="b">
        <f t="shared" ca="1" si="46"/>
        <v>0</v>
      </c>
      <c r="AL105" t="b">
        <f ca="1">AND(AK105, H105=COUNTA(Parties[Player Party]))</f>
        <v>0</v>
      </c>
      <c r="AM105" s="15" cm="1">
        <f t="array" aca="1" ref="AM105" ca="1">INDEX(ElementMultiplier, BM105, P105)*100/N105</f>
        <v>0.69444444444444442</v>
      </c>
      <c r="AN105" s="15">
        <f t="shared" ca="1" si="47"/>
        <v>5</v>
      </c>
      <c r="AO105" s="19">
        <f t="shared" ca="1" si="48"/>
        <v>20</v>
      </c>
      <c r="AP105" s="19">
        <f t="shared" ca="1" si="49"/>
        <v>50</v>
      </c>
      <c r="AQ105" s="19">
        <f t="shared" ca="1" si="50"/>
        <v>70</v>
      </c>
      <c r="AR105" s="19">
        <f t="shared" ca="1" si="51"/>
        <v>72</v>
      </c>
      <c r="AS105" s="19">
        <f t="shared" ca="1" si="52"/>
        <v>50</v>
      </c>
      <c r="AT105">
        <f t="shared" ca="1" si="53"/>
        <v>1</v>
      </c>
      <c r="AU105" cm="1">
        <f t="array" aca="1" ref="AU105" ca="1">IF(AT105=AT104, AU104, INDEX(Parties[Opponent ID], AT105))</f>
        <v>8</v>
      </c>
      <c r="AV105" t="str" cm="1">
        <f t="array" aca="1" ref="AV105" ca="1">IF(AU105=AU104,AV104, INDEX(Monsters[Name], AU105))</f>
        <v>Ripper</v>
      </c>
      <c r="AW105" cm="1">
        <f t="array" aca="1" ref="AW105" ca="1">IF(AND($AT105=$AT104, $CF104=""), CA104, INDEX(Monsters[Health], $AU105))</f>
        <v>19</v>
      </c>
      <c r="AX105" cm="1">
        <f t="array" aca="1" ref="AX105" ca="1">IF(AND($AT105=$AT104, $CF104=""), CB104, INDEX(Monsters[Stamina], $AU105))</f>
        <v>64</v>
      </c>
      <c r="AY105" s="19" cm="1">
        <f t="array" aca="1" ref="AY105" ca="1">IF(AND($AT105=$AT104, $CF104=""), CC104, INDEX(Monsters[Attack], $AU105))</f>
        <v>100</v>
      </c>
      <c r="AZ105" s="19" cm="1">
        <f t="array" aca="1" ref="AZ105" ca="1">IF(AND($AT105=$AT104, $CF104=""), CD104, INDEX(Monsters[Defense], $AU105))</f>
        <v>22</v>
      </c>
      <c r="BA105" s="19" cm="1">
        <f t="array" aca="1" ref="BA105" ca="1">IF(AND($AT105=$AT104, $CF104=""), CE104, INDEX(Monsters[Luck], $AU105))</f>
        <v>70</v>
      </c>
      <c r="BB105" cm="1">
        <f t="array" aca="1" ref="BB105" ca="1">IF(AU105=AU104, BB104, MATCH(INDEX(Monsters[Element], AU105), Elements, 0))</f>
        <v>6</v>
      </c>
      <c r="BC105" s="4" cm="1">
        <f t="array" aca="1" ref="BC105" ca="1">INDEX(Monsters[Chance to Use 2], AU105)</f>
        <v>0.25</v>
      </c>
      <c r="BD105" cm="1">
        <f t="array" aca="1" ref="BD105" ca="1">INDEX(Monsters[Ability 1 ID], AU105)</f>
        <v>7</v>
      </c>
      <c r="BE105" cm="1">
        <f t="array" aca="1" ref="BE105" ca="1">INDEX(Monsters[Ability 2 ID], AU105)</f>
        <v>2</v>
      </c>
      <c r="BF105" cm="1">
        <f t="array" aca="1" ref="BF105" ca="1">INDEX(Abilities[Stamina Cost], BD105)</f>
        <v>5</v>
      </c>
      <c r="BG105" cm="1">
        <f t="array" aca="1" ref="BG105" ca="1">INDEX(Abilities[Stamina Cost], BE105)</f>
        <v>6</v>
      </c>
      <c r="BH105">
        <f t="shared" ca="1" si="54"/>
        <v>1</v>
      </c>
      <c r="BI105">
        <f t="shared" ca="1" si="55"/>
        <v>5</v>
      </c>
      <c r="BJ105">
        <f t="shared" ca="1" si="56"/>
        <v>6</v>
      </c>
      <c r="BK105">
        <f t="shared" ca="1" si="57"/>
        <v>1</v>
      </c>
      <c r="BL105">
        <f t="shared" ca="1" si="58"/>
        <v>7</v>
      </c>
      <c r="BM105" s="19" cm="1">
        <f t="array" aca="1" ref="BM105" ca="1">INDEX(Abilities[Element ID], $BL105)</f>
        <v>3</v>
      </c>
      <c r="BN105" s="19" cm="1">
        <f t="array" aca="1" ref="BN105" ca="1">INDEX(Abilities[Stamina Cost], $BL105)</f>
        <v>5</v>
      </c>
      <c r="BO105" s="19" cm="1">
        <f t="array" aca="1" ref="BO105" ca="1">INDEX(Abilities[Min Damage], $BL105)</f>
        <v>5</v>
      </c>
      <c r="BP105" s="19" cm="1">
        <f t="array" aca="1" ref="BP105" ca="1">INDEX(Abilities[Max Damage], $BL105)</f>
        <v>10</v>
      </c>
      <c r="BQ105" s="15">
        <f t="shared" ca="1" si="59"/>
        <v>6.6919719205836454</v>
      </c>
      <c r="BR105" t="str" cm="1">
        <f t="array" aca="1" ref="BR105" ca="1">INDEX(Abilities[Special Effect], BL105)</f>
        <v>Fortify</v>
      </c>
      <c r="BS105" t="b" cm="1">
        <f t="array" aca="1" ref="BS105" ca="1">RAND() &lt;INDEX(Abilities[Effect Chance], BL105)*BA105/100</f>
        <v>1</v>
      </c>
      <c r="BT105" t="str">
        <f t="shared" ca="1" si="60"/>
        <v>Fortify</v>
      </c>
      <c r="BU105" s="15">
        <f t="shared" ca="1" si="61"/>
        <v>6.6919719205836454</v>
      </c>
      <c r="BV105" s="15">
        <f t="shared" ca="1" si="62"/>
        <v>5.4267029178717783</v>
      </c>
      <c r="BW105" t="b">
        <f t="shared" ca="1" si="63"/>
        <v>1</v>
      </c>
      <c r="BX105" t="b">
        <f ca="1">AND(BW105, AT105=COUNTA(Parties[Opponent Party]))</f>
        <v>1</v>
      </c>
      <c r="BY105" s="15" cm="1">
        <f t="array" aca="1" ref="BY105" ca="1">INDEX(ElementMultiplier, AA105, BB105)*100/AZ105</f>
        <v>4.5454545454545459</v>
      </c>
      <c r="BZ105" s="19">
        <f t="shared" ca="1" si="64"/>
        <v>25</v>
      </c>
      <c r="CA105" s="19">
        <f t="shared" ca="1" si="65"/>
        <v>0</v>
      </c>
      <c r="CB105" s="19">
        <f t="shared" ca="1" si="66"/>
        <v>59</v>
      </c>
      <c r="CC105" s="19">
        <f t="shared" ca="1" si="67"/>
        <v>100</v>
      </c>
      <c r="CD105" s="19">
        <f t="shared" ca="1" si="68"/>
        <v>24</v>
      </c>
      <c r="CE105" s="19">
        <f t="shared" ca="1" si="69"/>
        <v>70</v>
      </c>
      <c r="CF105" t="str">
        <f t="shared" ca="1" si="70"/>
        <v>Player</v>
      </c>
    </row>
    <row r="106" spans="8:84">
      <c r="H106">
        <f t="shared" ca="1" si="36"/>
        <v>1</v>
      </c>
      <c r="I106" cm="1">
        <f t="array" aca="1" ref="I106" ca="1">IF(H106=H105, I105, INDEX(Parties[Player ID], H106))</f>
        <v>1</v>
      </c>
      <c r="J106" t="str" cm="1">
        <f t="array" aca="1" ref="J106" ca="1">IF(I106=I105,J105, INDEX(Monsters[Name], I106))</f>
        <v>Hades</v>
      </c>
      <c r="K106" cm="1">
        <f t="array" aca="1" ref="K106" ca="1">IF(AND($H106=$H105, CF105=""), AO105, INDEX(Monsters[Health], $I106))</f>
        <v>80</v>
      </c>
      <c r="L106" cm="1">
        <f t="array" aca="1" ref="L106" ca="1">IF(AND($H106=$H105, $CF105=""), AP105, INDEX(Monsters[Stamina], $I106))</f>
        <v>80</v>
      </c>
      <c r="M106" s="19" cm="1">
        <f t="array" aca="1" ref="M106" ca="1">IF(AND($H106=$H105, $CF105=""), AQ105, INDEX(Monsters[Attack], $I106))</f>
        <v>70</v>
      </c>
      <c r="N106" s="19" cm="1">
        <f t="array" aca="1" ref="N106" ca="1">IF(AND($H106=$H105, $CF105=""), AR105, INDEX(Monsters[Defense], $I106))</f>
        <v>65</v>
      </c>
      <c r="O106" s="19" cm="1">
        <f t="array" aca="1" ref="O106" ca="1">IF(AND($H106=$H105, $CF105=""), AS105, INDEX(Monsters[Luck], $I106))</f>
        <v>50</v>
      </c>
      <c r="P106" cm="1">
        <f t="array" aca="1" ref="P106" ca="1">IF(I106=I105, P105, MATCH(INDEX(Monsters[Element], I106), Elements, 0))</f>
        <v>1</v>
      </c>
      <c r="Q106" s="4" cm="1">
        <f t="array" aca="1" ref="Q106" ca="1">INDEX(Monsters[Chance to Use 2], I106)</f>
        <v>0.55000000000000004</v>
      </c>
      <c r="R106" cm="1">
        <f t="array" aca="1" ref="R106" ca="1">INDEX(Monsters[Ability 1 ID], I106)</f>
        <v>1</v>
      </c>
      <c r="S106" cm="1">
        <f t="array" aca="1" ref="S106" ca="1">INDEX(Monsters[Ability 2 ID], I106)</f>
        <v>7</v>
      </c>
      <c r="T106" cm="1">
        <f t="array" aca="1" ref="T106" ca="1">INDEX(Abilities[Stamina Cost], R106)</f>
        <v>5</v>
      </c>
      <c r="U106" cm="1">
        <f t="array" aca="1" ref="U106" ca="1">INDEX(Abilities[Stamina Cost], S106)</f>
        <v>5</v>
      </c>
      <c r="V106">
        <f t="shared" ca="1" si="37"/>
        <v>1</v>
      </c>
      <c r="W106">
        <f t="shared" ca="1" si="38"/>
        <v>5</v>
      </c>
      <c r="X106">
        <f t="shared" ca="1" si="39"/>
        <v>5</v>
      </c>
      <c r="Y106">
        <f t="shared" ca="1" si="40"/>
        <v>2</v>
      </c>
      <c r="Z106">
        <f t="shared" ca="1" si="41"/>
        <v>7</v>
      </c>
      <c r="AA106" s="19" cm="1">
        <f t="array" aca="1" ref="AA106" ca="1">INDEX(Abilities[Element ID], $Z106)</f>
        <v>3</v>
      </c>
      <c r="AB106" s="19" cm="1">
        <f t="array" aca="1" ref="AB106" ca="1">INDEX(Abilities[Stamina Cost], $Z106)</f>
        <v>5</v>
      </c>
      <c r="AC106" s="19" cm="1">
        <f t="array" aca="1" ref="AC106" ca="1">INDEX(Abilities[Min Damage], $Z106)</f>
        <v>5</v>
      </c>
      <c r="AD106" s="19" cm="1">
        <f t="array" aca="1" ref="AD106" ca="1">INDEX(Abilities[Max Damage], $Z106)</f>
        <v>10</v>
      </c>
      <c r="AE106" s="15">
        <f t="shared" ca="1" si="42"/>
        <v>5.7971697597645822</v>
      </c>
      <c r="AF106" t="str" cm="1">
        <f t="array" aca="1" ref="AF106" ca="1">INDEX(Abilities[Special Effect], Z106)</f>
        <v>Fortify</v>
      </c>
      <c r="AG106" t="b" cm="1">
        <f t="array" aca="1" ref="AG106" ca="1">RAND() &lt;INDEX(Abilities[Effect Chance], Z106)*O106/100</f>
        <v>0</v>
      </c>
      <c r="AH106" t="str">
        <f t="shared" ca="1" si="43"/>
        <v/>
      </c>
      <c r="AI106" s="15">
        <f t="shared" ca="1" si="44"/>
        <v>5.7971697597645822</v>
      </c>
      <c r="AJ106" s="15">
        <f t="shared" ca="1" si="45"/>
        <v>7.3904488075277879</v>
      </c>
      <c r="AK106" t="b">
        <f t="shared" ca="1" si="46"/>
        <v>0</v>
      </c>
      <c r="AL106" t="b">
        <f ca="1">AND(AK106, H106=COUNTA(Parties[Player Party]))</f>
        <v>0</v>
      </c>
      <c r="AM106" s="15" cm="1">
        <f t="array" aca="1" ref="AM106" ca="1">INDEX(ElementMultiplier, BM106, P106)*100/N106</f>
        <v>0.76923076923076927</v>
      </c>
      <c r="AN106" s="15">
        <f t="shared" ca="1" si="47"/>
        <v>6</v>
      </c>
      <c r="AO106" s="19">
        <f t="shared" ca="1" si="48"/>
        <v>74</v>
      </c>
      <c r="AP106" s="19">
        <f t="shared" ca="1" si="49"/>
        <v>75</v>
      </c>
      <c r="AQ106" s="19">
        <f t="shared" ca="1" si="50"/>
        <v>70</v>
      </c>
      <c r="AR106" s="19">
        <f t="shared" ca="1" si="51"/>
        <v>65</v>
      </c>
      <c r="AS106" s="19">
        <f t="shared" ca="1" si="52"/>
        <v>50</v>
      </c>
      <c r="AT106">
        <f t="shared" ca="1" si="53"/>
        <v>1</v>
      </c>
      <c r="AU106" cm="1">
        <f t="array" aca="1" ref="AU106" ca="1">IF(AT106=AT105, AU105, INDEX(Parties[Opponent ID], AT106))</f>
        <v>8</v>
      </c>
      <c r="AV106" t="str" cm="1">
        <f t="array" aca="1" ref="AV106" ca="1">IF(AU106=AU105,AV105, INDEX(Monsters[Name], AU106))</f>
        <v>Ripper</v>
      </c>
      <c r="AW106" cm="1">
        <f t="array" aca="1" ref="AW106" ca="1">IF(AND($AT106=$AT105, $CF105=""), CA105, INDEX(Monsters[Health], $AU106))</f>
        <v>120</v>
      </c>
      <c r="AX106" cm="1">
        <f t="array" aca="1" ref="AX106" ca="1">IF(AND($AT106=$AT105, $CF105=""), CB105, INDEX(Monsters[Stamina], $AU106))</f>
        <v>90</v>
      </c>
      <c r="AY106" s="19" cm="1">
        <f t="array" aca="1" ref="AY106" ca="1">IF(AND($AT106=$AT105, $CF105=""), CC105, INDEX(Monsters[Attack], $AU106))</f>
        <v>100</v>
      </c>
      <c r="AZ106" s="19" cm="1">
        <f t="array" aca="1" ref="AZ106" ca="1">IF(AND($AT106=$AT105, $CF105=""), CD105, INDEX(Monsters[Defense], $AU106))</f>
        <v>18</v>
      </c>
      <c r="BA106" s="19" cm="1">
        <f t="array" aca="1" ref="BA106" ca="1">IF(AND($AT106=$AT105, $CF105=""), CE105, INDEX(Monsters[Luck], $AU106))</f>
        <v>70</v>
      </c>
      <c r="BB106" cm="1">
        <f t="array" aca="1" ref="BB106" ca="1">IF(AU106=AU105, BB105, MATCH(INDEX(Monsters[Element], AU106), Elements, 0))</f>
        <v>6</v>
      </c>
      <c r="BC106" s="4" cm="1">
        <f t="array" aca="1" ref="BC106" ca="1">INDEX(Monsters[Chance to Use 2], AU106)</f>
        <v>0.25</v>
      </c>
      <c r="BD106" cm="1">
        <f t="array" aca="1" ref="BD106" ca="1">INDEX(Monsters[Ability 1 ID], AU106)</f>
        <v>7</v>
      </c>
      <c r="BE106" cm="1">
        <f t="array" aca="1" ref="BE106" ca="1">INDEX(Monsters[Ability 2 ID], AU106)</f>
        <v>2</v>
      </c>
      <c r="BF106" cm="1">
        <f t="array" aca="1" ref="BF106" ca="1">INDEX(Abilities[Stamina Cost], BD106)</f>
        <v>5</v>
      </c>
      <c r="BG106" cm="1">
        <f t="array" aca="1" ref="BG106" ca="1">INDEX(Abilities[Stamina Cost], BE106)</f>
        <v>6</v>
      </c>
      <c r="BH106">
        <f t="shared" ca="1" si="54"/>
        <v>1</v>
      </c>
      <c r="BI106">
        <f t="shared" ca="1" si="55"/>
        <v>5</v>
      </c>
      <c r="BJ106">
        <f t="shared" ca="1" si="56"/>
        <v>6</v>
      </c>
      <c r="BK106">
        <f t="shared" ca="1" si="57"/>
        <v>1</v>
      </c>
      <c r="BL106">
        <f t="shared" ca="1" si="58"/>
        <v>7</v>
      </c>
      <c r="BM106" s="19" cm="1">
        <f t="array" aca="1" ref="BM106" ca="1">INDEX(Abilities[Element ID], $BL106)</f>
        <v>3</v>
      </c>
      <c r="BN106" s="19" cm="1">
        <f t="array" aca="1" ref="BN106" ca="1">INDEX(Abilities[Stamina Cost], $BL106)</f>
        <v>5</v>
      </c>
      <c r="BO106" s="19" cm="1">
        <f t="array" aca="1" ref="BO106" ca="1">INDEX(Abilities[Min Damage], $BL106)</f>
        <v>5</v>
      </c>
      <c r="BP106" s="19" cm="1">
        <f t="array" aca="1" ref="BP106" ca="1">INDEX(Abilities[Max Damage], $BL106)</f>
        <v>10</v>
      </c>
      <c r="BQ106" s="15">
        <f t="shared" ca="1" si="59"/>
        <v>7.3904488075277879</v>
      </c>
      <c r="BR106" t="str" cm="1">
        <f t="array" aca="1" ref="BR106" ca="1">INDEX(Abilities[Special Effect], BL106)</f>
        <v>Fortify</v>
      </c>
      <c r="BS106" t="b" cm="1">
        <f t="array" aca="1" ref="BS106" ca="1">RAND() &lt;INDEX(Abilities[Effect Chance], BL106)*BA106/100</f>
        <v>1</v>
      </c>
      <c r="BT106" t="str">
        <f t="shared" ca="1" si="60"/>
        <v>Fortify</v>
      </c>
      <c r="BU106" s="15">
        <f t="shared" ca="1" si="61"/>
        <v>7.3904488075277879</v>
      </c>
      <c r="BV106" s="15">
        <f t="shared" ca="1" si="62"/>
        <v>5.7971697597645822</v>
      </c>
      <c r="BW106" t="b">
        <f t="shared" ca="1" si="63"/>
        <v>0</v>
      </c>
      <c r="BX106" t="b">
        <f ca="1">AND(BW106, AT106=COUNTA(Parties[Opponent Party]))</f>
        <v>0</v>
      </c>
      <c r="BY106" s="15" cm="1">
        <f t="array" aca="1" ref="BY106" ca="1">INDEX(ElementMultiplier, AA106, BB106)*100/AZ106</f>
        <v>5.5555555555555554</v>
      </c>
      <c r="BZ106" s="19">
        <f t="shared" ca="1" si="64"/>
        <v>32</v>
      </c>
      <c r="CA106" s="19">
        <f t="shared" ca="1" si="65"/>
        <v>88</v>
      </c>
      <c r="CB106" s="19">
        <f t="shared" ca="1" si="66"/>
        <v>85</v>
      </c>
      <c r="CC106" s="19">
        <f t="shared" ca="1" si="67"/>
        <v>100</v>
      </c>
      <c r="CD106" s="19">
        <f t="shared" ca="1" si="68"/>
        <v>20</v>
      </c>
      <c r="CE106" s="19">
        <f t="shared" ca="1" si="69"/>
        <v>70</v>
      </c>
      <c r="CF106" t="str">
        <f t="shared" ca="1" si="70"/>
        <v/>
      </c>
    </row>
    <row r="107" spans="8:84">
      <c r="H107">
        <f t="shared" ca="1" si="36"/>
        <v>1</v>
      </c>
      <c r="I107" cm="1">
        <f t="array" aca="1" ref="I107" ca="1">IF(H107=H106, I106, INDEX(Parties[Player ID], H107))</f>
        <v>1</v>
      </c>
      <c r="J107" t="str" cm="1">
        <f t="array" aca="1" ref="J107" ca="1">IF(I107=I106,J106, INDEX(Monsters[Name], I107))</f>
        <v>Hades</v>
      </c>
      <c r="K107" cm="1">
        <f t="array" aca="1" ref="K107" ca="1">IF(AND($H107=$H106, CF106=""), AO106, INDEX(Monsters[Health], $I107))</f>
        <v>74</v>
      </c>
      <c r="L107" cm="1">
        <f t="array" aca="1" ref="L107" ca="1">IF(AND($H107=$H106, $CF106=""), AP106, INDEX(Monsters[Stamina], $I107))</f>
        <v>75</v>
      </c>
      <c r="M107" s="19" cm="1">
        <f t="array" aca="1" ref="M107" ca="1">IF(AND($H107=$H106, $CF106=""), AQ106, INDEX(Monsters[Attack], $I107))</f>
        <v>70</v>
      </c>
      <c r="N107" s="19" cm="1">
        <f t="array" aca="1" ref="N107" ca="1">IF(AND($H107=$H106, $CF106=""), AR106, INDEX(Monsters[Defense], $I107))</f>
        <v>65</v>
      </c>
      <c r="O107" s="19" cm="1">
        <f t="array" aca="1" ref="O107" ca="1">IF(AND($H107=$H106, $CF106=""), AS106, INDEX(Monsters[Luck], $I107))</f>
        <v>50</v>
      </c>
      <c r="P107" cm="1">
        <f t="array" aca="1" ref="P107" ca="1">IF(I107=I106, P106, MATCH(INDEX(Monsters[Element], I107), Elements, 0))</f>
        <v>1</v>
      </c>
      <c r="Q107" s="4" cm="1">
        <f t="array" aca="1" ref="Q107" ca="1">INDEX(Monsters[Chance to Use 2], I107)</f>
        <v>0.55000000000000004</v>
      </c>
      <c r="R107" cm="1">
        <f t="array" aca="1" ref="R107" ca="1">INDEX(Monsters[Ability 1 ID], I107)</f>
        <v>1</v>
      </c>
      <c r="S107" cm="1">
        <f t="array" aca="1" ref="S107" ca="1">INDEX(Monsters[Ability 2 ID], I107)</f>
        <v>7</v>
      </c>
      <c r="T107" cm="1">
        <f t="array" aca="1" ref="T107" ca="1">INDEX(Abilities[Stamina Cost], R107)</f>
        <v>5</v>
      </c>
      <c r="U107" cm="1">
        <f t="array" aca="1" ref="U107" ca="1">INDEX(Abilities[Stamina Cost], S107)</f>
        <v>5</v>
      </c>
      <c r="V107">
        <f t="shared" ca="1" si="37"/>
        <v>1</v>
      </c>
      <c r="W107">
        <f t="shared" ca="1" si="38"/>
        <v>5</v>
      </c>
      <c r="X107">
        <f t="shared" ca="1" si="39"/>
        <v>5</v>
      </c>
      <c r="Y107">
        <f t="shared" ca="1" si="40"/>
        <v>1</v>
      </c>
      <c r="Z107">
        <f t="shared" ca="1" si="41"/>
        <v>1</v>
      </c>
      <c r="AA107" s="19" cm="1">
        <f t="array" aca="1" ref="AA107" ca="1">INDEX(Abilities[Element ID], $Z107)</f>
        <v>1</v>
      </c>
      <c r="AB107" s="19" cm="1">
        <f t="array" aca="1" ref="AB107" ca="1">INDEX(Abilities[Stamina Cost], $Z107)</f>
        <v>5</v>
      </c>
      <c r="AC107" s="19" cm="1">
        <f t="array" aca="1" ref="AC107" ca="1">INDEX(Abilities[Min Damage], $Z107)</f>
        <v>3.5</v>
      </c>
      <c r="AD107" s="19" cm="1">
        <f t="array" aca="1" ref="AD107" ca="1">INDEX(Abilities[Max Damage], $Z107)</f>
        <v>10</v>
      </c>
      <c r="AE107" s="15">
        <f t="shared" ca="1" si="42"/>
        <v>4.6878455607778493</v>
      </c>
      <c r="AF107" t="str" cm="1">
        <f t="array" aca="1" ref="AF107" ca="1">INDEX(Abilities[Special Effect], Z107)</f>
        <v>Hit Chance</v>
      </c>
      <c r="AG107" t="b" cm="1">
        <f t="array" aca="1" ref="AG107" ca="1">RAND() &lt;INDEX(Abilities[Effect Chance], Z107)*O107/100</f>
        <v>0</v>
      </c>
      <c r="AH107" t="str">
        <f t="shared" ca="1" si="43"/>
        <v/>
      </c>
      <c r="AI107" s="15">
        <f t="shared" ca="1" si="44"/>
        <v>0</v>
      </c>
      <c r="AJ107" s="15">
        <f t="shared" ca="1" si="45"/>
        <v>7.3310535357594206</v>
      </c>
      <c r="AK107" t="b">
        <f t="shared" ca="1" si="46"/>
        <v>0</v>
      </c>
      <c r="AL107" t="b">
        <f ca="1">AND(AK107, H107=COUNTA(Parties[Player Party]))</f>
        <v>0</v>
      </c>
      <c r="AM107" s="15" cm="1">
        <f t="array" aca="1" ref="AM107" ca="1">INDEX(ElementMultiplier, BM107, P107)*100/N107</f>
        <v>0.76923076923076927</v>
      </c>
      <c r="AN107" s="15">
        <f t="shared" ca="1" si="47"/>
        <v>6</v>
      </c>
      <c r="AO107" s="19">
        <f t="shared" ca="1" si="48"/>
        <v>68</v>
      </c>
      <c r="AP107" s="19">
        <f t="shared" ca="1" si="49"/>
        <v>70</v>
      </c>
      <c r="AQ107" s="19">
        <f t="shared" ca="1" si="50"/>
        <v>70</v>
      </c>
      <c r="AR107" s="19">
        <f t="shared" ca="1" si="51"/>
        <v>65</v>
      </c>
      <c r="AS107" s="19">
        <f t="shared" ca="1" si="52"/>
        <v>50</v>
      </c>
      <c r="AT107">
        <f t="shared" ca="1" si="53"/>
        <v>1</v>
      </c>
      <c r="AU107" cm="1">
        <f t="array" aca="1" ref="AU107" ca="1">IF(AT107=AT106, AU106, INDEX(Parties[Opponent ID], AT107))</f>
        <v>8</v>
      </c>
      <c r="AV107" t="str" cm="1">
        <f t="array" aca="1" ref="AV107" ca="1">IF(AU107=AU106,AV106, INDEX(Monsters[Name], AU107))</f>
        <v>Ripper</v>
      </c>
      <c r="AW107" cm="1">
        <f t="array" aca="1" ref="AW107" ca="1">IF(AND($AT107=$AT106, $CF106=""), CA106, INDEX(Monsters[Health], $AU107))</f>
        <v>88</v>
      </c>
      <c r="AX107" cm="1">
        <f t="array" aca="1" ref="AX107" ca="1">IF(AND($AT107=$AT106, $CF106=""), CB106, INDEX(Monsters[Stamina], $AU107))</f>
        <v>85</v>
      </c>
      <c r="AY107" s="19" cm="1">
        <f t="array" aca="1" ref="AY107" ca="1">IF(AND($AT107=$AT106, $CF106=""), CC106, INDEX(Monsters[Attack], $AU107))</f>
        <v>100</v>
      </c>
      <c r="AZ107" s="19" cm="1">
        <f t="array" aca="1" ref="AZ107" ca="1">IF(AND($AT107=$AT106, $CF106=""), CD106, INDEX(Monsters[Defense], $AU107))</f>
        <v>20</v>
      </c>
      <c r="BA107" s="19" cm="1">
        <f t="array" aca="1" ref="BA107" ca="1">IF(AND($AT107=$AT106, $CF106=""), CE106, INDEX(Monsters[Luck], $AU107))</f>
        <v>70</v>
      </c>
      <c r="BB107" cm="1">
        <f t="array" aca="1" ref="BB107" ca="1">IF(AU107=AU106, BB106, MATCH(INDEX(Monsters[Element], AU107), Elements, 0))</f>
        <v>6</v>
      </c>
      <c r="BC107" s="4" cm="1">
        <f t="array" aca="1" ref="BC107" ca="1">INDEX(Monsters[Chance to Use 2], AU107)</f>
        <v>0.25</v>
      </c>
      <c r="BD107" cm="1">
        <f t="array" aca="1" ref="BD107" ca="1">INDEX(Monsters[Ability 1 ID], AU107)</f>
        <v>7</v>
      </c>
      <c r="BE107" cm="1">
        <f t="array" aca="1" ref="BE107" ca="1">INDEX(Monsters[Ability 2 ID], AU107)</f>
        <v>2</v>
      </c>
      <c r="BF107" cm="1">
        <f t="array" aca="1" ref="BF107" ca="1">INDEX(Abilities[Stamina Cost], BD107)</f>
        <v>5</v>
      </c>
      <c r="BG107" cm="1">
        <f t="array" aca="1" ref="BG107" ca="1">INDEX(Abilities[Stamina Cost], BE107)</f>
        <v>6</v>
      </c>
      <c r="BH107">
        <f t="shared" ca="1" si="54"/>
        <v>1</v>
      </c>
      <c r="BI107">
        <f t="shared" ca="1" si="55"/>
        <v>5</v>
      </c>
      <c r="BJ107">
        <f t="shared" ca="1" si="56"/>
        <v>6</v>
      </c>
      <c r="BK107">
        <f t="shared" ca="1" si="57"/>
        <v>1</v>
      </c>
      <c r="BL107">
        <f t="shared" ca="1" si="58"/>
        <v>7</v>
      </c>
      <c r="BM107" s="19" cm="1">
        <f t="array" aca="1" ref="BM107" ca="1">INDEX(Abilities[Element ID], $BL107)</f>
        <v>3</v>
      </c>
      <c r="BN107" s="19" cm="1">
        <f t="array" aca="1" ref="BN107" ca="1">INDEX(Abilities[Stamina Cost], $BL107)</f>
        <v>5</v>
      </c>
      <c r="BO107" s="19" cm="1">
        <f t="array" aca="1" ref="BO107" ca="1">INDEX(Abilities[Min Damage], $BL107)</f>
        <v>5</v>
      </c>
      <c r="BP107" s="19" cm="1">
        <f t="array" aca="1" ref="BP107" ca="1">INDEX(Abilities[Max Damage], $BL107)</f>
        <v>10</v>
      </c>
      <c r="BQ107" s="15">
        <f t="shared" ca="1" si="59"/>
        <v>7.3310535357594206</v>
      </c>
      <c r="BR107" t="str" cm="1">
        <f t="array" aca="1" ref="BR107" ca="1">INDEX(Abilities[Special Effect], BL107)</f>
        <v>Fortify</v>
      </c>
      <c r="BS107" t="b" cm="1">
        <f t="array" aca="1" ref="BS107" ca="1">RAND() &lt;INDEX(Abilities[Effect Chance], BL107)*BA107/100</f>
        <v>0</v>
      </c>
      <c r="BT107" t="str">
        <f t="shared" ca="1" si="60"/>
        <v/>
      </c>
      <c r="BU107" s="15">
        <f t="shared" ca="1" si="61"/>
        <v>7.3310535357594206</v>
      </c>
      <c r="BV107" s="15">
        <f t="shared" ca="1" si="62"/>
        <v>0</v>
      </c>
      <c r="BW107" t="b">
        <f t="shared" ca="1" si="63"/>
        <v>0</v>
      </c>
      <c r="BX107" t="b">
        <f ca="1">AND(BW107, AT107=COUNTA(Parties[Opponent Party]))</f>
        <v>0</v>
      </c>
      <c r="BY107" s="15" cm="1">
        <f t="array" aca="1" ref="BY107" ca="1">INDEX(ElementMultiplier, AA107, BB107)*100/AZ107</f>
        <v>7.5</v>
      </c>
      <c r="BZ107" s="19">
        <f t="shared" ca="1" si="64"/>
        <v>0</v>
      </c>
      <c r="CA107" s="19">
        <f t="shared" ca="1" si="65"/>
        <v>88</v>
      </c>
      <c r="CB107" s="19">
        <f t="shared" ca="1" si="66"/>
        <v>80</v>
      </c>
      <c r="CC107" s="19">
        <f t="shared" ca="1" si="67"/>
        <v>100</v>
      </c>
      <c r="CD107" s="19">
        <f t="shared" ca="1" si="68"/>
        <v>20</v>
      </c>
      <c r="CE107" s="19">
        <f t="shared" ca="1" si="69"/>
        <v>70</v>
      </c>
      <c r="CF107" t="str">
        <f t="shared" ca="1" si="70"/>
        <v/>
      </c>
    </row>
    <row r="108" spans="8:84">
      <c r="H108">
        <f t="shared" ca="1" si="36"/>
        <v>1</v>
      </c>
      <c r="I108" cm="1">
        <f t="array" aca="1" ref="I108" ca="1">IF(H108=H107, I107, INDEX(Parties[Player ID], H108))</f>
        <v>1</v>
      </c>
      <c r="J108" t="str" cm="1">
        <f t="array" aca="1" ref="J108" ca="1">IF(I108=I107,J107, INDEX(Monsters[Name], I108))</f>
        <v>Hades</v>
      </c>
      <c r="K108" cm="1">
        <f t="array" aca="1" ref="K108" ca="1">IF(AND($H108=$H107, CF107=""), AO107, INDEX(Monsters[Health], $I108))</f>
        <v>68</v>
      </c>
      <c r="L108" cm="1">
        <f t="array" aca="1" ref="L108" ca="1">IF(AND($H108=$H107, $CF107=""), AP107, INDEX(Monsters[Stamina], $I108))</f>
        <v>70</v>
      </c>
      <c r="M108" s="19" cm="1">
        <f t="array" aca="1" ref="M108" ca="1">IF(AND($H108=$H107, $CF107=""), AQ107, INDEX(Monsters[Attack], $I108))</f>
        <v>70</v>
      </c>
      <c r="N108" s="19" cm="1">
        <f t="array" aca="1" ref="N108" ca="1">IF(AND($H108=$H107, $CF107=""), AR107, INDEX(Monsters[Defense], $I108))</f>
        <v>65</v>
      </c>
      <c r="O108" s="19" cm="1">
        <f t="array" aca="1" ref="O108" ca="1">IF(AND($H108=$H107, $CF107=""), AS107, INDEX(Monsters[Luck], $I108))</f>
        <v>50</v>
      </c>
      <c r="P108" cm="1">
        <f t="array" aca="1" ref="P108" ca="1">IF(I108=I107, P107, MATCH(INDEX(Monsters[Element], I108), Elements, 0))</f>
        <v>1</v>
      </c>
      <c r="Q108" s="4" cm="1">
        <f t="array" aca="1" ref="Q108" ca="1">INDEX(Monsters[Chance to Use 2], I108)</f>
        <v>0.55000000000000004</v>
      </c>
      <c r="R108" cm="1">
        <f t="array" aca="1" ref="R108" ca="1">INDEX(Monsters[Ability 1 ID], I108)</f>
        <v>1</v>
      </c>
      <c r="S108" cm="1">
        <f t="array" aca="1" ref="S108" ca="1">INDEX(Monsters[Ability 2 ID], I108)</f>
        <v>7</v>
      </c>
      <c r="T108" cm="1">
        <f t="array" aca="1" ref="T108" ca="1">INDEX(Abilities[Stamina Cost], R108)</f>
        <v>5</v>
      </c>
      <c r="U108" cm="1">
        <f t="array" aca="1" ref="U108" ca="1">INDEX(Abilities[Stamina Cost], S108)</f>
        <v>5</v>
      </c>
      <c r="V108">
        <f t="shared" ca="1" si="37"/>
        <v>1</v>
      </c>
      <c r="W108">
        <f t="shared" ca="1" si="38"/>
        <v>5</v>
      </c>
      <c r="X108">
        <f t="shared" ca="1" si="39"/>
        <v>5</v>
      </c>
      <c r="Y108">
        <f t="shared" ca="1" si="40"/>
        <v>2</v>
      </c>
      <c r="Z108">
        <f t="shared" ca="1" si="41"/>
        <v>7</v>
      </c>
      <c r="AA108" s="19" cm="1">
        <f t="array" aca="1" ref="AA108" ca="1">INDEX(Abilities[Element ID], $Z108)</f>
        <v>3</v>
      </c>
      <c r="AB108" s="19" cm="1">
        <f t="array" aca="1" ref="AB108" ca="1">INDEX(Abilities[Stamina Cost], $Z108)</f>
        <v>5</v>
      </c>
      <c r="AC108" s="19" cm="1">
        <f t="array" aca="1" ref="AC108" ca="1">INDEX(Abilities[Min Damage], $Z108)</f>
        <v>5</v>
      </c>
      <c r="AD108" s="19" cm="1">
        <f t="array" aca="1" ref="AD108" ca="1">INDEX(Abilities[Max Damage], $Z108)</f>
        <v>10</v>
      </c>
      <c r="AE108" s="15">
        <f t="shared" ca="1" si="42"/>
        <v>4.3512744348193237</v>
      </c>
      <c r="AF108" t="str" cm="1">
        <f t="array" aca="1" ref="AF108" ca="1">INDEX(Abilities[Special Effect], Z108)</f>
        <v>Fortify</v>
      </c>
      <c r="AG108" t="b" cm="1">
        <f t="array" aca="1" ref="AG108" ca="1">RAND() &lt;INDEX(Abilities[Effect Chance], Z108)*O108/100</f>
        <v>0</v>
      </c>
      <c r="AH108" t="str">
        <f t="shared" ca="1" si="43"/>
        <v/>
      </c>
      <c r="AI108" s="15">
        <f t="shared" ca="1" si="44"/>
        <v>4.3512744348193237</v>
      </c>
      <c r="AJ108" s="15">
        <f t="shared" ca="1" si="45"/>
        <v>7.937751760242044</v>
      </c>
      <c r="AK108" t="b">
        <f t="shared" ca="1" si="46"/>
        <v>0</v>
      </c>
      <c r="AL108" t="b">
        <f ca="1">AND(AK108, H108=COUNTA(Parties[Player Party]))</f>
        <v>0</v>
      </c>
      <c r="AM108" s="15" cm="1">
        <f t="array" aca="1" ref="AM108" ca="1">INDEX(ElementMultiplier, BM108, P108)*100/N108</f>
        <v>0.76923076923076927</v>
      </c>
      <c r="AN108" s="15">
        <f t="shared" ca="1" si="47"/>
        <v>6</v>
      </c>
      <c r="AO108" s="19">
        <f t="shared" ca="1" si="48"/>
        <v>62</v>
      </c>
      <c r="AP108" s="19">
        <f t="shared" ca="1" si="49"/>
        <v>65</v>
      </c>
      <c r="AQ108" s="19">
        <f t="shared" ca="1" si="50"/>
        <v>70</v>
      </c>
      <c r="AR108" s="19">
        <f t="shared" ca="1" si="51"/>
        <v>65</v>
      </c>
      <c r="AS108" s="19">
        <f t="shared" ca="1" si="52"/>
        <v>50</v>
      </c>
      <c r="AT108">
        <f t="shared" ca="1" si="53"/>
        <v>1</v>
      </c>
      <c r="AU108" cm="1">
        <f t="array" aca="1" ref="AU108" ca="1">IF(AT108=AT107, AU107, INDEX(Parties[Opponent ID], AT108))</f>
        <v>8</v>
      </c>
      <c r="AV108" t="str" cm="1">
        <f t="array" aca="1" ref="AV108" ca="1">IF(AU108=AU107,AV107, INDEX(Monsters[Name], AU108))</f>
        <v>Ripper</v>
      </c>
      <c r="AW108" cm="1">
        <f t="array" aca="1" ref="AW108" ca="1">IF(AND($AT108=$AT107, $CF107=""), CA107, INDEX(Monsters[Health], $AU108))</f>
        <v>88</v>
      </c>
      <c r="AX108" cm="1">
        <f t="array" aca="1" ref="AX108" ca="1">IF(AND($AT108=$AT107, $CF107=""), CB107, INDEX(Monsters[Stamina], $AU108))</f>
        <v>80</v>
      </c>
      <c r="AY108" s="19" cm="1">
        <f t="array" aca="1" ref="AY108" ca="1">IF(AND($AT108=$AT107, $CF107=""), CC107, INDEX(Monsters[Attack], $AU108))</f>
        <v>100</v>
      </c>
      <c r="AZ108" s="19" cm="1">
        <f t="array" aca="1" ref="AZ108" ca="1">IF(AND($AT108=$AT107, $CF107=""), CD107, INDEX(Monsters[Defense], $AU108))</f>
        <v>20</v>
      </c>
      <c r="BA108" s="19" cm="1">
        <f t="array" aca="1" ref="BA108" ca="1">IF(AND($AT108=$AT107, $CF107=""), CE107, INDEX(Monsters[Luck], $AU108))</f>
        <v>70</v>
      </c>
      <c r="BB108" cm="1">
        <f t="array" aca="1" ref="BB108" ca="1">IF(AU108=AU107, BB107, MATCH(INDEX(Monsters[Element], AU108), Elements, 0))</f>
        <v>6</v>
      </c>
      <c r="BC108" s="4" cm="1">
        <f t="array" aca="1" ref="BC108" ca="1">INDEX(Monsters[Chance to Use 2], AU108)</f>
        <v>0.25</v>
      </c>
      <c r="BD108" cm="1">
        <f t="array" aca="1" ref="BD108" ca="1">INDEX(Monsters[Ability 1 ID], AU108)</f>
        <v>7</v>
      </c>
      <c r="BE108" cm="1">
        <f t="array" aca="1" ref="BE108" ca="1">INDEX(Monsters[Ability 2 ID], AU108)</f>
        <v>2</v>
      </c>
      <c r="BF108" cm="1">
        <f t="array" aca="1" ref="BF108" ca="1">INDEX(Abilities[Stamina Cost], BD108)</f>
        <v>5</v>
      </c>
      <c r="BG108" cm="1">
        <f t="array" aca="1" ref="BG108" ca="1">INDEX(Abilities[Stamina Cost], BE108)</f>
        <v>6</v>
      </c>
      <c r="BH108">
        <f t="shared" ca="1" si="54"/>
        <v>1</v>
      </c>
      <c r="BI108">
        <f t="shared" ca="1" si="55"/>
        <v>5</v>
      </c>
      <c r="BJ108">
        <f t="shared" ca="1" si="56"/>
        <v>6</v>
      </c>
      <c r="BK108">
        <f t="shared" ca="1" si="57"/>
        <v>1</v>
      </c>
      <c r="BL108">
        <f t="shared" ca="1" si="58"/>
        <v>7</v>
      </c>
      <c r="BM108" s="19" cm="1">
        <f t="array" aca="1" ref="BM108" ca="1">INDEX(Abilities[Element ID], $BL108)</f>
        <v>3</v>
      </c>
      <c r="BN108" s="19" cm="1">
        <f t="array" aca="1" ref="BN108" ca="1">INDEX(Abilities[Stamina Cost], $BL108)</f>
        <v>5</v>
      </c>
      <c r="BO108" s="19" cm="1">
        <f t="array" aca="1" ref="BO108" ca="1">INDEX(Abilities[Min Damage], $BL108)</f>
        <v>5</v>
      </c>
      <c r="BP108" s="19" cm="1">
        <f t="array" aca="1" ref="BP108" ca="1">INDEX(Abilities[Max Damage], $BL108)</f>
        <v>10</v>
      </c>
      <c r="BQ108" s="15">
        <f t="shared" ca="1" si="59"/>
        <v>7.937751760242044</v>
      </c>
      <c r="BR108" t="str" cm="1">
        <f t="array" aca="1" ref="BR108" ca="1">INDEX(Abilities[Special Effect], BL108)</f>
        <v>Fortify</v>
      </c>
      <c r="BS108" t="b" cm="1">
        <f t="array" aca="1" ref="BS108" ca="1">RAND() &lt;INDEX(Abilities[Effect Chance], BL108)*BA108/100</f>
        <v>1</v>
      </c>
      <c r="BT108" t="str">
        <f t="shared" ca="1" si="60"/>
        <v>Fortify</v>
      </c>
      <c r="BU108" s="15">
        <f t="shared" ca="1" si="61"/>
        <v>7.937751760242044</v>
      </c>
      <c r="BV108" s="15">
        <f t="shared" ca="1" si="62"/>
        <v>4.3512744348193237</v>
      </c>
      <c r="BW108" t="b">
        <f t="shared" ca="1" si="63"/>
        <v>0</v>
      </c>
      <c r="BX108" t="b">
        <f ca="1">AND(BW108, AT108=COUNTA(Parties[Opponent Party]))</f>
        <v>0</v>
      </c>
      <c r="BY108" s="15" cm="1">
        <f t="array" aca="1" ref="BY108" ca="1">INDEX(ElementMultiplier, AA108, BB108)*100/AZ108</f>
        <v>5</v>
      </c>
      <c r="BZ108" s="19">
        <f t="shared" ca="1" si="64"/>
        <v>22</v>
      </c>
      <c r="CA108" s="19">
        <f t="shared" ca="1" si="65"/>
        <v>66</v>
      </c>
      <c r="CB108" s="19">
        <f t="shared" ca="1" si="66"/>
        <v>75</v>
      </c>
      <c r="CC108" s="19">
        <f t="shared" ca="1" si="67"/>
        <v>100</v>
      </c>
      <c r="CD108" s="19">
        <f t="shared" ca="1" si="68"/>
        <v>22</v>
      </c>
      <c r="CE108" s="19">
        <f t="shared" ca="1" si="69"/>
        <v>70</v>
      </c>
      <c r="CF108" t="str">
        <f t="shared" ca="1" si="70"/>
        <v/>
      </c>
    </row>
    <row r="109" spans="8:84">
      <c r="H109">
        <f t="shared" ca="1" si="36"/>
        <v>1</v>
      </c>
      <c r="I109" cm="1">
        <f t="array" aca="1" ref="I109" ca="1">IF(H109=H108, I108, INDEX(Parties[Player ID], H109))</f>
        <v>1</v>
      </c>
      <c r="J109" t="str" cm="1">
        <f t="array" aca="1" ref="J109" ca="1">IF(I109=I108,J108, INDEX(Monsters[Name], I109))</f>
        <v>Hades</v>
      </c>
      <c r="K109" cm="1">
        <f t="array" aca="1" ref="K109" ca="1">IF(AND($H109=$H108, CF108=""), AO108, INDEX(Monsters[Health], $I109))</f>
        <v>62</v>
      </c>
      <c r="L109" cm="1">
        <f t="array" aca="1" ref="L109" ca="1">IF(AND($H109=$H108, $CF108=""), AP108, INDEX(Monsters[Stamina], $I109))</f>
        <v>65</v>
      </c>
      <c r="M109" s="19" cm="1">
        <f t="array" aca="1" ref="M109" ca="1">IF(AND($H109=$H108, $CF108=""), AQ108, INDEX(Monsters[Attack], $I109))</f>
        <v>70</v>
      </c>
      <c r="N109" s="19" cm="1">
        <f t="array" aca="1" ref="N109" ca="1">IF(AND($H109=$H108, $CF108=""), AR108, INDEX(Monsters[Defense], $I109))</f>
        <v>65</v>
      </c>
      <c r="O109" s="19" cm="1">
        <f t="array" aca="1" ref="O109" ca="1">IF(AND($H109=$H108, $CF108=""), AS108, INDEX(Monsters[Luck], $I109))</f>
        <v>50</v>
      </c>
      <c r="P109" cm="1">
        <f t="array" aca="1" ref="P109" ca="1">IF(I109=I108, P108, MATCH(INDEX(Monsters[Element], I109), Elements, 0))</f>
        <v>1</v>
      </c>
      <c r="Q109" s="4" cm="1">
        <f t="array" aca="1" ref="Q109" ca="1">INDEX(Monsters[Chance to Use 2], I109)</f>
        <v>0.55000000000000004</v>
      </c>
      <c r="R109" cm="1">
        <f t="array" aca="1" ref="R109" ca="1">INDEX(Monsters[Ability 1 ID], I109)</f>
        <v>1</v>
      </c>
      <c r="S109" cm="1">
        <f t="array" aca="1" ref="S109" ca="1">INDEX(Monsters[Ability 2 ID], I109)</f>
        <v>7</v>
      </c>
      <c r="T109" cm="1">
        <f t="array" aca="1" ref="T109" ca="1">INDEX(Abilities[Stamina Cost], R109)</f>
        <v>5</v>
      </c>
      <c r="U109" cm="1">
        <f t="array" aca="1" ref="U109" ca="1">INDEX(Abilities[Stamina Cost], S109)</f>
        <v>5</v>
      </c>
      <c r="V109">
        <f t="shared" ca="1" si="37"/>
        <v>1</v>
      </c>
      <c r="W109">
        <f t="shared" ca="1" si="38"/>
        <v>5</v>
      </c>
      <c r="X109">
        <f t="shared" ca="1" si="39"/>
        <v>5</v>
      </c>
      <c r="Y109">
        <f t="shared" ca="1" si="40"/>
        <v>1</v>
      </c>
      <c r="Z109">
        <f t="shared" ca="1" si="41"/>
        <v>1</v>
      </c>
      <c r="AA109" s="19" cm="1">
        <f t="array" aca="1" ref="AA109" ca="1">INDEX(Abilities[Element ID], $Z109)</f>
        <v>1</v>
      </c>
      <c r="AB109" s="19" cm="1">
        <f t="array" aca="1" ref="AB109" ca="1">INDEX(Abilities[Stamina Cost], $Z109)</f>
        <v>5</v>
      </c>
      <c r="AC109" s="19" cm="1">
        <f t="array" aca="1" ref="AC109" ca="1">INDEX(Abilities[Min Damage], $Z109)</f>
        <v>3.5</v>
      </c>
      <c r="AD109" s="19" cm="1">
        <f t="array" aca="1" ref="AD109" ca="1">INDEX(Abilities[Max Damage], $Z109)</f>
        <v>10</v>
      </c>
      <c r="AE109" s="15">
        <f t="shared" ca="1" si="42"/>
        <v>4.6137873564981149</v>
      </c>
      <c r="AF109" t="str" cm="1">
        <f t="array" aca="1" ref="AF109" ca="1">INDEX(Abilities[Special Effect], Z109)</f>
        <v>Hit Chance</v>
      </c>
      <c r="AG109" t="b" cm="1">
        <f t="array" aca="1" ref="AG109" ca="1">RAND() &lt;INDEX(Abilities[Effect Chance], Z109)*O109/100</f>
        <v>0</v>
      </c>
      <c r="AH109" t="str">
        <f t="shared" ca="1" si="43"/>
        <v/>
      </c>
      <c r="AI109" s="15">
        <f t="shared" ca="1" si="44"/>
        <v>0</v>
      </c>
      <c r="AJ109" s="15">
        <f t="shared" ca="1" si="45"/>
        <v>6.0798067466955841</v>
      </c>
      <c r="AK109" t="b">
        <f t="shared" ca="1" si="46"/>
        <v>0</v>
      </c>
      <c r="AL109" t="b">
        <f ca="1">AND(AK109, H109=COUNTA(Parties[Player Party]))</f>
        <v>0</v>
      </c>
      <c r="AM109" s="15" cm="1">
        <f t="array" aca="1" ref="AM109" ca="1">INDEX(ElementMultiplier, BM109, P109)*100/N109</f>
        <v>0.76923076923076927</v>
      </c>
      <c r="AN109" s="15">
        <f t="shared" ca="1" si="47"/>
        <v>5</v>
      </c>
      <c r="AO109" s="19">
        <f t="shared" ca="1" si="48"/>
        <v>57</v>
      </c>
      <c r="AP109" s="19">
        <f t="shared" ca="1" si="49"/>
        <v>60</v>
      </c>
      <c r="AQ109" s="19">
        <f t="shared" ca="1" si="50"/>
        <v>70</v>
      </c>
      <c r="AR109" s="19">
        <f t="shared" ca="1" si="51"/>
        <v>65</v>
      </c>
      <c r="AS109" s="19">
        <f t="shared" ca="1" si="52"/>
        <v>50</v>
      </c>
      <c r="AT109">
        <f t="shared" ca="1" si="53"/>
        <v>1</v>
      </c>
      <c r="AU109" cm="1">
        <f t="array" aca="1" ref="AU109" ca="1">IF(AT109=AT108, AU108, INDEX(Parties[Opponent ID], AT109))</f>
        <v>8</v>
      </c>
      <c r="AV109" t="str" cm="1">
        <f t="array" aca="1" ref="AV109" ca="1">IF(AU109=AU108,AV108, INDEX(Monsters[Name], AU109))</f>
        <v>Ripper</v>
      </c>
      <c r="AW109" cm="1">
        <f t="array" aca="1" ref="AW109" ca="1">IF(AND($AT109=$AT108, $CF108=""), CA108, INDEX(Monsters[Health], $AU109))</f>
        <v>66</v>
      </c>
      <c r="AX109" cm="1">
        <f t="array" aca="1" ref="AX109" ca="1">IF(AND($AT109=$AT108, $CF108=""), CB108, INDEX(Monsters[Stamina], $AU109))</f>
        <v>75</v>
      </c>
      <c r="AY109" s="19" cm="1">
        <f t="array" aca="1" ref="AY109" ca="1">IF(AND($AT109=$AT108, $CF108=""), CC108, INDEX(Monsters[Attack], $AU109))</f>
        <v>100</v>
      </c>
      <c r="AZ109" s="19" cm="1">
        <f t="array" aca="1" ref="AZ109" ca="1">IF(AND($AT109=$AT108, $CF108=""), CD108, INDEX(Monsters[Defense], $AU109))</f>
        <v>22</v>
      </c>
      <c r="BA109" s="19" cm="1">
        <f t="array" aca="1" ref="BA109" ca="1">IF(AND($AT109=$AT108, $CF108=""), CE108, INDEX(Monsters[Luck], $AU109))</f>
        <v>70</v>
      </c>
      <c r="BB109" cm="1">
        <f t="array" aca="1" ref="BB109" ca="1">IF(AU109=AU108, BB108, MATCH(INDEX(Monsters[Element], AU109), Elements, 0))</f>
        <v>6</v>
      </c>
      <c r="BC109" s="4" cm="1">
        <f t="array" aca="1" ref="BC109" ca="1">INDEX(Monsters[Chance to Use 2], AU109)</f>
        <v>0.25</v>
      </c>
      <c r="BD109" cm="1">
        <f t="array" aca="1" ref="BD109" ca="1">INDEX(Monsters[Ability 1 ID], AU109)</f>
        <v>7</v>
      </c>
      <c r="BE109" cm="1">
        <f t="array" aca="1" ref="BE109" ca="1">INDEX(Monsters[Ability 2 ID], AU109)</f>
        <v>2</v>
      </c>
      <c r="BF109" cm="1">
        <f t="array" aca="1" ref="BF109" ca="1">INDEX(Abilities[Stamina Cost], BD109)</f>
        <v>5</v>
      </c>
      <c r="BG109" cm="1">
        <f t="array" aca="1" ref="BG109" ca="1">INDEX(Abilities[Stamina Cost], BE109)</f>
        <v>6</v>
      </c>
      <c r="BH109">
        <f t="shared" ca="1" si="54"/>
        <v>1</v>
      </c>
      <c r="BI109">
        <f t="shared" ca="1" si="55"/>
        <v>5</v>
      </c>
      <c r="BJ109">
        <f t="shared" ca="1" si="56"/>
        <v>6</v>
      </c>
      <c r="BK109">
        <f t="shared" ca="1" si="57"/>
        <v>1</v>
      </c>
      <c r="BL109">
        <f t="shared" ca="1" si="58"/>
        <v>7</v>
      </c>
      <c r="BM109" s="19" cm="1">
        <f t="array" aca="1" ref="BM109" ca="1">INDEX(Abilities[Element ID], $BL109)</f>
        <v>3</v>
      </c>
      <c r="BN109" s="19" cm="1">
        <f t="array" aca="1" ref="BN109" ca="1">INDEX(Abilities[Stamina Cost], $BL109)</f>
        <v>5</v>
      </c>
      <c r="BO109" s="19" cm="1">
        <f t="array" aca="1" ref="BO109" ca="1">INDEX(Abilities[Min Damage], $BL109)</f>
        <v>5</v>
      </c>
      <c r="BP109" s="19" cm="1">
        <f t="array" aca="1" ref="BP109" ca="1">INDEX(Abilities[Max Damage], $BL109)</f>
        <v>10</v>
      </c>
      <c r="BQ109" s="15">
        <f t="shared" ca="1" si="59"/>
        <v>6.0798067466955841</v>
      </c>
      <c r="BR109" t="str" cm="1">
        <f t="array" aca="1" ref="BR109" ca="1">INDEX(Abilities[Special Effect], BL109)</f>
        <v>Fortify</v>
      </c>
      <c r="BS109" t="b" cm="1">
        <f t="array" aca="1" ref="BS109" ca="1">RAND() &lt;INDEX(Abilities[Effect Chance], BL109)*BA109/100</f>
        <v>1</v>
      </c>
      <c r="BT109" t="str">
        <f t="shared" ca="1" si="60"/>
        <v>Fortify</v>
      </c>
      <c r="BU109" s="15">
        <f t="shared" ca="1" si="61"/>
        <v>6.0798067466955841</v>
      </c>
      <c r="BV109" s="15">
        <f t="shared" ca="1" si="62"/>
        <v>0</v>
      </c>
      <c r="BW109" t="b">
        <f t="shared" ca="1" si="63"/>
        <v>0</v>
      </c>
      <c r="BX109" t="b">
        <f ca="1">AND(BW109, AT109=COUNTA(Parties[Opponent Party]))</f>
        <v>0</v>
      </c>
      <c r="BY109" s="15" cm="1">
        <f t="array" aca="1" ref="BY109" ca="1">INDEX(ElementMultiplier, AA109, BB109)*100/AZ109</f>
        <v>6.8181818181818183</v>
      </c>
      <c r="BZ109" s="19">
        <f t="shared" ca="1" si="64"/>
        <v>0</v>
      </c>
      <c r="CA109" s="19">
        <f t="shared" ca="1" si="65"/>
        <v>66</v>
      </c>
      <c r="CB109" s="19">
        <f t="shared" ca="1" si="66"/>
        <v>70</v>
      </c>
      <c r="CC109" s="19">
        <f t="shared" ca="1" si="67"/>
        <v>100</v>
      </c>
      <c r="CD109" s="19">
        <f t="shared" ca="1" si="68"/>
        <v>24</v>
      </c>
      <c r="CE109" s="19">
        <f t="shared" ca="1" si="69"/>
        <v>70</v>
      </c>
      <c r="CF109" t="str">
        <f t="shared" ca="1" si="70"/>
        <v/>
      </c>
    </row>
    <row r="110" spans="8:84">
      <c r="H110">
        <f t="shared" ca="1" si="36"/>
        <v>1</v>
      </c>
      <c r="I110" cm="1">
        <f t="array" aca="1" ref="I110" ca="1">IF(H110=H109, I109, INDEX(Parties[Player ID], H110))</f>
        <v>1</v>
      </c>
      <c r="J110" t="str" cm="1">
        <f t="array" aca="1" ref="J110" ca="1">IF(I110=I109,J109, INDEX(Monsters[Name], I110))</f>
        <v>Hades</v>
      </c>
      <c r="K110" cm="1">
        <f t="array" aca="1" ref="K110" ca="1">IF(AND($H110=$H109, CF109=""), AO109, INDEX(Monsters[Health], $I110))</f>
        <v>57</v>
      </c>
      <c r="L110" cm="1">
        <f t="array" aca="1" ref="L110" ca="1">IF(AND($H110=$H109, $CF109=""), AP109, INDEX(Monsters[Stamina], $I110))</f>
        <v>60</v>
      </c>
      <c r="M110" s="19" cm="1">
        <f t="array" aca="1" ref="M110" ca="1">IF(AND($H110=$H109, $CF109=""), AQ109, INDEX(Monsters[Attack], $I110))</f>
        <v>70</v>
      </c>
      <c r="N110" s="19" cm="1">
        <f t="array" aca="1" ref="N110" ca="1">IF(AND($H110=$H109, $CF109=""), AR109, INDEX(Monsters[Defense], $I110))</f>
        <v>65</v>
      </c>
      <c r="O110" s="19" cm="1">
        <f t="array" aca="1" ref="O110" ca="1">IF(AND($H110=$H109, $CF109=""), AS109, INDEX(Monsters[Luck], $I110))</f>
        <v>50</v>
      </c>
      <c r="P110" cm="1">
        <f t="array" aca="1" ref="P110" ca="1">IF(I110=I109, P109, MATCH(INDEX(Monsters[Element], I110), Elements, 0))</f>
        <v>1</v>
      </c>
      <c r="Q110" s="4" cm="1">
        <f t="array" aca="1" ref="Q110" ca="1">INDEX(Monsters[Chance to Use 2], I110)</f>
        <v>0.55000000000000004</v>
      </c>
      <c r="R110" cm="1">
        <f t="array" aca="1" ref="R110" ca="1">INDEX(Monsters[Ability 1 ID], I110)</f>
        <v>1</v>
      </c>
      <c r="S110" cm="1">
        <f t="array" aca="1" ref="S110" ca="1">INDEX(Monsters[Ability 2 ID], I110)</f>
        <v>7</v>
      </c>
      <c r="T110" cm="1">
        <f t="array" aca="1" ref="T110" ca="1">INDEX(Abilities[Stamina Cost], R110)</f>
        <v>5</v>
      </c>
      <c r="U110" cm="1">
        <f t="array" aca="1" ref="U110" ca="1">INDEX(Abilities[Stamina Cost], S110)</f>
        <v>5</v>
      </c>
      <c r="V110">
        <f t="shared" ca="1" si="37"/>
        <v>1</v>
      </c>
      <c r="W110">
        <f t="shared" ca="1" si="38"/>
        <v>5</v>
      </c>
      <c r="X110">
        <f t="shared" ca="1" si="39"/>
        <v>5</v>
      </c>
      <c r="Y110">
        <f t="shared" ca="1" si="40"/>
        <v>1</v>
      </c>
      <c r="Z110">
        <f t="shared" ca="1" si="41"/>
        <v>1</v>
      </c>
      <c r="AA110" s="19" cm="1">
        <f t="array" aca="1" ref="AA110" ca="1">INDEX(Abilities[Element ID], $Z110)</f>
        <v>1</v>
      </c>
      <c r="AB110" s="19" cm="1">
        <f t="array" aca="1" ref="AB110" ca="1">INDEX(Abilities[Stamina Cost], $Z110)</f>
        <v>5</v>
      </c>
      <c r="AC110" s="19" cm="1">
        <f t="array" aca="1" ref="AC110" ca="1">INDEX(Abilities[Min Damage], $Z110)</f>
        <v>3.5</v>
      </c>
      <c r="AD110" s="19" cm="1">
        <f t="array" aca="1" ref="AD110" ca="1">INDEX(Abilities[Max Damage], $Z110)</f>
        <v>10</v>
      </c>
      <c r="AE110" s="15">
        <f t="shared" ca="1" si="42"/>
        <v>5.2632377564944557</v>
      </c>
      <c r="AF110" t="str" cm="1">
        <f t="array" aca="1" ref="AF110" ca="1">INDEX(Abilities[Special Effect], Z110)</f>
        <v>Hit Chance</v>
      </c>
      <c r="AG110" t="b" cm="1">
        <f t="array" aca="1" ref="AG110" ca="1">RAND() &lt;INDEX(Abilities[Effect Chance], Z110)*O110/100</f>
        <v>0</v>
      </c>
      <c r="AH110" t="str">
        <f t="shared" ca="1" si="43"/>
        <v/>
      </c>
      <c r="AI110" s="15">
        <f t="shared" ca="1" si="44"/>
        <v>0</v>
      </c>
      <c r="AJ110" s="15">
        <f t="shared" ca="1" si="45"/>
        <v>6.5236595692788857</v>
      </c>
      <c r="AK110" t="b">
        <f t="shared" ca="1" si="46"/>
        <v>0</v>
      </c>
      <c r="AL110" t="b">
        <f ca="1">AND(AK110, H110=COUNTA(Parties[Player Party]))</f>
        <v>0</v>
      </c>
      <c r="AM110" s="15" cm="1">
        <f t="array" aca="1" ref="AM110" ca="1">INDEX(ElementMultiplier, BM110, P110)*100/N110</f>
        <v>0.76923076923076927</v>
      </c>
      <c r="AN110" s="15">
        <f t="shared" ca="1" si="47"/>
        <v>5</v>
      </c>
      <c r="AO110" s="19">
        <f t="shared" ca="1" si="48"/>
        <v>52</v>
      </c>
      <c r="AP110" s="19">
        <f t="shared" ca="1" si="49"/>
        <v>55</v>
      </c>
      <c r="AQ110" s="19">
        <f t="shared" ca="1" si="50"/>
        <v>70</v>
      </c>
      <c r="AR110" s="19">
        <f t="shared" ca="1" si="51"/>
        <v>65</v>
      </c>
      <c r="AS110" s="19">
        <f t="shared" ca="1" si="52"/>
        <v>50</v>
      </c>
      <c r="AT110">
        <f t="shared" ca="1" si="53"/>
        <v>1</v>
      </c>
      <c r="AU110" cm="1">
        <f t="array" aca="1" ref="AU110" ca="1">IF(AT110=AT109, AU109, INDEX(Parties[Opponent ID], AT110))</f>
        <v>8</v>
      </c>
      <c r="AV110" t="str" cm="1">
        <f t="array" aca="1" ref="AV110" ca="1">IF(AU110=AU109,AV109, INDEX(Monsters[Name], AU110))</f>
        <v>Ripper</v>
      </c>
      <c r="AW110" cm="1">
        <f t="array" aca="1" ref="AW110" ca="1">IF(AND($AT110=$AT109, $CF109=""), CA109, INDEX(Monsters[Health], $AU110))</f>
        <v>66</v>
      </c>
      <c r="AX110" cm="1">
        <f t="array" aca="1" ref="AX110" ca="1">IF(AND($AT110=$AT109, $CF109=""), CB109, INDEX(Monsters[Stamina], $AU110))</f>
        <v>70</v>
      </c>
      <c r="AY110" s="19" cm="1">
        <f t="array" aca="1" ref="AY110" ca="1">IF(AND($AT110=$AT109, $CF109=""), CC109, INDEX(Monsters[Attack], $AU110))</f>
        <v>100</v>
      </c>
      <c r="AZ110" s="19" cm="1">
        <f t="array" aca="1" ref="AZ110" ca="1">IF(AND($AT110=$AT109, $CF109=""), CD109, INDEX(Monsters[Defense], $AU110))</f>
        <v>24</v>
      </c>
      <c r="BA110" s="19" cm="1">
        <f t="array" aca="1" ref="BA110" ca="1">IF(AND($AT110=$AT109, $CF109=""), CE109, INDEX(Monsters[Luck], $AU110))</f>
        <v>70</v>
      </c>
      <c r="BB110" cm="1">
        <f t="array" aca="1" ref="BB110" ca="1">IF(AU110=AU109, BB109, MATCH(INDEX(Monsters[Element], AU110), Elements, 0))</f>
        <v>6</v>
      </c>
      <c r="BC110" s="4" cm="1">
        <f t="array" aca="1" ref="BC110" ca="1">INDEX(Monsters[Chance to Use 2], AU110)</f>
        <v>0.25</v>
      </c>
      <c r="BD110" cm="1">
        <f t="array" aca="1" ref="BD110" ca="1">INDEX(Monsters[Ability 1 ID], AU110)</f>
        <v>7</v>
      </c>
      <c r="BE110" cm="1">
        <f t="array" aca="1" ref="BE110" ca="1">INDEX(Monsters[Ability 2 ID], AU110)</f>
        <v>2</v>
      </c>
      <c r="BF110" cm="1">
        <f t="array" aca="1" ref="BF110" ca="1">INDEX(Abilities[Stamina Cost], BD110)</f>
        <v>5</v>
      </c>
      <c r="BG110" cm="1">
        <f t="array" aca="1" ref="BG110" ca="1">INDEX(Abilities[Stamina Cost], BE110)</f>
        <v>6</v>
      </c>
      <c r="BH110">
        <f t="shared" ca="1" si="54"/>
        <v>1</v>
      </c>
      <c r="BI110">
        <f t="shared" ca="1" si="55"/>
        <v>5</v>
      </c>
      <c r="BJ110">
        <f t="shared" ca="1" si="56"/>
        <v>6</v>
      </c>
      <c r="BK110">
        <f t="shared" ca="1" si="57"/>
        <v>1</v>
      </c>
      <c r="BL110">
        <f t="shared" ca="1" si="58"/>
        <v>7</v>
      </c>
      <c r="BM110" s="19" cm="1">
        <f t="array" aca="1" ref="BM110" ca="1">INDEX(Abilities[Element ID], $BL110)</f>
        <v>3</v>
      </c>
      <c r="BN110" s="19" cm="1">
        <f t="array" aca="1" ref="BN110" ca="1">INDEX(Abilities[Stamina Cost], $BL110)</f>
        <v>5</v>
      </c>
      <c r="BO110" s="19" cm="1">
        <f t="array" aca="1" ref="BO110" ca="1">INDEX(Abilities[Min Damage], $BL110)</f>
        <v>5</v>
      </c>
      <c r="BP110" s="19" cm="1">
        <f t="array" aca="1" ref="BP110" ca="1">INDEX(Abilities[Max Damage], $BL110)</f>
        <v>10</v>
      </c>
      <c r="BQ110" s="15">
        <f t="shared" ca="1" si="59"/>
        <v>6.5236595692788857</v>
      </c>
      <c r="BR110" t="str" cm="1">
        <f t="array" aca="1" ref="BR110" ca="1">INDEX(Abilities[Special Effect], BL110)</f>
        <v>Fortify</v>
      </c>
      <c r="BS110" t="b" cm="1">
        <f t="array" aca="1" ref="BS110" ca="1">RAND() &lt;INDEX(Abilities[Effect Chance], BL110)*BA110/100</f>
        <v>0</v>
      </c>
      <c r="BT110" t="str">
        <f t="shared" ca="1" si="60"/>
        <v/>
      </c>
      <c r="BU110" s="15">
        <f t="shared" ca="1" si="61"/>
        <v>6.5236595692788857</v>
      </c>
      <c r="BV110" s="15">
        <f t="shared" ca="1" si="62"/>
        <v>0</v>
      </c>
      <c r="BW110" t="b">
        <f t="shared" ca="1" si="63"/>
        <v>0</v>
      </c>
      <c r="BX110" t="b">
        <f ca="1">AND(BW110, AT110=COUNTA(Parties[Opponent Party]))</f>
        <v>0</v>
      </c>
      <c r="BY110" s="15" cm="1">
        <f t="array" aca="1" ref="BY110" ca="1">INDEX(ElementMultiplier, AA110, BB110)*100/AZ110</f>
        <v>6.25</v>
      </c>
      <c r="BZ110" s="19">
        <f t="shared" ca="1" si="64"/>
        <v>0</v>
      </c>
      <c r="CA110" s="19">
        <f t="shared" ca="1" si="65"/>
        <v>66</v>
      </c>
      <c r="CB110" s="19">
        <f t="shared" ca="1" si="66"/>
        <v>65</v>
      </c>
      <c r="CC110" s="19">
        <f t="shared" ca="1" si="67"/>
        <v>100</v>
      </c>
      <c r="CD110" s="19">
        <f t="shared" ca="1" si="68"/>
        <v>24</v>
      </c>
      <c r="CE110" s="19">
        <f t="shared" ca="1" si="69"/>
        <v>70</v>
      </c>
      <c r="CF110" t="str">
        <f t="shared" ca="1" si="70"/>
        <v/>
      </c>
    </row>
    <row r="111" spans="8:84">
      <c r="H111">
        <f t="shared" ca="1" si="36"/>
        <v>1</v>
      </c>
      <c r="I111" cm="1">
        <f t="array" aca="1" ref="I111" ca="1">IF(H111=H110, I110, INDEX(Parties[Player ID], H111))</f>
        <v>1</v>
      </c>
      <c r="J111" t="str" cm="1">
        <f t="array" aca="1" ref="J111" ca="1">IF(I111=I110,J110, INDEX(Monsters[Name], I111))</f>
        <v>Hades</v>
      </c>
      <c r="K111" cm="1">
        <f t="array" aca="1" ref="K111" ca="1">IF(AND($H111=$H110, CF110=""), AO110, INDEX(Monsters[Health], $I111))</f>
        <v>52</v>
      </c>
      <c r="L111" cm="1">
        <f t="array" aca="1" ref="L111" ca="1">IF(AND($H111=$H110, $CF110=""), AP110, INDEX(Monsters[Stamina], $I111))</f>
        <v>55</v>
      </c>
      <c r="M111" s="19" cm="1">
        <f t="array" aca="1" ref="M111" ca="1">IF(AND($H111=$H110, $CF110=""), AQ110, INDEX(Monsters[Attack], $I111))</f>
        <v>70</v>
      </c>
      <c r="N111" s="19" cm="1">
        <f t="array" aca="1" ref="N111" ca="1">IF(AND($H111=$H110, $CF110=""), AR110, INDEX(Monsters[Defense], $I111))</f>
        <v>65</v>
      </c>
      <c r="O111" s="19" cm="1">
        <f t="array" aca="1" ref="O111" ca="1">IF(AND($H111=$H110, $CF110=""), AS110, INDEX(Monsters[Luck], $I111))</f>
        <v>50</v>
      </c>
      <c r="P111" cm="1">
        <f t="array" aca="1" ref="P111" ca="1">IF(I111=I110, P110, MATCH(INDEX(Monsters[Element], I111), Elements, 0))</f>
        <v>1</v>
      </c>
      <c r="Q111" s="4" cm="1">
        <f t="array" aca="1" ref="Q111" ca="1">INDEX(Monsters[Chance to Use 2], I111)</f>
        <v>0.55000000000000004</v>
      </c>
      <c r="R111" cm="1">
        <f t="array" aca="1" ref="R111" ca="1">INDEX(Monsters[Ability 1 ID], I111)</f>
        <v>1</v>
      </c>
      <c r="S111" cm="1">
        <f t="array" aca="1" ref="S111" ca="1">INDEX(Monsters[Ability 2 ID], I111)</f>
        <v>7</v>
      </c>
      <c r="T111" cm="1">
        <f t="array" aca="1" ref="T111" ca="1">INDEX(Abilities[Stamina Cost], R111)</f>
        <v>5</v>
      </c>
      <c r="U111" cm="1">
        <f t="array" aca="1" ref="U111" ca="1">INDEX(Abilities[Stamina Cost], S111)</f>
        <v>5</v>
      </c>
      <c r="V111">
        <f t="shared" ca="1" si="37"/>
        <v>1</v>
      </c>
      <c r="W111">
        <f t="shared" ca="1" si="38"/>
        <v>5</v>
      </c>
      <c r="X111">
        <f t="shared" ca="1" si="39"/>
        <v>5</v>
      </c>
      <c r="Y111">
        <f t="shared" ca="1" si="40"/>
        <v>2</v>
      </c>
      <c r="Z111">
        <f t="shared" ca="1" si="41"/>
        <v>7</v>
      </c>
      <c r="AA111" s="19" cm="1">
        <f t="array" aca="1" ref="AA111" ca="1">INDEX(Abilities[Element ID], $Z111)</f>
        <v>3</v>
      </c>
      <c r="AB111" s="19" cm="1">
        <f t="array" aca="1" ref="AB111" ca="1">INDEX(Abilities[Stamina Cost], $Z111)</f>
        <v>5</v>
      </c>
      <c r="AC111" s="19" cm="1">
        <f t="array" aca="1" ref="AC111" ca="1">INDEX(Abilities[Min Damage], $Z111)</f>
        <v>5</v>
      </c>
      <c r="AD111" s="19" cm="1">
        <f t="array" aca="1" ref="AD111" ca="1">INDEX(Abilities[Max Damage], $Z111)</f>
        <v>10</v>
      </c>
      <c r="AE111" s="15">
        <f t="shared" ca="1" si="42"/>
        <v>5.9521535886673691</v>
      </c>
      <c r="AF111" t="str" cm="1">
        <f t="array" aca="1" ref="AF111" ca="1">INDEX(Abilities[Special Effect], Z111)</f>
        <v>Fortify</v>
      </c>
      <c r="AG111" t="b" cm="1">
        <f t="array" aca="1" ref="AG111" ca="1">RAND() &lt;INDEX(Abilities[Effect Chance], Z111)*O111/100</f>
        <v>0</v>
      </c>
      <c r="AH111" t="str">
        <f t="shared" ca="1" si="43"/>
        <v/>
      </c>
      <c r="AI111" s="15">
        <f t="shared" ca="1" si="44"/>
        <v>5.9521535886673691</v>
      </c>
      <c r="AJ111" s="15">
        <f t="shared" ca="1" si="45"/>
        <v>8.8263814342691393</v>
      </c>
      <c r="AK111" t="b">
        <f t="shared" ca="1" si="46"/>
        <v>0</v>
      </c>
      <c r="AL111" t="b">
        <f ca="1">AND(AK111, H111=COUNTA(Parties[Player Party]))</f>
        <v>0</v>
      </c>
      <c r="AM111" s="15" cm="1">
        <f t="array" aca="1" ref="AM111" ca="1">INDEX(ElementMultiplier, BM111, P111)*100/N111</f>
        <v>0.76923076923076927</v>
      </c>
      <c r="AN111" s="15">
        <f t="shared" ca="1" si="47"/>
        <v>7</v>
      </c>
      <c r="AO111" s="19">
        <f t="shared" ca="1" si="48"/>
        <v>45</v>
      </c>
      <c r="AP111" s="19">
        <f t="shared" ca="1" si="49"/>
        <v>50</v>
      </c>
      <c r="AQ111" s="19">
        <f t="shared" ca="1" si="50"/>
        <v>70</v>
      </c>
      <c r="AR111" s="19">
        <f t="shared" ca="1" si="51"/>
        <v>65</v>
      </c>
      <c r="AS111" s="19">
        <f t="shared" ca="1" si="52"/>
        <v>50</v>
      </c>
      <c r="AT111">
        <f t="shared" ca="1" si="53"/>
        <v>1</v>
      </c>
      <c r="AU111" cm="1">
        <f t="array" aca="1" ref="AU111" ca="1">IF(AT111=AT110, AU110, INDEX(Parties[Opponent ID], AT111))</f>
        <v>8</v>
      </c>
      <c r="AV111" t="str" cm="1">
        <f t="array" aca="1" ref="AV111" ca="1">IF(AU111=AU110,AV110, INDEX(Monsters[Name], AU111))</f>
        <v>Ripper</v>
      </c>
      <c r="AW111" cm="1">
        <f t="array" aca="1" ref="AW111" ca="1">IF(AND($AT111=$AT110, $CF110=""), CA110, INDEX(Monsters[Health], $AU111))</f>
        <v>66</v>
      </c>
      <c r="AX111" cm="1">
        <f t="array" aca="1" ref="AX111" ca="1">IF(AND($AT111=$AT110, $CF110=""), CB110, INDEX(Monsters[Stamina], $AU111))</f>
        <v>65</v>
      </c>
      <c r="AY111" s="19" cm="1">
        <f t="array" aca="1" ref="AY111" ca="1">IF(AND($AT111=$AT110, $CF110=""), CC110, INDEX(Monsters[Attack], $AU111))</f>
        <v>100</v>
      </c>
      <c r="AZ111" s="19" cm="1">
        <f t="array" aca="1" ref="AZ111" ca="1">IF(AND($AT111=$AT110, $CF110=""), CD110, INDEX(Monsters[Defense], $AU111))</f>
        <v>24</v>
      </c>
      <c r="BA111" s="19" cm="1">
        <f t="array" aca="1" ref="BA111" ca="1">IF(AND($AT111=$AT110, $CF110=""), CE110, INDEX(Monsters[Luck], $AU111))</f>
        <v>70</v>
      </c>
      <c r="BB111" cm="1">
        <f t="array" aca="1" ref="BB111" ca="1">IF(AU111=AU110, BB110, MATCH(INDEX(Monsters[Element], AU111), Elements, 0))</f>
        <v>6</v>
      </c>
      <c r="BC111" s="4" cm="1">
        <f t="array" aca="1" ref="BC111" ca="1">INDEX(Monsters[Chance to Use 2], AU111)</f>
        <v>0.25</v>
      </c>
      <c r="BD111" cm="1">
        <f t="array" aca="1" ref="BD111" ca="1">INDEX(Monsters[Ability 1 ID], AU111)</f>
        <v>7</v>
      </c>
      <c r="BE111" cm="1">
        <f t="array" aca="1" ref="BE111" ca="1">INDEX(Monsters[Ability 2 ID], AU111)</f>
        <v>2</v>
      </c>
      <c r="BF111" cm="1">
        <f t="array" aca="1" ref="BF111" ca="1">INDEX(Abilities[Stamina Cost], BD111)</f>
        <v>5</v>
      </c>
      <c r="BG111" cm="1">
        <f t="array" aca="1" ref="BG111" ca="1">INDEX(Abilities[Stamina Cost], BE111)</f>
        <v>6</v>
      </c>
      <c r="BH111">
        <f t="shared" ca="1" si="54"/>
        <v>1</v>
      </c>
      <c r="BI111">
        <f t="shared" ca="1" si="55"/>
        <v>5</v>
      </c>
      <c r="BJ111">
        <f t="shared" ca="1" si="56"/>
        <v>6</v>
      </c>
      <c r="BK111">
        <f t="shared" ca="1" si="57"/>
        <v>1</v>
      </c>
      <c r="BL111">
        <f t="shared" ca="1" si="58"/>
        <v>7</v>
      </c>
      <c r="BM111" s="19" cm="1">
        <f t="array" aca="1" ref="BM111" ca="1">INDEX(Abilities[Element ID], $BL111)</f>
        <v>3</v>
      </c>
      <c r="BN111" s="19" cm="1">
        <f t="array" aca="1" ref="BN111" ca="1">INDEX(Abilities[Stamina Cost], $BL111)</f>
        <v>5</v>
      </c>
      <c r="BO111" s="19" cm="1">
        <f t="array" aca="1" ref="BO111" ca="1">INDEX(Abilities[Min Damage], $BL111)</f>
        <v>5</v>
      </c>
      <c r="BP111" s="19" cm="1">
        <f t="array" aca="1" ref="BP111" ca="1">INDEX(Abilities[Max Damage], $BL111)</f>
        <v>10</v>
      </c>
      <c r="BQ111" s="15">
        <f t="shared" ca="1" si="59"/>
        <v>8.8263814342691393</v>
      </c>
      <c r="BR111" t="str" cm="1">
        <f t="array" aca="1" ref="BR111" ca="1">INDEX(Abilities[Special Effect], BL111)</f>
        <v>Fortify</v>
      </c>
      <c r="BS111" t="b" cm="1">
        <f t="array" aca="1" ref="BS111" ca="1">RAND() &lt;INDEX(Abilities[Effect Chance], BL111)*BA111/100</f>
        <v>1</v>
      </c>
      <c r="BT111" t="str">
        <f t="shared" ca="1" si="60"/>
        <v>Fortify</v>
      </c>
      <c r="BU111" s="15">
        <f t="shared" ca="1" si="61"/>
        <v>8.8263814342691393</v>
      </c>
      <c r="BV111" s="15">
        <f t="shared" ca="1" si="62"/>
        <v>5.9521535886673691</v>
      </c>
      <c r="BW111" t="b">
        <f t="shared" ca="1" si="63"/>
        <v>0</v>
      </c>
      <c r="BX111" t="b">
        <f ca="1">AND(BW111, AT111=COUNTA(Parties[Opponent Party]))</f>
        <v>0</v>
      </c>
      <c r="BY111" s="15" cm="1">
        <f t="array" aca="1" ref="BY111" ca="1">INDEX(ElementMultiplier, AA111, BB111)*100/AZ111</f>
        <v>4.166666666666667</v>
      </c>
      <c r="BZ111" s="19">
        <f t="shared" ca="1" si="64"/>
        <v>25</v>
      </c>
      <c r="CA111" s="19">
        <f t="shared" ca="1" si="65"/>
        <v>41</v>
      </c>
      <c r="CB111" s="19">
        <f t="shared" ca="1" si="66"/>
        <v>60</v>
      </c>
      <c r="CC111" s="19">
        <f t="shared" ca="1" si="67"/>
        <v>100</v>
      </c>
      <c r="CD111" s="19">
        <f t="shared" ca="1" si="68"/>
        <v>26</v>
      </c>
      <c r="CE111" s="19">
        <f t="shared" ca="1" si="69"/>
        <v>70</v>
      </c>
      <c r="CF111" t="str">
        <f t="shared" ca="1" si="70"/>
        <v/>
      </c>
    </row>
    <row r="112" spans="8:84">
      <c r="H112">
        <f t="shared" ca="1" si="36"/>
        <v>1</v>
      </c>
      <c r="I112" cm="1">
        <f t="array" aca="1" ref="I112" ca="1">IF(H112=H111, I111, INDEX(Parties[Player ID], H112))</f>
        <v>1</v>
      </c>
      <c r="J112" t="str" cm="1">
        <f t="array" aca="1" ref="J112" ca="1">IF(I112=I111,J111, INDEX(Monsters[Name], I112))</f>
        <v>Hades</v>
      </c>
      <c r="K112" cm="1">
        <f t="array" aca="1" ref="K112" ca="1">IF(AND($H112=$H111, CF111=""), AO111, INDEX(Monsters[Health], $I112))</f>
        <v>45</v>
      </c>
      <c r="L112" cm="1">
        <f t="array" aca="1" ref="L112" ca="1">IF(AND($H112=$H111, $CF111=""), AP111, INDEX(Monsters[Stamina], $I112))</f>
        <v>50</v>
      </c>
      <c r="M112" s="19" cm="1">
        <f t="array" aca="1" ref="M112" ca="1">IF(AND($H112=$H111, $CF111=""), AQ111, INDEX(Monsters[Attack], $I112))</f>
        <v>70</v>
      </c>
      <c r="N112" s="19" cm="1">
        <f t="array" aca="1" ref="N112" ca="1">IF(AND($H112=$H111, $CF111=""), AR111, INDEX(Monsters[Defense], $I112))</f>
        <v>65</v>
      </c>
      <c r="O112" s="19" cm="1">
        <f t="array" aca="1" ref="O112" ca="1">IF(AND($H112=$H111, $CF111=""), AS111, INDEX(Monsters[Luck], $I112))</f>
        <v>50</v>
      </c>
      <c r="P112" cm="1">
        <f t="array" aca="1" ref="P112" ca="1">IF(I112=I111, P111, MATCH(INDEX(Monsters[Element], I112), Elements, 0))</f>
        <v>1</v>
      </c>
      <c r="Q112" s="4" cm="1">
        <f t="array" aca="1" ref="Q112" ca="1">INDEX(Monsters[Chance to Use 2], I112)</f>
        <v>0.55000000000000004</v>
      </c>
      <c r="R112" cm="1">
        <f t="array" aca="1" ref="R112" ca="1">INDEX(Monsters[Ability 1 ID], I112)</f>
        <v>1</v>
      </c>
      <c r="S112" cm="1">
        <f t="array" aca="1" ref="S112" ca="1">INDEX(Monsters[Ability 2 ID], I112)</f>
        <v>7</v>
      </c>
      <c r="T112" cm="1">
        <f t="array" aca="1" ref="T112" ca="1">INDEX(Abilities[Stamina Cost], R112)</f>
        <v>5</v>
      </c>
      <c r="U112" cm="1">
        <f t="array" aca="1" ref="U112" ca="1">INDEX(Abilities[Stamina Cost], S112)</f>
        <v>5</v>
      </c>
      <c r="V112">
        <f t="shared" ca="1" si="37"/>
        <v>1</v>
      </c>
      <c r="W112">
        <f t="shared" ca="1" si="38"/>
        <v>5</v>
      </c>
      <c r="X112">
        <f t="shared" ca="1" si="39"/>
        <v>5</v>
      </c>
      <c r="Y112">
        <f t="shared" ca="1" si="40"/>
        <v>1</v>
      </c>
      <c r="Z112">
        <f t="shared" ca="1" si="41"/>
        <v>1</v>
      </c>
      <c r="AA112" s="19" cm="1">
        <f t="array" aca="1" ref="AA112" ca="1">INDEX(Abilities[Element ID], $Z112)</f>
        <v>1</v>
      </c>
      <c r="AB112" s="19" cm="1">
        <f t="array" aca="1" ref="AB112" ca="1">INDEX(Abilities[Stamina Cost], $Z112)</f>
        <v>5</v>
      </c>
      <c r="AC112" s="19" cm="1">
        <f t="array" aca="1" ref="AC112" ca="1">INDEX(Abilities[Min Damage], $Z112)</f>
        <v>3.5</v>
      </c>
      <c r="AD112" s="19" cm="1">
        <f t="array" aca="1" ref="AD112" ca="1">INDEX(Abilities[Max Damage], $Z112)</f>
        <v>10</v>
      </c>
      <c r="AE112" s="15">
        <f t="shared" ca="1" si="42"/>
        <v>4.9899936718414679</v>
      </c>
      <c r="AF112" t="str" cm="1">
        <f t="array" aca="1" ref="AF112" ca="1">INDEX(Abilities[Special Effect], Z112)</f>
        <v>Hit Chance</v>
      </c>
      <c r="AG112" t="b" cm="1">
        <f t="array" aca="1" ref="AG112" ca="1">RAND() &lt;INDEX(Abilities[Effect Chance], Z112)*O112/100</f>
        <v>0</v>
      </c>
      <c r="AH112" t="str">
        <f t="shared" ca="1" si="43"/>
        <v/>
      </c>
      <c r="AI112" s="15">
        <f t="shared" ca="1" si="44"/>
        <v>0</v>
      </c>
      <c r="AJ112" s="15">
        <f t="shared" ca="1" si="45"/>
        <v>8.6156367784114654</v>
      </c>
      <c r="AK112" t="b">
        <f t="shared" ca="1" si="46"/>
        <v>0</v>
      </c>
      <c r="AL112" t="b">
        <f ca="1">AND(AK112, H112=COUNTA(Parties[Player Party]))</f>
        <v>0</v>
      </c>
      <c r="AM112" s="15" cm="1">
        <f t="array" aca="1" ref="AM112" ca="1">INDEX(ElementMultiplier, BM112, P112)*100/N112</f>
        <v>0.76923076923076927</v>
      </c>
      <c r="AN112" s="15">
        <f t="shared" ca="1" si="47"/>
        <v>7</v>
      </c>
      <c r="AO112" s="19">
        <f t="shared" ca="1" si="48"/>
        <v>38</v>
      </c>
      <c r="AP112" s="19">
        <f t="shared" ca="1" si="49"/>
        <v>45</v>
      </c>
      <c r="AQ112" s="19">
        <f t="shared" ca="1" si="50"/>
        <v>70</v>
      </c>
      <c r="AR112" s="19">
        <f t="shared" ca="1" si="51"/>
        <v>65</v>
      </c>
      <c r="AS112" s="19">
        <f t="shared" ca="1" si="52"/>
        <v>50</v>
      </c>
      <c r="AT112">
        <f t="shared" ca="1" si="53"/>
        <v>1</v>
      </c>
      <c r="AU112" cm="1">
        <f t="array" aca="1" ref="AU112" ca="1">IF(AT112=AT111, AU111, INDEX(Parties[Opponent ID], AT112))</f>
        <v>8</v>
      </c>
      <c r="AV112" t="str" cm="1">
        <f t="array" aca="1" ref="AV112" ca="1">IF(AU112=AU111,AV111, INDEX(Monsters[Name], AU112))</f>
        <v>Ripper</v>
      </c>
      <c r="AW112" cm="1">
        <f t="array" aca="1" ref="AW112" ca="1">IF(AND($AT112=$AT111, $CF111=""), CA111, INDEX(Monsters[Health], $AU112))</f>
        <v>41</v>
      </c>
      <c r="AX112" cm="1">
        <f t="array" aca="1" ref="AX112" ca="1">IF(AND($AT112=$AT111, $CF111=""), CB111, INDEX(Monsters[Stamina], $AU112))</f>
        <v>60</v>
      </c>
      <c r="AY112" s="19" cm="1">
        <f t="array" aca="1" ref="AY112" ca="1">IF(AND($AT112=$AT111, $CF111=""), CC111, INDEX(Monsters[Attack], $AU112))</f>
        <v>100</v>
      </c>
      <c r="AZ112" s="19" cm="1">
        <f t="array" aca="1" ref="AZ112" ca="1">IF(AND($AT112=$AT111, $CF111=""), CD111, INDEX(Monsters[Defense], $AU112))</f>
        <v>26</v>
      </c>
      <c r="BA112" s="19" cm="1">
        <f t="array" aca="1" ref="BA112" ca="1">IF(AND($AT112=$AT111, $CF111=""), CE111, INDEX(Monsters[Luck], $AU112))</f>
        <v>70</v>
      </c>
      <c r="BB112" cm="1">
        <f t="array" aca="1" ref="BB112" ca="1">IF(AU112=AU111, BB111, MATCH(INDEX(Monsters[Element], AU112), Elements, 0))</f>
        <v>6</v>
      </c>
      <c r="BC112" s="4" cm="1">
        <f t="array" aca="1" ref="BC112" ca="1">INDEX(Monsters[Chance to Use 2], AU112)</f>
        <v>0.25</v>
      </c>
      <c r="BD112" cm="1">
        <f t="array" aca="1" ref="BD112" ca="1">INDEX(Monsters[Ability 1 ID], AU112)</f>
        <v>7</v>
      </c>
      <c r="BE112" cm="1">
        <f t="array" aca="1" ref="BE112" ca="1">INDEX(Monsters[Ability 2 ID], AU112)</f>
        <v>2</v>
      </c>
      <c r="BF112" cm="1">
        <f t="array" aca="1" ref="BF112" ca="1">INDEX(Abilities[Stamina Cost], BD112)</f>
        <v>5</v>
      </c>
      <c r="BG112" cm="1">
        <f t="array" aca="1" ref="BG112" ca="1">INDEX(Abilities[Stamina Cost], BE112)</f>
        <v>6</v>
      </c>
      <c r="BH112">
        <f t="shared" ca="1" si="54"/>
        <v>1</v>
      </c>
      <c r="BI112">
        <f t="shared" ca="1" si="55"/>
        <v>5</v>
      </c>
      <c r="BJ112">
        <f t="shared" ca="1" si="56"/>
        <v>6</v>
      </c>
      <c r="BK112">
        <f t="shared" ca="1" si="57"/>
        <v>1</v>
      </c>
      <c r="BL112">
        <f t="shared" ca="1" si="58"/>
        <v>7</v>
      </c>
      <c r="BM112" s="19" cm="1">
        <f t="array" aca="1" ref="BM112" ca="1">INDEX(Abilities[Element ID], $BL112)</f>
        <v>3</v>
      </c>
      <c r="BN112" s="19" cm="1">
        <f t="array" aca="1" ref="BN112" ca="1">INDEX(Abilities[Stamina Cost], $BL112)</f>
        <v>5</v>
      </c>
      <c r="BO112" s="19" cm="1">
        <f t="array" aca="1" ref="BO112" ca="1">INDEX(Abilities[Min Damage], $BL112)</f>
        <v>5</v>
      </c>
      <c r="BP112" s="19" cm="1">
        <f t="array" aca="1" ref="BP112" ca="1">INDEX(Abilities[Max Damage], $BL112)</f>
        <v>10</v>
      </c>
      <c r="BQ112" s="15">
        <f t="shared" ca="1" si="59"/>
        <v>8.6156367784114654</v>
      </c>
      <c r="BR112" t="str" cm="1">
        <f t="array" aca="1" ref="BR112" ca="1">INDEX(Abilities[Special Effect], BL112)</f>
        <v>Fortify</v>
      </c>
      <c r="BS112" t="b" cm="1">
        <f t="array" aca="1" ref="BS112" ca="1">RAND() &lt;INDEX(Abilities[Effect Chance], BL112)*BA112/100</f>
        <v>0</v>
      </c>
      <c r="BT112" t="str">
        <f t="shared" ca="1" si="60"/>
        <v/>
      </c>
      <c r="BU112" s="15">
        <f t="shared" ca="1" si="61"/>
        <v>8.6156367784114654</v>
      </c>
      <c r="BV112" s="15">
        <f t="shared" ca="1" si="62"/>
        <v>0</v>
      </c>
      <c r="BW112" t="b">
        <f t="shared" ca="1" si="63"/>
        <v>0</v>
      </c>
      <c r="BX112" t="b">
        <f ca="1">AND(BW112, AT112=COUNTA(Parties[Opponent Party]))</f>
        <v>0</v>
      </c>
      <c r="BY112" s="15" cm="1">
        <f t="array" aca="1" ref="BY112" ca="1">INDEX(ElementMultiplier, AA112, BB112)*100/AZ112</f>
        <v>5.7692307692307692</v>
      </c>
      <c r="BZ112" s="19">
        <f t="shared" ca="1" si="64"/>
        <v>0</v>
      </c>
      <c r="CA112" s="19">
        <f t="shared" ca="1" si="65"/>
        <v>41</v>
      </c>
      <c r="CB112" s="19">
        <f t="shared" ca="1" si="66"/>
        <v>55</v>
      </c>
      <c r="CC112" s="19">
        <f t="shared" ca="1" si="67"/>
        <v>100</v>
      </c>
      <c r="CD112" s="19">
        <f t="shared" ca="1" si="68"/>
        <v>26</v>
      </c>
      <c r="CE112" s="19">
        <f t="shared" ca="1" si="69"/>
        <v>70</v>
      </c>
      <c r="CF112" t="str">
        <f t="shared" ca="1" si="70"/>
        <v/>
      </c>
    </row>
    <row r="113" spans="8:84">
      <c r="H113">
        <f t="shared" ca="1" si="36"/>
        <v>1</v>
      </c>
      <c r="I113" cm="1">
        <f t="array" aca="1" ref="I113" ca="1">IF(H113=H112, I112, INDEX(Parties[Player ID], H113))</f>
        <v>1</v>
      </c>
      <c r="J113" t="str" cm="1">
        <f t="array" aca="1" ref="J113" ca="1">IF(I113=I112,J112, INDEX(Monsters[Name], I113))</f>
        <v>Hades</v>
      </c>
      <c r="K113" cm="1">
        <f t="array" aca="1" ref="K113" ca="1">IF(AND($H113=$H112, CF112=""), AO112, INDEX(Monsters[Health], $I113))</f>
        <v>38</v>
      </c>
      <c r="L113" cm="1">
        <f t="array" aca="1" ref="L113" ca="1">IF(AND($H113=$H112, $CF112=""), AP112, INDEX(Monsters[Stamina], $I113))</f>
        <v>45</v>
      </c>
      <c r="M113" s="19" cm="1">
        <f t="array" aca="1" ref="M113" ca="1">IF(AND($H113=$H112, $CF112=""), AQ112, INDEX(Monsters[Attack], $I113))</f>
        <v>70</v>
      </c>
      <c r="N113" s="19" cm="1">
        <f t="array" aca="1" ref="N113" ca="1">IF(AND($H113=$H112, $CF112=""), AR112, INDEX(Monsters[Defense], $I113))</f>
        <v>65</v>
      </c>
      <c r="O113" s="19" cm="1">
        <f t="array" aca="1" ref="O113" ca="1">IF(AND($H113=$H112, $CF112=""), AS112, INDEX(Monsters[Luck], $I113))</f>
        <v>50</v>
      </c>
      <c r="P113" cm="1">
        <f t="array" aca="1" ref="P113" ca="1">IF(I113=I112, P112, MATCH(INDEX(Monsters[Element], I113), Elements, 0))</f>
        <v>1</v>
      </c>
      <c r="Q113" s="4" cm="1">
        <f t="array" aca="1" ref="Q113" ca="1">INDEX(Monsters[Chance to Use 2], I113)</f>
        <v>0.55000000000000004</v>
      </c>
      <c r="R113" cm="1">
        <f t="array" aca="1" ref="R113" ca="1">INDEX(Monsters[Ability 1 ID], I113)</f>
        <v>1</v>
      </c>
      <c r="S113" cm="1">
        <f t="array" aca="1" ref="S113" ca="1">INDEX(Monsters[Ability 2 ID], I113)</f>
        <v>7</v>
      </c>
      <c r="T113" cm="1">
        <f t="array" aca="1" ref="T113" ca="1">INDEX(Abilities[Stamina Cost], R113)</f>
        <v>5</v>
      </c>
      <c r="U113" cm="1">
        <f t="array" aca="1" ref="U113" ca="1">INDEX(Abilities[Stamina Cost], S113)</f>
        <v>5</v>
      </c>
      <c r="V113">
        <f t="shared" ca="1" si="37"/>
        <v>1</v>
      </c>
      <c r="W113">
        <f t="shared" ca="1" si="38"/>
        <v>5</v>
      </c>
      <c r="X113">
        <f t="shared" ca="1" si="39"/>
        <v>5</v>
      </c>
      <c r="Y113">
        <f t="shared" ca="1" si="40"/>
        <v>2</v>
      </c>
      <c r="Z113">
        <f t="shared" ca="1" si="41"/>
        <v>7</v>
      </c>
      <c r="AA113" s="19" cm="1">
        <f t="array" aca="1" ref="AA113" ca="1">INDEX(Abilities[Element ID], $Z113)</f>
        <v>3</v>
      </c>
      <c r="AB113" s="19" cm="1">
        <f t="array" aca="1" ref="AB113" ca="1">INDEX(Abilities[Stamina Cost], $Z113)</f>
        <v>5</v>
      </c>
      <c r="AC113" s="19" cm="1">
        <f t="array" aca="1" ref="AC113" ca="1">INDEX(Abilities[Min Damage], $Z113)</f>
        <v>5</v>
      </c>
      <c r="AD113" s="19" cm="1">
        <f t="array" aca="1" ref="AD113" ca="1">INDEX(Abilities[Max Damage], $Z113)</f>
        <v>10</v>
      </c>
      <c r="AE113" s="15">
        <f t="shared" ca="1" si="42"/>
        <v>5.3381069960917351</v>
      </c>
      <c r="AF113" t="str" cm="1">
        <f t="array" aca="1" ref="AF113" ca="1">INDEX(Abilities[Special Effect], Z113)</f>
        <v>Fortify</v>
      </c>
      <c r="AG113" t="b" cm="1">
        <f t="array" aca="1" ref="AG113" ca="1">RAND() &lt;INDEX(Abilities[Effect Chance], Z113)*O113/100</f>
        <v>1</v>
      </c>
      <c r="AH113" t="str">
        <f t="shared" ca="1" si="43"/>
        <v>Fortify</v>
      </c>
      <c r="AI113" s="15">
        <f t="shared" ca="1" si="44"/>
        <v>5.3381069960917351</v>
      </c>
      <c r="AJ113" s="15">
        <f t="shared" ca="1" si="45"/>
        <v>7.0524789727919313</v>
      </c>
      <c r="AK113" t="b">
        <f t="shared" ca="1" si="46"/>
        <v>0</v>
      </c>
      <c r="AL113" t="b">
        <f ca="1">AND(AK113, H113=COUNTA(Parties[Player Party]))</f>
        <v>0</v>
      </c>
      <c r="AM113" s="15" cm="1">
        <f t="array" aca="1" ref="AM113" ca="1">INDEX(ElementMultiplier, BM113, P113)*100/N113</f>
        <v>0.76923076923076927</v>
      </c>
      <c r="AN113" s="15">
        <f t="shared" ca="1" si="47"/>
        <v>5</v>
      </c>
      <c r="AO113" s="19">
        <f t="shared" ca="1" si="48"/>
        <v>33</v>
      </c>
      <c r="AP113" s="19">
        <f t="shared" ca="1" si="49"/>
        <v>40</v>
      </c>
      <c r="AQ113" s="19">
        <f t="shared" ca="1" si="50"/>
        <v>70</v>
      </c>
      <c r="AR113" s="19">
        <f t="shared" ca="1" si="51"/>
        <v>72</v>
      </c>
      <c r="AS113" s="19">
        <f t="shared" ca="1" si="52"/>
        <v>50</v>
      </c>
      <c r="AT113">
        <f t="shared" ca="1" si="53"/>
        <v>1</v>
      </c>
      <c r="AU113" cm="1">
        <f t="array" aca="1" ref="AU113" ca="1">IF(AT113=AT112, AU112, INDEX(Parties[Opponent ID], AT113))</f>
        <v>8</v>
      </c>
      <c r="AV113" t="str" cm="1">
        <f t="array" aca="1" ref="AV113" ca="1">IF(AU113=AU112,AV112, INDEX(Monsters[Name], AU113))</f>
        <v>Ripper</v>
      </c>
      <c r="AW113" cm="1">
        <f t="array" aca="1" ref="AW113" ca="1">IF(AND($AT113=$AT112, $CF112=""), CA112, INDEX(Monsters[Health], $AU113))</f>
        <v>41</v>
      </c>
      <c r="AX113" cm="1">
        <f t="array" aca="1" ref="AX113" ca="1">IF(AND($AT113=$AT112, $CF112=""), CB112, INDEX(Monsters[Stamina], $AU113))</f>
        <v>55</v>
      </c>
      <c r="AY113" s="19" cm="1">
        <f t="array" aca="1" ref="AY113" ca="1">IF(AND($AT113=$AT112, $CF112=""), CC112, INDEX(Monsters[Attack], $AU113))</f>
        <v>100</v>
      </c>
      <c r="AZ113" s="19" cm="1">
        <f t="array" aca="1" ref="AZ113" ca="1">IF(AND($AT113=$AT112, $CF112=""), CD112, INDEX(Monsters[Defense], $AU113))</f>
        <v>26</v>
      </c>
      <c r="BA113" s="19" cm="1">
        <f t="array" aca="1" ref="BA113" ca="1">IF(AND($AT113=$AT112, $CF112=""), CE112, INDEX(Monsters[Luck], $AU113))</f>
        <v>70</v>
      </c>
      <c r="BB113" cm="1">
        <f t="array" aca="1" ref="BB113" ca="1">IF(AU113=AU112, BB112, MATCH(INDEX(Monsters[Element], AU113), Elements, 0))</f>
        <v>6</v>
      </c>
      <c r="BC113" s="4" cm="1">
        <f t="array" aca="1" ref="BC113" ca="1">INDEX(Monsters[Chance to Use 2], AU113)</f>
        <v>0.25</v>
      </c>
      <c r="BD113" cm="1">
        <f t="array" aca="1" ref="BD113" ca="1">INDEX(Monsters[Ability 1 ID], AU113)</f>
        <v>7</v>
      </c>
      <c r="BE113" cm="1">
        <f t="array" aca="1" ref="BE113" ca="1">INDEX(Monsters[Ability 2 ID], AU113)</f>
        <v>2</v>
      </c>
      <c r="BF113" cm="1">
        <f t="array" aca="1" ref="BF113" ca="1">INDEX(Abilities[Stamina Cost], BD113)</f>
        <v>5</v>
      </c>
      <c r="BG113" cm="1">
        <f t="array" aca="1" ref="BG113" ca="1">INDEX(Abilities[Stamina Cost], BE113)</f>
        <v>6</v>
      </c>
      <c r="BH113">
        <f t="shared" ca="1" si="54"/>
        <v>1</v>
      </c>
      <c r="BI113">
        <f t="shared" ca="1" si="55"/>
        <v>5</v>
      </c>
      <c r="BJ113">
        <f t="shared" ca="1" si="56"/>
        <v>6</v>
      </c>
      <c r="BK113">
        <f t="shared" ca="1" si="57"/>
        <v>1</v>
      </c>
      <c r="BL113">
        <f t="shared" ca="1" si="58"/>
        <v>7</v>
      </c>
      <c r="BM113" s="19" cm="1">
        <f t="array" aca="1" ref="BM113" ca="1">INDEX(Abilities[Element ID], $BL113)</f>
        <v>3</v>
      </c>
      <c r="BN113" s="19" cm="1">
        <f t="array" aca="1" ref="BN113" ca="1">INDEX(Abilities[Stamina Cost], $BL113)</f>
        <v>5</v>
      </c>
      <c r="BO113" s="19" cm="1">
        <f t="array" aca="1" ref="BO113" ca="1">INDEX(Abilities[Min Damage], $BL113)</f>
        <v>5</v>
      </c>
      <c r="BP113" s="19" cm="1">
        <f t="array" aca="1" ref="BP113" ca="1">INDEX(Abilities[Max Damage], $BL113)</f>
        <v>10</v>
      </c>
      <c r="BQ113" s="15">
        <f t="shared" ca="1" si="59"/>
        <v>7.0524789727919313</v>
      </c>
      <c r="BR113" t="str" cm="1">
        <f t="array" aca="1" ref="BR113" ca="1">INDEX(Abilities[Special Effect], BL113)</f>
        <v>Fortify</v>
      </c>
      <c r="BS113" t="b" cm="1">
        <f t="array" aca="1" ref="BS113" ca="1">RAND() &lt;INDEX(Abilities[Effect Chance], BL113)*BA113/100</f>
        <v>1</v>
      </c>
      <c r="BT113" t="str">
        <f t="shared" ca="1" si="60"/>
        <v>Fortify</v>
      </c>
      <c r="BU113" s="15">
        <f t="shared" ca="1" si="61"/>
        <v>7.0524789727919313</v>
      </c>
      <c r="BV113" s="15">
        <f t="shared" ca="1" si="62"/>
        <v>5.3381069960917351</v>
      </c>
      <c r="BW113" t="b">
        <f t="shared" ca="1" si="63"/>
        <v>0</v>
      </c>
      <c r="BX113" t="b">
        <f ca="1">AND(BW113, AT113=COUNTA(Parties[Opponent Party]))</f>
        <v>0</v>
      </c>
      <c r="BY113" s="15" cm="1">
        <f t="array" aca="1" ref="BY113" ca="1">INDEX(ElementMultiplier, AA113, BB113)*100/AZ113</f>
        <v>3.8461538461538463</v>
      </c>
      <c r="BZ113" s="19">
        <f t="shared" ca="1" si="64"/>
        <v>21</v>
      </c>
      <c r="CA113" s="19">
        <f t="shared" ca="1" si="65"/>
        <v>20</v>
      </c>
      <c r="CB113" s="19">
        <f t="shared" ca="1" si="66"/>
        <v>50</v>
      </c>
      <c r="CC113" s="19">
        <f t="shared" ca="1" si="67"/>
        <v>100</v>
      </c>
      <c r="CD113" s="19">
        <f t="shared" ca="1" si="68"/>
        <v>29</v>
      </c>
      <c r="CE113" s="19">
        <f t="shared" ca="1" si="69"/>
        <v>70</v>
      </c>
      <c r="CF113" t="str">
        <f t="shared" ca="1" si="70"/>
        <v/>
      </c>
    </row>
    <row r="114" spans="8:84">
      <c r="H114">
        <f t="shared" ca="1" si="36"/>
        <v>1</v>
      </c>
      <c r="I114" cm="1">
        <f t="array" aca="1" ref="I114" ca="1">IF(H114=H113, I113, INDEX(Parties[Player ID], H114))</f>
        <v>1</v>
      </c>
      <c r="J114" t="str" cm="1">
        <f t="array" aca="1" ref="J114" ca="1">IF(I114=I113,J113, INDEX(Monsters[Name], I114))</f>
        <v>Hades</v>
      </c>
      <c r="K114" cm="1">
        <f t="array" aca="1" ref="K114" ca="1">IF(AND($H114=$H113, CF113=""), AO113, INDEX(Monsters[Health], $I114))</f>
        <v>33</v>
      </c>
      <c r="L114" cm="1">
        <f t="array" aca="1" ref="L114" ca="1">IF(AND($H114=$H113, $CF113=""), AP113, INDEX(Monsters[Stamina], $I114))</f>
        <v>40</v>
      </c>
      <c r="M114" s="19" cm="1">
        <f t="array" aca="1" ref="M114" ca="1">IF(AND($H114=$H113, $CF113=""), AQ113, INDEX(Monsters[Attack], $I114))</f>
        <v>70</v>
      </c>
      <c r="N114" s="19" cm="1">
        <f t="array" aca="1" ref="N114" ca="1">IF(AND($H114=$H113, $CF113=""), AR113, INDEX(Monsters[Defense], $I114))</f>
        <v>72</v>
      </c>
      <c r="O114" s="19" cm="1">
        <f t="array" aca="1" ref="O114" ca="1">IF(AND($H114=$H113, $CF113=""), AS113, INDEX(Monsters[Luck], $I114))</f>
        <v>50</v>
      </c>
      <c r="P114" cm="1">
        <f t="array" aca="1" ref="P114" ca="1">IF(I114=I113, P113, MATCH(INDEX(Monsters[Element], I114), Elements, 0))</f>
        <v>1</v>
      </c>
      <c r="Q114" s="4" cm="1">
        <f t="array" aca="1" ref="Q114" ca="1">INDEX(Monsters[Chance to Use 2], I114)</f>
        <v>0.55000000000000004</v>
      </c>
      <c r="R114" cm="1">
        <f t="array" aca="1" ref="R114" ca="1">INDEX(Monsters[Ability 1 ID], I114)</f>
        <v>1</v>
      </c>
      <c r="S114" cm="1">
        <f t="array" aca="1" ref="S114" ca="1">INDEX(Monsters[Ability 2 ID], I114)</f>
        <v>7</v>
      </c>
      <c r="T114" cm="1">
        <f t="array" aca="1" ref="T114" ca="1">INDEX(Abilities[Stamina Cost], R114)</f>
        <v>5</v>
      </c>
      <c r="U114" cm="1">
        <f t="array" aca="1" ref="U114" ca="1">INDEX(Abilities[Stamina Cost], S114)</f>
        <v>5</v>
      </c>
      <c r="V114">
        <f t="shared" ca="1" si="37"/>
        <v>1</v>
      </c>
      <c r="W114">
        <f t="shared" ca="1" si="38"/>
        <v>5</v>
      </c>
      <c r="X114">
        <f t="shared" ca="1" si="39"/>
        <v>5</v>
      </c>
      <c r="Y114">
        <f t="shared" ca="1" si="40"/>
        <v>2</v>
      </c>
      <c r="Z114">
        <f t="shared" ca="1" si="41"/>
        <v>7</v>
      </c>
      <c r="AA114" s="19" cm="1">
        <f t="array" aca="1" ref="AA114" ca="1">INDEX(Abilities[Element ID], $Z114)</f>
        <v>3</v>
      </c>
      <c r="AB114" s="19" cm="1">
        <f t="array" aca="1" ref="AB114" ca="1">INDEX(Abilities[Stamina Cost], $Z114)</f>
        <v>5</v>
      </c>
      <c r="AC114" s="19" cm="1">
        <f t="array" aca="1" ref="AC114" ca="1">INDEX(Abilities[Min Damage], $Z114)</f>
        <v>5</v>
      </c>
      <c r="AD114" s="19" cm="1">
        <f t="array" aca="1" ref="AD114" ca="1">INDEX(Abilities[Max Damage], $Z114)</f>
        <v>10</v>
      </c>
      <c r="AE114" s="15">
        <f t="shared" ca="1" si="42"/>
        <v>6.3169837172155381</v>
      </c>
      <c r="AF114" t="str" cm="1">
        <f t="array" aca="1" ref="AF114" ca="1">INDEX(Abilities[Special Effect], Z114)</f>
        <v>Fortify</v>
      </c>
      <c r="AG114" t="b" cm="1">
        <f t="array" aca="1" ref="AG114" ca="1">RAND() &lt;INDEX(Abilities[Effect Chance], Z114)*O114/100</f>
        <v>0</v>
      </c>
      <c r="AH114" t="str">
        <f t="shared" ca="1" si="43"/>
        <v/>
      </c>
      <c r="AI114" s="15">
        <f t="shared" ca="1" si="44"/>
        <v>6.3169837172155381</v>
      </c>
      <c r="AJ114" s="15">
        <f t="shared" ca="1" si="45"/>
        <v>7.7701959789944759</v>
      </c>
      <c r="AK114" t="b">
        <f t="shared" ca="1" si="46"/>
        <v>0</v>
      </c>
      <c r="AL114" t="b">
        <f ca="1">AND(AK114, H114=COUNTA(Parties[Player Party]))</f>
        <v>0</v>
      </c>
      <c r="AM114" s="15" cm="1">
        <f t="array" aca="1" ref="AM114" ca="1">INDEX(ElementMultiplier, BM114, P114)*100/N114</f>
        <v>0.69444444444444442</v>
      </c>
      <c r="AN114" s="15">
        <f t="shared" ca="1" si="47"/>
        <v>5</v>
      </c>
      <c r="AO114" s="19">
        <f t="shared" ca="1" si="48"/>
        <v>28</v>
      </c>
      <c r="AP114" s="19">
        <f t="shared" ca="1" si="49"/>
        <v>35</v>
      </c>
      <c r="AQ114" s="19">
        <f t="shared" ca="1" si="50"/>
        <v>70</v>
      </c>
      <c r="AR114" s="19">
        <f t="shared" ca="1" si="51"/>
        <v>72</v>
      </c>
      <c r="AS114" s="19">
        <f t="shared" ca="1" si="52"/>
        <v>50</v>
      </c>
      <c r="AT114">
        <f t="shared" ca="1" si="53"/>
        <v>1</v>
      </c>
      <c r="AU114" cm="1">
        <f t="array" aca="1" ref="AU114" ca="1">IF(AT114=AT113, AU113, INDEX(Parties[Opponent ID], AT114))</f>
        <v>8</v>
      </c>
      <c r="AV114" t="str" cm="1">
        <f t="array" aca="1" ref="AV114" ca="1">IF(AU114=AU113,AV113, INDEX(Monsters[Name], AU114))</f>
        <v>Ripper</v>
      </c>
      <c r="AW114" cm="1">
        <f t="array" aca="1" ref="AW114" ca="1">IF(AND($AT114=$AT113, $CF113=""), CA113, INDEX(Monsters[Health], $AU114))</f>
        <v>20</v>
      </c>
      <c r="AX114" cm="1">
        <f t="array" aca="1" ref="AX114" ca="1">IF(AND($AT114=$AT113, $CF113=""), CB113, INDEX(Monsters[Stamina], $AU114))</f>
        <v>50</v>
      </c>
      <c r="AY114" s="19" cm="1">
        <f t="array" aca="1" ref="AY114" ca="1">IF(AND($AT114=$AT113, $CF113=""), CC113, INDEX(Monsters[Attack], $AU114))</f>
        <v>100</v>
      </c>
      <c r="AZ114" s="19" cm="1">
        <f t="array" aca="1" ref="AZ114" ca="1">IF(AND($AT114=$AT113, $CF113=""), CD113, INDEX(Monsters[Defense], $AU114))</f>
        <v>29</v>
      </c>
      <c r="BA114" s="19" cm="1">
        <f t="array" aca="1" ref="BA114" ca="1">IF(AND($AT114=$AT113, $CF113=""), CE113, INDEX(Monsters[Luck], $AU114))</f>
        <v>70</v>
      </c>
      <c r="BB114" cm="1">
        <f t="array" aca="1" ref="BB114" ca="1">IF(AU114=AU113, BB113, MATCH(INDEX(Monsters[Element], AU114), Elements, 0))</f>
        <v>6</v>
      </c>
      <c r="BC114" s="4" cm="1">
        <f t="array" aca="1" ref="BC114" ca="1">INDEX(Monsters[Chance to Use 2], AU114)</f>
        <v>0.25</v>
      </c>
      <c r="BD114" cm="1">
        <f t="array" aca="1" ref="BD114" ca="1">INDEX(Monsters[Ability 1 ID], AU114)</f>
        <v>7</v>
      </c>
      <c r="BE114" cm="1">
        <f t="array" aca="1" ref="BE114" ca="1">INDEX(Monsters[Ability 2 ID], AU114)</f>
        <v>2</v>
      </c>
      <c r="BF114" cm="1">
        <f t="array" aca="1" ref="BF114" ca="1">INDEX(Abilities[Stamina Cost], BD114)</f>
        <v>5</v>
      </c>
      <c r="BG114" cm="1">
        <f t="array" aca="1" ref="BG114" ca="1">INDEX(Abilities[Stamina Cost], BE114)</f>
        <v>6</v>
      </c>
      <c r="BH114">
        <f t="shared" ca="1" si="54"/>
        <v>1</v>
      </c>
      <c r="BI114">
        <f t="shared" ca="1" si="55"/>
        <v>5</v>
      </c>
      <c r="BJ114">
        <f t="shared" ca="1" si="56"/>
        <v>6</v>
      </c>
      <c r="BK114">
        <f t="shared" ca="1" si="57"/>
        <v>1</v>
      </c>
      <c r="BL114">
        <f t="shared" ca="1" si="58"/>
        <v>7</v>
      </c>
      <c r="BM114" s="19" cm="1">
        <f t="array" aca="1" ref="BM114" ca="1">INDEX(Abilities[Element ID], $BL114)</f>
        <v>3</v>
      </c>
      <c r="BN114" s="19" cm="1">
        <f t="array" aca="1" ref="BN114" ca="1">INDEX(Abilities[Stamina Cost], $BL114)</f>
        <v>5</v>
      </c>
      <c r="BO114" s="19" cm="1">
        <f t="array" aca="1" ref="BO114" ca="1">INDEX(Abilities[Min Damage], $BL114)</f>
        <v>5</v>
      </c>
      <c r="BP114" s="19" cm="1">
        <f t="array" aca="1" ref="BP114" ca="1">INDEX(Abilities[Max Damage], $BL114)</f>
        <v>10</v>
      </c>
      <c r="BQ114" s="15">
        <f t="shared" ca="1" si="59"/>
        <v>7.7701959789944759</v>
      </c>
      <c r="BR114" t="str" cm="1">
        <f t="array" aca="1" ref="BR114" ca="1">INDEX(Abilities[Special Effect], BL114)</f>
        <v>Fortify</v>
      </c>
      <c r="BS114" t="b" cm="1">
        <f t="array" aca="1" ref="BS114" ca="1">RAND() &lt;INDEX(Abilities[Effect Chance], BL114)*BA114/100</f>
        <v>1</v>
      </c>
      <c r="BT114" t="str">
        <f t="shared" ca="1" si="60"/>
        <v>Fortify</v>
      </c>
      <c r="BU114" s="15">
        <f t="shared" ca="1" si="61"/>
        <v>7.7701959789944759</v>
      </c>
      <c r="BV114" s="15">
        <f t="shared" ca="1" si="62"/>
        <v>6.3169837172155381</v>
      </c>
      <c r="BW114" t="b">
        <f t="shared" ca="1" si="63"/>
        <v>1</v>
      </c>
      <c r="BX114" t="b">
        <f ca="1">AND(BW114, AT114=COUNTA(Parties[Opponent Party]))</f>
        <v>1</v>
      </c>
      <c r="BY114" s="15" cm="1">
        <f t="array" aca="1" ref="BY114" ca="1">INDEX(ElementMultiplier, AA114, BB114)*100/AZ114</f>
        <v>3.4482758620689653</v>
      </c>
      <c r="BZ114" s="19">
        <f t="shared" ca="1" si="64"/>
        <v>22</v>
      </c>
      <c r="CA114" s="19">
        <f t="shared" ca="1" si="65"/>
        <v>0</v>
      </c>
      <c r="CB114" s="19">
        <f t="shared" ca="1" si="66"/>
        <v>45</v>
      </c>
      <c r="CC114" s="19">
        <f t="shared" ca="1" si="67"/>
        <v>100</v>
      </c>
      <c r="CD114" s="19">
        <f t="shared" ca="1" si="68"/>
        <v>32</v>
      </c>
      <c r="CE114" s="19">
        <f t="shared" ca="1" si="69"/>
        <v>70</v>
      </c>
      <c r="CF114" t="str">
        <f t="shared" ca="1" si="70"/>
        <v>Player</v>
      </c>
    </row>
    <row r="115" spans="8:84">
      <c r="H115">
        <f t="shared" ca="1" si="36"/>
        <v>1</v>
      </c>
      <c r="I115" cm="1">
        <f t="array" aca="1" ref="I115" ca="1">IF(H115=H114, I114, INDEX(Parties[Player ID], H115))</f>
        <v>1</v>
      </c>
      <c r="J115" t="str" cm="1">
        <f t="array" aca="1" ref="J115" ca="1">IF(I115=I114,J114, INDEX(Monsters[Name], I115))</f>
        <v>Hades</v>
      </c>
      <c r="K115" cm="1">
        <f t="array" aca="1" ref="K115" ca="1">IF(AND($H115=$H114, CF114=""), AO114, INDEX(Monsters[Health], $I115))</f>
        <v>80</v>
      </c>
      <c r="L115" cm="1">
        <f t="array" aca="1" ref="L115" ca="1">IF(AND($H115=$H114, $CF114=""), AP114, INDEX(Monsters[Stamina], $I115))</f>
        <v>80</v>
      </c>
      <c r="M115" s="19" cm="1">
        <f t="array" aca="1" ref="M115" ca="1">IF(AND($H115=$H114, $CF114=""), AQ114, INDEX(Monsters[Attack], $I115))</f>
        <v>70</v>
      </c>
      <c r="N115" s="19" cm="1">
        <f t="array" aca="1" ref="N115" ca="1">IF(AND($H115=$H114, $CF114=""), AR114, INDEX(Monsters[Defense], $I115))</f>
        <v>65</v>
      </c>
      <c r="O115" s="19" cm="1">
        <f t="array" aca="1" ref="O115" ca="1">IF(AND($H115=$H114, $CF114=""), AS114, INDEX(Monsters[Luck], $I115))</f>
        <v>50</v>
      </c>
      <c r="P115" cm="1">
        <f t="array" aca="1" ref="P115" ca="1">IF(I115=I114, P114, MATCH(INDEX(Monsters[Element], I115), Elements, 0))</f>
        <v>1</v>
      </c>
      <c r="Q115" s="4" cm="1">
        <f t="array" aca="1" ref="Q115" ca="1">INDEX(Monsters[Chance to Use 2], I115)</f>
        <v>0.55000000000000004</v>
      </c>
      <c r="R115" cm="1">
        <f t="array" aca="1" ref="R115" ca="1">INDEX(Monsters[Ability 1 ID], I115)</f>
        <v>1</v>
      </c>
      <c r="S115" cm="1">
        <f t="array" aca="1" ref="S115" ca="1">INDEX(Monsters[Ability 2 ID], I115)</f>
        <v>7</v>
      </c>
      <c r="T115" cm="1">
        <f t="array" aca="1" ref="T115" ca="1">INDEX(Abilities[Stamina Cost], R115)</f>
        <v>5</v>
      </c>
      <c r="U115" cm="1">
        <f t="array" aca="1" ref="U115" ca="1">INDEX(Abilities[Stamina Cost], S115)</f>
        <v>5</v>
      </c>
      <c r="V115">
        <f t="shared" ca="1" si="37"/>
        <v>1</v>
      </c>
      <c r="W115">
        <f t="shared" ca="1" si="38"/>
        <v>5</v>
      </c>
      <c r="X115">
        <f t="shared" ca="1" si="39"/>
        <v>5</v>
      </c>
      <c r="Y115">
        <f t="shared" ca="1" si="40"/>
        <v>1</v>
      </c>
      <c r="Z115">
        <f t="shared" ca="1" si="41"/>
        <v>1</v>
      </c>
      <c r="AA115" s="19" cm="1">
        <f t="array" aca="1" ref="AA115" ca="1">INDEX(Abilities[Element ID], $Z115)</f>
        <v>1</v>
      </c>
      <c r="AB115" s="19" cm="1">
        <f t="array" aca="1" ref="AB115" ca="1">INDEX(Abilities[Stamina Cost], $Z115)</f>
        <v>5</v>
      </c>
      <c r="AC115" s="19" cm="1">
        <f t="array" aca="1" ref="AC115" ca="1">INDEX(Abilities[Min Damage], $Z115)</f>
        <v>3.5</v>
      </c>
      <c r="AD115" s="19" cm="1">
        <f t="array" aca="1" ref="AD115" ca="1">INDEX(Abilities[Max Damage], $Z115)</f>
        <v>10</v>
      </c>
      <c r="AE115" s="15">
        <f t="shared" ca="1" si="42"/>
        <v>5.2785009696577916</v>
      </c>
      <c r="AF115" t="str" cm="1">
        <f t="array" aca="1" ref="AF115" ca="1">INDEX(Abilities[Special Effect], Z115)</f>
        <v>Hit Chance</v>
      </c>
      <c r="AG115" t="b" cm="1">
        <f t="array" aca="1" ref="AG115" ca="1">RAND() &lt;INDEX(Abilities[Effect Chance], Z115)*O115/100</f>
        <v>1</v>
      </c>
      <c r="AH115" t="str">
        <f t="shared" ca="1" si="43"/>
        <v>Hit Chance</v>
      </c>
      <c r="AI115" s="15">
        <f t="shared" ca="1" si="44"/>
        <v>5.2785009696577916</v>
      </c>
      <c r="AJ115" s="15">
        <f t="shared" ca="1" si="45"/>
        <v>7.246958903804984</v>
      </c>
      <c r="AK115" t="b">
        <f t="shared" ca="1" si="46"/>
        <v>0</v>
      </c>
      <c r="AL115" t="b">
        <f ca="1">AND(AK115, H115=COUNTA(Parties[Player Party]))</f>
        <v>0</v>
      </c>
      <c r="AM115" s="15" cm="1">
        <f t="array" aca="1" ref="AM115" ca="1">INDEX(ElementMultiplier, BM115, P115)*100/N115</f>
        <v>0.76923076923076927</v>
      </c>
      <c r="AN115" s="15">
        <f t="shared" ca="1" si="47"/>
        <v>6</v>
      </c>
      <c r="AO115" s="19">
        <f t="shared" ca="1" si="48"/>
        <v>74</v>
      </c>
      <c r="AP115" s="19">
        <f t="shared" ca="1" si="49"/>
        <v>75</v>
      </c>
      <c r="AQ115" s="19">
        <f t="shared" ca="1" si="50"/>
        <v>70</v>
      </c>
      <c r="AR115" s="19">
        <f t="shared" ca="1" si="51"/>
        <v>65</v>
      </c>
      <c r="AS115" s="19">
        <f t="shared" ca="1" si="52"/>
        <v>50</v>
      </c>
      <c r="AT115">
        <f t="shared" ca="1" si="53"/>
        <v>1</v>
      </c>
      <c r="AU115" cm="1">
        <f t="array" aca="1" ref="AU115" ca="1">IF(AT115=AT114, AU114, INDEX(Parties[Opponent ID], AT115))</f>
        <v>8</v>
      </c>
      <c r="AV115" t="str" cm="1">
        <f t="array" aca="1" ref="AV115" ca="1">IF(AU115=AU114,AV114, INDEX(Monsters[Name], AU115))</f>
        <v>Ripper</v>
      </c>
      <c r="AW115" cm="1">
        <f t="array" aca="1" ref="AW115" ca="1">IF(AND($AT115=$AT114, $CF114=""), CA114, INDEX(Monsters[Health], $AU115))</f>
        <v>120</v>
      </c>
      <c r="AX115" cm="1">
        <f t="array" aca="1" ref="AX115" ca="1">IF(AND($AT115=$AT114, $CF114=""), CB114, INDEX(Monsters[Stamina], $AU115))</f>
        <v>90</v>
      </c>
      <c r="AY115" s="19" cm="1">
        <f t="array" aca="1" ref="AY115" ca="1">IF(AND($AT115=$AT114, $CF114=""), CC114, INDEX(Monsters[Attack], $AU115))</f>
        <v>100</v>
      </c>
      <c r="AZ115" s="19" cm="1">
        <f t="array" aca="1" ref="AZ115" ca="1">IF(AND($AT115=$AT114, $CF114=""), CD114, INDEX(Monsters[Defense], $AU115))</f>
        <v>18</v>
      </c>
      <c r="BA115" s="19" cm="1">
        <f t="array" aca="1" ref="BA115" ca="1">IF(AND($AT115=$AT114, $CF114=""), CE114, INDEX(Monsters[Luck], $AU115))</f>
        <v>70</v>
      </c>
      <c r="BB115" cm="1">
        <f t="array" aca="1" ref="BB115" ca="1">IF(AU115=AU114, BB114, MATCH(INDEX(Monsters[Element], AU115), Elements, 0))</f>
        <v>6</v>
      </c>
      <c r="BC115" s="4" cm="1">
        <f t="array" aca="1" ref="BC115" ca="1">INDEX(Monsters[Chance to Use 2], AU115)</f>
        <v>0.25</v>
      </c>
      <c r="BD115" cm="1">
        <f t="array" aca="1" ref="BD115" ca="1">INDEX(Monsters[Ability 1 ID], AU115)</f>
        <v>7</v>
      </c>
      <c r="BE115" cm="1">
        <f t="array" aca="1" ref="BE115" ca="1">INDEX(Monsters[Ability 2 ID], AU115)</f>
        <v>2</v>
      </c>
      <c r="BF115" cm="1">
        <f t="array" aca="1" ref="BF115" ca="1">INDEX(Abilities[Stamina Cost], BD115)</f>
        <v>5</v>
      </c>
      <c r="BG115" cm="1">
        <f t="array" aca="1" ref="BG115" ca="1">INDEX(Abilities[Stamina Cost], BE115)</f>
        <v>6</v>
      </c>
      <c r="BH115">
        <f t="shared" ca="1" si="54"/>
        <v>1</v>
      </c>
      <c r="BI115">
        <f t="shared" ca="1" si="55"/>
        <v>5</v>
      </c>
      <c r="BJ115">
        <f t="shared" ca="1" si="56"/>
        <v>6</v>
      </c>
      <c r="BK115">
        <f t="shared" ca="1" si="57"/>
        <v>1</v>
      </c>
      <c r="BL115">
        <f t="shared" ca="1" si="58"/>
        <v>7</v>
      </c>
      <c r="BM115" s="19" cm="1">
        <f t="array" aca="1" ref="BM115" ca="1">INDEX(Abilities[Element ID], $BL115)</f>
        <v>3</v>
      </c>
      <c r="BN115" s="19" cm="1">
        <f t="array" aca="1" ref="BN115" ca="1">INDEX(Abilities[Stamina Cost], $BL115)</f>
        <v>5</v>
      </c>
      <c r="BO115" s="19" cm="1">
        <f t="array" aca="1" ref="BO115" ca="1">INDEX(Abilities[Min Damage], $BL115)</f>
        <v>5</v>
      </c>
      <c r="BP115" s="19" cm="1">
        <f t="array" aca="1" ref="BP115" ca="1">INDEX(Abilities[Max Damage], $BL115)</f>
        <v>10</v>
      </c>
      <c r="BQ115" s="15">
        <f t="shared" ca="1" si="59"/>
        <v>7.246958903804984</v>
      </c>
      <c r="BR115" t="str" cm="1">
        <f t="array" aca="1" ref="BR115" ca="1">INDEX(Abilities[Special Effect], BL115)</f>
        <v>Fortify</v>
      </c>
      <c r="BS115" t="b" cm="1">
        <f t="array" aca="1" ref="BS115" ca="1">RAND() &lt;INDEX(Abilities[Effect Chance], BL115)*BA115/100</f>
        <v>1</v>
      </c>
      <c r="BT115" t="str">
        <f t="shared" ca="1" si="60"/>
        <v>Fortify</v>
      </c>
      <c r="BU115" s="15">
        <f t="shared" ca="1" si="61"/>
        <v>7.246958903804984</v>
      </c>
      <c r="BV115" s="15">
        <f t="shared" ca="1" si="62"/>
        <v>5.2785009696577916</v>
      </c>
      <c r="BW115" t="b">
        <f t="shared" ca="1" si="63"/>
        <v>0</v>
      </c>
      <c r="BX115" t="b">
        <f ca="1">AND(BW115, AT115=COUNTA(Parties[Opponent Party]))</f>
        <v>0</v>
      </c>
      <c r="BY115" s="15" cm="1">
        <f t="array" aca="1" ref="BY115" ca="1">INDEX(ElementMultiplier, AA115, BB115)*100/AZ115</f>
        <v>8.3333333333333339</v>
      </c>
      <c r="BZ115" s="19">
        <f t="shared" ca="1" si="64"/>
        <v>44</v>
      </c>
      <c r="CA115" s="19">
        <f t="shared" ca="1" si="65"/>
        <v>76</v>
      </c>
      <c r="CB115" s="19">
        <f t="shared" ca="1" si="66"/>
        <v>85</v>
      </c>
      <c r="CC115" s="19">
        <f t="shared" ca="1" si="67"/>
        <v>100</v>
      </c>
      <c r="CD115" s="19">
        <f t="shared" ca="1" si="68"/>
        <v>20</v>
      </c>
      <c r="CE115" s="19">
        <f t="shared" ca="1" si="69"/>
        <v>70</v>
      </c>
      <c r="CF115" t="str">
        <f t="shared" ca="1" si="70"/>
        <v/>
      </c>
    </row>
    <row r="116" spans="8:84">
      <c r="H116">
        <f t="shared" ca="1" si="36"/>
        <v>1</v>
      </c>
      <c r="I116" cm="1">
        <f t="array" aca="1" ref="I116" ca="1">IF(H116=H115, I115, INDEX(Parties[Player ID], H116))</f>
        <v>1</v>
      </c>
      <c r="J116" t="str" cm="1">
        <f t="array" aca="1" ref="J116" ca="1">IF(I116=I115,J115, INDEX(Monsters[Name], I116))</f>
        <v>Hades</v>
      </c>
      <c r="K116" cm="1">
        <f t="array" aca="1" ref="K116" ca="1">IF(AND($H116=$H115, CF115=""), AO115, INDEX(Monsters[Health], $I116))</f>
        <v>74</v>
      </c>
      <c r="L116" cm="1">
        <f t="array" aca="1" ref="L116" ca="1">IF(AND($H116=$H115, $CF115=""), AP115, INDEX(Monsters[Stamina], $I116))</f>
        <v>75</v>
      </c>
      <c r="M116" s="19" cm="1">
        <f t="array" aca="1" ref="M116" ca="1">IF(AND($H116=$H115, $CF115=""), AQ115, INDEX(Monsters[Attack], $I116))</f>
        <v>70</v>
      </c>
      <c r="N116" s="19" cm="1">
        <f t="array" aca="1" ref="N116" ca="1">IF(AND($H116=$H115, $CF115=""), AR115, INDEX(Monsters[Defense], $I116))</f>
        <v>65</v>
      </c>
      <c r="O116" s="19" cm="1">
        <f t="array" aca="1" ref="O116" ca="1">IF(AND($H116=$H115, $CF115=""), AS115, INDEX(Monsters[Luck], $I116))</f>
        <v>50</v>
      </c>
      <c r="P116" cm="1">
        <f t="array" aca="1" ref="P116" ca="1">IF(I116=I115, P115, MATCH(INDEX(Monsters[Element], I116), Elements, 0))</f>
        <v>1</v>
      </c>
      <c r="Q116" s="4" cm="1">
        <f t="array" aca="1" ref="Q116" ca="1">INDEX(Monsters[Chance to Use 2], I116)</f>
        <v>0.55000000000000004</v>
      </c>
      <c r="R116" cm="1">
        <f t="array" aca="1" ref="R116" ca="1">INDEX(Monsters[Ability 1 ID], I116)</f>
        <v>1</v>
      </c>
      <c r="S116" cm="1">
        <f t="array" aca="1" ref="S116" ca="1">INDEX(Monsters[Ability 2 ID], I116)</f>
        <v>7</v>
      </c>
      <c r="T116" cm="1">
        <f t="array" aca="1" ref="T116" ca="1">INDEX(Abilities[Stamina Cost], R116)</f>
        <v>5</v>
      </c>
      <c r="U116" cm="1">
        <f t="array" aca="1" ref="U116" ca="1">INDEX(Abilities[Stamina Cost], S116)</f>
        <v>5</v>
      </c>
      <c r="V116">
        <f t="shared" ca="1" si="37"/>
        <v>1</v>
      </c>
      <c r="W116">
        <f t="shared" ca="1" si="38"/>
        <v>5</v>
      </c>
      <c r="X116">
        <f t="shared" ca="1" si="39"/>
        <v>5</v>
      </c>
      <c r="Y116">
        <f t="shared" ca="1" si="40"/>
        <v>2</v>
      </c>
      <c r="Z116">
        <f t="shared" ca="1" si="41"/>
        <v>7</v>
      </c>
      <c r="AA116" s="19" cm="1">
        <f t="array" aca="1" ref="AA116" ca="1">INDEX(Abilities[Element ID], $Z116)</f>
        <v>3</v>
      </c>
      <c r="AB116" s="19" cm="1">
        <f t="array" aca="1" ref="AB116" ca="1">INDEX(Abilities[Stamina Cost], $Z116)</f>
        <v>5</v>
      </c>
      <c r="AC116" s="19" cm="1">
        <f t="array" aca="1" ref="AC116" ca="1">INDEX(Abilities[Min Damage], $Z116)</f>
        <v>5</v>
      </c>
      <c r="AD116" s="19" cm="1">
        <f t="array" aca="1" ref="AD116" ca="1">INDEX(Abilities[Max Damage], $Z116)</f>
        <v>10</v>
      </c>
      <c r="AE116" s="15">
        <f t="shared" ca="1" si="42"/>
        <v>4.6951986683949345</v>
      </c>
      <c r="AF116" t="str" cm="1">
        <f t="array" aca="1" ref="AF116" ca="1">INDEX(Abilities[Special Effect], Z116)</f>
        <v>Fortify</v>
      </c>
      <c r="AG116" t="b" cm="1">
        <f t="array" aca="1" ref="AG116" ca="1">RAND() &lt;INDEX(Abilities[Effect Chance], Z116)*O116/100</f>
        <v>0</v>
      </c>
      <c r="AH116" t="str">
        <f t="shared" ca="1" si="43"/>
        <v/>
      </c>
      <c r="AI116" s="15">
        <f t="shared" ca="1" si="44"/>
        <v>4.6951986683949345</v>
      </c>
      <c r="AJ116" s="15">
        <f t="shared" ca="1" si="45"/>
        <v>7.7694627685969895</v>
      </c>
      <c r="AK116" t="b">
        <f t="shared" ca="1" si="46"/>
        <v>0</v>
      </c>
      <c r="AL116" t="b">
        <f ca="1">AND(AK116, H116=COUNTA(Parties[Player Party]))</f>
        <v>0</v>
      </c>
      <c r="AM116" s="15" cm="1">
        <f t="array" aca="1" ref="AM116" ca="1">INDEX(ElementMultiplier, BM116, P116)*100/N116</f>
        <v>0.76923076923076927</v>
      </c>
      <c r="AN116" s="15">
        <f t="shared" ca="1" si="47"/>
        <v>6</v>
      </c>
      <c r="AO116" s="19">
        <f t="shared" ca="1" si="48"/>
        <v>68</v>
      </c>
      <c r="AP116" s="19">
        <f t="shared" ca="1" si="49"/>
        <v>70</v>
      </c>
      <c r="AQ116" s="19">
        <f t="shared" ca="1" si="50"/>
        <v>70</v>
      </c>
      <c r="AR116" s="19">
        <f t="shared" ca="1" si="51"/>
        <v>65</v>
      </c>
      <c r="AS116" s="19">
        <f t="shared" ca="1" si="52"/>
        <v>50</v>
      </c>
      <c r="AT116">
        <f t="shared" ca="1" si="53"/>
        <v>1</v>
      </c>
      <c r="AU116" cm="1">
        <f t="array" aca="1" ref="AU116" ca="1">IF(AT116=AT115, AU115, INDEX(Parties[Opponent ID], AT116))</f>
        <v>8</v>
      </c>
      <c r="AV116" t="str" cm="1">
        <f t="array" aca="1" ref="AV116" ca="1">IF(AU116=AU115,AV115, INDEX(Monsters[Name], AU116))</f>
        <v>Ripper</v>
      </c>
      <c r="AW116" cm="1">
        <f t="array" aca="1" ref="AW116" ca="1">IF(AND($AT116=$AT115, $CF115=""), CA115, INDEX(Monsters[Health], $AU116))</f>
        <v>76</v>
      </c>
      <c r="AX116" cm="1">
        <f t="array" aca="1" ref="AX116" ca="1">IF(AND($AT116=$AT115, $CF115=""), CB115, INDEX(Monsters[Stamina], $AU116))</f>
        <v>85</v>
      </c>
      <c r="AY116" s="19" cm="1">
        <f t="array" aca="1" ref="AY116" ca="1">IF(AND($AT116=$AT115, $CF115=""), CC115, INDEX(Monsters[Attack], $AU116))</f>
        <v>100</v>
      </c>
      <c r="AZ116" s="19" cm="1">
        <f t="array" aca="1" ref="AZ116" ca="1">IF(AND($AT116=$AT115, $CF115=""), CD115, INDEX(Monsters[Defense], $AU116))</f>
        <v>20</v>
      </c>
      <c r="BA116" s="19" cm="1">
        <f t="array" aca="1" ref="BA116" ca="1">IF(AND($AT116=$AT115, $CF115=""), CE115, INDEX(Monsters[Luck], $AU116))</f>
        <v>70</v>
      </c>
      <c r="BB116" cm="1">
        <f t="array" aca="1" ref="BB116" ca="1">IF(AU116=AU115, BB115, MATCH(INDEX(Monsters[Element], AU116), Elements, 0))</f>
        <v>6</v>
      </c>
      <c r="BC116" s="4" cm="1">
        <f t="array" aca="1" ref="BC116" ca="1">INDEX(Monsters[Chance to Use 2], AU116)</f>
        <v>0.25</v>
      </c>
      <c r="BD116" cm="1">
        <f t="array" aca="1" ref="BD116" ca="1">INDEX(Monsters[Ability 1 ID], AU116)</f>
        <v>7</v>
      </c>
      <c r="BE116" cm="1">
        <f t="array" aca="1" ref="BE116" ca="1">INDEX(Monsters[Ability 2 ID], AU116)</f>
        <v>2</v>
      </c>
      <c r="BF116" cm="1">
        <f t="array" aca="1" ref="BF116" ca="1">INDEX(Abilities[Stamina Cost], BD116)</f>
        <v>5</v>
      </c>
      <c r="BG116" cm="1">
        <f t="array" aca="1" ref="BG116" ca="1">INDEX(Abilities[Stamina Cost], BE116)</f>
        <v>6</v>
      </c>
      <c r="BH116">
        <f t="shared" ca="1" si="54"/>
        <v>1</v>
      </c>
      <c r="BI116">
        <f t="shared" ca="1" si="55"/>
        <v>5</v>
      </c>
      <c r="BJ116">
        <f t="shared" ca="1" si="56"/>
        <v>6</v>
      </c>
      <c r="BK116">
        <f t="shared" ca="1" si="57"/>
        <v>1</v>
      </c>
      <c r="BL116">
        <f t="shared" ca="1" si="58"/>
        <v>7</v>
      </c>
      <c r="BM116" s="19" cm="1">
        <f t="array" aca="1" ref="BM116" ca="1">INDEX(Abilities[Element ID], $BL116)</f>
        <v>3</v>
      </c>
      <c r="BN116" s="19" cm="1">
        <f t="array" aca="1" ref="BN116" ca="1">INDEX(Abilities[Stamina Cost], $BL116)</f>
        <v>5</v>
      </c>
      <c r="BO116" s="19" cm="1">
        <f t="array" aca="1" ref="BO116" ca="1">INDEX(Abilities[Min Damage], $BL116)</f>
        <v>5</v>
      </c>
      <c r="BP116" s="19" cm="1">
        <f t="array" aca="1" ref="BP116" ca="1">INDEX(Abilities[Max Damage], $BL116)</f>
        <v>10</v>
      </c>
      <c r="BQ116" s="15">
        <f t="shared" ca="1" si="59"/>
        <v>7.7694627685969895</v>
      </c>
      <c r="BR116" t="str" cm="1">
        <f t="array" aca="1" ref="BR116" ca="1">INDEX(Abilities[Special Effect], BL116)</f>
        <v>Fortify</v>
      </c>
      <c r="BS116" t="b" cm="1">
        <f t="array" aca="1" ref="BS116" ca="1">RAND() &lt;INDEX(Abilities[Effect Chance], BL116)*BA116/100</f>
        <v>1</v>
      </c>
      <c r="BT116" t="str">
        <f t="shared" ca="1" si="60"/>
        <v>Fortify</v>
      </c>
      <c r="BU116" s="15">
        <f t="shared" ca="1" si="61"/>
        <v>7.7694627685969895</v>
      </c>
      <c r="BV116" s="15">
        <f t="shared" ca="1" si="62"/>
        <v>4.6951986683949345</v>
      </c>
      <c r="BW116" t="b">
        <f t="shared" ca="1" si="63"/>
        <v>0</v>
      </c>
      <c r="BX116" t="b">
        <f ca="1">AND(BW116, AT116=COUNTA(Parties[Opponent Party]))</f>
        <v>0</v>
      </c>
      <c r="BY116" s="15" cm="1">
        <f t="array" aca="1" ref="BY116" ca="1">INDEX(ElementMultiplier, AA116, BB116)*100/AZ116</f>
        <v>5</v>
      </c>
      <c r="BZ116" s="19">
        <f t="shared" ca="1" si="64"/>
        <v>23</v>
      </c>
      <c r="CA116" s="19">
        <f t="shared" ca="1" si="65"/>
        <v>53</v>
      </c>
      <c r="CB116" s="19">
        <f t="shared" ca="1" si="66"/>
        <v>80</v>
      </c>
      <c r="CC116" s="19">
        <f t="shared" ca="1" si="67"/>
        <v>100</v>
      </c>
      <c r="CD116" s="19">
        <f t="shared" ca="1" si="68"/>
        <v>22</v>
      </c>
      <c r="CE116" s="19">
        <f t="shared" ca="1" si="69"/>
        <v>70</v>
      </c>
      <c r="CF116" t="str">
        <f t="shared" ca="1" si="70"/>
        <v/>
      </c>
    </row>
    <row r="117" spans="8:84">
      <c r="H117">
        <f t="shared" ca="1" si="36"/>
        <v>1</v>
      </c>
      <c r="I117" cm="1">
        <f t="array" aca="1" ref="I117" ca="1">IF(H117=H116, I116, INDEX(Parties[Player ID], H117))</f>
        <v>1</v>
      </c>
      <c r="J117" t="str" cm="1">
        <f t="array" aca="1" ref="J117" ca="1">IF(I117=I116,J116, INDEX(Monsters[Name], I117))</f>
        <v>Hades</v>
      </c>
      <c r="K117" cm="1">
        <f t="array" aca="1" ref="K117" ca="1">IF(AND($H117=$H116, CF116=""), AO116, INDEX(Monsters[Health], $I117))</f>
        <v>68</v>
      </c>
      <c r="L117" cm="1">
        <f t="array" aca="1" ref="L117" ca="1">IF(AND($H117=$H116, $CF116=""), AP116, INDEX(Monsters[Stamina], $I117))</f>
        <v>70</v>
      </c>
      <c r="M117" s="19" cm="1">
        <f t="array" aca="1" ref="M117" ca="1">IF(AND($H117=$H116, $CF116=""), AQ116, INDEX(Monsters[Attack], $I117))</f>
        <v>70</v>
      </c>
      <c r="N117" s="19" cm="1">
        <f t="array" aca="1" ref="N117" ca="1">IF(AND($H117=$H116, $CF116=""), AR116, INDEX(Monsters[Defense], $I117))</f>
        <v>65</v>
      </c>
      <c r="O117" s="19" cm="1">
        <f t="array" aca="1" ref="O117" ca="1">IF(AND($H117=$H116, $CF116=""), AS116, INDEX(Monsters[Luck], $I117))</f>
        <v>50</v>
      </c>
      <c r="P117" cm="1">
        <f t="array" aca="1" ref="P117" ca="1">IF(I117=I116, P116, MATCH(INDEX(Monsters[Element], I117), Elements, 0))</f>
        <v>1</v>
      </c>
      <c r="Q117" s="4" cm="1">
        <f t="array" aca="1" ref="Q117" ca="1">INDEX(Monsters[Chance to Use 2], I117)</f>
        <v>0.55000000000000004</v>
      </c>
      <c r="R117" cm="1">
        <f t="array" aca="1" ref="R117" ca="1">INDEX(Monsters[Ability 1 ID], I117)</f>
        <v>1</v>
      </c>
      <c r="S117" cm="1">
        <f t="array" aca="1" ref="S117" ca="1">INDEX(Monsters[Ability 2 ID], I117)</f>
        <v>7</v>
      </c>
      <c r="T117" cm="1">
        <f t="array" aca="1" ref="T117" ca="1">INDEX(Abilities[Stamina Cost], R117)</f>
        <v>5</v>
      </c>
      <c r="U117" cm="1">
        <f t="array" aca="1" ref="U117" ca="1">INDEX(Abilities[Stamina Cost], S117)</f>
        <v>5</v>
      </c>
      <c r="V117">
        <f t="shared" ca="1" si="37"/>
        <v>1</v>
      </c>
      <c r="W117">
        <f t="shared" ca="1" si="38"/>
        <v>5</v>
      </c>
      <c r="X117">
        <f t="shared" ca="1" si="39"/>
        <v>5</v>
      </c>
      <c r="Y117">
        <f t="shared" ca="1" si="40"/>
        <v>1</v>
      </c>
      <c r="Z117">
        <f t="shared" ca="1" si="41"/>
        <v>1</v>
      </c>
      <c r="AA117" s="19" cm="1">
        <f t="array" aca="1" ref="AA117" ca="1">INDEX(Abilities[Element ID], $Z117)</f>
        <v>1</v>
      </c>
      <c r="AB117" s="19" cm="1">
        <f t="array" aca="1" ref="AB117" ca="1">INDEX(Abilities[Stamina Cost], $Z117)</f>
        <v>5</v>
      </c>
      <c r="AC117" s="19" cm="1">
        <f t="array" aca="1" ref="AC117" ca="1">INDEX(Abilities[Min Damage], $Z117)</f>
        <v>3.5</v>
      </c>
      <c r="AD117" s="19" cm="1">
        <f t="array" aca="1" ref="AD117" ca="1">INDEX(Abilities[Max Damage], $Z117)</f>
        <v>10</v>
      </c>
      <c r="AE117" s="15">
        <f t="shared" ca="1" si="42"/>
        <v>4.9071993829222862</v>
      </c>
      <c r="AF117" t="str" cm="1">
        <f t="array" aca="1" ref="AF117" ca="1">INDEX(Abilities[Special Effect], Z117)</f>
        <v>Hit Chance</v>
      </c>
      <c r="AG117" t="b" cm="1">
        <f t="array" aca="1" ref="AG117" ca="1">RAND() &lt;INDEX(Abilities[Effect Chance], Z117)*O117/100</f>
        <v>0</v>
      </c>
      <c r="AH117" t="str">
        <f t="shared" ca="1" si="43"/>
        <v/>
      </c>
      <c r="AI117" s="15">
        <f t="shared" ca="1" si="44"/>
        <v>0</v>
      </c>
      <c r="AJ117" s="15">
        <f t="shared" ca="1" si="45"/>
        <v>7.287399016963005</v>
      </c>
      <c r="AK117" t="b">
        <f t="shared" ca="1" si="46"/>
        <v>0</v>
      </c>
      <c r="AL117" t="b">
        <f ca="1">AND(AK117, H117=COUNTA(Parties[Player Party]))</f>
        <v>0</v>
      </c>
      <c r="AM117" s="15" cm="1">
        <f t="array" aca="1" ref="AM117" ca="1">INDEX(ElementMultiplier, BM117, P117)*100/N117</f>
        <v>0.76923076923076927</v>
      </c>
      <c r="AN117" s="15">
        <f t="shared" ca="1" si="47"/>
        <v>6</v>
      </c>
      <c r="AO117" s="19">
        <f t="shared" ca="1" si="48"/>
        <v>62</v>
      </c>
      <c r="AP117" s="19">
        <f t="shared" ca="1" si="49"/>
        <v>65</v>
      </c>
      <c r="AQ117" s="19">
        <f t="shared" ca="1" si="50"/>
        <v>70</v>
      </c>
      <c r="AR117" s="19">
        <f t="shared" ca="1" si="51"/>
        <v>65</v>
      </c>
      <c r="AS117" s="19">
        <f t="shared" ca="1" si="52"/>
        <v>50</v>
      </c>
      <c r="AT117">
        <f t="shared" ca="1" si="53"/>
        <v>1</v>
      </c>
      <c r="AU117" cm="1">
        <f t="array" aca="1" ref="AU117" ca="1">IF(AT117=AT116, AU116, INDEX(Parties[Opponent ID], AT117))</f>
        <v>8</v>
      </c>
      <c r="AV117" t="str" cm="1">
        <f t="array" aca="1" ref="AV117" ca="1">IF(AU117=AU116,AV116, INDEX(Monsters[Name], AU117))</f>
        <v>Ripper</v>
      </c>
      <c r="AW117" cm="1">
        <f t="array" aca="1" ref="AW117" ca="1">IF(AND($AT117=$AT116, $CF116=""), CA116, INDEX(Monsters[Health], $AU117))</f>
        <v>53</v>
      </c>
      <c r="AX117" cm="1">
        <f t="array" aca="1" ref="AX117" ca="1">IF(AND($AT117=$AT116, $CF116=""), CB116, INDEX(Monsters[Stamina], $AU117))</f>
        <v>80</v>
      </c>
      <c r="AY117" s="19" cm="1">
        <f t="array" aca="1" ref="AY117" ca="1">IF(AND($AT117=$AT116, $CF116=""), CC116, INDEX(Monsters[Attack], $AU117))</f>
        <v>100</v>
      </c>
      <c r="AZ117" s="19" cm="1">
        <f t="array" aca="1" ref="AZ117" ca="1">IF(AND($AT117=$AT116, $CF116=""), CD116, INDEX(Monsters[Defense], $AU117))</f>
        <v>22</v>
      </c>
      <c r="BA117" s="19" cm="1">
        <f t="array" aca="1" ref="BA117" ca="1">IF(AND($AT117=$AT116, $CF116=""), CE116, INDEX(Monsters[Luck], $AU117))</f>
        <v>70</v>
      </c>
      <c r="BB117" cm="1">
        <f t="array" aca="1" ref="BB117" ca="1">IF(AU117=AU116, BB116, MATCH(INDEX(Monsters[Element], AU117), Elements, 0))</f>
        <v>6</v>
      </c>
      <c r="BC117" s="4" cm="1">
        <f t="array" aca="1" ref="BC117" ca="1">INDEX(Monsters[Chance to Use 2], AU117)</f>
        <v>0.25</v>
      </c>
      <c r="BD117" cm="1">
        <f t="array" aca="1" ref="BD117" ca="1">INDEX(Monsters[Ability 1 ID], AU117)</f>
        <v>7</v>
      </c>
      <c r="BE117" cm="1">
        <f t="array" aca="1" ref="BE117" ca="1">INDEX(Monsters[Ability 2 ID], AU117)</f>
        <v>2</v>
      </c>
      <c r="BF117" cm="1">
        <f t="array" aca="1" ref="BF117" ca="1">INDEX(Abilities[Stamina Cost], BD117)</f>
        <v>5</v>
      </c>
      <c r="BG117" cm="1">
        <f t="array" aca="1" ref="BG117" ca="1">INDEX(Abilities[Stamina Cost], BE117)</f>
        <v>6</v>
      </c>
      <c r="BH117">
        <f t="shared" ca="1" si="54"/>
        <v>1</v>
      </c>
      <c r="BI117">
        <f t="shared" ca="1" si="55"/>
        <v>5</v>
      </c>
      <c r="BJ117">
        <f t="shared" ca="1" si="56"/>
        <v>6</v>
      </c>
      <c r="BK117">
        <f t="shared" ca="1" si="57"/>
        <v>1</v>
      </c>
      <c r="BL117">
        <f t="shared" ca="1" si="58"/>
        <v>7</v>
      </c>
      <c r="BM117" s="19" cm="1">
        <f t="array" aca="1" ref="BM117" ca="1">INDEX(Abilities[Element ID], $BL117)</f>
        <v>3</v>
      </c>
      <c r="BN117" s="19" cm="1">
        <f t="array" aca="1" ref="BN117" ca="1">INDEX(Abilities[Stamina Cost], $BL117)</f>
        <v>5</v>
      </c>
      <c r="BO117" s="19" cm="1">
        <f t="array" aca="1" ref="BO117" ca="1">INDEX(Abilities[Min Damage], $BL117)</f>
        <v>5</v>
      </c>
      <c r="BP117" s="19" cm="1">
        <f t="array" aca="1" ref="BP117" ca="1">INDEX(Abilities[Max Damage], $BL117)</f>
        <v>10</v>
      </c>
      <c r="BQ117" s="15">
        <f t="shared" ca="1" si="59"/>
        <v>7.287399016963005</v>
      </c>
      <c r="BR117" t="str" cm="1">
        <f t="array" aca="1" ref="BR117" ca="1">INDEX(Abilities[Special Effect], BL117)</f>
        <v>Fortify</v>
      </c>
      <c r="BS117" t="b" cm="1">
        <f t="array" aca="1" ref="BS117" ca="1">RAND() &lt;INDEX(Abilities[Effect Chance], BL117)*BA117/100</f>
        <v>1</v>
      </c>
      <c r="BT117" t="str">
        <f t="shared" ca="1" si="60"/>
        <v>Fortify</v>
      </c>
      <c r="BU117" s="15">
        <f t="shared" ca="1" si="61"/>
        <v>7.287399016963005</v>
      </c>
      <c r="BV117" s="15">
        <f t="shared" ca="1" si="62"/>
        <v>0</v>
      </c>
      <c r="BW117" t="b">
        <f t="shared" ca="1" si="63"/>
        <v>0</v>
      </c>
      <c r="BX117" t="b">
        <f ca="1">AND(BW117, AT117=COUNTA(Parties[Opponent Party]))</f>
        <v>0</v>
      </c>
      <c r="BY117" s="15" cm="1">
        <f t="array" aca="1" ref="BY117" ca="1">INDEX(ElementMultiplier, AA117, BB117)*100/AZ117</f>
        <v>6.8181818181818183</v>
      </c>
      <c r="BZ117" s="19">
        <f t="shared" ca="1" si="64"/>
        <v>0</v>
      </c>
      <c r="CA117" s="19">
        <f t="shared" ca="1" si="65"/>
        <v>53</v>
      </c>
      <c r="CB117" s="19">
        <f t="shared" ca="1" si="66"/>
        <v>75</v>
      </c>
      <c r="CC117" s="19">
        <f t="shared" ca="1" si="67"/>
        <v>100</v>
      </c>
      <c r="CD117" s="19">
        <f t="shared" ca="1" si="68"/>
        <v>24</v>
      </c>
      <c r="CE117" s="19">
        <f t="shared" ca="1" si="69"/>
        <v>70</v>
      </c>
      <c r="CF117" t="str">
        <f t="shared" ca="1" si="70"/>
        <v/>
      </c>
    </row>
    <row r="118" spans="8:84">
      <c r="H118">
        <f t="shared" ca="1" si="36"/>
        <v>1</v>
      </c>
      <c r="I118" cm="1">
        <f t="array" aca="1" ref="I118" ca="1">IF(H118=H117, I117, INDEX(Parties[Player ID], H118))</f>
        <v>1</v>
      </c>
      <c r="J118" t="str" cm="1">
        <f t="array" aca="1" ref="J118" ca="1">IF(I118=I117,J117, INDEX(Monsters[Name], I118))</f>
        <v>Hades</v>
      </c>
      <c r="K118" cm="1">
        <f t="array" aca="1" ref="K118" ca="1">IF(AND($H118=$H117, CF117=""), AO117, INDEX(Monsters[Health], $I118))</f>
        <v>62</v>
      </c>
      <c r="L118" cm="1">
        <f t="array" aca="1" ref="L118" ca="1">IF(AND($H118=$H117, $CF117=""), AP117, INDEX(Monsters[Stamina], $I118))</f>
        <v>65</v>
      </c>
      <c r="M118" s="19" cm="1">
        <f t="array" aca="1" ref="M118" ca="1">IF(AND($H118=$H117, $CF117=""), AQ117, INDEX(Monsters[Attack], $I118))</f>
        <v>70</v>
      </c>
      <c r="N118" s="19" cm="1">
        <f t="array" aca="1" ref="N118" ca="1">IF(AND($H118=$H117, $CF117=""), AR117, INDEX(Monsters[Defense], $I118))</f>
        <v>65</v>
      </c>
      <c r="O118" s="19" cm="1">
        <f t="array" aca="1" ref="O118" ca="1">IF(AND($H118=$H117, $CF117=""), AS117, INDEX(Monsters[Luck], $I118))</f>
        <v>50</v>
      </c>
      <c r="P118" cm="1">
        <f t="array" aca="1" ref="P118" ca="1">IF(I118=I117, P117, MATCH(INDEX(Monsters[Element], I118), Elements, 0))</f>
        <v>1</v>
      </c>
      <c r="Q118" s="4" cm="1">
        <f t="array" aca="1" ref="Q118" ca="1">INDEX(Monsters[Chance to Use 2], I118)</f>
        <v>0.55000000000000004</v>
      </c>
      <c r="R118" cm="1">
        <f t="array" aca="1" ref="R118" ca="1">INDEX(Monsters[Ability 1 ID], I118)</f>
        <v>1</v>
      </c>
      <c r="S118" cm="1">
        <f t="array" aca="1" ref="S118" ca="1">INDEX(Monsters[Ability 2 ID], I118)</f>
        <v>7</v>
      </c>
      <c r="T118" cm="1">
        <f t="array" aca="1" ref="T118" ca="1">INDEX(Abilities[Stamina Cost], R118)</f>
        <v>5</v>
      </c>
      <c r="U118" cm="1">
        <f t="array" aca="1" ref="U118" ca="1">INDEX(Abilities[Stamina Cost], S118)</f>
        <v>5</v>
      </c>
      <c r="V118">
        <f t="shared" ca="1" si="37"/>
        <v>1</v>
      </c>
      <c r="W118">
        <f t="shared" ca="1" si="38"/>
        <v>5</v>
      </c>
      <c r="X118">
        <f t="shared" ca="1" si="39"/>
        <v>5</v>
      </c>
      <c r="Y118">
        <f t="shared" ca="1" si="40"/>
        <v>1</v>
      </c>
      <c r="Z118">
        <f t="shared" ca="1" si="41"/>
        <v>1</v>
      </c>
      <c r="AA118" s="19" cm="1">
        <f t="array" aca="1" ref="AA118" ca="1">INDEX(Abilities[Element ID], $Z118)</f>
        <v>1</v>
      </c>
      <c r="AB118" s="19" cm="1">
        <f t="array" aca="1" ref="AB118" ca="1">INDEX(Abilities[Stamina Cost], $Z118)</f>
        <v>5</v>
      </c>
      <c r="AC118" s="19" cm="1">
        <f t="array" aca="1" ref="AC118" ca="1">INDEX(Abilities[Min Damage], $Z118)</f>
        <v>3.5</v>
      </c>
      <c r="AD118" s="19" cm="1">
        <f t="array" aca="1" ref="AD118" ca="1">INDEX(Abilities[Max Damage], $Z118)</f>
        <v>10</v>
      </c>
      <c r="AE118" s="15">
        <f t="shared" ca="1" si="42"/>
        <v>5.6859893771442458</v>
      </c>
      <c r="AF118" t="str" cm="1">
        <f t="array" aca="1" ref="AF118" ca="1">INDEX(Abilities[Special Effect], Z118)</f>
        <v>Hit Chance</v>
      </c>
      <c r="AG118" t="b" cm="1">
        <f t="array" aca="1" ref="AG118" ca="1">RAND() &lt;INDEX(Abilities[Effect Chance], Z118)*O118/100</f>
        <v>0</v>
      </c>
      <c r="AH118" t="str">
        <f t="shared" ca="1" si="43"/>
        <v/>
      </c>
      <c r="AI118" s="15">
        <f t="shared" ca="1" si="44"/>
        <v>0</v>
      </c>
      <c r="AJ118" s="15">
        <f t="shared" ca="1" si="45"/>
        <v>19.000205240116173</v>
      </c>
      <c r="AK118" t="b">
        <f t="shared" ca="1" si="46"/>
        <v>0</v>
      </c>
      <c r="AL118" t="b">
        <f ca="1">AND(AK118, H118=COUNTA(Parties[Player Party]))</f>
        <v>0</v>
      </c>
      <c r="AM118" s="15" cm="1">
        <f t="array" aca="1" ref="AM118" ca="1">INDEX(ElementMultiplier, BM118, P118)*100/N118</f>
        <v>1.5384615384615385</v>
      </c>
      <c r="AN118" s="15">
        <f t="shared" ca="1" si="47"/>
        <v>29</v>
      </c>
      <c r="AO118" s="19">
        <f t="shared" ca="1" si="48"/>
        <v>33</v>
      </c>
      <c r="AP118" s="19">
        <f t="shared" ca="1" si="49"/>
        <v>60</v>
      </c>
      <c r="AQ118" s="19">
        <f t="shared" ca="1" si="50"/>
        <v>70</v>
      </c>
      <c r="AR118" s="19">
        <f t="shared" ca="1" si="51"/>
        <v>65</v>
      </c>
      <c r="AS118" s="19">
        <f t="shared" ca="1" si="52"/>
        <v>50</v>
      </c>
      <c r="AT118">
        <f t="shared" ca="1" si="53"/>
        <v>1</v>
      </c>
      <c r="AU118" cm="1">
        <f t="array" aca="1" ref="AU118" ca="1">IF(AT118=AT117, AU117, INDEX(Parties[Opponent ID], AT118))</f>
        <v>8</v>
      </c>
      <c r="AV118" t="str" cm="1">
        <f t="array" aca="1" ref="AV118" ca="1">IF(AU118=AU117,AV117, INDEX(Monsters[Name], AU118))</f>
        <v>Ripper</v>
      </c>
      <c r="AW118" cm="1">
        <f t="array" aca="1" ref="AW118" ca="1">IF(AND($AT118=$AT117, $CF117=""), CA117, INDEX(Monsters[Health], $AU118))</f>
        <v>53</v>
      </c>
      <c r="AX118" cm="1">
        <f t="array" aca="1" ref="AX118" ca="1">IF(AND($AT118=$AT117, $CF117=""), CB117, INDEX(Monsters[Stamina], $AU118))</f>
        <v>75</v>
      </c>
      <c r="AY118" s="19" cm="1">
        <f t="array" aca="1" ref="AY118" ca="1">IF(AND($AT118=$AT117, $CF117=""), CC117, INDEX(Monsters[Attack], $AU118))</f>
        <v>100</v>
      </c>
      <c r="AZ118" s="19" cm="1">
        <f t="array" aca="1" ref="AZ118" ca="1">IF(AND($AT118=$AT117, $CF117=""), CD117, INDEX(Monsters[Defense], $AU118))</f>
        <v>24</v>
      </c>
      <c r="BA118" s="19" cm="1">
        <f t="array" aca="1" ref="BA118" ca="1">IF(AND($AT118=$AT117, $CF117=""), CE117, INDEX(Monsters[Luck], $AU118))</f>
        <v>70</v>
      </c>
      <c r="BB118" cm="1">
        <f t="array" aca="1" ref="BB118" ca="1">IF(AU118=AU117, BB117, MATCH(INDEX(Monsters[Element], AU118), Elements, 0))</f>
        <v>6</v>
      </c>
      <c r="BC118" s="4" cm="1">
        <f t="array" aca="1" ref="BC118" ca="1">INDEX(Monsters[Chance to Use 2], AU118)</f>
        <v>0.25</v>
      </c>
      <c r="BD118" cm="1">
        <f t="array" aca="1" ref="BD118" ca="1">INDEX(Monsters[Ability 1 ID], AU118)</f>
        <v>7</v>
      </c>
      <c r="BE118" cm="1">
        <f t="array" aca="1" ref="BE118" ca="1">INDEX(Monsters[Ability 2 ID], AU118)</f>
        <v>2</v>
      </c>
      <c r="BF118" cm="1">
        <f t="array" aca="1" ref="BF118" ca="1">INDEX(Abilities[Stamina Cost], BD118)</f>
        <v>5</v>
      </c>
      <c r="BG118" cm="1">
        <f t="array" aca="1" ref="BG118" ca="1">INDEX(Abilities[Stamina Cost], BE118)</f>
        <v>6</v>
      </c>
      <c r="BH118">
        <f t="shared" ca="1" si="54"/>
        <v>1</v>
      </c>
      <c r="BI118">
        <f t="shared" ca="1" si="55"/>
        <v>5</v>
      </c>
      <c r="BJ118">
        <f t="shared" ca="1" si="56"/>
        <v>6</v>
      </c>
      <c r="BK118">
        <f t="shared" ca="1" si="57"/>
        <v>2</v>
      </c>
      <c r="BL118">
        <f t="shared" ca="1" si="58"/>
        <v>2</v>
      </c>
      <c r="BM118" s="19" cm="1">
        <f t="array" aca="1" ref="BM118" ca="1">INDEX(Abilities[Element ID], $BL118)</f>
        <v>1</v>
      </c>
      <c r="BN118" s="19" cm="1">
        <f t="array" aca="1" ref="BN118" ca="1">INDEX(Abilities[Stamina Cost], $BL118)</f>
        <v>6</v>
      </c>
      <c r="BO118" s="19" cm="1">
        <f t="array" aca="1" ref="BO118" ca="1">INDEX(Abilities[Min Damage], $BL118)</f>
        <v>10</v>
      </c>
      <c r="BP118" s="19" cm="1">
        <f t="array" aca="1" ref="BP118" ca="1">INDEX(Abilities[Max Damage], $BL118)</f>
        <v>25</v>
      </c>
      <c r="BQ118" s="15">
        <f t="shared" ca="1" si="59"/>
        <v>19.000205240116173</v>
      </c>
      <c r="BR118" t="str" cm="1">
        <f t="array" aca="1" ref="BR118" ca="1">INDEX(Abilities[Special Effect], BL118)</f>
        <v>Sunder</v>
      </c>
      <c r="BS118" t="b" cm="1">
        <f t="array" aca="1" ref="BS118" ca="1">RAND() &lt;INDEX(Abilities[Effect Chance], BL118)*BA118/100</f>
        <v>0</v>
      </c>
      <c r="BT118" t="str">
        <f t="shared" ca="1" si="60"/>
        <v/>
      </c>
      <c r="BU118" s="15">
        <f t="shared" ca="1" si="61"/>
        <v>19.000205240116173</v>
      </c>
      <c r="BV118" s="15">
        <f t="shared" ca="1" si="62"/>
        <v>0</v>
      </c>
      <c r="BW118" t="b">
        <f t="shared" ca="1" si="63"/>
        <v>0</v>
      </c>
      <c r="BX118" t="b">
        <f ca="1">AND(BW118, AT118=COUNTA(Parties[Opponent Party]))</f>
        <v>0</v>
      </c>
      <c r="BY118" s="15" cm="1">
        <f t="array" aca="1" ref="BY118" ca="1">INDEX(ElementMultiplier, AA118, BB118)*100/AZ118</f>
        <v>6.25</v>
      </c>
      <c r="BZ118" s="19">
        <f t="shared" ca="1" si="64"/>
        <v>0</v>
      </c>
      <c r="CA118" s="19">
        <f t="shared" ca="1" si="65"/>
        <v>53</v>
      </c>
      <c r="CB118" s="19">
        <f t="shared" ca="1" si="66"/>
        <v>69</v>
      </c>
      <c r="CC118" s="19">
        <f t="shared" ca="1" si="67"/>
        <v>100</v>
      </c>
      <c r="CD118" s="19">
        <f t="shared" ca="1" si="68"/>
        <v>24</v>
      </c>
      <c r="CE118" s="19">
        <f t="shared" ca="1" si="69"/>
        <v>70</v>
      </c>
      <c r="CF118" t="str">
        <f t="shared" ca="1" si="70"/>
        <v/>
      </c>
    </row>
    <row r="119" spans="8:84">
      <c r="H119">
        <f t="shared" ca="1" si="36"/>
        <v>1</v>
      </c>
      <c r="I119" cm="1">
        <f t="array" aca="1" ref="I119" ca="1">IF(H119=H118, I118, INDEX(Parties[Player ID], H119))</f>
        <v>1</v>
      </c>
      <c r="J119" t="str" cm="1">
        <f t="array" aca="1" ref="J119" ca="1">IF(I119=I118,J118, INDEX(Monsters[Name], I119))</f>
        <v>Hades</v>
      </c>
      <c r="K119" cm="1">
        <f t="array" aca="1" ref="K119" ca="1">IF(AND($H119=$H118, CF118=""), AO118, INDEX(Monsters[Health], $I119))</f>
        <v>33</v>
      </c>
      <c r="L119" cm="1">
        <f t="array" aca="1" ref="L119" ca="1">IF(AND($H119=$H118, $CF118=""), AP118, INDEX(Monsters[Stamina], $I119))</f>
        <v>60</v>
      </c>
      <c r="M119" s="19" cm="1">
        <f t="array" aca="1" ref="M119" ca="1">IF(AND($H119=$H118, $CF118=""), AQ118, INDEX(Monsters[Attack], $I119))</f>
        <v>70</v>
      </c>
      <c r="N119" s="19" cm="1">
        <f t="array" aca="1" ref="N119" ca="1">IF(AND($H119=$H118, $CF118=""), AR118, INDEX(Monsters[Defense], $I119))</f>
        <v>65</v>
      </c>
      <c r="O119" s="19" cm="1">
        <f t="array" aca="1" ref="O119" ca="1">IF(AND($H119=$H118, $CF118=""), AS118, INDEX(Monsters[Luck], $I119))</f>
        <v>50</v>
      </c>
      <c r="P119" cm="1">
        <f t="array" aca="1" ref="P119" ca="1">IF(I119=I118, P118, MATCH(INDEX(Monsters[Element], I119), Elements, 0))</f>
        <v>1</v>
      </c>
      <c r="Q119" s="4" cm="1">
        <f t="array" aca="1" ref="Q119" ca="1">INDEX(Monsters[Chance to Use 2], I119)</f>
        <v>0.55000000000000004</v>
      </c>
      <c r="R119" cm="1">
        <f t="array" aca="1" ref="R119" ca="1">INDEX(Monsters[Ability 1 ID], I119)</f>
        <v>1</v>
      </c>
      <c r="S119" cm="1">
        <f t="array" aca="1" ref="S119" ca="1">INDEX(Monsters[Ability 2 ID], I119)</f>
        <v>7</v>
      </c>
      <c r="T119" cm="1">
        <f t="array" aca="1" ref="T119" ca="1">INDEX(Abilities[Stamina Cost], R119)</f>
        <v>5</v>
      </c>
      <c r="U119" cm="1">
        <f t="array" aca="1" ref="U119" ca="1">INDEX(Abilities[Stamina Cost], S119)</f>
        <v>5</v>
      </c>
      <c r="V119">
        <f t="shared" ca="1" si="37"/>
        <v>1</v>
      </c>
      <c r="W119">
        <f t="shared" ca="1" si="38"/>
        <v>5</v>
      </c>
      <c r="X119">
        <f t="shared" ca="1" si="39"/>
        <v>5</v>
      </c>
      <c r="Y119">
        <f t="shared" ca="1" si="40"/>
        <v>1</v>
      </c>
      <c r="Z119">
        <f t="shared" ca="1" si="41"/>
        <v>1</v>
      </c>
      <c r="AA119" s="19" cm="1">
        <f t="array" aca="1" ref="AA119" ca="1">INDEX(Abilities[Element ID], $Z119)</f>
        <v>1</v>
      </c>
      <c r="AB119" s="19" cm="1">
        <f t="array" aca="1" ref="AB119" ca="1">INDEX(Abilities[Stamina Cost], $Z119)</f>
        <v>5</v>
      </c>
      <c r="AC119" s="19" cm="1">
        <f t="array" aca="1" ref="AC119" ca="1">INDEX(Abilities[Min Damage], $Z119)</f>
        <v>3.5</v>
      </c>
      <c r="AD119" s="19" cm="1">
        <f t="array" aca="1" ref="AD119" ca="1">INDEX(Abilities[Max Damage], $Z119)</f>
        <v>10</v>
      </c>
      <c r="AE119" s="15">
        <f t="shared" ca="1" si="42"/>
        <v>5.9107214459374147</v>
      </c>
      <c r="AF119" t="str" cm="1">
        <f t="array" aca="1" ref="AF119" ca="1">INDEX(Abilities[Special Effect], Z119)</f>
        <v>Hit Chance</v>
      </c>
      <c r="AG119" t="b" cm="1">
        <f t="array" aca="1" ref="AG119" ca="1">RAND() &lt;INDEX(Abilities[Effect Chance], Z119)*O119/100</f>
        <v>0</v>
      </c>
      <c r="AH119" t="str">
        <f t="shared" ca="1" si="43"/>
        <v/>
      </c>
      <c r="AI119" s="15">
        <f t="shared" ca="1" si="44"/>
        <v>0</v>
      </c>
      <c r="AJ119" s="15">
        <f t="shared" ca="1" si="45"/>
        <v>7.4922036435417478</v>
      </c>
      <c r="AK119" t="b">
        <f t="shared" ca="1" si="46"/>
        <v>0</v>
      </c>
      <c r="AL119" t="b">
        <f ca="1">AND(AK119, H119=COUNTA(Parties[Player Party]))</f>
        <v>0</v>
      </c>
      <c r="AM119" s="15" cm="1">
        <f t="array" aca="1" ref="AM119" ca="1">INDEX(ElementMultiplier, BM119, P119)*100/N119</f>
        <v>0.76923076923076927</v>
      </c>
      <c r="AN119" s="15">
        <f t="shared" ca="1" si="47"/>
        <v>6</v>
      </c>
      <c r="AO119" s="19">
        <f t="shared" ca="1" si="48"/>
        <v>27</v>
      </c>
      <c r="AP119" s="19">
        <f t="shared" ca="1" si="49"/>
        <v>55</v>
      </c>
      <c r="AQ119" s="19">
        <f t="shared" ca="1" si="50"/>
        <v>70</v>
      </c>
      <c r="AR119" s="19">
        <f t="shared" ca="1" si="51"/>
        <v>65</v>
      </c>
      <c r="AS119" s="19">
        <f t="shared" ca="1" si="52"/>
        <v>50</v>
      </c>
      <c r="AT119">
        <f t="shared" ca="1" si="53"/>
        <v>1</v>
      </c>
      <c r="AU119" cm="1">
        <f t="array" aca="1" ref="AU119" ca="1">IF(AT119=AT118, AU118, INDEX(Parties[Opponent ID], AT119))</f>
        <v>8</v>
      </c>
      <c r="AV119" t="str" cm="1">
        <f t="array" aca="1" ref="AV119" ca="1">IF(AU119=AU118,AV118, INDEX(Monsters[Name], AU119))</f>
        <v>Ripper</v>
      </c>
      <c r="AW119" cm="1">
        <f t="array" aca="1" ref="AW119" ca="1">IF(AND($AT119=$AT118, $CF118=""), CA118, INDEX(Monsters[Health], $AU119))</f>
        <v>53</v>
      </c>
      <c r="AX119" cm="1">
        <f t="array" aca="1" ref="AX119" ca="1">IF(AND($AT119=$AT118, $CF118=""), CB118, INDEX(Monsters[Stamina], $AU119))</f>
        <v>69</v>
      </c>
      <c r="AY119" s="19" cm="1">
        <f t="array" aca="1" ref="AY119" ca="1">IF(AND($AT119=$AT118, $CF118=""), CC118, INDEX(Monsters[Attack], $AU119))</f>
        <v>100</v>
      </c>
      <c r="AZ119" s="19" cm="1">
        <f t="array" aca="1" ref="AZ119" ca="1">IF(AND($AT119=$AT118, $CF118=""), CD118, INDEX(Monsters[Defense], $AU119))</f>
        <v>24</v>
      </c>
      <c r="BA119" s="19" cm="1">
        <f t="array" aca="1" ref="BA119" ca="1">IF(AND($AT119=$AT118, $CF118=""), CE118, INDEX(Monsters[Luck], $AU119))</f>
        <v>70</v>
      </c>
      <c r="BB119" cm="1">
        <f t="array" aca="1" ref="BB119" ca="1">IF(AU119=AU118, BB118, MATCH(INDEX(Monsters[Element], AU119), Elements, 0))</f>
        <v>6</v>
      </c>
      <c r="BC119" s="4" cm="1">
        <f t="array" aca="1" ref="BC119" ca="1">INDEX(Monsters[Chance to Use 2], AU119)</f>
        <v>0.25</v>
      </c>
      <c r="BD119" cm="1">
        <f t="array" aca="1" ref="BD119" ca="1">INDEX(Monsters[Ability 1 ID], AU119)</f>
        <v>7</v>
      </c>
      <c r="BE119" cm="1">
        <f t="array" aca="1" ref="BE119" ca="1">INDEX(Monsters[Ability 2 ID], AU119)</f>
        <v>2</v>
      </c>
      <c r="BF119" cm="1">
        <f t="array" aca="1" ref="BF119" ca="1">INDEX(Abilities[Stamina Cost], BD119)</f>
        <v>5</v>
      </c>
      <c r="BG119" cm="1">
        <f t="array" aca="1" ref="BG119" ca="1">INDEX(Abilities[Stamina Cost], BE119)</f>
        <v>6</v>
      </c>
      <c r="BH119">
        <f t="shared" ca="1" si="54"/>
        <v>1</v>
      </c>
      <c r="BI119">
        <f t="shared" ca="1" si="55"/>
        <v>5</v>
      </c>
      <c r="BJ119">
        <f t="shared" ca="1" si="56"/>
        <v>6</v>
      </c>
      <c r="BK119">
        <f t="shared" ca="1" si="57"/>
        <v>1</v>
      </c>
      <c r="BL119">
        <f t="shared" ca="1" si="58"/>
        <v>7</v>
      </c>
      <c r="BM119" s="19" cm="1">
        <f t="array" aca="1" ref="BM119" ca="1">INDEX(Abilities[Element ID], $BL119)</f>
        <v>3</v>
      </c>
      <c r="BN119" s="19" cm="1">
        <f t="array" aca="1" ref="BN119" ca="1">INDEX(Abilities[Stamina Cost], $BL119)</f>
        <v>5</v>
      </c>
      <c r="BO119" s="19" cm="1">
        <f t="array" aca="1" ref="BO119" ca="1">INDEX(Abilities[Min Damage], $BL119)</f>
        <v>5</v>
      </c>
      <c r="BP119" s="19" cm="1">
        <f t="array" aca="1" ref="BP119" ca="1">INDEX(Abilities[Max Damage], $BL119)</f>
        <v>10</v>
      </c>
      <c r="BQ119" s="15">
        <f t="shared" ca="1" si="59"/>
        <v>7.4922036435417478</v>
      </c>
      <c r="BR119" t="str" cm="1">
        <f t="array" aca="1" ref="BR119" ca="1">INDEX(Abilities[Special Effect], BL119)</f>
        <v>Fortify</v>
      </c>
      <c r="BS119" t="b" cm="1">
        <f t="array" aca="1" ref="BS119" ca="1">RAND() &lt;INDEX(Abilities[Effect Chance], BL119)*BA119/100</f>
        <v>1</v>
      </c>
      <c r="BT119" t="str">
        <f t="shared" ca="1" si="60"/>
        <v>Fortify</v>
      </c>
      <c r="BU119" s="15">
        <f t="shared" ca="1" si="61"/>
        <v>7.4922036435417478</v>
      </c>
      <c r="BV119" s="15">
        <f t="shared" ca="1" si="62"/>
        <v>0</v>
      </c>
      <c r="BW119" t="b">
        <f t="shared" ca="1" si="63"/>
        <v>0</v>
      </c>
      <c r="BX119" t="b">
        <f ca="1">AND(BW119, AT119=COUNTA(Parties[Opponent Party]))</f>
        <v>0</v>
      </c>
      <c r="BY119" s="15" cm="1">
        <f t="array" aca="1" ref="BY119" ca="1">INDEX(ElementMultiplier, AA119, BB119)*100/AZ119</f>
        <v>6.25</v>
      </c>
      <c r="BZ119" s="19">
        <f t="shared" ca="1" si="64"/>
        <v>0</v>
      </c>
      <c r="CA119" s="19">
        <f t="shared" ca="1" si="65"/>
        <v>53</v>
      </c>
      <c r="CB119" s="19">
        <f t="shared" ca="1" si="66"/>
        <v>64</v>
      </c>
      <c r="CC119" s="19">
        <f t="shared" ca="1" si="67"/>
        <v>100</v>
      </c>
      <c r="CD119" s="19">
        <f t="shared" ca="1" si="68"/>
        <v>26</v>
      </c>
      <c r="CE119" s="19">
        <f t="shared" ca="1" si="69"/>
        <v>70</v>
      </c>
      <c r="CF119" t="str">
        <f t="shared" ca="1" si="70"/>
        <v/>
      </c>
    </row>
    <row r="120" spans="8:84">
      <c r="H120">
        <f t="shared" ca="1" si="36"/>
        <v>1</v>
      </c>
      <c r="I120" cm="1">
        <f t="array" aca="1" ref="I120" ca="1">IF(H120=H119, I119, INDEX(Parties[Player ID], H120))</f>
        <v>1</v>
      </c>
      <c r="J120" t="str" cm="1">
        <f t="array" aca="1" ref="J120" ca="1">IF(I120=I119,J119, INDEX(Monsters[Name], I120))</f>
        <v>Hades</v>
      </c>
      <c r="K120" cm="1">
        <f t="array" aca="1" ref="K120" ca="1">IF(AND($H120=$H119, CF119=""), AO119, INDEX(Monsters[Health], $I120))</f>
        <v>27</v>
      </c>
      <c r="L120" cm="1">
        <f t="array" aca="1" ref="L120" ca="1">IF(AND($H120=$H119, $CF119=""), AP119, INDEX(Monsters[Stamina], $I120))</f>
        <v>55</v>
      </c>
      <c r="M120" s="19" cm="1">
        <f t="array" aca="1" ref="M120" ca="1">IF(AND($H120=$H119, $CF119=""), AQ119, INDEX(Monsters[Attack], $I120))</f>
        <v>70</v>
      </c>
      <c r="N120" s="19" cm="1">
        <f t="array" aca="1" ref="N120" ca="1">IF(AND($H120=$H119, $CF119=""), AR119, INDEX(Monsters[Defense], $I120))</f>
        <v>65</v>
      </c>
      <c r="O120" s="19" cm="1">
        <f t="array" aca="1" ref="O120" ca="1">IF(AND($H120=$H119, $CF119=""), AS119, INDEX(Monsters[Luck], $I120))</f>
        <v>50</v>
      </c>
      <c r="P120" cm="1">
        <f t="array" aca="1" ref="P120" ca="1">IF(I120=I119, P119, MATCH(INDEX(Monsters[Element], I120), Elements, 0))</f>
        <v>1</v>
      </c>
      <c r="Q120" s="4" cm="1">
        <f t="array" aca="1" ref="Q120" ca="1">INDEX(Monsters[Chance to Use 2], I120)</f>
        <v>0.55000000000000004</v>
      </c>
      <c r="R120" cm="1">
        <f t="array" aca="1" ref="R120" ca="1">INDEX(Monsters[Ability 1 ID], I120)</f>
        <v>1</v>
      </c>
      <c r="S120" cm="1">
        <f t="array" aca="1" ref="S120" ca="1">INDEX(Monsters[Ability 2 ID], I120)</f>
        <v>7</v>
      </c>
      <c r="T120" cm="1">
        <f t="array" aca="1" ref="T120" ca="1">INDEX(Abilities[Stamina Cost], R120)</f>
        <v>5</v>
      </c>
      <c r="U120" cm="1">
        <f t="array" aca="1" ref="U120" ca="1">INDEX(Abilities[Stamina Cost], S120)</f>
        <v>5</v>
      </c>
      <c r="V120">
        <f t="shared" ca="1" si="37"/>
        <v>1</v>
      </c>
      <c r="W120">
        <f t="shared" ca="1" si="38"/>
        <v>5</v>
      </c>
      <c r="X120">
        <f t="shared" ca="1" si="39"/>
        <v>5</v>
      </c>
      <c r="Y120">
        <f t="shared" ca="1" si="40"/>
        <v>2</v>
      </c>
      <c r="Z120">
        <f t="shared" ca="1" si="41"/>
        <v>7</v>
      </c>
      <c r="AA120" s="19" cm="1">
        <f t="array" aca="1" ref="AA120" ca="1">INDEX(Abilities[Element ID], $Z120)</f>
        <v>3</v>
      </c>
      <c r="AB120" s="19" cm="1">
        <f t="array" aca="1" ref="AB120" ca="1">INDEX(Abilities[Stamina Cost], $Z120)</f>
        <v>5</v>
      </c>
      <c r="AC120" s="19" cm="1">
        <f t="array" aca="1" ref="AC120" ca="1">INDEX(Abilities[Min Damage], $Z120)</f>
        <v>5</v>
      </c>
      <c r="AD120" s="19" cm="1">
        <f t="array" aca="1" ref="AD120" ca="1">INDEX(Abilities[Max Damage], $Z120)</f>
        <v>10</v>
      </c>
      <c r="AE120" s="15">
        <f t="shared" ca="1" si="42"/>
        <v>5.0839150813607397</v>
      </c>
      <c r="AF120" t="str" cm="1">
        <f t="array" aca="1" ref="AF120" ca="1">INDEX(Abilities[Special Effect], Z120)</f>
        <v>Fortify</v>
      </c>
      <c r="AG120" t="b" cm="1">
        <f t="array" aca="1" ref="AG120" ca="1">RAND() &lt;INDEX(Abilities[Effect Chance], Z120)*O120/100</f>
        <v>0</v>
      </c>
      <c r="AH120" t="str">
        <f t="shared" ca="1" si="43"/>
        <v/>
      </c>
      <c r="AI120" s="15">
        <f t="shared" ca="1" si="44"/>
        <v>5.0839150813607397</v>
      </c>
      <c r="AJ120" s="15">
        <f t="shared" ca="1" si="45"/>
        <v>13.248249874478859</v>
      </c>
      <c r="AK120" t="b">
        <f t="shared" ca="1" si="46"/>
        <v>0</v>
      </c>
      <c r="AL120" t="b">
        <f ca="1">AND(AK120, H120=COUNTA(Parties[Player Party]))</f>
        <v>0</v>
      </c>
      <c r="AM120" s="15" cm="1">
        <f t="array" aca="1" ref="AM120" ca="1">INDEX(ElementMultiplier, BM120, P120)*100/N120</f>
        <v>1.5384615384615385</v>
      </c>
      <c r="AN120" s="15">
        <f t="shared" ca="1" si="47"/>
        <v>20</v>
      </c>
      <c r="AO120" s="19">
        <f t="shared" ca="1" si="48"/>
        <v>7</v>
      </c>
      <c r="AP120" s="19">
        <f t="shared" ca="1" si="49"/>
        <v>50</v>
      </c>
      <c r="AQ120" s="19">
        <f t="shared" ca="1" si="50"/>
        <v>70</v>
      </c>
      <c r="AR120" s="19">
        <f t="shared" ca="1" si="51"/>
        <v>65</v>
      </c>
      <c r="AS120" s="19">
        <f t="shared" ca="1" si="52"/>
        <v>50</v>
      </c>
      <c r="AT120">
        <f t="shared" ca="1" si="53"/>
        <v>1</v>
      </c>
      <c r="AU120" cm="1">
        <f t="array" aca="1" ref="AU120" ca="1">IF(AT120=AT119, AU119, INDEX(Parties[Opponent ID], AT120))</f>
        <v>8</v>
      </c>
      <c r="AV120" t="str" cm="1">
        <f t="array" aca="1" ref="AV120" ca="1">IF(AU120=AU119,AV119, INDEX(Monsters[Name], AU120))</f>
        <v>Ripper</v>
      </c>
      <c r="AW120" cm="1">
        <f t="array" aca="1" ref="AW120" ca="1">IF(AND($AT120=$AT119, $CF119=""), CA119, INDEX(Monsters[Health], $AU120))</f>
        <v>53</v>
      </c>
      <c r="AX120" cm="1">
        <f t="array" aca="1" ref="AX120" ca="1">IF(AND($AT120=$AT119, $CF119=""), CB119, INDEX(Monsters[Stamina], $AU120))</f>
        <v>64</v>
      </c>
      <c r="AY120" s="19" cm="1">
        <f t="array" aca="1" ref="AY120" ca="1">IF(AND($AT120=$AT119, $CF119=""), CC119, INDEX(Monsters[Attack], $AU120))</f>
        <v>100</v>
      </c>
      <c r="AZ120" s="19" cm="1">
        <f t="array" aca="1" ref="AZ120" ca="1">IF(AND($AT120=$AT119, $CF119=""), CD119, INDEX(Monsters[Defense], $AU120))</f>
        <v>26</v>
      </c>
      <c r="BA120" s="19" cm="1">
        <f t="array" aca="1" ref="BA120" ca="1">IF(AND($AT120=$AT119, $CF119=""), CE119, INDEX(Monsters[Luck], $AU120))</f>
        <v>70</v>
      </c>
      <c r="BB120" cm="1">
        <f t="array" aca="1" ref="BB120" ca="1">IF(AU120=AU119, BB119, MATCH(INDEX(Monsters[Element], AU120), Elements, 0))</f>
        <v>6</v>
      </c>
      <c r="BC120" s="4" cm="1">
        <f t="array" aca="1" ref="BC120" ca="1">INDEX(Monsters[Chance to Use 2], AU120)</f>
        <v>0.25</v>
      </c>
      <c r="BD120" cm="1">
        <f t="array" aca="1" ref="BD120" ca="1">INDEX(Monsters[Ability 1 ID], AU120)</f>
        <v>7</v>
      </c>
      <c r="BE120" cm="1">
        <f t="array" aca="1" ref="BE120" ca="1">INDEX(Monsters[Ability 2 ID], AU120)</f>
        <v>2</v>
      </c>
      <c r="BF120" cm="1">
        <f t="array" aca="1" ref="BF120" ca="1">INDEX(Abilities[Stamina Cost], BD120)</f>
        <v>5</v>
      </c>
      <c r="BG120" cm="1">
        <f t="array" aca="1" ref="BG120" ca="1">INDEX(Abilities[Stamina Cost], BE120)</f>
        <v>6</v>
      </c>
      <c r="BH120">
        <f t="shared" ca="1" si="54"/>
        <v>1</v>
      </c>
      <c r="BI120">
        <f t="shared" ca="1" si="55"/>
        <v>5</v>
      </c>
      <c r="BJ120">
        <f t="shared" ca="1" si="56"/>
        <v>6</v>
      </c>
      <c r="BK120">
        <f t="shared" ca="1" si="57"/>
        <v>2</v>
      </c>
      <c r="BL120">
        <f t="shared" ca="1" si="58"/>
        <v>2</v>
      </c>
      <c r="BM120" s="19" cm="1">
        <f t="array" aca="1" ref="BM120" ca="1">INDEX(Abilities[Element ID], $BL120)</f>
        <v>1</v>
      </c>
      <c r="BN120" s="19" cm="1">
        <f t="array" aca="1" ref="BN120" ca="1">INDEX(Abilities[Stamina Cost], $BL120)</f>
        <v>6</v>
      </c>
      <c r="BO120" s="19" cm="1">
        <f t="array" aca="1" ref="BO120" ca="1">INDEX(Abilities[Min Damage], $BL120)</f>
        <v>10</v>
      </c>
      <c r="BP120" s="19" cm="1">
        <f t="array" aca="1" ref="BP120" ca="1">INDEX(Abilities[Max Damage], $BL120)</f>
        <v>25</v>
      </c>
      <c r="BQ120" s="15">
        <f t="shared" ca="1" si="59"/>
        <v>13.248249874478859</v>
      </c>
      <c r="BR120" t="str" cm="1">
        <f t="array" aca="1" ref="BR120" ca="1">INDEX(Abilities[Special Effect], BL120)</f>
        <v>Sunder</v>
      </c>
      <c r="BS120" t="b" cm="1">
        <f t="array" aca="1" ref="BS120" ca="1">RAND() &lt;INDEX(Abilities[Effect Chance], BL120)*BA120/100</f>
        <v>0</v>
      </c>
      <c r="BT120" t="str">
        <f t="shared" ca="1" si="60"/>
        <v/>
      </c>
      <c r="BU120" s="15">
        <f t="shared" ca="1" si="61"/>
        <v>13.248249874478859</v>
      </c>
      <c r="BV120" s="15">
        <f t="shared" ca="1" si="62"/>
        <v>5.0839150813607397</v>
      </c>
      <c r="BW120" t="b">
        <f t="shared" ca="1" si="63"/>
        <v>0</v>
      </c>
      <c r="BX120" t="b">
        <f ca="1">AND(BW120, AT120=COUNTA(Parties[Opponent Party]))</f>
        <v>0</v>
      </c>
      <c r="BY120" s="15" cm="1">
        <f t="array" aca="1" ref="BY120" ca="1">INDEX(ElementMultiplier, AA120, BB120)*100/AZ120</f>
        <v>3.8461538461538463</v>
      </c>
      <c r="BZ120" s="19">
        <f t="shared" ca="1" si="64"/>
        <v>20</v>
      </c>
      <c r="CA120" s="19">
        <f t="shared" ca="1" si="65"/>
        <v>33</v>
      </c>
      <c r="CB120" s="19">
        <f t="shared" ca="1" si="66"/>
        <v>58</v>
      </c>
      <c r="CC120" s="19">
        <f t="shared" ca="1" si="67"/>
        <v>100</v>
      </c>
      <c r="CD120" s="19">
        <f t="shared" ca="1" si="68"/>
        <v>26</v>
      </c>
      <c r="CE120" s="19">
        <f t="shared" ca="1" si="69"/>
        <v>70</v>
      </c>
      <c r="CF120" t="str">
        <f t="shared" ca="1" si="70"/>
        <v/>
      </c>
    </row>
    <row r="121" spans="8:84">
      <c r="H121">
        <f t="shared" ca="1" si="36"/>
        <v>1</v>
      </c>
      <c r="I121" cm="1">
        <f t="array" aca="1" ref="I121" ca="1">IF(H121=H120, I120, INDEX(Parties[Player ID], H121))</f>
        <v>1</v>
      </c>
      <c r="J121" t="str" cm="1">
        <f t="array" aca="1" ref="J121" ca="1">IF(I121=I120,J120, INDEX(Monsters[Name], I121))</f>
        <v>Hades</v>
      </c>
      <c r="K121" cm="1">
        <f t="array" aca="1" ref="K121" ca="1">IF(AND($H121=$H120, CF120=""), AO120, INDEX(Monsters[Health], $I121))</f>
        <v>7</v>
      </c>
      <c r="L121" cm="1">
        <f t="array" aca="1" ref="L121" ca="1">IF(AND($H121=$H120, $CF120=""), AP120, INDEX(Monsters[Stamina], $I121))</f>
        <v>50</v>
      </c>
      <c r="M121" s="19" cm="1">
        <f t="array" aca="1" ref="M121" ca="1">IF(AND($H121=$H120, $CF120=""), AQ120, INDEX(Monsters[Attack], $I121))</f>
        <v>70</v>
      </c>
      <c r="N121" s="19" cm="1">
        <f t="array" aca="1" ref="N121" ca="1">IF(AND($H121=$H120, $CF120=""), AR120, INDEX(Monsters[Defense], $I121))</f>
        <v>65</v>
      </c>
      <c r="O121" s="19" cm="1">
        <f t="array" aca="1" ref="O121" ca="1">IF(AND($H121=$H120, $CF120=""), AS120, INDEX(Monsters[Luck], $I121))</f>
        <v>50</v>
      </c>
      <c r="P121" cm="1">
        <f t="array" aca="1" ref="P121" ca="1">IF(I121=I120, P120, MATCH(INDEX(Monsters[Element], I121), Elements, 0))</f>
        <v>1</v>
      </c>
      <c r="Q121" s="4" cm="1">
        <f t="array" aca="1" ref="Q121" ca="1">INDEX(Monsters[Chance to Use 2], I121)</f>
        <v>0.55000000000000004</v>
      </c>
      <c r="R121" cm="1">
        <f t="array" aca="1" ref="R121" ca="1">INDEX(Monsters[Ability 1 ID], I121)</f>
        <v>1</v>
      </c>
      <c r="S121" cm="1">
        <f t="array" aca="1" ref="S121" ca="1">INDEX(Monsters[Ability 2 ID], I121)</f>
        <v>7</v>
      </c>
      <c r="T121" cm="1">
        <f t="array" aca="1" ref="T121" ca="1">INDEX(Abilities[Stamina Cost], R121)</f>
        <v>5</v>
      </c>
      <c r="U121" cm="1">
        <f t="array" aca="1" ref="U121" ca="1">INDEX(Abilities[Stamina Cost], S121)</f>
        <v>5</v>
      </c>
      <c r="V121">
        <f t="shared" ca="1" si="37"/>
        <v>1</v>
      </c>
      <c r="W121">
        <f t="shared" ca="1" si="38"/>
        <v>5</v>
      </c>
      <c r="X121">
        <f t="shared" ca="1" si="39"/>
        <v>5</v>
      </c>
      <c r="Y121">
        <f t="shared" ca="1" si="40"/>
        <v>1</v>
      </c>
      <c r="Z121">
        <f t="shared" ca="1" si="41"/>
        <v>1</v>
      </c>
      <c r="AA121" s="19" cm="1">
        <f t="array" aca="1" ref="AA121" ca="1">INDEX(Abilities[Element ID], $Z121)</f>
        <v>1</v>
      </c>
      <c r="AB121" s="19" cm="1">
        <f t="array" aca="1" ref="AB121" ca="1">INDEX(Abilities[Stamina Cost], $Z121)</f>
        <v>5</v>
      </c>
      <c r="AC121" s="19" cm="1">
        <f t="array" aca="1" ref="AC121" ca="1">INDEX(Abilities[Min Damage], $Z121)</f>
        <v>3.5</v>
      </c>
      <c r="AD121" s="19" cm="1">
        <f t="array" aca="1" ref="AD121" ca="1">INDEX(Abilities[Max Damage], $Z121)</f>
        <v>10</v>
      </c>
      <c r="AE121" s="15">
        <f t="shared" ca="1" si="42"/>
        <v>6.291350495917035</v>
      </c>
      <c r="AF121" t="str" cm="1">
        <f t="array" aca="1" ref="AF121" ca="1">INDEX(Abilities[Special Effect], Z121)</f>
        <v>Hit Chance</v>
      </c>
      <c r="AG121" t="b" cm="1">
        <f t="array" aca="1" ref="AG121" ca="1">RAND() &lt;INDEX(Abilities[Effect Chance], Z121)*O121/100</f>
        <v>1</v>
      </c>
      <c r="AH121" t="str">
        <f t="shared" ca="1" si="43"/>
        <v>Hit Chance</v>
      </c>
      <c r="AI121" s="15">
        <f t="shared" ca="1" si="44"/>
        <v>6.291350495917035</v>
      </c>
      <c r="AJ121" s="15">
        <f t="shared" ca="1" si="45"/>
        <v>8.0594965770891616</v>
      </c>
      <c r="AK121" t="b">
        <f t="shared" ca="1" si="46"/>
        <v>0</v>
      </c>
      <c r="AL121" t="b">
        <f ca="1">AND(AK121, H121=COUNTA(Parties[Player Party]))</f>
        <v>0</v>
      </c>
      <c r="AM121" s="15" cm="1">
        <f t="array" aca="1" ref="AM121" ca="1">INDEX(ElementMultiplier, BM121, P121)*100/N121</f>
        <v>0.76923076923076927</v>
      </c>
      <c r="AN121" s="15">
        <f t="shared" ca="1" si="47"/>
        <v>6</v>
      </c>
      <c r="AO121" s="19">
        <f t="shared" ca="1" si="48"/>
        <v>1</v>
      </c>
      <c r="AP121" s="19">
        <f t="shared" ca="1" si="49"/>
        <v>45</v>
      </c>
      <c r="AQ121" s="19">
        <f t="shared" ca="1" si="50"/>
        <v>70</v>
      </c>
      <c r="AR121" s="19">
        <f t="shared" ca="1" si="51"/>
        <v>65</v>
      </c>
      <c r="AS121" s="19">
        <f t="shared" ca="1" si="52"/>
        <v>50</v>
      </c>
      <c r="AT121">
        <f t="shared" ca="1" si="53"/>
        <v>1</v>
      </c>
      <c r="AU121" cm="1">
        <f t="array" aca="1" ref="AU121" ca="1">IF(AT121=AT120, AU120, INDEX(Parties[Opponent ID], AT121))</f>
        <v>8</v>
      </c>
      <c r="AV121" t="str" cm="1">
        <f t="array" aca="1" ref="AV121" ca="1">IF(AU121=AU120,AV120, INDEX(Monsters[Name], AU121))</f>
        <v>Ripper</v>
      </c>
      <c r="AW121" cm="1">
        <f t="array" aca="1" ref="AW121" ca="1">IF(AND($AT121=$AT120, $CF120=""), CA120, INDEX(Monsters[Health], $AU121))</f>
        <v>33</v>
      </c>
      <c r="AX121" cm="1">
        <f t="array" aca="1" ref="AX121" ca="1">IF(AND($AT121=$AT120, $CF120=""), CB120, INDEX(Monsters[Stamina], $AU121))</f>
        <v>58</v>
      </c>
      <c r="AY121" s="19" cm="1">
        <f t="array" aca="1" ref="AY121" ca="1">IF(AND($AT121=$AT120, $CF120=""), CC120, INDEX(Monsters[Attack], $AU121))</f>
        <v>100</v>
      </c>
      <c r="AZ121" s="19" cm="1">
        <f t="array" aca="1" ref="AZ121" ca="1">IF(AND($AT121=$AT120, $CF120=""), CD120, INDEX(Monsters[Defense], $AU121))</f>
        <v>26</v>
      </c>
      <c r="BA121" s="19" cm="1">
        <f t="array" aca="1" ref="BA121" ca="1">IF(AND($AT121=$AT120, $CF120=""), CE120, INDEX(Monsters[Luck], $AU121))</f>
        <v>70</v>
      </c>
      <c r="BB121" cm="1">
        <f t="array" aca="1" ref="BB121" ca="1">IF(AU121=AU120, BB120, MATCH(INDEX(Monsters[Element], AU121), Elements, 0))</f>
        <v>6</v>
      </c>
      <c r="BC121" s="4" cm="1">
        <f t="array" aca="1" ref="BC121" ca="1">INDEX(Monsters[Chance to Use 2], AU121)</f>
        <v>0.25</v>
      </c>
      <c r="BD121" cm="1">
        <f t="array" aca="1" ref="BD121" ca="1">INDEX(Monsters[Ability 1 ID], AU121)</f>
        <v>7</v>
      </c>
      <c r="BE121" cm="1">
        <f t="array" aca="1" ref="BE121" ca="1">INDEX(Monsters[Ability 2 ID], AU121)</f>
        <v>2</v>
      </c>
      <c r="BF121" cm="1">
        <f t="array" aca="1" ref="BF121" ca="1">INDEX(Abilities[Stamina Cost], BD121)</f>
        <v>5</v>
      </c>
      <c r="BG121" cm="1">
        <f t="array" aca="1" ref="BG121" ca="1">INDEX(Abilities[Stamina Cost], BE121)</f>
        <v>6</v>
      </c>
      <c r="BH121">
        <f t="shared" ca="1" si="54"/>
        <v>1</v>
      </c>
      <c r="BI121">
        <f t="shared" ca="1" si="55"/>
        <v>5</v>
      </c>
      <c r="BJ121">
        <f t="shared" ca="1" si="56"/>
        <v>6</v>
      </c>
      <c r="BK121">
        <f t="shared" ca="1" si="57"/>
        <v>1</v>
      </c>
      <c r="BL121">
        <f t="shared" ca="1" si="58"/>
        <v>7</v>
      </c>
      <c r="BM121" s="19" cm="1">
        <f t="array" aca="1" ref="BM121" ca="1">INDEX(Abilities[Element ID], $BL121)</f>
        <v>3</v>
      </c>
      <c r="BN121" s="19" cm="1">
        <f t="array" aca="1" ref="BN121" ca="1">INDEX(Abilities[Stamina Cost], $BL121)</f>
        <v>5</v>
      </c>
      <c r="BO121" s="19" cm="1">
        <f t="array" aca="1" ref="BO121" ca="1">INDEX(Abilities[Min Damage], $BL121)</f>
        <v>5</v>
      </c>
      <c r="BP121" s="19" cm="1">
        <f t="array" aca="1" ref="BP121" ca="1">INDEX(Abilities[Max Damage], $BL121)</f>
        <v>10</v>
      </c>
      <c r="BQ121" s="15">
        <f t="shared" ca="1" si="59"/>
        <v>8.0594965770891616</v>
      </c>
      <c r="BR121" t="str" cm="1">
        <f t="array" aca="1" ref="BR121" ca="1">INDEX(Abilities[Special Effect], BL121)</f>
        <v>Fortify</v>
      </c>
      <c r="BS121" t="b" cm="1">
        <f t="array" aca="1" ref="BS121" ca="1">RAND() &lt;INDEX(Abilities[Effect Chance], BL121)*BA121/100</f>
        <v>0</v>
      </c>
      <c r="BT121" t="str">
        <f t="shared" ca="1" si="60"/>
        <v/>
      </c>
      <c r="BU121" s="15">
        <f t="shared" ca="1" si="61"/>
        <v>8.0594965770891616</v>
      </c>
      <c r="BV121" s="15">
        <f t="shared" ca="1" si="62"/>
        <v>6.291350495917035</v>
      </c>
      <c r="BW121" t="b">
        <f t="shared" ca="1" si="63"/>
        <v>1</v>
      </c>
      <c r="BX121" t="b">
        <f ca="1">AND(BW121, AT121=COUNTA(Parties[Opponent Party]))</f>
        <v>1</v>
      </c>
      <c r="BY121" s="15" cm="1">
        <f t="array" aca="1" ref="BY121" ca="1">INDEX(ElementMultiplier, AA121, BB121)*100/AZ121</f>
        <v>5.7692307692307692</v>
      </c>
      <c r="BZ121" s="19">
        <f t="shared" ca="1" si="64"/>
        <v>36</v>
      </c>
      <c r="CA121" s="19">
        <f t="shared" ca="1" si="65"/>
        <v>0</v>
      </c>
      <c r="CB121" s="19">
        <f t="shared" ca="1" si="66"/>
        <v>53</v>
      </c>
      <c r="CC121" s="19">
        <f t="shared" ca="1" si="67"/>
        <v>100</v>
      </c>
      <c r="CD121" s="19">
        <f t="shared" ca="1" si="68"/>
        <v>26</v>
      </c>
      <c r="CE121" s="19">
        <f t="shared" ca="1" si="69"/>
        <v>70</v>
      </c>
      <c r="CF121" t="str">
        <f t="shared" ca="1" si="70"/>
        <v>Player</v>
      </c>
    </row>
    <row r="122" spans="8:84">
      <c r="H122">
        <f t="shared" ca="1" si="36"/>
        <v>1</v>
      </c>
      <c r="I122" cm="1">
        <f t="array" aca="1" ref="I122" ca="1">IF(H122=H121, I121, INDEX(Parties[Player ID], H122))</f>
        <v>1</v>
      </c>
      <c r="J122" t="str" cm="1">
        <f t="array" aca="1" ref="J122" ca="1">IF(I122=I121,J121, INDEX(Monsters[Name], I122))</f>
        <v>Hades</v>
      </c>
      <c r="K122" cm="1">
        <f t="array" aca="1" ref="K122" ca="1">IF(AND($H122=$H121, CF121=""), AO121, INDEX(Monsters[Health], $I122))</f>
        <v>80</v>
      </c>
      <c r="L122" cm="1">
        <f t="array" aca="1" ref="L122" ca="1">IF(AND($H122=$H121, $CF121=""), AP121, INDEX(Monsters[Stamina], $I122))</f>
        <v>80</v>
      </c>
      <c r="M122" s="19" cm="1">
        <f t="array" aca="1" ref="M122" ca="1">IF(AND($H122=$H121, $CF121=""), AQ121, INDEX(Monsters[Attack], $I122))</f>
        <v>70</v>
      </c>
      <c r="N122" s="19" cm="1">
        <f t="array" aca="1" ref="N122" ca="1">IF(AND($H122=$H121, $CF121=""), AR121, INDEX(Monsters[Defense], $I122))</f>
        <v>65</v>
      </c>
      <c r="O122" s="19" cm="1">
        <f t="array" aca="1" ref="O122" ca="1">IF(AND($H122=$H121, $CF121=""), AS121, INDEX(Monsters[Luck], $I122))</f>
        <v>50</v>
      </c>
      <c r="P122" cm="1">
        <f t="array" aca="1" ref="P122" ca="1">IF(I122=I121, P121, MATCH(INDEX(Monsters[Element], I122), Elements, 0))</f>
        <v>1</v>
      </c>
      <c r="Q122" s="4" cm="1">
        <f t="array" aca="1" ref="Q122" ca="1">INDEX(Monsters[Chance to Use 2], I122)</f>
        <v>0.55000000000000004</v>
      </c>
      <c r="R122" cm="1">
        <f t="array" aca="1" ref="R122" ca="1">INDEX(Monsters[Ability 1 ID], I122)</f>
        <v>1</v>
      </c>
      <c r="S122" cm="1">
        <f t="array" aca="1" ref="S122" ca="1">INDEX(Monsters[Ability 2 ID], I122)</f>
        <v>7</v>
      </c>
      <c r="T122" cm="1">
        <f t="array" aca="1" ref="T122" ca="1">INDEX(Abilities[Stamina Cost], R122)</f>
        <v>5</v>
      </c>
      <c r="U122" cm="1">
        <f t="array" aca="1" ref="U122" ca="1">INDEX(Abilities[Stamina Cost], S122)</f>
        <v>5</v>
      </c>
      <c r="V122">
        <f t="shared" ca="1" si="37"/>
        <v>1</v>
      </c>
      <c r="W122">
        <f t="shared" ca="1" si="38"/>
        <v>5</v>
      </c>
      <c r="X122">
        <f t="shared" ca="1" si="39"/>
        <v>5</v>
      </c>
      <c r="Y122">
        <f t="shared" ca="1" si="40"/>
        <v>1</v>
      </c>
      <c r="Z122">
        <f t="shared" ca="1" si="41"/>
        <v>1</v>
      </c>
      <c r="AA122" s="19" cm="1">
        <f t="array" aca="1" ref="AA122" ca="1">INDEX(Abilities[Element ID], $Z122)</f>
        <v>1</v>
      </c>
      <c r="AB122" s="19" cm="1">
        <f t="array" aca="1" ref="AB122" ca="1">INDEX(Abilities[Stamina Cost], $Z122)</f>
        <v>5</v>
      </c>
      <c r="AC122" s="19" cm="1">
        <f t="array" aca="1" ref="AC122" ca="1">INDEX(Abilities[Min Damage], $Z122)</f>
        <v>3.5</v>
      </c>
      <c r="AD122" s="19" cm="1">
        <f t="array" aca="1" ref="AD122" ca="1">INDEX(Abilities[Max Damage], $Z122)</f>
        <v>10</v>
      </c>
      <c r="AE122" s="15">
        <f t="shared" ca="1" si="42"/>
        <v>4.0283453099422264</v>
      </c>
      <c r="AF122" t="str" cm="1">
        <f t="array" aca="1" ref="AF122" ca="1">INDEX(Abilities[Special Effect], Z122)</f>
        <v>Hit Chance</v>
      </c>
      <c r="AG122" t="b" cm="1">
        <f t="array" aca="1" ref="AG122" ca="1">RAND() &lt;INDEX(Abilities[Effect Chance], Z122)*O122/100</f>
        <v>1</v>
      </c>
      <c r="AH122" t="str">
        <f t="shared" ca="1" si="43"/>
        <v>Hit Chance</v>
      </c>
      <c r="AI122" s="15">
        <f t="shared" ca="1" si="44"/>
        <v>4.0283453099422264</v>
      </c>
      <c r="AJ122" s="15">
        <f t="shared" ca="1" si="45"/>
        <v>6.9668716864171403</v>
      </c>
      <c r="AK122" t="b">
        <f t="shared" ca="1" si="46"/>
        <v>0</v>
      </c>
      <c r="AL122" t="b">
        <f ca="1">AND(AK122, H122=COUNTA(Parties[Player Party]))</f>
        <v>0</v>
      </c>
      <c r="AM122" s="15" cm="1">
        <f t="array" aca="1" ref="AM122" ca="1">INDEX(ElementMultiplier, BM122, P122)*100/N122</f>
        <v>0.76923076923076927</v>
      </c>
      <c r="AN122" s="15">
        <f t="shared" ca="1" si="47"/>
        <v>5</v>
      </c>
      <c r="AO122" s="19">
        <f t="shared" ca="1" si="48"/>
        <v>75</v>
      </c>
      <c r="AP122" s="19">
        <f t="shared" ca="1" si="49"/>
        <v>75</v>
      </c>
      <c r="AQ122" s="19">
        <f t="shared" ca="1" si="50"/>
        <v>70</v>
      </c>
      <c r="AR122" s="19">
        <f t="shared" ca="1" si="51"/>
        <v>65</v>
      </c>
      <c r="AS122" s="19">
        <f t="shared" ca="1" si="52"/>
        <v>50</v>
      </c>
      <c r="AT122">
        <f t="shared" ca="1" si="53"/>
        <v>1</v>
      </c>
      <c r="AU122" cm="1">
        <f t="array" aca="1" ref="AU122" ca="1">IF(AT122=AT121, AU121, INDEX(Parties[Opponent ID], AT122))</f>
        <v>8</v>
      </c>
      <c r="AV122" t="str" cm="1">
        <f t="array" aca="1" ref="AV122" ca="1">IF(AU122=AU121,AV121, INDEX(Monsters[Name], AU122))</f>
        <v>Ripper</v>
      </c>
      <c r="AW122" cm="1">
        <f t="array" aca="1" ref="AW122" ca="1">IF(AND($AT122=$AT121, $CF121=""), CA121, INDEX(Monsters[Health], $AU122))</f>
        <v>120</v>
      </c>
      <c r="AX122" cm="1">
        <f t="array" aca="1" ref="AX122" ca="1">IF(AND($AT122=$AT121, $CF121=""), CB121, INDEX(Monsters[Stamina], $AU122))</f>
        <v>90</v>
      </c>
      <c r="AY122" s="19" cm="1">
        <f t="array" aca="1" ref="AY122" ca="1">IF(AND($AT122=$AT121, $CF121=""), CC121, INDEX(Monsters[Attack], $AU122))</f>
        <v>100</v>
      </c>
      <c r="AZ122" s="19" cm="1">
        <f t="array" aca="1" ref="AZ122" ca="1">IF(AND($AT122=$AT121, $CF121=""), CD121, INDEX(Monsters[Defense], $AU122))</f>
        <v>18</v>
      </c>
      <c r="BA122" s="19" cm="1">
        <f t="array" aca="1" ref="BA122" ca="1">IF(AND($AT122=$AT121, $CF121=""), CE121, INDEX(Monsters[Luck], $AU122))</f>
        <v>70</v>
      </c>
      <c r="BB122" cm="1">
        <f t="array" aca="1" ref="BB122" ca="1">IF(AU122=AU121, BB121, MATCH(INDEX(Monsters[Element], AU122), Elements, 0))</f>
        <v>6</v>
      </c>
      <c r="BC122" s="4" cm="1">
        <f t="array" aca="1" ref="BC122" ca="1">INDEX(Monsters[Chance to Use 2], AU122)</f>
        <v>0.25</v>
      </c>
      <c r="BD122" cm="1">
        <f t="array" aca="1" ref="BD122" ca="1">INDEX(Monsters[Ability 1 ID], AU122)</f>
        <v>7</v>
      </c>
      <c r="BE122" cm="1">
        <f t="array" aca="1" ref="BE122" ca="1">INDEX(Monsters[Ability 2 ID], AU122)</f>
        <v>2</v>
      </c>
      <c r="BF122" cm="1">
        <f t="array" aca="1" ref="BF122" ca="1">INDEX(Abilities[Stamina Cost], BD122)</f>
        <v>5</v>
      </c>
      <c r="BG122" cm="1">
        <f t="array" aca="1" ref="BG122" ca="1">INDEX(Abilities[Stamina Cost], BE122)</f>
        <v>6</v>
      </c>
      <c r="BH122">
        <f t="shared" ca="1" si="54"/>
        <v>1</v>
      </c>
      <c r="BI122">
        <f t="shared" ca="1" si="55"/>
        <v>5</v>
      </c>
      <c r="BJ122">
        <f t="shared" ca="1" si="56"/>
        <v>6</v>
      </c>
      <c r="BK122">
        <f t="shared" ca="1" si="57"/>
        <v>1</v>
      </c>
      <c r="BL122">
        <f t="shared" ca="1" si="58"/>
        <v>7</v>
      </c>
      <c r="BM122" s="19" cm="1">
        <f t="array" aca="1" ref="BM122" ca="1">INDEX(Abilities[Element ID], $BL122)</f>
        <v>3</v>
      </c>
      <c r="BN122" s="19" cm="1">
        <f t="array" aca="1" ref="BN122" ca="1">INDEX(Abilities[Stamina Cost], $BL122)</f>
        <v>5</v>
      </c>
      <c r="BO122" s="19" cm="1">
        <f t="array" aca="1" ref="BO122" ca="1">INDEX(Abilities[Min Damage], $BL122)</f>
        <v>5</v>
      </c>
      <c r="BP122" s="19" cm="1">
        <f t="array" aca="1" ref="BP122" ca="1">INDEX(Abilities[Max Damage], $BL122)</f>
        <v>10</v>
      </c>
      <c r="BQ122" s="15">
        <f t="shared" ca="1" si="59"/>
        <v>6.9668716864171403</v>
      </c>
      <c r="BR122" t="str" cm="1">
        <f t="array" aca="1" ref="BR122" ca="1">INDEX(Abilities[Special Effect], BL122)</f>
        <v>Fortify</v>
      </c>
      <c r="BS122" t="b" cm="1">
        <f t="array" aca="1" ref="BS122" ca="1">RAND() &lt;INDEX(Abilities[Effect Chance], BL122)*BA122/100</f>
        <v>0</v>
      </c>
      <c r="BT122" t="str">
        <f t="shared" ca="1" si="60"/>
        <v/>
      </c>
      <c r="BU122" s="15">
        <f t="shared" ca="1" si="61"/>
        <v>6.9668716864171403</v>
      </c>
      <c r="BV122" s="15">
        <f t="shared" ca="1" si="62"/>
        <v>4.0283453099422264</v>
      </c>
      <c r="BW122" t="b">
        <f t="shared" ca="1" si="63"/>
        <v>0</v>
      </c>
      <c r="BX122" t="b">
        <f ca="1">AND(BW122, AT122=COUNTA(Parties[Opponent Party]))</f>
        <v>0</v>
      </c>
      <c r="BY122" s="15" cm="1">
        <f t="array" aca="1" ref="BY122" ca="1">INDEX(ElementMultiplier, AA122, BB122)*100/AZ122</f>
        <v>8.3333333333333339</v>
      </c>
      <c r="BZ122" s="19">
        <f t="shared" ca="1" si="64"/>
        <v>34</v>
      </c>
      <c r="CA122" s="19">
        <f t="shared" ca="1" si="65"/>
        <v>86</v>
      </c>
      <c r="CB122" s="19">
        <f t="shared" ca="1" si="66"/>
        <v>85</v>
      </c>
      <c r="CC122" s="19">
        <f t="shared" ca="1" si="67"/>
        <v>100</v>
      </c>
      <c r="CD122" s="19">
        <f t="shared" ca="1" si="68"/>
        <v>18</v>
      </c>
      <c r="CE122" s="19">
        <f t="shared" ca="1" si="69"/>
        <v>70</v>
      </c>
      <c r="CF122" t="str">
        <f t="shared" ca="1" si="70"/>
        <v/>
      </c>
    </row>
    <row r="123" spans="8:84">
      <c r="H123">
        <f t="shared" ca="1" si="36"/>
        <v>1</v>
      </c>
      <c r="I123" cm="1">
        <f t="array" aca="1" ref="I123" ca="1">IF(H123=H122, I122, INDEX(Parties[Player ID], H123))</f>
        <v>1</v>
      </c>
      <c r="J123" t="str" cm="1">
        <f t="array" aca="1" ref="J123" ca="1">IF(I123=I122,J122, INDEX(Monsters[Name], I123))</f>
        <v>Hades</v>
      </c>
      <c r="K123" cm="1">
        <f t="array" aca="1" ref="K123" ca="1">IF(AND($H123=$H122, CF122=""), AO122, INDEX(Monsters[Health], $I123))</f>
        <v>75</v>
      </c>
      <c r="L123" cm="1">
        <f t="array" aca="1" ref="L123" ca="1">IF(AND($H123=$H122, $CF122=""), AP122, INDEX(Monsters[Stamina], $I123))</f>
        <v>75</v>
      </c>
      <c r="M123" s="19" cm="1">
        <f t="array" aca="1" ref="M123" ca="1">IF(AND($H123=$H122, $CF122=""), AQ122, INDEX(Monsters[Attack], $I123))</f>
        <v>70</v>
      </c>
      <c r="N123" s="19" cm="1">
        <f t="array" aca="1" ref="N123" ca="1">IF(AND($H123=$H122, $CF122=""), AR122, INDEX(Monsters[Defense], $I123))</f>
        <v>65</v>
      </c>
      <c r="O123" s="19" cm="1">
        <f t="array" aca="1" ref="O123" ca="1">IF(AND($H123=$H122, $CF122=""), AS122, INDEX(Monsters[Luck], $I123))</f>
        <v>50</v>
      </c>
      <c r="P123" cm="1">
        <f t="array" aca="1" ref="P123" ca="1">IF(I123=I122, P122, MATCH(INDEX(Monsters[Element], I123), Elements, 0))</f>
        <v>1</v>
      </c>
      <c r="Q123" s="4" cm="1">
        <f t="array" aca="1" ref="Q123" ca="1">INDEX(Monsters[Chance to Use 2], I123)</f>
        <v>0.55000000000000004</v>
      </c>
      <c r="R123" cm="1">
        <f t="array" aca="1" ref="R123" ca="1">INDEX(Monsters[Ability 1 ID], I123)</f>
        <v>1</v>
      </c>
      <c r="S123" cm="1">
        <f t="array" aca="1" ref="S123" ca="1">INDEX(Monsters[Ability 2 ID], I123)</f>
        <v>7</v>
      </c>
      <c r="T123" cm="1">
        <f t="array" aca="1" ref="T123" ca="1">INDEX(Abilities[Stamina Cost], R123)</f>
        <v>5</v>
      </c>
      <c r="U123" cm="1">
        <f t="array" aca="1" ref="U123" ca="1">INDEX(Abilities[Stamina Cost], S123)</f>
        <v>5</v>
      </c>
      <c r="V123">
        <f t="shared" ca="1" si="37"/>
        <v>1</v>
      </c>
      <c r="W123">
        <f t="shared" ca="1" si="38"/>
        <v>5</v>
      </c>
      <c r="X123">
        <f t="shared" ca="1" si="39"/>
        <v>5</v>
      </c>
      <c r="Y123">
        <f t="shared" ca="1" si="40"/>
        <v>2</v>
      </c>
      <c r="Z123">
        <f t="shared" ca="1" si="41"/>
        <v>7</v>
      </c>
      <c r="AA123" s="19" cm="1">
        <f t="array" aca="1" ref="AA123" ca="1">INDEX(Abilities[Element ID], $Z123)</f>
        <v>3</v>
      </c>
      <c r="AB123" s="19" cm="1">
        <f t="array" aca="1" ref="AB123" ca="1">INDEX(Abilities[Stamina Cost], $Z123)</f>
        <v>5</v>
      </c>
      <c r="AC123" s="19" cm="1">
        <f t="array" aca="1" ref="AC123" ca="1">INDEX(Abilities[Min Damage], $Z123)</f>
        <v>5</v>
      </c>
      <c r="AD123" s="19" cm="1">
        <f t="array" aca="1" ref="AD123" ca="1">INDEX(Abilities[Max Damage], $Z123)</f>
        <v>10</v>
      </c>
      <c r="AE123" s="15">
        <f t="shared" ca="1" si="42"/>
        <v>5.5212734262588903</v>
      </c>
      <c r="AF123" t="str" cm="1">
        <f t="array" aca="1" ref="AF123" ca="1">INDEX(Abilities[Special Effect], Z123)</f>
        <v>Fortify</v>
      </c>
      <c r="AG123" t="b" cm="1">
        <f t="array" aca="1" ref="AG123" ca="1">RAND() &lt;INDEX(Abilities[Effect Chance], Z123)*O123/100</f>
        <v>1</v>
      </c>
      <c r="AH123" t="str">
        <f t="shared" ca="1" si="43"/>
        <v>Fortify</v>
      </c>
      <c r="AI123" s="15">
        <f t="shared" ca="1" si="44"/>
        <v>5.5212734262588903</v>
      </c>
      <c r="AJ123" s="15">
        <f t="shared" ca="1" si="45"/>
        <v>7.2783977644917535</v>
      </c>
      <c r="AK123" t="b">
        <f t="shared" ca="1" si="46"/>
        <v>0</v>
      </c>
      <c r="AL123" t="b">
        <f ca="1">AND(AK123, H123=COUNTA(Parties[Player Party]))</f>
        <v>0</v>
      </c>
      <c r="AM123" s="15" cm="1">
        <f t="array" aca="1" ref="AM123" ca="1">INDEX(ElementMultiplier, BM123, P123)*100/N123</f>
        <v>0.76923076923076927</v>
      </c>
      <c r="AN123" s="15">
        <f t="shared" ca="1" si="47"/>
        <v>6</v>
      </c>
      <c r="AO123" s="19">
        <f t="shared" ca="1" si="48"/>
        <v>69</v>
      </c>
      <c r="AP123" s="19">
        <f t="shared" ca="1" si="49"/>
        <v>70</v>
      </c>
      <c r="AQ123" s="19">
        <f t="shared" ca="1" si="50"/>
        <v>70</v>
      </c>
      <c r="AR123" s="19">
        <f t="shared" ca="1" si="51"/>
        <v>72</v>
      </c>
      <c r="AS123" s="19">
        <f t="shared" ca="1" si="52"/>
        <v>50</v>
      </c>
      <c r="AT123">
        <f t="shared" ca="1" si="53"/>
        <v>1</v>
      </c>
      <c r="AU123" cm="1">
        <f t="array" aca="1" ref="AU123" ca="1">IF(AT123=AT122, AU122, INDEX(Parties[Opponent ID], AT123))</f>
        <v>8</v>
      </c>
      <c r="AV123" t="str" cm="1">
        <f t="array" aca="1" ref="AV123" ca="1">IF(AU123=AU122,AV122, INDEX(Monsters[Name], AU123))</f>
        <v>Ripper</v>
      </c>
      <c r="AW123" cm="1">
        <f t="array" aca="1" ref="AW123" ca="1">IF(AND($AT123=$AT122, $CF122=""), CA122, INDEX(Monsters[Health], $AU123))</f>
        <v>86</v>
      </c>
      <c r="AX123" cm="1">
        <f t="array" aca="1" ref="AX123" ca="1">IF(AND($AT123=$AT122, $CF122=""), CB122, INDEX(Monsters[Stamina], $AU123))</f>
        <v>85</v>
      </c>
      <c r="AY123" s="19" cm="1">
        <f t="array" aca="1" ref="AY123" ca="1">IF(AND($AT123=$AT122, $CF122=""), CC122, INDEX(Monsters[Attack], $AU123))</f>
        <v>100</v>
      </c>
      <c r="AZ123" s="19" cm="1">
        <f t="array" aca="1" ref="AZ123" ca="1">IF(AND($AT123=$AT122, $CF122=""), CD122, INDEX(Monsters[Defense], $AU123))</f>
        <v>18</v>
      </c>
      <c r="BA123" s="19" cm="1">
        <f t="array" aca="1" ref="BA123" ca="1">IF(AND($AT123=$AT122, $CF122=""), CE122, INDEX(Monsters[Luck], $AU123))</f>
        <v>70</v>
      </c>
      <c r="BB123" cm="1">
        <f t="array" aca="1" ref="BB123" ca="1">IF(AU123=AU122, BB122, MATCH(INDEX(Monsters[Element], AU123), Elements, 0))</f>
        <v>6</v>
      </c>
      <c r="BC123" s="4" cm="1">
        <f t="array" aca="1" ref="BC123" ca="1">INDEX(Monsters[Chance to Use 2], AU123)</f>
        <v>0.25</v>
      </c>
      <c r="BD123" cm="1">
        <f t="array" aca="1" ref="BD123" ca="1">INDEX(Monsters[Ability 1 ID], AU123)</f>
        <v>7</v>
      </c>
      <c r="BE123" cm="1">
        <f t="array" aca="1" ref="BE123" ca="1">INDEX(Monsters[Ability 2 ID], AU123)</f>
        <v>2</v>
      </c>
      <c r="BF123" cm="1">
        <f t="array" aca="1" ref="BF123" ca="1">INDEX(Abilities[Stamina Cost], BD123)</f>
        <v>5</v>
      </c>
      <c r="BG123" cm="1">
        <f t="array" aca="1" ref="BG123" ca="1">INDEX(Abilities[Stamina Cost], BE123)</f>
        <v>6</v>
      </c>
      <c r="BH123">
        <f t="shared" ca="1" si="54"/>
        <v>1</v>
      </c>
      <c r="BI123">
        <f t="shared" ca="1" si="55"/>
        <v>5</v>
      </c>
      <c r="BJ123">
        <f t="shared" ca="1" si="56"/>
        <v>6</v>
      </c>
      <c r="BK123">
        <f t="shared" ca="1" si="57"/>
        <v>1</v>
      </c>
      <c r="BL123">
        <f t="shared" ca="1" si="58"/>
        <v>7</v>
      </c>
      <c r="BM123" s="19" cm="1">
        <f t="array" aca="1" ref="BM123" ca="1">INDEX(Abilities[Element ID], $BL123)</f>
        <v>3</v>
      </c>
      <c r="BN123" s="19" cm="1">
        <f t="array" aca="1" ref="BN123" ca="1">INDEX(Abilities[Stamina Cost], $BL123)</f>
        <v>5</v>
      </c>
      <c r="BO123" s="19" cm="1">
        <f t="array" aca="1" ref="BO123" ca="1">INDEX(Abilities[Min Damage], $BL123)</f>
        <v>5</v>
      </c>
      <c r="BP123" s="19" cm="1">
        <f t="array" aca="1" ref="BP123" ca="1">INDEX(Abilities[Max Damage], $BL123)</f>
        <v>10</v>
      </c>
      <c r="BQ123" s="15">
        <f t="shared" ca="1" si="59"/>
        <v>7.2783977644917535</v>
      </c>
      <c r="BR123" t="str" cm="1">
        <f t="array" aca="1" ref="BR123" ca="1">INDEX(Abilities[Special Effect], BL123)</f>
        <v>Fortify</v>
      </c>
      <c r="BS123" t="b" cm="1">
        <f t="array" aca="1" ref="BS123" ca="1">RAND() &lt;INDEX(Abilities[Effect Chance], BL123)*BA123/100</f>
        <v>1</v>
      </c>
      <c r="BT123" t="str">
        <f t="shared" ca="1" si="60"/>
        <v>Fortify</v>
      </c>
      <c r="BU123" s="15">
        <f t="shared" ca="1" si="61"/>
        <v>7.2783977644917535</v>
      </c>
      <c r="BV123" s="15">
        <f t="shared" ca="1" si="62"/>
        <v>5.5212734262588903</v>
      </c>
      <c r="BW123" t="b">
        <f t="shared" ca="1" si="63"/>
        <v>0</v>
      </c>
      <c r="BX123" t="b">
        <f ca="1">AND(BW123, AT123=COUNTA(Parties[Opponent Party]))</f>
        <v>0</v>
      </c>
      <c r="BY123" s="15" cm="1">
        <f t="array" aca="1" ref="BY123" ca="1">INDEX(ElementMultiplier, AA123, BB123)*100/AZ123</f>
        <v>5.5555555555555554</v>
      </c>
      <c r="BZ123" s="19">
        <f t="shared" ca="1" si="64"/>
        <v>31</v>
      </c>
      <c r="CA123" s="19">
        <f t="shared" ca="1" si="65"/>
        <v>55</v>
      </c>
      <c r="CB123" s="19">
        <f t="shared" ca="1" si="66"/>
        <v>80</v>
      </c>
      <c r="CC123" s="19">
        <f t="shared" ca="1" si="67"/>
        <v>100</v>
      </c>
      <c r="CD123" s="19">
        <f t="shared" ca="1" si="68"/>
        <v>20</v>
      </c>
      <c r="CE123" s="19">
        <f t="shared" ca="1" si="69"/>
        <v>70</v>
      </c>
      <c r="CF123" t="str">
        <f t="shared" ca="1" si="70"/>
        <v/>
      </c>
    </row>
    <row r="124" spans="8:84">
      <c r="H124">
        <f t="shared" ca="1" si="36"/>
        <v>1</v>
      </c>
      <c r="I124" cm="1">
        <f t="array" aca="1" ref="I124" ca="1">IF(H124=H123, I123, INDEX(Parties[Player ID], H124))</f>
        <v>1</v>
      </c>
      <c r="J124" t="str" cm="1">
        <f t="array" aca="1" ref="J124" ca="1">IF(I124=I123,J123, INDEX(Monsters[Name], I124))</f>
        <v>Hades</v>
      </c>
      <c r="K124" cm="1">
        <f t="array" aca="1" ref="K124" ca="1">IF(AND($H124=$H123, CF123=""), AO123, INDEX(Monsters[Health], $I124))</f>
        <v>69</v>
      </c>
      <c r="L124" cm="1">
        <f t="array" aca="1" ref="L124" ca="1">IF(AND($H124=$H123, $CF123=""), AP123, INDEX(Monsters[Stamina], $I124))</f>
        <v>70</v>
      </c>
      <c r="M124" s="19" cm="1">
        <f t="array" aca="1" ref="M124" ca="1">IF(AND($H124=$H123, $CF123=""), AQ123, INDEX(Monsters[Attack], $I124))</f>
        <v>70</v>
      </c>
      <c r="N124" s="19" cm="1">
        <f t="array" aca="1" ref="N124" ca="1">IF(AND($H124=$H123, $CF123=""), AR123, INDEX(Monsters[Defense], $I124))</f>
        <v>72</v>
      </c>
      <c r="O124" s="19" cm="1">
        <f t="array" aca="1" ref="O124" ca="1">IF(AND($H124=$H123, $CF123=""), AS123, INDEX(Monsters[Luck], $I124))</f>
        <v>50</v>
      </c>
      <c r="P124" cm="1">
        <f t="array" aca="1" ref="P124" ca="1">IF(I124=I123, P123, MATCH(INDEX(Monsters[Element], I124), Elements, 0))</f>
        <v>1</v>
      </c>
      <c r="Q124" s="4" cm="1">
        <f t="array" aca="1" ref="Q124" ca="1">INDEX(Monsters[Chance to Use 2], I124)</f>
        <v>0.55000000000000004</v>
      </c>
      <c r="R124" cm="1">
        <f t="array" aca="1" ref="R124" ca="1">INDEX(Monsters[Ability 1 ID], I124)</f>
        <v>1</v>
      </c>
      <c r="S124" cm="1">
        <f t="array" aca="1" ref="S124" ca="1">INDEX(Monsters[Ability 2 ID], I124)</f>
        <v>7</v>
      </c>
      <c r="T124" cm="1">
        <f t="array" aca="1" ref="T124" ca="1">INDEX(Abilities[Stamina Cost], R124)</f>
        <v>5</v>
      </c>
      <c r="U124" cm="1">
        <f t="array" aca="1" ref="U124" ca="1">INDEX(Abilities[Stamina Cost], S124)</f>
        <v>5</v>
      </c>
      <c r="V124">
        <f t="shared" ca="1" si="37"/>
        <v>1</v>
      </c>
      <c r="W124">
        <f t="shared" ca="1" si="38"/>
        <v>5</v>
      </c>
      <c r="X124">
        <f t="shared" ca="1" si="39"/>
        <v>5</v>
      </c>
      <c r="Y124">
        <f t="shared" ca="1" si="40"/>
        <v>2</v>
      </c>
      <c r="Z124">
        <f t="shared" ca="1" si="41"/>
        <v>7</v>
      </c>
      <c r="AA124" s="19" cm="1">
        <f t="array" aca="1" ref="AA124" ca="1">INDEX(Abilities[Element ID], $Z124)</f>
        <v>3</v>
      </c>
      <c r="AB124" s="19" cm="1">
        <f t="array" aca="1" ref="AB124" ca="1">INDEX(Abilities[Stamina Cost], $Z124)</f>
        <v>5</v>
      </c>
      <c r="AC124" s="19" cm="1">
        <f t="array" aca="1" ref="AC124" ca="1">INDEX(Abilities[Min Damage], $Z124)</f>
        <v>5</v>
      </c>
      <c r="AD124" s="19" cm="1">
        <f t="array" aca="1" ref="AD124" ca="1">INDEX(Abilities[Max Damage], $Z124)</f>
        <v>10</v>
      </c>
      <c r="AE124" s="15">
        <f t="shared" ca="1" si="42"/>
        <v>4.8831463679420635</v>
      </c>
      <c r="AF124" t="str" cm="1">
        <f t="array" aca="1" ref="AF124" ca="1">INDEX(Abilities[Special Effect], Z124)</f>
        <v>Fortify</v>
      </c>
      <c r="AG124" t="b" cm="1">
        <f t="array" aca="1" ref="AG124" ca="1">RAND() &lt;INDEX(Abilities[Effect Chance], Z124)*O124/100</f>
        <v>0</v>
      </c>
      <c r="AH124" t="str">
        <f t="shared" ca="1" si="43"/>
        <v/>
      </c>
      <c r="AI124" s="15">
        <f t="shared" ca="1" si="44"/>
        <v>4.8831463679420635</v>
      </c>
      <c r="AJ124" s="15">
        <f t="shared" ca="1" si="45"/>
        <v>6.3676230930788957</v>
      </c>
      <c r="AK124" t="b">
        <f t="shared" ca="1" si="46"/>
        <v>0</v>
      </c>
      <c r="AL124" t="b">
        <f ca="1">AND(AK124, H124=COUNTA(Parties[Player Party]))</f>
        <v>0</v>
      </c>
      <c r="AM124" s="15" cm="1">
        <f t="array" aca="1" ref="AM124" ca="1">INDEX(ElementMultiplier, BM124, P124)*100/N124</f>
        <v>0.69444444444444442</v>
      </c>
      <c r="AN124" s="15">
        <f t="shared" ca="1" si="47"/>
        <v>4</v>
      </c>
      <c r="AO124" s="19">
        <f t="shared" ca="1" si="48"/>
        <v>65</v>
      </c>
      <c r="AP124" s="19">
        <f t="shared" ca="1" si="49"/>
        <v>65</v>
      </c>
      <c r="AQ124" s="19">
        <f t="shared" ca="1" si="50"/>
        <v>70</v>
      </c>
      <c r="AR124" s="19">
        <f t="shared" ca="1" si="51"/>
        <v>72</v>
      </c>
      <c r="AS124" s="19">
        <f t="shared" ca="1" si="52"/>
        <v>50</v>
      </c>
      <c r="AT124">
        <f t="shared" ca="1" si="53"/>
        <v>1</v>
      </c>
      <c r="AU124" cm="1">
        <f t="array" aca="1" ref="AU124" ca="1">IF(AT124=AT123, AU123, INDEX(Parties[Opponent ID], AT124))</f>
        <v>8</v>
      </c>
      <c r="AV124" t="str" cm="1">
        <f t="array" aca="1" ref="AV124" ca="1">IF(AU124=AU123,AV123, INDEX(Monsters[Name], AU124))</f>
        <v>Ripper</v>
      </c>
      <c r="AW124" cm="1">
        <f t="array" aca="1" ref="AW124" ca="1">IF(AND($AT124=$AT123, $CF123=""), CA123, INDEX(Monsters[Health], $AU124))</f>
        <v>55</v>
      </c>
      <c r="AX124" cm="1">
        <f t="array" aca="1" ref="AX124" ca="1">IF(AND($AT124=$AT123, $CF123=""), CB123, INDEX(Monsters[Stamina], $AU124))</f>
        <v>80</v>
      </c>
      <c r="AY124" s="19" cm="1">
        <f t="array" aca="1" ref="AY124" ca="1">IF(AND($AT124=$AT123, $CF123=""), CC123, INDEX(Monsters[Attack], $AU124))</f>
        <v>100</v>
      </c>
      <c r="AZ124" s="19" cm="1">
        <f t="array" aca="1" ref="AZ124" ca="1">IF(AND($AT124=$AT123, $CF123=""), CD123, INDEX(Monsters[Defense], $AU124))</f>
        <v>20</v>
      </c>
      <c r="BA124" s="19" cm="1">
        <f t="array" aca="1" ref="BA124" ca="1">IF(AND($AT124=$AT123, $CF123=""), CE123, INDEX(Monsters[Luck], $AU124))</f>
        <v>70</v>
      </c>
      <c r="BB124" cm="1">
        <f t="array" aca="1" ref="BB124" ca="1">IF(AU124=AU123, BB123, MATCH(INDEX(Monsters[Element], AU124), Elements, 0))</f>
        <v>6</v>
      </c>
      <c r="BC124" s="4" cm="1">
        <f t="array" aca="1" ref="BC124" ca="1">INDEX(Monsters[Chance to Use 2], AU124)</f>
        <v>0.25</v>
      </c>
      <c r="BD124" cm="1">
        <f t="array" aca="1" ref="BD124" ca="1">INDEX(Monsters[Ability 1 ID], AU124)</f>
        <v>7</v>
      </c>
      <c r="BE124" cm="1">
        <f t="array" aca="1" ref="BE124" ca="1">INDEX(Monsters[Ability 2 ID], AU124)</f>
        <v>2</v>
      </c>
      <c r="BF124" cm="1">
        <f t="array" aca="1" ref="BF124" ca="1">INDEX(Abilities[Stamina Cost], BD124)</f>
        <v>5</v>
      </c>
      <c r="BG124" cm="1">
        <f t="array" aca="1" ref="BG124" ca="1">INDEX(Abilities[Stamina Cost], BE124)</f>
        <v>6</v>
      </c>
      <c r="BH124">
        <f t="shared" ca="1" si="54"/>
        <v>1</v>
      </c>
      <c r="BI124">
        <f t="shared" ca="1" si="55"/>
        <v>5</v>
      </c>
      <c r="BJ124">
        <f t="shared" ca="1" si="56"/>
        <v>6</v>
      </c>
      <c r="BK124">
        <f t="shared" ca="1" si="57"/>
        <v>1</v>
      </c>
      <c r="BL124">
        <f t="shared" ca="1" si="58"/>
        <v>7</v>
      </c>
      <c r="BM124" s="19" cm="1">
        <f t="array" aca="1" ref="BM124" ca="1">INDEX(Abilities[Element ID], $BL124)</f>
        <v>3</v>
      </c>
      <c r="BN124" s="19" cm="1">
        <f t="array" aca="1" ref="BN124" ca="1">INDEX(Abilities[Stamina Cost], $BL124)</f>
        <v>5</v>
      </c>
      <c r="BO124" s="19" cm="1">
        <f t="array" aca="1" ref="BO124" ca="1">INDEX(Abilities[Min Damage], $BL124)</f>
        <v>5</v>
      </c>
      <c r="BP124" s="19" cm="1">
        <f t="array" aca="1" ref="BP124" ca="1">INDEX(Abilities[Max Damage], $BL124)</f>
        <v>10</v>
      </c>
      <c r="BQ124" s="15">
        <f t="shared" ca="1" si="59"/>
        <v>6.3676230930788957</v>
      </c>
      <c r="BR124" t="str" cm="1">
        <f t="array" aca="1" ref="BR124" ca="1">INDEX(Abilities[Special Effect], BL124)</f>
        <v>Fortify</v>
      </c>
      <c r="BS124" t="b" cm="1">
        <f t="array" aca="1" ref="BS124" ca="1">RAND() &lt;INDEX(Abilities[Effect Chance], BL124)*BA124/100</f>
        <v>1</v>
      </c>
      <c r="BT124" t="str">
        <f t="shared" ca="1" si="60"/>
        <v>Fortify</v>
      </c>
      <c r="BU124" s="15">
        <f t="shared" ca="1" si="61"/>
        <v>6.3676230930788957</v>
      </c>
      <c r="BV124" s="15">
        <f t="shared" ca="1" si="62"/>
        <v>4.8831463679420635</v>
      </c>
      <c r="BW124" t="b">
        <f t="shared" ca="1" si="63"/>
        <v>0</v>
      </c>
      <c r="BX124" t="b">
        <f ca="1">AND(BW124, AT124=COUNTA(Parties[Opponent Party]))</f>
        <v>0</v>
      </c>
      <c r="BY124" s="15" cm="1">
        <f t="array" aca="1" ref="BY124" ca="1">INDEX(ElementMultiplier, AA124, BB124)*100/AZ124</f>
        <v>5</v>
      </c>
      <c r="BZ124" s="19">
        <f t="shared" ca="1" si="64"/>
        <v>24</v>
      </c>
      <c r="CA124" s="19">
        <f t="shared" ca="1" si="65"/>
        <v>31</v>
      </c>
      <c r="CB124" s="19">
        <f t="shared" ca="1" si="66"/>
        <v>75</v>
      </c>
      <c r="CC124" s="19">
        <f t="shared" ca="1" si="67"/>
        <v>100</v>
      </c>
      <c r="CD124" s="19">
        <f t="shared" ca="1" si="68"/>
        <v>22</v>
      </c>
      <c r="CE124" s="19">
        <f t="shared" ca="1" si="69"/>
        <v>70</v>
      </c>
      <c r="CF124" t="str">
        <f t="shared" ca="1" si="70"/>
        <v/>
      </c>
    </row>
    <row r="125" spans="8:84">
      <c r="H125">
        <f t="shared" ca="1" si="36"/>
        <v>1</v>
      </c>
      <c r="I125" cm="1">
        <f t="array" aca="1" ref="I125" ca="1">IF(H125=H124, I124, INDEX(Parties[Player ID], H125))</f>
        <v>1</v>
      </c>
      <c r="J125" t="str" cm="1">
        <f t="array" aca="1" ref="J125" ca="1">IF(I125=I124,J124, INDEX(Monsters[Name], I125))</f>
        <v>Hades</v>
      </c>
      <c r="K125" cm="1">
        <f t="array" aca="1" ref="K125" ca="1">IF(AND($H125=$H124, CF124=""), AO124, INDEX(Monsters[Health], $I125))</f>
        <v>65</v>
      </c>
      <c r="L125" cm="1">
        <f t="array" aca="1" ref="L125" ca="1">IF(AND($H125=$H124, $CF124=""), AP124, INDEX(Monsters[Stamina], $I125))</f>
        <v>65</v>
      </c>
      <c r="M125" s="19" cm="1">
        <f t="array" aca="1" ref="M125" ca="1">IF(AND($H125=$H124, $CF124=""), AQ124, INDEX(Monsters[Attack], $I125))</f>
        <v>70</v>
      </c>
      <c r="N125" s="19" cm="1">
        <f t="array" aca="1" ref="N125" ca="1">IF(AND($H125=$H124, $CF124=""), AR124, INDEX(Monsters[Defense], $I125))</f>
        <v>72</v>
      </c>
      <c r="O125" s="19" cm="1">
        <f t="array" aca="1" ref="O125" ca="1">IF(AND($H125=$H124, $CF124=""), AS124, INDEX(Monsters[Luck], $I125))</f>
        <v>50</v>
      </c>
      <c r="P125" cm="1">
        <f t="array" aca="1" ref="P125" ca="1">IF(I125=I124, P124, MATCH(INDEX(Monsters[Element], I125), Elements, 0))</f>
        <v>1</v>
      </c>
      <c r="Q125" s="4" cm="1">
        <f t="array" aca="1" ref="Q125" ca="1">INDEX(Monsters[Chance to Use 2], I125)</f>
        <v>0.55000000000000004</v>
      </c>
      <c r="R125" cm="1">
        <f t="array" aca="1" ref="R125" ca="1">INDEX(Monsters[Ability 1 ID], I125)</f>
        <v>1</v>
      </c>
      <c r="S125" cm="1">
        <f t="array" aca="1" ref="S125" ca="1">INDEX(Monsters[Ability 2 ID], I125)</f>
        <v>7</v>
      </c>
      <c r="T125" cm="1">
        <f t="array" aca="1" ref="T125" ca="1">INDEX(Abilities[Stamina Cost], R125)</f>
        <v>5</v>
      </c>
      <c r="U125" cm="1">
        <f t="array" aca="1" ref="U125" ca="1">INDEX(Abilities[Stamina Cost], S125)</f>
        <v>5</v>
      </c>
      <c r="V125">
        <f t="shared" ca="1" si="37"/>
        <v>1</v>
      </c>
      <c r="W125">
        <f t="shared" ca="1" si="38"/>
        <v>5</v>
      </c>
      <c r="X125">
        <f t="shared" ca="1" si="39"/>
        <v>5</v>
      </c>
      <c r="Y125">
        <f t="shared" ca="1" si="40"/>
        <v>2</v>
      </c>
      <c r="Z125">
        <f t="shared" ca="1" si="41"/>
        <v>7</v>
      </c>
      <c r="AA125" s="19" cm="1">
        <f t="array" aca="1" ref="AA125" ca="1">INDEX(Abilities[Element ID], $Z125)</f>
        <v>3</v>
      </c>
      <c r="AB125" s="19" cm="1">
        <f t="array" aca="1" ref="AB125" ca="1">INDEX(Abilities[Stamina Cost], $Z125)</f>
        <v>5</v>
      </c>
      <c r="AC125" s="19" cm="1">
        <f t="array" aca="1" ref="AC125" ca="1">INDEX(Abilities[Min Damage], $Z125)</f>
        <v>5</v>
      </c>
      <c r="AD125" s="19" cm="1">
        <f t="array" aca="1" ref="AD125" ca="1">INDEX(Abilities[Max Damage], $Z125)</f>
        <v>10</v>
      </c>
      <c r="AE125" s="15">
        <f t="shared" ca="1" si="42"/>
        <v>5.4274981490818668</v>
      </c>
      <c r="AF125" t="str" cm="1">
        <f t="array" aca="1" ref="AF125" ca="1">INDEX(Abilities[Special Effect], Z125)</f>
        <v>Fortify</v>
      </c>
      <c r="AG125" t="b" cm="1">
        <f t="array" aca="1" ref="AG125" ca="1">RAND() &lt;INDEX(Abilities[Effect Chance], Z125)*O125/100</f>
        <v>0</v>
      </c>
      <c r="AH125" t="str">
        <f t="shared" ca="1" si="43"/>
        <v/>
      </c>
      <c r="AI125" s="15">
        <f t="shared" ca="1" si="44"/>
        <v>5.4274981490818668</v>
      </c>
      <c r="AJ125" s="15">
        <f t="shared" ca="1" si="45"/>
        <v>8.4583546615207492</v>
      </c>
      <c r="AK125" t="b">
        <f t="shared" ca="1" si="46"/>
        <v>0</v>
      </c>
      <c r="AL125" t="b">
        <f ca="1">AND(AK125, H125=COUNTA(Parties[Player Party]))</f>
        <v>0</v>
      </c>
      <c r="AM125" s="15" cm="1">
        <f t="array" aca="1" ref="AM125" ca="1">INDEX(ElementMultiplier, BM125, P125)*100/N125</f>
        <v>0.69444444444444442</v>
      </c>
      <c r="AN125" s="15">
        <f t="shared" ca="1" si="47"/>
        <v>6</v>
      </c>
      <c r="AO125" s="19">
        <f t="shared" ca="1" si="48"/>
        <v>59</v>
      </c>
      <c r="AP125" s="19">
        <f t="shared" ca="1" si="49"/>
        <v>60</v>
      </c>
      <c r="AQ125" s="19">
        <f t="shared" ca="1" si="50"/>
        <v>70</v>
      </c>
      <c r="AR125" s="19">
        <f t="shared" ca="1" si="51"/>
        <v>72</v>
      </c>
      <c r="AS125" s="19">
        <f t="shared" ca="1" si="52"/>
        <v>50</v>
      </c>
      <c r="AT125">
        <f t="shared" ca="1" si="53"/>
        <v>1</v>
      </c>
      <c r="AU125" cm="1">
        <f t="array" aca="1" ref="AU125" ca="1">IF(AT125=AT124, AU124, INDEX(Parties[Opponent ID], AT125))</f>
        <v>8</v>
      </c>
      <c r="AV125" t="str" cm="1">
        <f t="array" aca="1" ref="AV125" ca="1">IF(AU125=AU124,AV124, INDEX(Monsters[Name], AU125))</f>
        <v>Ripper</v>
      </c>
      <c r="AW125" cm="1">
        <f t="array" aca="1" ref="AW125" ca="1">IF(AND($AT125=$AT124, $CF124=""), CA124, INDEX(Monsters[Health], $AU125))</f>
        <v>31</v>
      </c>
      <c r="AX125" cm="1">
        <f t="array" aca="1" ref="AX125" ca="1">IF(AND($AT125=$AT124, $CF124=""), CB124, INDEX(Monsters[Stamina], $AU125))</f>
        <v>75</v>
      </c>
      <c r="AY125" s="19" cm="1">
        <f t="array" aca="1" ref="AY125" ca="1">IF(AND($AT125=$AT124, $CF124=""), CC124, INDEX(Monsters[Attack], $AU125))</f>
        <v>100</v>
      </c>
      <c r="AZ125" s="19" cm="1">
        <f t="array" aca="1" ref="AZ125" ca="1">IF(AND($AT125=$AT124, $CF124=""), CD124, INDEX(Monsters[Defense], $AU125))</f>
        <v>22</v>
      </c>
      <c r="BA125" s="19" cm="1">
        <f t="array" aca="1" ref="BA125" ca="1">IF(AND($AT125=$AT124, $CF124=""), CE124, INDEX(Monsters[Luck], $AU125))</f>
        <v>70</v>
      </c>
      <c r="BB125" cm="1">
        <f t="array" aca="1" ref="BB125" ca="1">IF(AU125=AU124, BB124, MATCH(INDEX(Monsters[Element], AU125), Elements, 0))</f>
        <v>6</v>
      </c>
      <c r="BC125" s="4" cm="1">
        <f t="array" aca="1" ref="BC125" ca="1">INDEX(Monsters[Chance to Use 2], AU125)</f>
        <v>0.25</v>
      </c>
      <c r="BD125" cm="1">
        <f t="array" aca="1" ref="BD125" ca="1">INDEX(Monsters[Ability 1 ID], AU125)</f>
        <v>7</v>
      </c>
      <c r="BE125" cm="1">
        <f t="array" aca="1" ref="BE125" ca="1">INDEX(Monsters[Ability 2 ID], AU125)</f>
        <v>2</v>
      </c>
      <c r="BF125" cm="1">
        <f t="array" aca="1" ref="BF125" ca="1">INDEX(Abilities[Stamina Cost], BD125)</f>
        <v>5</v>
      </c>
      <c r="BG125" cm="1">
        <f t="array" aca="1" ref="BG125" ca="1">INDEX(Abilities[Stamina Cost], BE125)</f>
        <v>6</v>
      </c>
      <c r="BH125">
        <f t="shared" ca="1" si="54"/>
        <v>1</v>
      </c>
      <c r="BI125">
        <f t="shared" ca="1" si="55"/>
        <v>5</v>
      </c>
      <c r="BJ125">
        <f t="shared" ca="1" si="56"/>
        <v>6</v>
      </c>
      <c r="BK125">
        <f t="shared" ca="1" si="57"/>
        <v>1</v>
      </c>
      <c r="BL125">
        <f t="shared" ca="1" si="58"/>
        <v>7</v>
      </c>
      <c r="BM125" s="19" cm="1">
        <f t="array" aca="1" ref="BM125" ca="1">INDEX(Abilities[Element ID], $BL125)</f>
        <v>3</v>
      </c>
      <c r="BN125" s="19" cm="1">
        <f t="array" aca="1" ref="BN125" ca="1">INDEX(Abilities[Stamina Cost], $BL125)</f>
        <v>5</v>
      </c>
      <c r="BO125" s="19" cm="1">
        <f t="array" aca="1" ref="BO125" ca="1">INDEX(Abilities[Min Damage], $BL125)</f>
        <v>5</v>
      </c>
      <c r="BP125" s="19" cm="1">
        <f t="array" aca="1" ref="BP125" ca="1">INDEX(Abilities[Max Damage], $BL125)</f>
        <v>10</v>
      </c>
      <c r="BQ125" s="15">
        <f t="shared" ca="1" si="59"/>
        <v>8.4583546615207492</v>
      </c>
      <c r="BR125" t="str" cm="1">
        <f t="array" aca="1" ref="BR125" ca="1">INDEX(Abilities[Special Effect], BL125)</f>
        <v>Fortify</v>
      </c>
      <c r="BS125" t="b" cm="1">
        <f t="array" aca="1" ref="BS125" ca="1">RAND() &lt;INDEX(Abilities[Effect Chance], BL125)*BA125/100</f>
        <v>0</v>
      </c>
      <c r="BT125" t="str">
        <f t="shared" ca="1" si="60"/>
        <v/>
      </c>
      <c r="BU125" s="15">
        <f t="shared" ca="1" si="61"/>
        <v>8.4583546615207492</v>
      </c>
      <c r="BV125" s="15">
        <f t="shared" ca="1" si="62"/>
        <v>5.4274981490818668</v>
      </c>
      <c r="BW125" t="b">
        <f t="shared" ca="1" si="63"/>
        <v>0</v>
      </c>
      <c r="BX125" t="b">
        <f ca="1">AND(BW125, AT125=COUNTA(Parties[Opponent Party]))</f>
        <v>0</v>
      </c>
      <c r="BY125" s="15" cm="1">
        <f t="array" aca="1" ref="BY125" ca="1">INDEX(ElementMultiplier, AA125, BB125)*100/AZ125</f>
        <v>4.5454545454545459</v>
      </c>
      <c r="BZ125" s="19">
        <f t="shared" ca="1" si="64"/>
        <v>25</v>
      </c>
      <c r="CA125" s="19">
        <f t="shared" ca="1" si="65"/>
        <v>6</v>
      </c>
      <c r="CB125" s="19">
        <f t="shared" ca="1" si="66"/>
        <v>70</v>
      </c>
      <c r="CC125" s="19">
        <f t="shared" ca="1" si="67"/>
        <v>100</v>
      </c>
      <c r="CD125" s="19">
        <f t="shared" ca="1" si="68"/>
        <v>22</v>
      </c>
      <c r="CE125" s="19">
        <f t="shared" ca="1" si="69"/>
        <v>70</v>
      </c>
      <c r="CF125" t="str">
        <f t="shared" ca="1" si="70"/>
        <v/>
      </c>
    </row>
    <row r="126" spans="8:84">
      <c r="H126">
        <f t="shared" ca="1" si="36"/>
        <v>1</v>
      </c>
      <c r="I126" cm="1">
        <f t="array" aca="1" ref="I126" ca="1">IF(H126=H125, I125, INDEX(Parties[Player ID], H126))</f>
        <v>1</v>
      </c>
      <c r="J126" t="str" cm="1">
        <f t="array" aca="1" ref="J126" ca="1">IF(I126=I125,J125, INDEX(Monsters[Name], I126))</f>
        <v>Hades</v>
      </c>
      <c r="K126" cm="1">
        <f t="array" aca="1" ref="K126" ca="1">IF(AND($H126=$H125, CF125=""), AO125, INDEX(Monsters[Health], $I126))</f>
        <v>59</v>
      </c>
      <c r="L126" cm="1">
        <f t="array" aca="1" ref="L126" ca="1">IF(AND($H126=$H125, $CF125=""), AP125, INDEX(Monsters[Stamina], $I126))</f>
        <v>60</v>
      </c>
      <c r="M126" s="19" cm="1">
        <f t="array" aca="1" ref="M126" ca="1">IF(AND($H126=$H125, $CF125=""), AQ125, INDEX(Monsters[Attack], $I126))</f>
        <v>70</v>
      </c>
      <c r="N126" s="19" cm="1">
        <f t="array" aca="1" ref="N126" ca="1">IF(AND($H126=$H125, $CF125=""), AR125, INDEX(Monsters[Defense], $I126))</f>
        <v>72</v>
      </c>
      <c r="O126" s="19" cm="1">
        <f t="array" aca="1" ref="O126" ca="1">IF(AND($H126=$H125, $CF125=""), AS125, INDEX(Monsters[Luck], $I126))</f>
        <v>50</v>
      </c>
      <c r="P126" cm="1">
        <f t="array" aca="1" ref="P126" ca="1">IF(I126=I125, P125, MATCH(INDEX(Monsters[Element], I126), Elements, 0))</f>
        <v>1</v>
      </c>
      <c r="Q126" s="4" cm="1">
        <f t="array" aca="1" ref="Q126" ca="1">INDEX(Monsters[Chance to Use 2], I126)</f>
        <v>0.55000000000000004</v>
      </c>
      <c r="R126" cm="1">
        <f t="array" aca="1" ref="R126" ca="1">INDEX(Monsters[Ability 1 ID], I126)</f>
        <v>1</v>
      </c>
      <c r="S126" cm="1">
        <f t="array" aca="1" ref="S126" ca="1">INDEX(Monsters[Ability 2 ID], I126)</f>
        <v>7</v>
      </c>
      <c r="T126" cm="1">
        <f t="array" aca="1" ref="T126" ca="1">INDEX(Abilities[Stamina Cost], R126)</f>
        <v>5</v>
      </c>
      <c r="U126" cm="1">
        <f t="array" aca="1" ref="U126" ca="1">INDEX(Abilities[Stamina Cost], S126)</f>
        <v>5</v>
      </c>
      <c r="V126">
        <f t="shared" ca="1" si="37"/>
        <v>1</v>
      </c>
      <c r="W126">
        <f t="shared" ca="1" si="38"/>
        <v>5</v>
      </c>
      <c r="X126">
        <f t="shared" ca="1" si="39"/>
        <v>5</v>
      </c>
      <c r="Y126">
        <f t="shared" ca="1" si="40"/>
        <v>2</v>
      </c>
      <c r="Z126">
        <f t="shared" ca="1" si="41"/>
        <v>7</v>
      </c>
      <c r="AA126" s="19" cm="1">
        <f t="array" aca="1" ref="AA126" ca="1">INDEX(Abilities[Element ID], $Z126)</f>
        <v>3</v>
      </c>
      <c r="AB126" s="19" cm="1">
        <f t="array" aca="1" ref="AB126" ca="1">INDEX(Abilities[Stamina Cost], $Z126)</f>
        <v>5</v>
      </c>
      <c r="AC126" s="19" cm="1">
        <f t="array" aca="1" ref="AC126" ca="1">INDEX(Abilities[Min Damage], $Z126)</f>
        <v>5</v>
      </c>
      <c r="AD126" s="19" cm="1">
        <f t="array" aca="1" ref="AD126" ca="1">INDEX(Abilities[Max Damage], $Z126)</f>
        <v>10</v>
      </c>
      <c r="AE126" s="15">
        <f t="shared" ca="1" si="42"/>
        <v>4.9701970328989544</v>
      </c>
      <c r="AF126" t="str" cm="1">
        <f t="array" aca="1" ref="AF126" ca="1">INDEX(Abilities[Special Effect], Z126)</f>
        <v>Fortify</v>
      </c>
      <c r="AG126" t="b" cm="1">
        <f t="array" aca="1" ref="AG126" ca="1">RAND() &lt;INDEX(Abilities[Effect Chance], Z126)*O126/100</f>
        <v>1</v>
      </c>
      <c r="AH126" t="str">
        <f t="shared" ca="1" si="43"/>
        <v>Fortify</v>
      </c>
      <c r="AI126" s="15">
        <f t="shared" ca="1" si="44"/>
        <v>4.9701970328989544</v>
      </c>
      <c r="AJ126" s="15">
        <f t="shared" ca="1" si="45"/>
        <v>20.340981580207369</v>
      </c>
      <c r="AK126" t="b">
        <f t="shared" ca="1" si="46"/>
        <v>0</v>
      </c>
      <c r="AL126" t="b">
        <f ca="1">AND(AK126, H126=COUNTA(Parties[Player Party]))</f>
        <v>0</v>
      </c>
      <c r="AM126" s="15" cm="1">
        <f t="array" aca="1" ref="AM126" ca="1">INDEX(ElementMultiplier, BM126, P126)*100/N126</f>
        <v>1.3888888888888888</v>
      </c>
      <c r="AN126" s="15">
        <f t="shared" ca="1" si="47"/>
        <v>28</v>
      </c>
      <c r="AO126" s="19">
        <f t="shared" ca="1" si="48"/>
        <v>31</v>
      </c>
      <c r="AP126" s="19">
        <f t="shared" ca="1" si="49"/>
        <v>55</v>
      </c>
      <c r="AQ126" s="19">
        <f t="shared" ca="1" si="50"/>
        <v>70</v>
      </c>
      <c r="AR126" s="19">
        <f t="shared" ca="1" si="51"/>
        <v>71</v>
      </c>
      <c r="AS126" s="19">
        <f t="shared" ca="1" si="52"/>
        <v>50</v>
      </c>
      <c r="AT126">
        <f t="shared" ca="1" si="53"/>
        <v>1</v>
      </c>
      <c r="AU126" cm="1">
        <f t="array" aca="1" ref="AU126" ca="1">IF(AT126=AT125, AU125, INDEX(Parties[Opponent ID], AT126))</f>
        <v>8</v>
      </c>
      <c r="AV126" t="str" cm="1">
        <f t="array" aca="1" ref="AV126" ca="1">IF(AU126=AU125,AV125, INDEX(Monsters[Name], AU126))</f>
        <v>Ripper</v>
      </c>
      <c r="AW126" cm="1">
        <f t="array" aca="1" ref="AW126" ca="1">IF(AND($AT126=$AT125, $CF125=""), CA125, INDEX(Monsters[Health], $AU126))</f>
        <v>6</v>
      </c>
      <c r="AX126" cm="1">
        <f t="array" aca="1" ref="AX126" ca="1">IF(AND($AT126=$AT125, $CF125=""), CB125, INDEX(Monsters[Stamina], $AU126))</f>
        <v>70</v>
      </c>
      <c r="AY126" s="19" cm="1">
        <f t="array" aca="1" ref="AY126" ca="1">IF(AND($AT126=$AT125, $CF125=""), CC125, INDEX(Monsters[Attack], $AU126))</f>
        <v>100</v>
      </c>
      <c r="AZ126" s="19" cm="1">
        <f t="array" aca="1" ref="AZ126" ca="1">IF(AND($AT126=$AT125, $CF125=""), CD125, INDEX(Monsters[Defense], $AU126))</f>
        <v>22</v>
      </c>
      <c r="BA126" s="19" cm="1">
        <f t="array" aca="1" ref="BA126" ca="1">IF(AND($AT126=$AT125, $CF125=""), CE125, INDEX(Monsters[Luck], $AU126))</f>
        <v>70</v>
      </c>
      <c r="BB126" cm="1">
        <f t="array" aca="1" ref="BB126" ca="1">IF(AU126=AU125, BB125, MATCH(INDEX(Monsters[Element], AU126), Elements, 0))</f>
        <v>6</v>
      </c>
      <c r="BC126" s="4" cm="1">
        <f t="array" aca="1" ref="BC126" ca="1">INDEX(Monsters[Chance to Use 2], AU126)</f>
        <v>0.25</v>
      </c>
      <c r="BD126" cm="1">
        <f t="array" aca="1" ref="BD126" ca="1">INDEX(Monsters[Ability 1 ID], AU126)</f>
        <v>7</v>
      </c>
      <c r="BE126" cm="1">
        <f t="array" aca="1" ref="BE126" ca="1">INDEX(Monsters[Ability 2 ID], AU126)</f>
        <v>2</v>
      </c>
      <c r="BF126" cm="1">
        <f t="array" aca="1" ref="BF126" ca="1">INDEX(Abilities[Stamina Cost], BD126)</f>
        <v>5</v>
      </c>
      <c r="BG126" cm="1">
        <f t="array" aca="1" ref="BG126" ca="1">INDEX(Abilities[Stamina Cost], BE126)</f>
        <v>6</v>
      </c>
      <c r="BH126">
        <f t="shared" ca="1" si="54"/>
        <v>1</v>
      </c>
      <c r="BI126">
        <f t="shared" ca="1" si="55"/>
        <v>5</v>
      </c>
      <c r="BJ126">
        <f t="shared" ca="1" si="56"/>
        <v>6</v>
      </c>
      <c r="BK126">
        <f t="shared" ca="1" si="57"/>
        <v>2</v>
      </c>
      <c r="BL126">
        <f t="shared" ca="1" si="58"/>
        <v>2</v>
      </c>
      <c r="BM126" s="19" cm="1">
        <f t="array" aca="1" ref="BM126" ca="1">INDEX(Abilities[Element ID], $BL126)</f>
        <v>1</v>
      </c>
      <c r="BN126" s="19" cm="1">
        <f t="array" aca="1" ref="BN126" ca="1">INDEX(Abilities[Stamina Cost], $BL126)</f>
        <v>6</v>
      </c>
      <c r="BO126" s="19" cm="1">
        <f t="array" aca="1" ref="BO126" ca="1">INDEX(Abilities[Min Damage], $BL126)</f>
        <v>10</v>
      </c>
      <c r="BP126" s="19" cm="1">
        <f t="array" aca="1" ref="BP126" ca="1">INDEX(Abilities[Max Damage], $BL126)</f>
        <v>25</v>
      </c>
      <c r="BQ126" s="15">
        <f t="shared" ca="1" si="59"/>
        <v>20.340981580207369</v>
      </c>
      <c r="BR126" t="str" cm="1">
        <f t="array" aca="1" ref="BR126" ca="1">INDEX(Abilities[Special Effect], BL126)</f>
        <v>Sunder</v>
      </c>
      <c r="BS126" t="b" cm="1">
        <f t="array" aca="1" ref="BS126" ca="1">RAND() &lt;INDEX(Abilities[Effect Chance], BL126)*BA126/100</f>
        <v>1</v>
      </c>
      <c r="BT126" t="str">
        <f t="shared" ca="1" si="60"/>
        <v>Sunder</v>
      </c>
      <c r="BU126" s="15">
        <f t="shared" ca="1" si="61"/>
        <v>20.340981580207369</v>
      </c>
      <c r="BV126" s="15">
        <f t="shared" ca="1" si="62"/>
        <v>4.9701970328989544</v>
      </c>
      <c r="BW126" t="b">
        <f t="shared" ca="1" si="63"/>
        <v>1</v>
      </c>
      <c r="BX126" t="b">
        <f ca="1">AND(BW126, AT126=COUNTA(Parties[Opponent Party]))</f>
        <v>1</v>
      </c>
      <c r="BY126" s="15" cm="1">
        <f t="array" aca="1" ref="BY126" ca="1">INDEX(ElementMultiplier, AA126, BB126)*100/AZ126</f>
        <v>4.5454545454545459</v>
      </c>
      <c r="BZ126" s="19">
        <f t="shared" ca="1" si="64"/>
        <v>23</v>
      </c>
      <c r="CA126" s="19">
        <f t="shared" ca="1" si="65"/>
        <v>0</v>
      </c>
      <c r="CB126" s="19">
        <f t="shared" ca="1" si="66"/>
        <v>64</v>
      </c>
      <c r="CC126" s="19">
        <f t="shared" ca="1" si="67"/>
        <v>100</v>
      </c>
      <c r="CD126" s="19">
        <f t="shared" ca="1" si="68"/>
        <v>22</v>
      </c>
      <c r="CE126" s="19">
        <f t="shared" ca="1" si="69"/>
        <v>70</v>
      </c>
      <c r="CF126" t="str">
        <f t="shared" ca="1" si="70"/>
        <v>Player</v>
      </c>
    </row>
    <row r="127" spans="8:84">
      <c r="H127">
        <f t="shared" ca="1" si="36"/>
        <v>1</v>
      </c>
      <c r="I127" cm="1">
        <f t="array" aca="1" ref="I127" ca="1">IF(H127=H126, I126, INDEX(Parties[Player ID], H127))</f>
        <v>1</v>
      </c>
      <c r="J127" t="str" cm="1">
        <f t="array" aca="1" ref="J127" ca="1">IF(I127=I126,J126, INDEX(Monsters[Name], I127))</f>
        <v>Hades</v>
      </c>
      <c r="K127" cm="1">
        <f t="array" aca="1" ref="K127" ca="1">IF(AND($H127=$H126, CF126=""), AO126, INDEX(Monsters[Health], $I127))</f>
        <v>80</v>
      </c>
      <c r="L127" cm="1">
        <f t="array" aca="1" ref="L127" ca="1">IF(AND($H127=$H126, $CF126=""), AP126, INDEX(Monsters[Stamina], $I127))</f>
        <v>80</v>
      </c>
      <c r="M127" s="19" cm="1">
        <f t="array" aca="1" ref="M127" ca="1">IF(AND($H127=$H126, $CF126=""), AQ126, INDEX(Monsters[Attack], $I127))</f>
        <v>70</v>
      </c>
      <c r="N127" s="19" cm="1">
        <f t="array" aca="1" ref="N127" ca="1">IF(AND($H127=$H126, $CF126=""), AR126, INDEX(Monsters[Defense], $I127))</f>
        <v>65</v>
      </c>
      <c r="O127" s="19" cm="1">
        <f t="array" aca="1" ref="O127" ca="1">IF(AND($H127=$H126, $CF126=""), AS126, INDEX(Monsters[Luck], $I127))</f>
        <v>50</v>
      </c>
      <c r="P127" cm="1">
        <f t="array" aca="1" ref="P127" ca="1">IF(I127=I126, P126, MATCH(INDEX(Monsters[Element], I127), Elements, 0))</f>
        <v>1</v>
      </c>
      <c r="Q127" s="4" cm="1">
        <f t="array" aca="1" ref="Q127" ca="1">INDEX(Monsters[Chance to Use 2], I127)</f>
        <v>0.55000000000000004</v>
      </c>
      <c r="R127" cm="1">
        <f t="array" aca="1" ref="R127" ca="1">INDEX(Monsters[Ability 1 ID], I127)</f>
        <v>1</v>
      </c>
      <c r="S127" cm="1">
        <f t="array" aca="1" ref="S127" ca="1">INDEX(Monsters[Ability 2 ID], I127)</f>
        <v>7</v>
      </c>
      <c r="T127" cm="1">
        <f t="array" aca="1" ref="T127" ca="1">INDEX(Abilities[Stamina Cost], R127)</f>
        <v>5</v>
      </c>
      <c r="U127" cm="1">
        <f t="array" aca="1" ref="U127" ca="1">INDEX(Abilities[Stamina Cost], S127)</f>
        <v>5</v>
      </c>
      <c r="V127">
        <f t="shared" ca="1" si="37"/>
        <v>1</v>
      </c>
      <c r="W127">
        <f t="shared" ca="1" si="38"/>
        <v>5</v>
      </c>
      <c r="X127">
        <f t="shared" ca="1" si="39"/>
        <v>5</v>
      </c>
      <c r="Y127">
        <f t="shared" ca="1" si="40"/>
        <v>1</v>
      </c>
      <c r="Z127">
        <f t="shared" ca="1" si="41"/>
        <v>1</v>
      </c>
      <c r="AA127" s="19" cm="1">
        <f t="array" aca="1" ref="AA127" ca="1">INDEX(Abilities[Element ID], $Z127)</f>
        <v>1</v>
      </c>
      <c r="AB127" s="19" cm="1">
        <f t="array" aca="1" ref="AB127" ca="1">INDEX(Abilities[Stamina Cost], $Z127)</f>
        <v>5</v>
      </c>
      <c r="AC127" s="19" cm="1">
        <f t="array" aca="1" ref="AC127" ca="1">INDEX(Abilities[Min Damage], $Z127)</f>
        <v>3.5</v>
      </c>
      <c r="AD127" s="19" cm="1">
        <f t="array" aca="1" ref="AD127" ca="1">INDEX(Abilities[Max Damage], $Z127)</f>
        <v>10</v>
      </c>
      <c r="AE127" s="15">
        <f t="shared" ca="1" si="42"/>
        <v>3.5739385802829178</v>
      </c>
      <c r="AF127" t="str" cm="1">
        <f t="array" aca="1" ref="AF127" ca="1">INDEX(Abilities[Special Effect], Z127)</f>
        <v>Hit Chance</v>
      </c>
      <c r="AG127" t="b" cm="1">
        <f t="array" aca="1" ref="AG127" ca="1">RAND() &lt;INDEX(Abilities[Effect Chance], Z127)*O127/100</f>
        <v>1</v>
      </c>
      <c r="AH127" t="str">
        <f t="shared" ca="1" si="43"/>
        <v>Hit Chance</v>
      </c>
      <c r="AI127" s="15">
        <f t="shared" ca="1" si="44"/>
        <v>3.5739385802829178</v>
      </c>
      <c r="AJ127" s="15">
        <f t="shared" ca="1" si="45"/>
        <v>8.590898063432018</v>
      </c>
      <c r="AK127" t="b">
        <f t="shared" ca="1" si="46"/>
        <v>0</v>
      </c>
      <c r="AL127" t="b">
        <f ca="1">AND(AK127, H127=COUNTA(Parties[Player Party]))</f>
        <v>0</v>
      </c>
      <c r="AM127" s="15" cm="1">
        <f t="array" aca="1" ref="AM127" ca="1">INDEX(ElementMultiplier, BM127, P127)*100/N127</f>
        <v>0.76923076923076927</v>
      </c>
      <c r="AN127" s="15">
        <f t="shared" ca="1" si="47"/>
        <v>7</v>
      </c>
      <c r="AO127" s="19">
        <f t="shared" ca="1" si="48"/>
        <v>73</v>
      </c>
      <c r="AP127" s="19">
        <f t="shared" ca="1" si="49"/>
        <v>75</v>
      </c>
      <c r="AQ127" s="19">
        <f t="shared" ca="1" si="50"/>
        <v>70</v>
      </c>
      <c r="AR127" s="19">
        <f t="shared" ca="1" si="51"/>
        <v>65</v>
      </c>
      <c r="AS127" s="19">
        <f t="shared" ca="1" si="52"/>
        <v>50</v>
      </c>
      <c r="AT127">
        <f t="shared" ca="1" si="53"/>
        <v>1</v>
      </c>
      <c r="AU127" cm="1">
        <f t="array" aca="1" ref="AU127" ca="1">IF(AT127=AT126, AU126, INDEX(Parties[Opponent ID], AT127))</f>
        <v>8</v>
      </c>
      <c r="AV127" t="str" cm="1">
        <f t="array" aca="1" ref="AV127" ca="1">IF(AU127=AU126,AV126, INDEX(Monsters[Name], AU127))</f>
        <v>Ripper</v>
      </c>
      <c r="AW127" cm="1">
        <f t="array" aca="1" ref="AW127" ca="1">IF(AND($AT127=$AT126, $CF126=""), CA126, INDEX(Monsters[Health], $AU127))</f>
        <v>120</v>
      </c>
      <c r="AX127" cm="1">
        <f t="array" aca="1" ref="AX127" ca="1">IF(AND($AT127=$AT126, $CF126=""), CB126, INDEX(Monsters[Stamina], $AU127))</f>
        <v>90</v>
      </c>
      <c r="AY127" s="19" cm="1">
        <f t="array" aca="1" ref="AY127" ca="1">IF(AND($AT127=$AT126, $CF126=""), CC126, INDEX(Monsters[Attack], $AU127))</f>
        <v>100</v>
      </c>
      <c r="AZ127" s="19" cm="1">
        <f t="array" aca="1" ref="AZ127" ca="1">IF(AND($AT127=$AT126, $CF126=""), CD126, INDEX(Monsters[Defense], $AU127))</f>
        <v>18</v>
      </c>
      <c r="BA127" s="19" cm="1">
        <f t="array" aca="1" ref="BA127" ca="1">IF(AND($AT127=$AT126, $CF126=""), CE126, INDEX(Monsters[Luck], $AU127))</f>
        <v>70</v>
      </c>
      <c r="BB127" cm="1">
        <f t="array" aca="1" ref="BB127" ca="1">IF(AU127=AU126, BB126, MATCH(INDEX(Monsters[Element], AU127), Elements, 0))</f>
        <v>6</v>
      </c>
      <c r="BC127" s="4" cm="1">
        <f t="array" aca="1" ref="BC127" ca="1">INDEX(Monsters[Chance to Use 2], AU127)</f>
        <v>0.25</v>
      </c>
      <c r="BD127" cm="1">
        <f t="array" aca="1" ref="BD127" ca="1">INDEX(Monsters[Ability 1 ID], AU127)</f>
        <v>7</v>
      </c>
      <c r="BE127" cm="1">
        <f t="array" aca="1" ref="BE127" ca="1">INDEX(Monsters[Ability 2 ID], AU127)</f>
        <v>2</v>
      </c>
      <c r="BF127" cm="1">
        <f t="array" aca="1" ref="BF127" ca="1">INDEX(Abilities[Stamina Cost], BD127)</f>
        <v>5</v>
      </c>
      <c r="BG127" cm="1">
        <f t="array" aca="1" ref="BG127" ca="1">INDEX(Abilities[Stamina Cost], BE127)</f>
        <v>6</v>
      </c>
      <c r="BH127">
        <f t="shared" ca="1" si="54"/>
        <v>1</v>
      </c>
      <c r="BI127">
        <f t="shared" ca="1" si="55"/>
        <v>5</v>
      </c>
      <c r="BJ127">
        <f t="shared" ca="1" si="56"/>
        <v>6</v>
      </c>
      <c r="BK127">
        <f t="shared" ca="1" si="57"/>
        <v>1</v>
      </c>
      <c r="BL127">
        <f t="shared" ca="1" si="58"/>
        <v>7</v>
      </c>
      <c r="BM127" s="19" cm="1">
        <f t="array" aca="1" ref="BM127" ca="1">INDEX(Abilities[Element ID], $BL127)</f>
        <v>3</v>
      </c>
      <c r="BN127" s="19" cm="1">
        <f t="array" aca="1" ref="BN127" ca="1">INDEX(Abilities[Stamina Cost], $BL127)</f>
        <v>5</v>
      </c>
      <c r="BO127" s="19" cm="1">
        <f t="array" aca="1" ref="BO127" ca="1">INDEX(Abilities[Min Damage], $BL127)</f>
        <v>5</v>
      </c>
      <c r="BP127" s="19" cm="1">
        <f t="array" aca="1" ref="BP127" ca="1">INDEX(Abilities[Max Damage], $BL127)</f>
        <v>10</v>
      </c>
      <c r="BQ127" s="15">
        <f t="shared" ca="1" si="59"/>
        <v>8.590898063432018</v>
      </c>
      <c r="BR127" t="str" cm="1">
        <f t="array" aca="1" ref="BR127" ca="1">INDEX(Abilities[Special Effect], BL127)</f>
        <v>Fortify</v>
      </c>
      <c r="BS127" t="b" cm="1">
        <f t="array" aca="1" ref="BS127" ca="1">RAND() &lt;INDEX(Abilities[Effect Chance], BL127)*BA127/100</f>
        <v>1</v>
      </c>
      <c r="BT127" t="str">
        <f t="shared" ca="1" si="60"/>
        <v>Fortify</v>
      </c>
      <c r="BU127" s="15">
        <f t="shared" ca="1" si="61"/>
        <v>8.590898063432018</v>
      </c>
      <c r="BV127" s="15">
        <f t="shared" ca="1" si="62"/>
        <v>3.5739385802829178</v>
      </c>
      <c r="BW127" t="b">
        <f t="shared" ca="1" si="63"/>
        <v>0</v>
      </c>
      <c r="BX127" t="b">
        <f ca="1">AND(BW127, AT127=COUNTA(Parties[Opponent Party]))</f>
        <v>0</v>
      </c>
      <c r="BY127" s="15" cm="1">
        <f t="array" aca="1" ref="BY127" ca="1">INDEX(ElementMultiplier, AA127, BB127)*100/AZ127</f>
        <v>8.3333333333333339</v>
      </c>
      <c r="BZ127" s="19">
        <f t="shared" ca="1" si="64"/>
        <v>30</v>
      </c>
      <c r="CA127" s="19">
        <f t="shared" ca="1" si="65"/>
        <v>90</v>
      </c>
      <c r="CB127" s="19">
        <f t="shared" ca="1" si="66"/>
        <v>85</v>
      </c>
      <c r="CC127" s="19">
        <f t="shared" ca="1" si="67"/>
        <v>100</v>
      </c>
      <c r="CD127" s="19">
        <f t="shared" ca="1" si="68"/>
        <v>20</v>
      </c>
      <c r="CE127" s="19">
        <f t="shared" ca="1" si="69"/>
        <v>70</v>
      </c>
      <c r="CF127" t="str">
        <f t="shared" ca="1" si="70"/>
        <v/>
      </c>
    </row>
    <row r="128" spans="8:84">
      <c r="H128">
        <f t="shared" ca="1" si="36"/>
        <v>1</v>
      </c>
      <c r="I128" cm="1">
        <f t="array" aca="1" ref="I128" ca="1">IF(H128=H127, I127, INDEX(Parties[Player ID], H128))</f>
        <v>1</v>
      </c>
      <c r="J128" t="str" cm="1">
        <f t="array" aca="1" ref="J128" ca="1">IF(I128=I127,J127, INDEX(Monsters[Name], I128))</f>
        <v>Hades</v>
      </c>
      <c r="K128" cm="1">
        <f t="array" aca="1" ref="K128" ca="1">IF(AND($H128=$H127, CF127=""), AO127, INDEX(Monsters[Health], $I128))</f>
        <v>73</v>
      </c>
      <c r="L128" cm="1">
        <f t="array" aca="1" ref="L128" ca="1">IF(AND($H128=$H127, $CF127=""), AP127, INDEX(Monsters[Stamina], $I128))</f>
        <v>75</v>
      </c>
      <c r="M128" s="19" cm="1">
        <f t="array" aca="1" ref="M128" ca="1">IF(AND($H128=$H127, $CF127=""), AQ127, INDEX(Monsters[Attack], $I128))</f>
        <v>70</v>
      </c>
      <c r="N128" s="19" cm="1">
        <f t="array" aca="1" ref="N128" ca="1">IF(AND($H128=$H127, $CF127=""), AR127, INDEX(Monsters[Defense], $I128))</f>
        <v>65</v>
      </c>
      <c r="O128" s="19" cm="1">
        <f t="array" aca="1" ref="O128" ca="1">IF(AND($H128=$H127, $CF127=""), AS127, INDEX(Monsters[Luck], $I128))</f>
        <v>50</v>
      </c>
      <c r="P128" cm="1">
        <f t="array" aca="1" ref="P128" ca="1">IF(I128=I127, P127, MATCH(INDEX(Monsters[Element], I128), Elements, 0))</f>
        <v>1</v>
      </c>
      <c r="Q128" s="4" cm="1">
        <f t="array" aca="1" ref="Q128" ca="1">INDEX(Monsters[Chance to Use 2], I128)</f>
        <v>0.55000000000000004</v>
      </c>
      <c r="R128" cm="1">
        <f t="array" aca="1" ref="R128" ca="1">INDEX(Monsters[Ability 1 ID], I128)</f>
        <v>1</v>
      </c>
      <c r="S128" cm="1">
        <f t="array" aca="1" ref="S128" ca="1">INDEX(Monsters[Ability 2 ID], I128)</f>
        <v>7</v>
      </c>
      <c r="T128" cm="1">
        <f t="array" aca="1" ref="T128" ca="1">INDEX(Abilities[Stamina Cost], R128)</f>
        <v>5</v>
      </c>
      <c r="U128" cm="1">
        <f t="array" aca="1" ref="U128" ca="1">INDEX(Abilities[Stamina Cost], S128)</f>
        <v>5</v>
      </c>
      <c r="V128">
        <f t="shared" ca="1" si="37"/>
        <v>1</v>
      </c>
      <c r="W128">
        <f t="shared" ca="1" si="38"/>
        <v>5</v>
      </c>
      <c r="X128">
        <f t="shared" ca="1" si="39"/>
        <v>5</v>
      </c>
      <c r="Y128">
        <f t="shared" ca="1" si="40"/>
        <v>2</v>
      </c>
      <c r="Z128">
        <f t="shared" ca="1" si="41"/>
        <v>7</v>
      </c>
      <c r="AA128" s="19" cm="1">
        <f t="array" aca="1" ref="AA128" ca="1">INDEX(Abilities[Element ID], $Z128)</f>
        <v>3</v>
      </c>
      <c r="AB128" s="19" cm="1">
        <f t="array" aca="1" ref="AB128" ca="1">INDEX(Abilities[Stamina Cost], $Z128)</f>
        <v>5</v>
      </c>
      <c r="AC128" s="19" cm="1">
        <f t="array" aca="1" ref="AC128" ca="1">INDEX(Abilities[Min Damage], $Z128)</f>
        <v>5</v>
      </c>
      <c r="AD128" s="19" cm="1">
        <f t="array" aca="1" ref="AD128" ca="1">INDEX(Abilities[Max Damage], $Z128)</f>
        <v>10</v>
      </c>
      <c r="AE128" s="15">
        <f t="shared" ca="1" si="42"/>
        <v>4.7792945981080219</v>
      </c>
      <c r="AF128" t="str" cm="1">
        <f t="array" aca="1" ref="AF128" ca="1">INDEX(Abilities[Special Effect], Z128)</f>
        <v>Fortify</v>
      </c>
      <c r="AG128" t="b" cm="1">
        <f t="array" aca="1" ref="AG128" ca="1">RAND() &lt;INDEX(Abilities[Effect Chance], Z128)*O128/100</f>
        <v>1</v>
      </c>
      <c r="AH128" t="str">
        <f t="shared" ca="1" si="43"/>
        <v>Fortify</v>
      </c>
      <c r="AI128" s="15">
        <f t="shared" ca="1" si="44"/>
        <v>4.7792945981080219</v>
      </c>
      <c r="AJ128" s="15">
        <f t="shared" ca="1" si="45"/>
        <v>7.1292458854101213</v>
      </c>
      <c r="AK128" t="b">
        <f t="shared" ca="1" si="46"/>
        <v>0</v>
      </c>
      <c r="AL128" t="b">
        <f ca="1">AND(AK128, H128=COUNTA(Parties[Player Party]))</f>
        <v>0</v>
      </c>
      <c r="AM128" s="15" cm="1">
        <f t="array" aca="1" ref="AM128" ca="1">INDEX(ElementMultiplier, BM128, P128)*100/N128</f>
        <v>0.76923076923076927</v>
      </c>
      <c r="AN128" s="15">
        <f t="shared" ca="1" si="47"/>
        <v>5</v>
      </c>
      <c r="AO128" s="19">
        <f t="shared" ca="1" si="48"/>
        <v>68</v>
      </c>
      <c r="AP128" s="19">
        <f t="shared" ca="1" si="49"/>
        <v>70</v>
      </c>
      <c r="AQ128" s="19">
        <f t="shared" ca="1" si="50"/>
        <v>70</v>
      </c>
      <c r="AR128" s="19">
        <f t="shared" ca="1" si="51"/>
        <v>72</v>
      </c>
      <c r="AS128" s="19">
        <f t="shared" ca="1" si="52"/>
        <v>50</v>
      </c>
      <c r="AT128">
        <f t="shared" ca="1" si="53"/>
        <v>1</v>
      </c>
      <c r="AU128" cm="1">
        <f t="array" aca="1" ref="AU128" ca="1">IF(AT128=AT127, AU127, INDEX(Parties[Opponent ID], AT128))</f>
        <v>8</v>
      </c>
      <c r="AV128" t="str" cm="1">
        <f t="array" aca="1" ref="AV128" ca="1">IF(AU128=AU127,AV127, INDEX(Monsters[Name], AU128))</f>
        <v>Ripper</v>
      </c>
      <c r="AW128" cm="1">
        <f t="array" aca="1" ref="AW128" ca="1">IF(AND($AT128=$AT127, $CF127=""), CA127, INDEX(Monsters[Health], $AU128))</f>
        <v>90</v>
      </c>
      <c r="AX128" cm="1">
        <f t="array" aca="1" ref="AX128" ca="1">IF(AND($AT128=$AT127, $CF127=""), CB127, INDEX(Monsters[Stamina], $AU128))</f>
        <v>85</v>
      </c>
      <c r="AY128" s="19" cm="1">
        <f t="array" aca="1" ref="AY128" ca="1">IF(AND($AT128=$AT127, $CF127=""), CC127, INDEX(Monsters[Attack], $AU128))</f>
        <v>100</v>
      </c>
      <c r="AZ128" s="19" cm="1">
        <f t="array" aca="1" ref="AZ128" ca="1">IF(AND($AT128=$AT127, $CF127=""), CD127, INDEX(Monsters[Defense], $AU128))</f>
        <v>20</v>
      </c>
      <c r="BA128" s="19" cm="1">
        <f t="array" aca="1" ref="BA128" ca="1">IF(AND($AT128=$AT127, $CF127=""), CE127, INDEX(Monsters[Luck], $AU128))</f>
        <v>70</v>
      </c>
      <c r="BB128" cm="1">
        <f t="array" aca="1" ref="BB128" ca="1">IF(AU128=AU127, BB127, MATCH(INDEX(Monsters[Element], AU128), Elements, 0))</f>
        <v>6</v>
      </c>
      <c r="BC128" s="4" cm="1">
        <f t="array" aca="1" ref="BC128" ca="1">INDEX(Monsters[Chance to Use 2], AU128)</f>
        <v>0.25</v>
      </c>
      <c r="BD128" cm="1">
        <f t="array" aca="1" ref="BD128" ca="1">INDEX(Monsters[Ability 1 ID], AU128)</f>
        <v>7</v>
      </c>
      <c r="BE128" cm="1">
        <f t="array" aca="1" ref="BE128" ca="1">INDEX(Monsters[Ability 2 ID], AU128)</f>
        <v>2</v>
      </c>
      <c r="BF128" cm="1">
        <f t="array" aca="1" ref="BF128" ca="1">INDEX(Abilities[Stamina Cost], BD128)</f>
        <v>5</v>
      </c>
      <c r="BG128" cm="1">
        <f t="array" aca="1" ref="BG128" ca="1">INDEX(Abilities[Stamina Cost], BE128)</f>
        <v>6</v>
      </c>
      <c r="BH128">
        <f t="shared" ca="1" si="54"/>
        <v>1</v>
      </c>
      <c r="BI128">
        <f t="shared" ca="1" si="55"/>
        <v>5</v>
      </c>
      <c r="BJ128">
        <f t="shared" ca="1" si="56"/>
        <v>6</v>
      </c>
      <c r="BK128">
        <f t="shared" ca="1" si="57"/>
        <v>1</v>
      </c>
      <c r="BL128">
        <f t="shared" ca="1" si="58"/>
        <v>7</v>
      </c>
      <c r="BM128" s="19" cm="1">
        <f t="array" aca="1" ref="BM128" ca="1">INDEX(Abilities[Element ID], $BL128)</f>
        <v>3</v>
      </c>
      <c r="BN128" s="19" cm="1">
        <f t="array" aca="1" ref="BN128" ca="1">INDEX(Abilities[Stamina Cost], $BL128)</f>
        <v>5</v>
      </c>
      <c r="BO128" s="19" cm="1">
        <f t="array" aca="1" ref="BO128" ca="1">INDEX(Abilities[Min Damage], $BL128)</f>
        <v>5</v>
      </c>
      <c r="BP128" s="19" cm="1">
        <f t="array" aca="1" ref="BP128" ca="1">INDEX(Abilities[Max Damage], $BL128)</f>
        <v>10</v>
      </c>
      <c r="BQ128" s="15">
        <f t="shared" ca="1" si="59"/>
        <v>7.1292458854101213</v>
      </c>
      <c r="BR128" t="str" cm="1">
        <f t="array" aca="1" ref="BR128" ca="1">INDEX(Abilities[Special Effect], BL128)</f>
        <v>Fortify</v>
      </c>
      <c r="BS128" t="b" cm="1">
        <f t="array" aca="1" ref="BS128" ca="1">RAND() &lt;INDEX(Abilities[Effect Chance], BL128)*BA128/100</f>
        <v>1</v>
      </c>
      <c r="BT128" t="str">
        <f t="shared" ca="1" si="60"/>
        <v>Fortify</v>
      </c>
      <c r="BU128" s="15">
        <f t="shared" ca="1" si="61"/>
        <v>7.1292458854101213</v>
      </c>
      <c r="BV128" s="15">
        <f t="shared" ca="1" si="62"/>
        <v>4.7792945981080219</v>
      </c>
      <c r="BW128" t="b">
        <f t="shared" ca="1" si="63"/>
        <v>0</v>
      </c>
      <c r="BX128" t="b">
        <f ca="1">AND(BW128, AT128=COUNTA(Parties[Opponent Party]))</f>
        <v>0</v>
      </c>
      <c r="BY128" s="15" cm="1">
        <f t="array" aca="1" ref="BY128" ca="1">INDEX(ElementMultiplier, AA128, BB128)*100/AZ128</f>
        <v>5</v>
      </c>
      <c r="BZ128" s="19">
        <f t="shared" ca="1" si="64"/>
        <v>24</v>
      </c>
      <c r="CA128" s="19">
        <f t="shared" ca="1" si="65"/>
        <v>66</v>
      </c>
      <c r="CB128" s="19">
        <f t="shared" ca="1" si="66"/>
        <v>80</v>
      </c>
      <c r="CC128" s="19">
        <f t="shared" ca="1" si="67"/>
        <v>100</v>
      </c>
      <c r="CD128" s="19">
        <f t="shared" ca="1" si="68"/>
        <v>22</v>
      </c>
      <c r="CE128" s="19">
        <f t="shared" ca="1" si="69"/>
        <v>70</v>
      </c>
      <c r="CF128" t="str">
        <f t="shared" ca="1" si="70"/>
        <v/>
      </c>
    </row>
    <row r="129" spans="8:84">
      <c r="H129">
        <f t="shared" ca="1" si="36"/>
        <v>1</v>
      </c>
      <c r="I129" cm="1">
        <f t="array" aca="1" ref="I129" ca="1">IF(H129=H128, I128, INDEX(Parties[Player ID], H129))</f>
        <v>1</v>
      </c>
      <c r="J129" t="str" cm="1">
        <f t="array" aca="1" ref="J129" ca="1">IF(I129=I128,J128, INDEX(Monsters[Name], I129))</f>
        <v>Hades</v>
      </c>
      <c r="K129" cm="1">
        <f t="array" aca="1" ref="K129" ca="1">IF(AND($H129=$H128, CF128=""), AO128, INDEX(Monsters[Health], $I129))</f>
        <v>68</v>
      </c>
      <c r="L129" cm="1">
        <f t="array" aca="1" ref="L129" ca="1">IF(AND($H129=$H128, $CF128=""), AP128, INDEX(Monsters[Stamina], $I129))</f>
        <v>70</v>
      </c>
      <c r="M129" s="19" cm="1">
        <f t="array" aca="1" ref="M129" ca="1">IF(AND($H129=$H128, $CF128=""), AQ128, INDEX(Monsters[Attack], $I129))</f>
        <v>70</v>
      </c>
      <c r="N129" s="19" cm="1">
        <f t="array" aca="1" ref="N129" ca="1">IF(AND($H129=$H128, $CF128=""), AR128, INDEX(Monsters[Defense], $I129))</f>
        <v>72</v>
      </c>
      <c r="O129" s="19" cm="1">
        <f t="array" aca="1" ref="O129" ca="1">IF(AND($H129=$H128, $CF128=""), AS128, INDEX(Monsters[Luck], $I129))</f>
        <v>50</v>
      </c>
      <c r="P129" cm="1">
        <f t="array" aca="1" ref="P129" ca="1">IF(I129=I128, P128, MATCH(INDEX(Monsters[Element], I129), Elements, 0))</f>
        <v>1</v>
      </c>
      <c r="Q129" s="4" cm="1">
        <f t="array" aca="1" ref="Q129" ca="1">INDEX(Monsters[Chance to Use 2], I129)</f>
        <v>0.55000000000000004</v>
      </c>
      <c r="R129" cm="1">
        <f t="array" aca="1" ref="R129" ca="1">INDEX(Monsters[Ability 1 ID], I129)</f>
        <v>1</v>
      </c>
      <c r="S129" cm="1">
        <f t="array" aca="1" ref="S129" ca="1">INDEX(Monsters[Ability 2 ID], I129)</f>
        <v>7</v>
      </c>
      <c r="T129" cm="1">
        <f t="array" aca="1" ref="T129" ca="1">INDEX(Abilities[Stamina Cost], R129)</f>
        <v>5</v>
      </c>
      <c r="U129" cm="1">
        <f t="array" aca="1" ref="U129" ca="1">INDEX(Abilities[Stamina Cost], S129)</f>
        <v>5</v>
      </c>
      <c r="V129">
        <f t="shared" ca="1" si="37"/>
        <v>1</v>
      </c>
      <c r="W129">
        <f t="shared" ca="1" si="38"/>
        <v>5</v>
      </c>
      <c r="X129">
        <f t="shared" ca="1" si="39"/>
        <v>5</v>
      </c>
      <c r="Y129">
        <f t="shared" ca="1" si="40"/>
        <v>1</v>
      </c>
      <c r="Z129">
        <f t="shared" ca="1" si="41"/>
        <v>1</v>
      </c>
      <c r="AA129" s="19" cm="1">
        <f t="array" aca="1" ref="AA129" ca="1">INDEX(Abilities[Element ID], $Z129)</f>
        <v>1</v>
      </c>
      <c r="AB129" s="19" cm="1">
        <f t="array" aca="1" ref="AB129" ca="1">INDEX(Abilities[Stamina Cost], $Z129)</f>
        <v>5</v>
      </c>
      <c r="AC129" s="19" cm="1">
        <f t="array" aca="1" ref="AC129" ca="1">INDEX(Abilities[Min Damage], $Z129)</f>
        <v>3.5</v>
      </c>
      <c r="AD129" s="19" cm="1">
        <f t="array" aca="1" ref="AD129" ca="1">INDEX(Abilities[Max Damage], $Z129)</f>
        <v>10</v>
      </c>
      <c r="AE129" s="15">
        <f t="shared" ca="1" si="42"/>
        <v>5.6178004753656543</v>
      </c>
      <c r="AF129" t="str" cm="1">
        <f t="array" aca="1" ref="AF129" ca="1">INDEX(Abilities[Special Effect], Z129)</f>
        <v>Hit Chance</v>
      </c>
      <c r="AG129" t="b" cm="1">
        <f t="array" aca="1" ref="AG129" ca="1">RAND() &lt;INDEX(Abilities[Effect Chance], Z129)*O129/100</f>
        <v>0</v>
      </c>
      <c r="AH129" t="str">
        <f t="shared" ca="1" si="43"/>
        <v/>
      </c>
      <c r="AI129" s="15">
        <f t="shared" ca="1" si="44"/>
        <v>0</v>
      </c>
      <c r="AJ129" s="15">
        <f t="shared" ca="1" si="45"/>
        <v>8.2305965864199546</v>
      </c>
      <c r="AK129" t="b">
        <f t="shared" ca="1" si="46"/>
        <v>0</v>
      </c>
      <c r="AL129" t="b">
        <f ca="1">AND(AK129, H129=COUNTA(Parties[Player Party]))</f>
        <v>0</v>
      </c>
      <c r="AM129" s="15" cm="1">
        <f t="array" aca="1" ref="AM129" ca="1">INDEX(ElementMultiplier, BM129, P129)*100/N129</f>
        <v>0.69444444444444442</v>
      </c>
      <c r="AN129" s="15">
        <f t="shared" ca="1" si="47"/>
        <v>6</v>
      </c>
      <c r="AO129" s="19">
        <f t="shared" ca="1" si="48"/>
        <v>62</v>
      </c>
      <c r="AP129" s="19">
        <f t="shared" ca="1" si="49"/>
        <v>65</v>
      </c>
      <c r="AQ129" s="19">
        <f t="shared" ca="1" si="50"/>
        <v>70</v>
      </c>
      <c r="AR129" s="19">
        <f t="shared" ca="1" si="51"/>
        <v>72</v>
      </c>
      <c r="AS129" s="19">
        <f t="shared" ca="1" si="52"/>
        <v>50</v>
      </c>
      <c r="AT129">
        <f t="shared" ca="1" si="53"/>
        <v>1</v>
      </c>
      <c r="AU129" cm="1">
        <f t="array" aca="1" ref="AU129" ca="1">IF(AT129=AT128, AU128, INDEX(Parties[Opponent ID], AT129))</f>
        <v>8</v>
      </c>
      <c r="AV129" t="str" cm="1">
        <f t="array" aca="1" ref="AV129" ca="1">IF(AU129=AU128,AV128, INDEX(Monsters[Name], AU129))</f>
        <v>Ripper</v>
      </c>
      <c r="AW129" cm="1">
        <f t="array" aca="1" ref="AW129" ca="1">IF(AND($AT129=$AT128, $CF128=""), CA128, INDEX(Monsters[Health], $AU129))</f>
        <v>66</v>
      </c>
      <c r="AX129" cm="1">
        <f t="array" aca="1" ref="AX129" ca="1">IF(AND($AT129=$AT128, $CF128=""), CB128, INDEX(Monsters[Stamina], $AU129))</f>
        <v>80</v>
      </c>
      <c r="AY129" s="19" cm="1">
        <f t="array" aca="1" ref="AY129" ca="1">IF(AND($AT129=$AT128, $CF128=""), CC128, INDEX(Monsters[Attack], $AU129))</f>
        <v>100</v>
      </c>
      <c r="AZ129" s="19" cm="1">
        <f t="array" aca="1" ref="AZ129" ca="1">IF(AND($AT129=$AT128, $CF128=""), CD128, INDEX(Monsters[Defense], $AU129))</f>
        <v>22</v>
      </c>
      <c r="BA129" s="19" cm="1">
        <f t="array" aca="1" ref="BA129" ca="1">IF(AND($AT129=$AT128, $CF128=""), CE128, INDEX(Monsters[Luck], $AU129))</f>
        <v>70</v>
      </c>
      <c r="BB129" cm="1">
        <f t="array" aca="1" ref="BB129" ca="1">IF(AU129=AU128, BB128, MATCH(INDEX(Monsters[Element], AU129), Elements, 0))</f>
        <v>6</v>
      </c>
      <c r="BC129" s="4" cm="1">
        <f t="array" aca="1" ref="BC129" ca="1">INDEX(Monsters[Chance to Use 2], AU129)</f>
        <v>0.25</v>
      </c>
      <c r="BD129" cm="1">
        <f t="array" aca="1" ref="BD129" ca="1">INDEX(Monsters[Ability 1 ID], AU129)</f>
        <v>7</v>
      </c>
      <c r="BE129" cm="1">
        <f t="array" aca="1" ref="BE129" ca="1">INDEX(Monsters[Ability 2 ID], AU129)</f>
        <v>2</v>
      </c>
      <c r="BF129" cm="1">
        <f t="array" aca="1" ref="BF129" ca="1">INDEX(Abilities[Stamina Cost], BD129)</f>
        <v>5</v>
      </c>
      <c r="BG129" cm="1">
        <f t="array" aca="1" ref="BG129" ca="1">INDEX(Abilities[Stamina Cost], BE129)</f>
        <v>6</v>
      </c>
      <c r="BH129">
        <f t="shared" ca="1" si="54"/>
        <v>1</v>
      </c>
      <c r="BI129">
        <f t="shared" ca="1" si="55"/>
        <v>5</v>
      </c>
      <c r="BJ129">
        <f t="shared" ca="1" si="56"/>
        <v>6</v>
      </c>
      <c r="BK129">
        <f t="shared" ca="1" si="57"/>
        <v>1</v>
      </c>
      <c r="BL129">
        <f t="shared" ca="1" si="58"/>
        <v>7</v>
      </c>
      <c r="BM129" s="19" cm="1">
        <f t="array" aca="1" ref="BM129" ca="1">INDEX(Abilities[Element ID], $BL129)</f>
        <v>3</v>
      </c>
      <c r="BN129" s="19" cm="1">
        <f t="array" aca="1" ref="BN129" ca="1">INDEX(Abilities[Stamina Cost], $BL129)</f>
        <v>5</v>
      </c>
      <c r="BO129" s="19" cm="1">
        <f t="array" aca="1" ref="BO129" ca="1">INDEX(Abilities[Min Damage], $BL129)</f>
        <v>5</v>
      </c>
      <c r="BP129" s="19" cm="1">
        <f t="array" aca="1" ref="BP129" ca="1">INDEX(Abilities[Max Damage], $BL129)</f>
        <v>10</v>
      </c>
      <c r="BQ129" s="15">
        <f t="shared" ca="1" si="59"/>
        <v>8.2305965864199546</v>
      </c>
      <c r="BR129" t="str" cm="1">
        <f t="array" aca="1" ref="BR129" ca="1">INDEX(Abilities[Special Effect], BL129)</f>
        <v>Fortify</v>
      </c>
      <c r="BS129" t="b" cm="1">
        <f t="array" aca="1" ref="BS129" ca="1">RAND() &lt;INDEX(Abilities[Effect Chance], BL129)*BA129/100</f>
        <v>1</v>
      </c>
      <c r="BT129" t="str">
        <f t="shared" ca="1" si="60"/>
        <v>Fortify</v>
      </c>
      <c r="BU129" s="15">
        <f t="shared" ca="1" si="61"/>
        <v>8.2305965864199546</v>
      </c>
      <c r="BV129" s="15">
        <f t="shared" ca="1" si="62"/>
        <v>0</v>
      </c>
      <c r="BW129" t="b">
        <f t="shared" ca="1" si="63"/>
        <v>0</v>
      </c>
      <c r="BX129" t="b">
        <f ca="1">AND(BW129, AT129=COUNTA(Parties[Opponent Party]))</f>
        <v>0</v>
      </c>
      <c r="BY129" s="15" cm="1">
        <f t="array" aca="1" ref="BY129" ca="1">INDEX(ElementMultiplier, AA129, BB129)*100/AZ129</f>
        <v>6.8181818181818183</v>
      </c>
      <c r="BZ129" s="19">
        <f t="shared" ca="1" si="64"/>
        <v>0</v>
      </c>
      <c r="CA129" s="19">
        <f t="shared" ca="1" si="65"/>
        <v>66</v>
      </c>
      <c r="CB129" s="19">
        <f t="shared" ca="1" si="66"/>
        <v>75</v>
      </c>
      <c r="CC129" s="19">
        <f t="shared" ca="1" si="67"/>
        <v>100</v>
      </c>
      <c r="CD129" s="19">
        <f t="shared" ca="1" si="68"/>
        <v>24</v>
      </c>
      <c r="CE129" s="19">
        <f t="shared" ca="1" si="69"/>
        <v>70</v>
      </c>
      <c r="CF129" t="str">
        <f t="shared" ca="1" si="70"/>
        <v/>
      </c>
    </row>
    <row r="130" spans="8:84">
      <c r="H130">
        <f t="shared" ca="1" si="36"/>
        <v>1</v>
      </c>
      <c r="I130" cm="1">
        <f t="array" aca="1" ref="I130" ca="1">IF(H130=H129, I129, INDEX(Parties[Player ID], H130))</f>
        <v>1</v>
      </c>
      <c r="J130" t="str" cm="1">
        <f t="array" aca="1" ref="J130" ca="1">IF(I130=I129,J129, INDEX(Monsters[Name], I130))</f>
        <v>Hades</v>
      </c>
      <c r="K130" cm="1">
        <f t="array" aca="1" ref="K130" ca="1">IF(AND($H130=$H129, CF129=""), AO129, INDEX(Monsters[Health], $I130))</f>
        <v>62</v>
      </c>
      <c r="L130" cm="1">
        <f t="array" aca="1" ref="L130" ca="1">IF(AND($H130=$H129, $CF129=""), AP129, INDEX(Monsters[Stamina], $I130))</f>
        <v>65</v>
      </c>
      <c r="M130" s="19" cm="1">
        <f t="array" aca="1" ref="M130" ca="1">IF(AND($H130=$H129, $CF129=""), AQ129, INDEX(Monsters[Attack], $I130))</f>
        <v>70</v>
      </c>
      <c r="N130" s="19" cm="1">
        <f t="array" aca="1" ref="N130" ca="1">IF(AND($H130=$H129, $CF129=""), AR129, INDEX(Monsters[Defense], $I130))</f>
        <v>72</v>
      </c>
      <c r="O130" s="19" cm="1">
        <f t="array" aca="1" ref="O130" ca="1">IF(AND($H130=$H129, $CF129=""), AS129, INDEX(Monsters[Luck], $I130))</f>
        <v>50</v>
      </c>
      <c r="P130" cm="1">
        <f t="array" aca="1" ref="P130" ca="1">IF(I130=I129, P129, MATCH(INDEX(Monsters[Element], I130), Elements, 0))</f>
        <v>1</v>
      </c>
      <c r="Q130" s="4" cm="1">
        <f t="array" aca="1" ref="Q130" ca="1">INDEX(Monsters[Chance to Use 2], I130)</f>
        <v>0.55000000000000004</v>
      </c>
      <c r="R130" cm="1">
        <f t="array" aca="1" ref="R130" ca="1">INDEX(Monsters[Ability 1 ID], I130)</f>
        <v>1</v>
      </c>
      <c r="S130" cm="1">
        <f t="array" aca="1" ref="S130" ca="1">INDEX(Monsters[Ability 2 ID], I130)</f>
        <v>7</v>
      </c>
      <c r="T130" cm="1">
        <f t="array" aca="1" ref="T130" ca="1">INDEX(Abilities[Stamina Cost], R130)</f>
        <v>5</v>
      </c>
      <c r="U130" cm="1">
        <f t="array" aca="1" ref="U130" ca="1">INDEX(Abilities[Stamina Cost], S130)</f>
        <v>5</v>
      </c>
      <c r="V130">
        <f t="shared" ca="1" si="37"/>
        <v>1</v>
      </c>
      <c r="W130">
        <f t="shared" ca="1" si="38"/>
        <v>5</v>
      </c>
      <c r="X130">
        <f t="shared" ca="1" si="39"/>
        <v>5</v>
      </c>
      <c r="Y130">
        <f t="shared" ca="1" si="40"/>
        <v>2</v>
      </c>
      <c r="Z130">
        <f t="shared" ca="1" si="41"/>
        <v>7</v>
      </c>
      <c r="AA130" s="19" cm="1">
        <f t="array" aca="1" ref="AA130" ca="1">INDEX(Abilities[Element ID], $Z130)</f>
        <v>3</v>
      </c>
      <c r="AB130" s="19" cm="1">
        <f t="array" aca="1" ref="AB130" ca="1">INDEX(Abilities[Stamina Cost], $Z130)</f>
        <v>5</v>
      </c>
      <c r="AC130" s="19" cm="1">
        <f t="array" aca="1" ref="AC130" ca="1">INDEX(Abilities[Min Damage], $Z130)</f>
        <v>5</v>
      </c>
      <c r="AD130" s="19" cm="1">
        <f t="array" aca="1" ref="AD130" ca="1">INDEX(Abilities[Max Damage], $Z130)</f>
        <v>10</v>
      </c>
      <c r="AE130" s="15">
        <f t="shared" ca="1" si="42"/>
        <v>5.4321362002341598</v>
      </c>
      <c r="AF130" t="str" cm="1">
        <f t="array" aca="1" ref="AF130" ca="1">INDEX(Abilities[Special Effect], Z130)</f>
        <v>Fortify</v>
      </c>
      <c r="AG130" t="b" cm="1">
        <f t="array" aca="1" ref="AG130" ca="1">RAND() &lt;INDEX(Abilities[Effect Chance], Z130)*O130/100</f>
        <v>0</v>
      </c>
      <c r="AH130" t="str">
        <f t="shared" ca="1" si="43"/>
        <v/>
      </c>
      <c r="AI130" s="15">
        <f t="shared" ca="1" si="44"/>
        <v>5.4321362002341598</v>
      </c>
      <c r="AJ130" s="15">
        <f t="shared" ca="1" si="45"/>
        <v>7.6622992723414107</v>
      </c>
      <c r="AK130" t="b">
        <f t="shared" ca="1" si="46"/>
        <v>0</v>
      </c>
      <c r="AL130" t="b">
        <f ca="1">AND(AK130, H130=COUNTA(Parties[Player Party]))</f>
        <v>0</v>
      </c>
      <c r="AM130" s="15" cm="1">
        <f t="array" aca="1" ref="AM130" ca="1">INDEX(ElementMultiplier, BM130, P130)*100/N130</f>
        <v>0.69444444444444442</v>
      </c>
      <c r="AN130" s="15">
        <f t="shared" ca="1" si="47"/>
        <v>5</v>
      </c>
      <c r="AO130" s="19">
        <f t="shared" ca="1" si="48"/>
        <v>57</v>
      </c>
      <c r="AP130" s="19">
        <f t="shared" ca="1" si="49"/>
        <v>60</v>
      </c>
      <c r="AQ130" s="19">
        <f t="shared" ca="1" si="50"/>
        <v>70</v>
      </c>
      <c r="AR130" s="19">
        <f t="shared" ca="1" si="51"/>
        <v>72</v>
      </c>
      <c r="AS130" s="19">
        <f t="shared" ca="1" si="52"/>
        <v>50</v>
      </c>
      <c r="AT130">
        <f t="shared" ca="1" si="53"/>
        <v>1</v>
      </c>
      <c r="AU130" cm="1">
        <f t="array" aca="1" ref="AU130" ca="1">IF(AT130=AT129, AU129, INDEX(Parties[Opponent ID], AT130))</f>
        <v>8</v>
      </c>
      <c r="AV130" t="str" cm="1">
        <f t="array" aca="1" ref="AV130" ca="1">IF(AU130=AU129,AV129, INDEX(Monsters[Name], AU130))</f>
        <v>Ripper</v>
      </c>
      <c r="AW130" cm="1">
        <f t="array" aca="1" ref="AW130" ca="1">IF(AND($AT130=$AT129, $CF129=""), CA129, INDEX(Monsters[Health], $AU130))</f>
        <v>66</v>
      </c>
      <c r="AX130" cm="1">
        <f t="array" aca="1" ref="AX130" ca="1">IF(AND($AT130=$AT129, $CF129=""), CB129, INDEX(Monsters[Stamina], $AU130))</f>
        <v>75</v>
      </c>
      <c r="AY130" s="19" cm="1">
        <f t="array" aca="1" ref="AY130" ca="1">IF(AND($AT130=$AT129, $CF129=""), CC129, INDEX(Monsters[Attack], $AU130))</f>
        <v>100</v>
      </c>
      <c r="AZ130" s="19" cm="1">
        <f t="array" aca="1" ref="AZ130" ca="1">IF(AND($AT130=$AT129, $CF129=""), CD129, INDEX(Monsters[Defense], $AU130))</f>
        <v>24</v>
      </c>
      <c r="BA130" s="19" cm="1">
        <f t="array" aca="1" ref="BA130" ca="1">IF(AND($AT130=$AT129, $CF129=""), CE129, INDEX(Monsters[Luck], $AU130))</f>
        <v>70</v>
      </c>
      <c r="BB130" cm="1">
        <f t="array" aca="1" ref="BB130" ca="1">IF(AU130=AU129, BB129, MATCH(INDEX(Monsters[Element], AU130), Elements, 0))</f>
        <v>6</v>
      </c>
      <c r="BC130" s="4" cm="1">
        <f t="array" aca="1" ref="BC130" ca="1">INDEX(Monsters[Chance to Use 2], AU130)</f>
        <v>0.25</v>
      </c>
      <c r="BD130" cm="1">
        <f t="array" aca="1" ref="BD130" ca="1">INDEX(Monsters[Ability 1 ID], AU130)</f>
        <v>7</v>
      </c>
      <c r="BE130" cm="1">
        <f t="array" aca="1" ref="BE130" ca="1">INDEX(Monsters[Ability 2 ID], AU130)</f>
        <v>2</v>
      </c>
      <c r="BF130" cm="1">
        <f t="array" aca="1" ref="BF130" ca="1">INDEX(Abilities[Stamina Cost], BD130)</f>
        <v>5</v>
      </c>
      <c r="BG130" cm="1">
        <f t="array" aca="1" ref="BG130" ca="1">INDEX(Abilities[Stamina Cost], BE130)</f>
        <v>6</v>
      </c>
      <c r="BH130">
        <f t="shared" ca="1" si="54"/>
        <v>1</v>
      </c>
      <c r="BI130">
        <f t="shared" ca="1" si="55"/>
        <v>5</v>
      </c>
      <c r="BJ130">
        <f t="shared" ca="1" si="56"/>
        <v>6</v>
      </c>
      <c r="BK130">
        <f t="shared" ca="1" si="57"/>
        <v>1</v>
      </c>
      <c r="BL130">
        <f t="shared" ca="1" si="58"/>
        <v>7</v>
      </c>
      <c r="BM130" s="19" cm="1">
        <f t="array" aca="1" ref="BM130" ca="1">INDEX(Abilities[Element ID], $BL130)</f>
        <v>3</v>
      </c>
      <c r="BN130" s="19" cm="1">
        <f t="array" aca="1" ref="BN130" ca="1">INDEX(Abilities[Stamina Cost], $BL130)</f>
        <v>5</v>
      </c>
      <c r="BO130" s="19" cm="1">
        <f t="array" aca="1" ref="BO130" ca="1">INDEX(Abilities[Min Damage], $BL130)</f>
        <v>5</v>
      </c>
      <c r="BP130" s="19" cm="1">
        <f t="array" aca="1" ref="BP130" ca="1">INDEX(Abilities[Max Damage], $BL130)</f>
        <v>10</v>
      </c>
      <c r="BQ130" s="15">
        <f t="shared" ca="1" si="59"/>
        <v>7.6622992723414107</v>
      </c>
      <c r="BR130" t="str" cm="1">
        <f t="array" aca="1" ref="BR130" ca="1">INDEX(Abilities[Special Effect], BL130)</f>
        <v>Fortify</v>
      </c>
      <c r="BS130" t="b" cm="1">
        <f t="array" aca="1" ref="BS130" ca="1">RAND() &lt;INDEX(Abilities[Effect Chance], BL130)*BA130/100</f>
        <v>0</v>
      </c>
      <c r="BT130" t="str">
        <f t="shared" ca="1" si="60"/>
        <v/>
      </c>
      <c r="BU130" s="15">
        <f t="shared" ca="1" si="61"/>
        <v>7.6622992723414107</v>
      </c>
      <c r="BV130" s="15">
        <f t="shared" ca="1" si="62"/>
        <v>5.4321362002341598</v>
      </c>
      <c r="BW130" t="b">
        <f t="shared" ca="1" si="63"/>
        <v>0</v>
      </c>
      <c r="BX130" t="b">
        <f ca="1">AND(BW130, AT130=COUNTA(Parties[Opponent Party]))</f>
        <v>0</v>
      </c>
      <c r="BY130" s="15" cm="1">
        <f t="array" aca="1" ref="BY130" ca="1">INDEX(ElementMultiplier, AA130, BB130)*100/AZ130</f>
        <v>4.166666666666667</v>
      </c>
      <c r="BZ130" s="19">
        <f t="shared" ca="1" si="64"/>
        <v>23</v>
      </c>
      <c r="CA130" s="19">
        <f t="shared" ca="1" si="65"/>
        <v>43</v>
      </c>
      <c r="CB130" s="19">
        <f t="shared" ca="1" si="66"/>
        <v>70</v>
      </c>
      <c r="CC130" s="19">
        <f t="shared" ca="1" si="67"/>
        <v>100</v>
      </c>
      <c r="CD130" s="19">
        <f t="shared" ca="1" si="68"/>
        <v>24</v>
      </c>
      <c r="CE130" s="19">
        <f t="shared" ca="1" si="69"/>
        <v>70</v>
      </c>
      <c r="CF130" t="str">
        <f t="shared" ca="1" si="70"/>
        <v/>
      </c>
    </row>
    <row r="131" spans="8:84">
      <c r="H131">
        <f t="shared" ca="1" si="36"/>
        <v>1</v>
      </c>
      <c r="I131" cm="1">
        <f t="array" aca="1" ref="I131" ca="1">IF(H131=H130, I130, INDEX(Parties[Player ID], H131))</f>
        <v>1</v>
      </c>
      <c r="J131" t="str" cm="1">
        <f t="array" aca="1" ref="J131" ca="1">IF(I131=I130,J130, INDEX(Monsters[Name], I131))</f>
        <v>Hades</v>
      </c>
      <c r="K131" cm="1">
        <f t="array" aca="1" ref="K131" ca="1">IF(AND($H131=$H130, CF130=""), AO130, INDEX(Monsters[Health], $I131))</f>
        <v>57</v>
      </c>
      <c r="L131" cm="1">
        <f t="array" aca="1" ref="L131" ca="1">IF(AND($H131=$H130, $CF130=""), AP130, INDEX(Monsters[Stamina], $I131))</f>
        <v>60</v>
      </c>
      <c r="M131" s="19" cm="1">
        <f t="array" aca="1" ref="M131" ca="1">IF(AND($H131=$H130, $CF130=""), AQ130, INDEX(Monsters[Attack], $I131))</f>
        <v>70</v>
      </c>
      <c r="N131" s="19" cm="1">
        <f t="array" aca="1" ref="N131" ca="1">IF(AND($H131=$H130, $CF130=""), AR130, INDEX(Monsters[Defense], $I131))</f>
        <v>72</v>
      </c>
      <c r="O131" s="19" cm="1">
        <f t="array" aca="1" ref="O131" ca="1">IF(AND($H131=$H130, $CF130=""), AS130, INDEX(Monsters[Luck], $I131))</f>
        <v>50</v>
      </c>
      <c r="P131" cm="1">
        <f t="array" aca="1" ref="P131" ca="1">IF(I131=I130, P130, MATCH(INDEX(Monsters[Element], I131), Elements, 0))</f>
        <v>1</v>
      </c>
      <c r="Q131" s="4" cm="1">
        <f t="array" aca="1" ref="Q131" ca="1">INDEX(Monsters[Chance to Use 2], I131)</f>
        <v>0.55000000000000004</v>
      </c>
      <c r="R131" cm="1">
        <f t="array" aca="1" ref="R131" ca="1">INDEX(Monsters[Ability 1 ID], I131)</f>
        <v>1</v>
      </c>
      <c r="S131" cm="1">
        <f t="array" aca="1" ref="S131" ca="1">INDEX(Monsters[Ability 2 ID], I131)</f>
        <v>7</v>
      </c>
      <c r="T131" cm="1">
        <f t="array" aca="1" ref="T131" ca="1">INDEX(Abilities[Stamina Cost], R131)</f>
        <v>5</v>
      </c>
      <c r="U131" cm="1">
        <f t="array" aca="1" ref="U131" ca="1">INDEX(Abilities[Stamina Cost], S131)</f>
        <v>5</v>
      </c>
      <c r="V131">
        <f t="shared" ca="1" si="37"/>
        <v>1</v>
      </c>
      <c r="W131">
        <f t="shared" ca="1" si="38"/>
        <v>5</v>
      </c>
      <c r="X131">
        <f t="shared" ca="1" si="39"/>
        <v>5</v>
      </c>
      <c r="Y131">
        <f t="shared" ca="1" si="40"/>
        <v>2</v>
      </c>
      <c r="Z131">
        <f t="shared" ca="1" si="41"/>
        <v>7</v>
      </c>
      <c r="AA131" s="19" cm="1">
        <f t="array" aca="1" ref="AA131" ca="1">INDEX(Abilities[Element ID], $Z131)</f>
        <v>3</v>
      </c>
      <c r="AB131" s="19" cm="1">
        <f t="array" aca="1" ref="AB131" ca="1">INDEX(Abilities[Stamina Cost], $Z131)</f>
        <v>5</v>
      </c>
      <c r="AC131" s="19" cm="1">
        <f t="array" aca="1" ref="AC131" ca="1">INDEX(Abilities[Min Damage], $Z131)</f>
        <v>5</v>
      </c>
      <c r="AD131" s="19" cm="1">
        <f t="array" aca="1" ref="AD131" ca="1">INDEX(Abilities[Max Damage], $Z131)</f>
        <v>10</v>
      </c>
      <c r="AE131" s="15">
        <f t="shared" ca="1" si="42"/>
        <v>5.2486083500421223</v>
      </c>
      <c r="AF131" t="str" cm="1">
        <f t="array" aca="1" ref="AF131" ca="1">INDEX(Abilities[Special Effect], Z131)</f>
        <v>Fortify</v>
      </c>
      <c r="AG131" t="b" cm="1">
        <f t="array" aca="1" ref="AG131" ca="1">RAND() &lt;INDEX(Abilities[Effect Chance], Z131)*O131/100</f>
        <v>1</v>
      </c>
      <c r="AH131" t="str">
        <f t="shared" ca="1" si="43"/>
        <v>Fortify</v>
      </c>
      <c r="AI131" s="15">
        <f t="shared" ca="1" si="44"/>
        <v>5.2486083500421223</v>
      </c>
      <c r="AJ131" s="15">
        <f t="shared" ca="1" si="45"/>
        <v>19.607975381409474</v>
      </c>
      <c r="AK131" t="b">
        <f t="shared" ca="1" si="46"/>
        <v>0</v>
      </c>
      <c r="AL131" t="b">
        <f ca="1">AND(AK131, H131=COUNTA(Parties[Player Party]))</f>
        <v>0</v>
      </c>
      <c r="AM131" s="15" cm="1">
        <f t="array" aca="1" ref="AM131" ca="1">INDEX(ElementMultiplier, BM131, P131)*100/N131</f>
        <v>1.3888888888888888</v>
      </c>
      <c r="AN131" s="15">
        <f t="shared" ca="1" si="47"/>
        <v>27</v>
      </c>
      <c r="AO131" s="19">
        <f t="shared" ca="1" si="48"/>
        <v>30</v>
      </c>
      <c r="AP131" s="19">
        <f t="shared" ca="1" si="49"/>
        <v>55</v>
      </c>
      <c r="AQ131" s="19">
        <f t="shared" ca="1" si="50"/>
        <v>70</v>
      </c>
      <c r="AR131" s="19">
        <f t="shared" ca="1" si="51"/>
        <v>79</v>
      </c>
      <c r="AS131" s="19">
        <f t="shared" ca="1" si="52"/>
        <v>50</v>
      </c>
      <c r="AT131">
        <f t="shared" ca="1" si="53"/>
        <v>1</v>
      </c>
      <c r="AU131" cm="1">
        <f t="array" aca="1" ref="AU131" ca="1">IF(AT131=AT130, AU130, INDEX(Parties[Opponent ID], AT131))</f>
        <v>8</v>
      </c>
      <c r="AV131" t="str" cm="1">
        <f t="array" aca="1" ref="AV131" ca="1">IF(AU131=AU130,AV130, INDEX(Monsters[Name], AU131))</f>
        <v>Ripper</v>
      </c>
      <c r="AW131" cm="1">
        <f t="array" aca="1" ref="AW131" ca="1">IF(AND($AT131=$AT130, $CF130=""), CA130, INDEX(Monsters[Health], $AU131))</f>
        <v>43</v>
      </c>
      <c r="AX131" cm="1">
        <f t="array" aca="1" ref="AX131" ca="1">IF(AND($AT131=$AT130, $CF130=""), CB130, INDEX(Monsters[Stamina], $AU131))</f>
        <v>70</v>
      </c>
      <c r="AY131" s="19" cm="1">
        <f t="array" aca="1" ref="AY131" ca="1">IF(AND($AT131=$AT130, $CF130=""), CC130, INDEX(Monsters[Attack], $AU131))</f>
        <v>100</v>
      </c>
      <c r="AZ131" s="19" cm="1">
        <f t="array" aca="1" ref="AZ131" ca="1">IF(AND($AT131=$AT130, $CF130=""), CD130, INDEX(Monsters[Defense], $AU131))</f>
        <v>24</v>
      </c>
      <c r="BA131" s="19" cm="1">
        <f t="array" aca="1" ref="BA131" ca="1">IF(AND($AT131=$AT130, $CF130=""), CE130, INDEX(Monsters[Luck], $AU131))</f>
        <v>70</v>
      </c>
      <c r="BB131" cm="1">
        <f t="array" aca="1" ref="BB131" ca="1">IF(AU131=AU130, BB130, MATCH(INDEX(Monsters[Element], AU131), Elements, 0))</f>
        <v>6</v>
      </c>
      <c r="BC131" s="4" cm="1">
        <f t="array" aca="1" ref="BC131" ca="1">INDEX(Monsters[Chance to Use 2], AU131)</f>
        <v>0.25</v>
      </c>
      <c r="BD131" cm="1">
        <f t="array" aca="1" ref="BD131" ca="1">INDEX(Monsters[Ability 1 ID], AU131)</f>
        <v>7</v>
      </c>
      <c r="BE131" cm="1">
        <f t="array" aca="1" ref="BE131" ca="1">INDEX(Monsters[Ability 2 ID], AU131)</f>
        <v>2</v>
      </c>
      <c r="BF131" cm="1">
        <f t="array" aca="1" ref="BF131" ca="1">INDEX(Abilities[Stamina Cost], BD131)</f>
        <v>5</v>
      </c>
      <c r="BG131" cm="1">
        <f t="array" aca="1" ref="BG131" ca="1">INDEX(Abilities[Stamina Cost], BE131)</f>
        <v>6</v>
      </c>
      <c r="BH131">
        <f t="shared" ca="1" si="54"/>
        <v>1</v>
      </c>
      <c r="BI131">
        <f t="shared" ca="1" si="55"/>
        <v>5</v>
      </c>
      <c r="BJ131">
        <f t="shared" ca="1" si="56"/>
        <v>6</v>
      </c>
      <c r="BK131">
        <f t="shared" ca="1" si="57"/>
        <v>2</v>
      </c>
      <c r="BL131">
        <f t="shared" ca="1" si="58"/>
        <v>2</v>
      </c>
      <c r="BM131" s="19" cm="1">
        <f t="array" aca="1" ref="BM131" ca="1">INDEX(Abilities[Element ID], $BL131)</f>
        <v>1</v>
      </c>
      <c r="BN131" s="19" cm="1">
        <f t="array" aca="1" ref="BN131" ca="1">INDEX(Abilities[Stamina Cost], $BL131)</f>
        <v>6</v>
      </c>
      <c r="BO131" s="19" cm="1">
        <f t="array" aca="1" ref="BO131" ca="1">INDEX(Abilities[Min Damage], $BL131)</f>
        <v>10</v>
      </c>
      <c r="BP131" s="19" cm="1">
        <f t="array" aca="1" ref="BP131" ca="1">INDEX(Abilities[Max Damage], $BL131)</f>
        <v>25</v>
      </c>
      <c r="BQ131" s="15">
        <f t="shared" ca="1" si="59"/>
        <v>19.607975381409474</v>
      </c>
      <c r="BR131" t="str" cm="1">
        <f t="array" aca="1" ref="BR131" ca="1">INDEX(Abilities[Special Effect], BL131)</f>
        <v>Sunder</v>
      </c>
      <c r="BS131" t="b" cm="1">
        <f t="array" aca="1" ref="BS131" ca="1">RAND() &lt;INDEX(Abilities[Effect Chance], BL131)*BA131/100</f>
        <v>0</v>
      </c>
      <c r="BT131" t="str">
        <f t="shared" ca="1" si="60"/>
        <v/>
      </c>
      <c r="BU131" s="15">
        <f t="shared" ca="1" si="61"/>
        <v>19.607975381409474</v>
      </c>
      <c r="BV131" s="15">
        <f t="shared" ca="1" si="62"/>
        <v>5.2486083500421223</v>
      </c>
      <c r="BW131" t="b">
        <f t="shared" ca="1" si="63"/>
        <v>0</v>
      </c>
      <c r="BX131" t="b">
        <f ca="1">AND(BW131, AT131=COUNTA(Parties[Opponent Party]))</f>
        <v>0</v>
      </c>
      <c r="BY131" s="15" cm="1">
        <f t="array" aca="1" ref="BY131" ca="1">INDEX(ElementMultiplier, AA131, BB131)*100/AZ131</f>
        <v>4.166666666666667</v>
      </c>
      <c r="BZ131" s="19">
        <f t="shared" ca="1" si="64"/>
        <v>22</v>
      </c>
      <c r="CA131" s="19">
        <f t="shared" ca="1" si="65"/>
        <v>21</v>
      </c>
      <c r="CB131" s="19">
        <f t="shared" ca="1" si="66"/>
        <v>64</v>
      </c>
      <c r="CC131" s="19">
        <f t="shared" ca="1" si="67"/>
        <v>100</v>
      </c>
      <c r="CD131" s="19">
        <f t="shared" ca="1" si="68"/>
        <v>24</v>
      </c>
      <c r="CE131" s="19">
        <f t="shared" ca="1" si="69"/>
        <v>70</v>
      </c>
      <c r="CF131" t="str">
        <f t="shared" ca="1" si="70"/>
        <v/>
      </c>
    </row>
    <row r="132" spans="8:84">
      <c r="H132">
        <f t="shared" ref="H132:H195" ca="1" si="71">IF($CF131="",IF(AK131, H131+1, H131), 1)</f>
        <v>1</v>
      </c>
      <c r="I132" cm="1">
        <f t="array" aca="1" ref="I132" ca="1">IF(H132=H131, I131, INDEX(Parties[Player ID], H132))</f>
        <v>1</v>
      </c>
      <c r="J132" t="str" cm="1">
        <f t="array" aca="1" ref="J132" ca="1">IF(I132=I131,J131, INDEX(Monsters[Name], I132))</f>
        <v>Hades</v>
      </c>
      <c r="K132" cm="1">
        <f t="array" aca="1" ref="K132" ca="1">IF(AND($H132=$H131, CF131=""), AO131, INDEX(Monsters[Health], $I132))</f>
        <v>30</v>
      </c>
      <c r="L132" cm="1">
        <f t="array" aca="1" ref="L132" ca="1">IF(AND($H132=$H131, $CF131=""), AP131, INDEX(Monsters[Stamina], $I132))</f>
        <v>55</v>
      </c>
      <c r="M132" s="19" cm="1">
        <f t="array" aca="1" ref="M132" ca="1">IF(AND($H132=$H131, $CF131=""), AQ131, INDEX(Monsters[Attack], $I132))</f>
        <v>70</v>
      </c>
      <c r="N132" s="19" cm="1">
        <f t="array" aca="1" ref="N132" ca="1">IF(AND($H132=$H131, $CF131=""), AR131, INDEX(Monsters[Defense], $I132))</f>
        <v>79</v>
      </c>
      <c r="O132" s="19" cm="1">
        <f t="array" aca="1" ref="O132" ca="1">IF(AND($H132=$H131, $CF131=""), AS131, INDEX(Monsters[Luck], $I132))</f>
        <v>50</v>
      </c>
      <c r="P132" cm="1">
        <f t="array" aca="1" ref="P132" ca="1">IF(I132=I131, P131, MATCH(INDEX(Monsters[Element], I132), Elements, 0))</f>
        <v>1</v>
      </c>
      <c r="Q132" s="4" cm="1">
        <f t="array" aca="1" ref="Q132" ca="1">INDEX(Monsters[Chance to Use 2], I132)</f>
        <v>0.55000000000000004</v>
      </c>
      <c r="R132" cm="1">
        <f t="array" aca="1" ref="R132" ca="1">INDEX(Monsters[Ability 1 ID], I132)</f>
        <v>1</v>
      </c>
      <c r="S132" cm="1">
        <f t="array" aca="1" ref="S132" ca="1">INDEX(Monsters[Ability 2 ID], I132)</f>
        <v>7</v>
      </c>
      <c r="T132" cm="1">
        <f t="array" aca="1" ref="T132" ca="1">INDEX(Abilities[Stamina Cost], R132)</f>
        <v>5</v>
      </c>
      <c r="U132" cm="1">
        <f t="array" aca="1" ref="U132" ca="1">INDEX(Abilities[Stamina Cost], S132)</f>
        <v>5</v>
      </c>
      <c r="V132">
        <f t="shared" ref="V132:V195" ca="1" si="72">IF(T132&lt;=U132, 1, 2)</f>
        <v>1</v>
      </c>
      <c r="W132">
        <f t="shared" ref="W132:W195" ca="1" si="73">MIN(T132:U132)</f>
        <v>5</v>
      </c>
      <c r="X132">
        <f t="shared" ref="X132:X195" ca="1" si="74">MAX(T132:U132)</f>
        <v>5</v>
      </c>
      <c r="Y132">
        <f t="shared" ref="Y132:Y195" ca="1" si="75">IF(L132&lt;X132, V132, 1 + (RAND()&lt;Q132))</f>
        <v>1</v>
      </c>
      <c r="Z132">
        <f t="shared" ref="Z132:Z195" ca="1" si="76">CHOOSE(Y132,R132,S132)</f>
        <v>1</v>
      </c>
      <c r="AA132" s="19" cm="1">
        <f t="array" aca="1" ref="AA132" ca="1">INDEX(Abilities[Element ID], $Z132)</f>
        <v>1</v>
      </c>
      <c r="AB132" s="19" cm="1">
        <f t="array" aca="1" ref="AB132" ca="1">INDEX(Abilities[Stamina Cost], $Z132)</f>
        <v>5</v>
      </c>
      <c r="AC132" s="19" cm="1">
        <f t="array" aca="1" ref="AC132" ca="1">INDEX(Abilities[Min Damage], $Z132)</f>
        <v>3.5</v>
      </c>
      <c r="AD132" s="19" cm="1">
        <f t="array" aca="1" ref="AD132" ca="1">INDEX(Abilities[Max Damage], $Z132)</f>
        <v>10</v>
      </c>
      <c r="AE132" s="15">
        <f t="shared" ref="AE132:AE195" ca="1" si="77">(AC132+(RAND()+RAND()+RAND())*(AD132-AC132)/3)*M132/100</f>
        <v>3.9993787211422545</v>
      </c>
      <c r="AF132" t="str" cm="1">
        <f t="array" aca="1" ref="AF132" ca="1">INDEX(Abilities[Special Effect], Z132)</f>
        <v>Hit Chance</v>
      </c>
      <c r="AG132" t="b" cm="1">
        <f t="array" aca="1" ref="AG132" ca="1">RAND() &lt;INDEX(Abilities[Effect Chance], Z132)*O132/100</f>
        <v>0</v>
      </c>
      <c r="AH132" t="str">
        <f t="shared" ref="AH132:AH195" ca="1" si="78">IF(AG132,AF132,"")</f>
        <v/>
      </c>
      <c r="AI132" s="15">
        <f t="shared" ref="AI132:AI195" ca="1" si="79">IF(AF132="Hit Chance", AG132*AE132, AE132)</f>
        <v>0</v>
      </c>
      <c r="AJ132" s="15">
        <f t="shared" ref="AJ132:AJ195" ca="1" si="80">IF(AH132="Dodge", BU132*0, BU132)</f>
        <v>7.8637241758924166</v>
      </c>
      <c r="AK132" t="b">
        <f t="shared" ref="AK132:AK195" ca="1" si="81">OR(AO132=0,AP132&lt;W132)</f>
        <v>0</v>
      </c>
      <c r="AL132" t="b">
        <f ca="1">AND(AK132, H132=COUNTA(Parties[Player Party]))</f>
        <v>0</v>
      </c>
      <c r="AM132" s="15" cm="1">
        <f t="array" aca="1" ref="AM132" ca="1">INDEX(ElementMultiplier, BM132, P132)*100/N132</f>
        <v>0.63291139240506333</v>
      </c>
      <c r="AN132" s="15">
        <f t="shared" ref="AN132:AN195" ca="1" si="82">ROUND(AM132*AJ132, 0)</f>
        <v>5</v>
      </c>
      <c r="AO132" s="19">
        <f t="shared" ref="AO132:AO195" ca="1" si="83">IF(AH132="Restore",MAX(K$3,0),MAX(K132-AN132,0))</f>
        <v>25</v>
      </c>
      <c r="AP132" s="19">
        <f t="shared" ref="AP132:AP195" ca="1" si="84">IF(AH132="Restore",MAX(L$3,0),MAX(L132-AB132,0))</f>
        <v>50</v>
      </c>
      <c r="AQ132" s="19">
        <f t="shared" ref="AQ132:AQ195" ca="1" si="85">ROUND(M132*IF($BT132="Weaken", 0.9, 1)*IF($AH132="Focus", 1.1, 1) * IF($AH132="Restore", M132=M$3,1), 0)</f>
        <v>70</v>
      </c>
      <c r="AR132" s="19">
        <f t="shared" ref="AR132:AR195" ca="1" si="86">ROUND(N132*IF($BT132="Sunder", 0.9, 1)*IF($AH132="Fortify", 1.1, 1) * IF($AH132="Restore", N132=N$3,1), 0)</f>
        <v>79</v>
      </c>
      <c r="AS132" s="19">
        <f t="shared" ref="AS132:AS195" ca="1" si="87">ROUND(O132*IF($BT132="Unlucky", 0.9, 1)*IF($AH132="Lucky", 1.1, 1) * IF($AH132="Restore", O132=O$3,1), 0)</f>
        <v>50</v>
      </c>
      <c r="AT132">
        <f t="shared" ref="AT132:AT195" ca="1" si="88">IF($CF131="",IF(BW131, AT131+1, AT131), 1)</f>
        <v>1</v>
      </c>
      <c r="AU132" cm="1">
        <f t="array" aca="1" ref="AU132" ca="1">IF(AT132=AT131, AU131, INDEX(Parties[Opponent ID], AT132))</f>
        <v>8</v>
      </c>
      <c r="AV132" t="str" cm="1">
        <f t="array" aca="1" ref="AV132" ca="1">IF(AU132=AU131,AV131, INDEX(Monsters[Name], AU132))</f>
        <v>Ripper</v>
      </c>
      <c r="AW132" cm="1">
        <f t="array" aca="1" ref="AW132" ca="1">IF(AND($AT132=$AT131, $CF131=""), CA131, INDEX(Monsters[Health], $AU132))</f>
        <v>21</v>
      </c>
      <c r="AX132" cm="1">
        <f t="array" aca="1" ref="AX132" ca="1">IF(AND($AT132=$AT131, $CF131=""), CB131, INDEX(Monsters[Stamina], $AU132))</f>
        <v>64</v>
      </c>
      <c r="AY132" s="19" cm="1">
        <f t="array" aca="1" ref="AY132" ca="1">IF(AND($AT132=$AT131, $CF131=""), CC131, INDEX(Monsters[Attack], $AU132))</f>
        <v>100</v>
      </c>
      <c r="AZ132" s="19" cm="1">
        <f t="array" aca="1" ref="AZ132" ca="1">IF(AND($AT132=$AT131, $CF131=""), CD131, INDEX(Monsters[Defense], $AU132))</f>
        <v>24</v>
      </c>
      <c r="BA132" s="19" cm="1">
        <f t="array" aca="1" ref="BA132" ca="1">IF(AND($AT132=$AT131, $CF131=""), CE131, INDEX(Monsters[Luck], $AU132))</f>
        <v>70</v>
      </c>
      <c r="BB132" cm="1">
        <f t="array" aca="1" ref="BB132" ca="1">IF(AU132=AU131, BB131, MATCH(INDEX(Monsters[Element], AU132), Elements, 0))</f>
        <v>6</v>
      </c>
      <c r="BC132" s="4" cm="1">
        <f t="array" aca="1" ref="BC132" ca="1">INDEX(Monsters[Chance to Use 2], AU132)</f>
        <v>0.25</v>
      </c>
      <c r="BD132" cm="1">
        <f t="array" aca="1" ref="BD132" ca="1">INDEX(Monsters[Ability 1 ID], AU132)</f>
        <v>7</v>
      </c>
      <c r="BE132" cm="1">
        <f t="array" aca="1" ref="BE132" ca="1">INDEX(Monsters[Ability 2 ID], AU132)</f>
        <v>2</v>
      </c>
      <c r="BF132" cm="1">
        <f t="array" aca="1" ref="BF132" ca="1">INDEX(Abilities[Stamina Cost], BD132)</f>
        <v>5</v>
      </c>
      <c r="BG132" cm="1">
        <f t="array" aca="1" ref="BG132" ca="1">INDEX(Abilities[Stamina Cost], BE132)</f>
        <v>6</v>
      </c>
      <c r="BH132">
        <f t="shared" ref="BH132:BH195" ca="1" si="89">IF(BF132&lt;=BG132, 1, 2)</f>
        <v>1</v>
      </c>
      <c r="BI132">
        <f t="shared" ref="BI132:BI195" ca="1" si="90">MIN(BF132:BG132)</f>
        <v>5</v>
      </c>
      <c r="BJ132">
        <f t="shared" ref="BJ132:BJ195" ca="1" si="91">MAX(BF132:BG132)</f>
        <v>6</v>
      </c>
      <c r="BK132">
        <f t="shared" ref="BK132:BK195" ca="1" si="92">IF(AX132&lt;BJ132, BH132, 1 + (RAND()&lt;BC132))</f>
        <v>1</v>
      </c>
      <c r="BL132">
        <f t="shared" ref="BL132:BL195" ca="1" si="93">CHOOSE(BK132,BD132,BE132)</f>
        <v>7</v>
      </c>
      <c r="BM132" s="19" cm="1">
        <f t="array" aca="1" ref="BM132" ca="1">INDEX(Abilities[Element ID], $BL132)</f>
        <v>3</v>
      </c>
      <c r="BN132" s="19" cm="1">
        <f t="array" aca="1" ref="BN132" ca="1">INDEX(Abilities[Stamina Cost], $BL132)</f>
        <v>5</v>
      </c>
      <c r="BO132" s="19" cm="1">
        <f t="array" aca="1" ref="BO132" ca="1">INDEX(Abilities[Min Damage], $BL132)</f>
        <v>5</v>
      </c>
      <c r="BP132" s="19" cm="1">
        <f t="array" aca="1" ref="BP132" ca="1">INDEX(Abilities[Max Damage], $BL132)</f>
        <v>10</v>
      </c>
      <c r="BQ132" s="15">
        <f t="shared" ref="BQ132:BQ195" ca="1" si="94">(BO132+(RAND()+RAND()+RAND())*(BP132-BO132)/3)*AY132/100</f>
        <v>7.8637241758924166</v>
      </c>
      <c r="BR132" t="str" cm="1">
        <f t="array" aca="1" ref="BR132" ca="1">INDEX(Abilities[Special Effect], BL132)</f>
        <v>Fortify</v>
      </c>
      <c r="BS132" t="b" cm="1">
        <f t="array" aca="1" ref="BS132" ca="1">RAND() &lt;INDEX(Abilities[Effect Chance], BL132)*BA132/100</f>
        <v>1</v>
      </c>
      <c r="BT132" t="str">
        <f t="shared" ref="BT132:BT195" ca="1" si="95">IF(BS132, BR132, "")</f>
        <v>Fortify</v>
      </c>
      <c r="BU132" s="15">
        <f t="shared" ref="BU132:BU195" ca="1" si="96">IF(BR132="Hit Chance", BQ132*BS132, BQ132)</f>
        <v>7.8637241758924166</v>
      </c>
      <c r="BV132" s="15">
        <f t="shared" ref="BV132:BV195" ca="1" si="97">IF(BT132="Dodge", AI132*0, AI132 )</f>
        <v>0</v>
      </c>
      <c r="BW132" t="b">
        <f t="shared" ref="BW132:BW195" ca="1" si="98">OR(CA132=0,CB132&lt;BI132)</f>
        <v>0</v>
      </c>
      <c r="BX132" t="b">
        <f ca="1">AND(BW132, AT132=COUNTA(Parties[Opponent Party]))</f>
        <v>0</v>
      </c>
      <c r="BY132" s="15" cm="1">
        <f t="array" aca="1" ref="BY132" ca="1">INDEX(ElementMultiplier, AA132, BB132)*100/AZ132</f>
        <v>6.25</v>
      </c>
      <c r="BZ132" s="19">
        <f t="shared" ref="BZ132:BZ195" ca="1" si="99">ROUND(BV132*BY132, 0)</f>
        <v>0</v>
      </c>
      <c r="CA132" s="19">
        <f t="shared" ref="CA132:CA195" ca="1" si="100">IF(BT132="Restore", MAX(AW$3,0), MAX(AW132-BZ132,0))</f>
        <v>21</v>
      </c>
      <c r="CB132" s="19">
        <f t="shared" ref="CB132:CB195" ca="1" si="101">IF(BT132="Restore",MAX(AX$3,0),MAX(AX132-BN132,0))</f>
        <v>59</v>
      </c>
      <c r="CC132" s="19">
        <f t="shared" ref="CC132:CC195" ca="1" si="102">ROUND(AY132 * IF($AH132="Weaken", 0.9, 1) * IF($BT132="Focus", 1.1, 1) * IF($BT132="Restore", AY132=AY$3, 1), 0)</f>
        <v>100</v>
      </c>
      <c r="CD132" s="19">
        <f t="shared" ref="CD132:CD195" ca="1" si="103">ROUND(AZ132 * IF($AH132="Sunder", 0.9, 1) * IF($BT132="Fortify", 1.1, 1) * IF($BT132="Restore", AZ132=AZ$3, 1), 0)</f>
        <v>26</v>
      </c>
      <c r="CE132" s="19">
        <f t="shared" ref="CE132:CE195" ca="1" si="104">ROUND(BA132 * IF($AH132="Unlucky", 0.9, 1) * IF($BT132="Lucky", 1.1, 1) * IF($BT132="Restore", BA132=BA$3, 1), 0)</f>
        <v>70</v>
      </c>
      <c r="CF132" t="str">
        <f t="shared" ref="CF132:CF195" ca="1" si="105">IF(AL132, IF(BX132, "Tie", "Opponent"), IF(BX132, "Player", ""))</f>
        <v/>
      </c>
    </row>
    <row r="133" spans="8:84">
      <c r="H133">
        <f t="shared" ca="1" si="71"/>
        <v>1</v>
      </c>
      <c r="I133" cm="1">
        <f t="array" aca="1" ref="I133" ca="1">IF(H133=H132, I132, INDEX(Parties[Player ID], H133))</f>
        <v>1</v>
      </c>
      <c r="J133" t="str" cm="1">
        <f t="array" aca="1" ref="J133" ca="1">IF(I133=I132,J132, INDEX(Monsters[Name], I133))</f>
        <v>Hades</v>
      </c>
      <c r="K133" cm="1">
        <f t="array" aca="1" ref="K133" ca="1">IF(AND($H133=$H132, CF132=""), AO132, INDEX(Monsters[Health], $I133))</f>
        <v>25</v>
      </c>
      <c r="L133" cm="1">
        <f t="array" aca="1" ref="L133" ca="1">IF(AND($H133=$H132, $CF132=""), AP132, INDEX(Monsters[Stamina], $I133))</f>
        <v>50</v>
      </c>
      <c r="M133" s="19" cm="1">
        <f t="array" aca="1" ref="M133" ca="1">IF(AND($H133=$H132, $CF132=""), AQ132, INDEX(Monsters[Attack], $I133))</f>
        <v>70</v>
      </c>
      <c r="N133" s="19" cm="1">
        <f t="array" aca="1" ref="N133" ca="1">IF(AND($H133=$H132, $CF132=""), AR132, INDEX(Monsters[Defense], $I133))</f>
        <v>79</v>
      </c>
      <c r="O133" s="19" cm="1">
        <f t="array" aca="1" ref="O133" ca="1">IF(AND($H133=$H132, $CF132=""), AS132, INDEX(Monsters[Luck], $I133))</f>
        <v>50</v>
      </c>
      <c r="P133" cm="1">
        <f t="array" aca="1" ref="P133" ca="1">IF(I133=I132, P132, MATCH(INDEX(Monsters[Element], I133), Elements, 0))</f>
        <v>1</v>
      </c>
      <c r="Q133" s="4" cm="1">
        <f t="array" aca="1" ref="Q133" ca="1">INDEX(Monsters[Chance to Use 2], I133)</f>
        <v>0.55000000000000004</v>
      </c>
      <c r="R133" cm="1">
        <f t="array" aca="1" ref="R133" ca="1">INDEX(Monsters[Ability 1 ID], I133)</f>
        <v>1</v>
      </c>
      <c r="S133" cm="1">
        <f t="array" aca="1" ref="S133" ca="1">INDEX(Monsters[Ability 2 ID], I133)</f>
        <v>7</v>
      </c>
      <c r="T133" cm="1">
        <f t="array" aca="1" ref="T133" ca="1">INDEX(Abilities[Stamina Cost], R133)</f>
        <v>5</v>
      </c>
      <c r="U133" cm="1">
        <f t="array" aca="1" ref="U133" ca="1">INDEX(Abilities[Stamina Cost], S133)</f>
        <v>5</v>
      </c>
      <c r="V133">
        <f t="shared" ca="1" si="72"/>
        <v>1</v>
      </c>
      <c r="W133">
        <f t="shared" ca="1" si="73"/>
        <v>5</v>
      </c>
      <c r="X133">
        <f t="shared" ca="1" si="74"/>
        <v>5</v>
      </c>
      <c r="Y133">
        <f t="shared" ca="1" si="75"/>
        <v>1</v>
      </c>
      <c r="Z133">
        <f t="shared" ca="1" si="76"/>
        <v>1</v>
      </c>
      <c r="AA133" s="19" cm="1">
        <f t="array" aca="1" ref="AA133" ca="1">INDEX(Abilities[Element ID], $Z133)</f>
        <v>1</v>
      </c>
      <c r="AB133" s="19" cm="1">
        <f t="array" aca="1" ref="AB133" ca="1">INDEX(Abilities[Stamina Cost], $Z133)</f>
        <v>5</v>
      </c>
      <c r="AC133" s="19" cm="1">
        <f t="array" aca="1" ref="AC133" ca="1">INDEX(Abilities[Min Damage], $Z133)</f>
        <v>3.5</v>
      </c>
      <c r="AD133" s="19" cm="1">
        <f t="array" aca="1" ref="AD133" ca="1">INDEX(Abilities[Max Damage], $Z133)</f>
        <v>10</v>
      </c>
      <c r="AE133" s="15">
        <f t="shared" ca="1" si="77"/>
        <v>5.1918309800189695</v>
      </c>
      <c r="AF133" t="str" cm="1">
        <f t="array" aca="1" ref="AF133" ca="1">INDEX(Abilities[Special Effect], Z133)</f>
        <v>Hit Chance</v>
      </c>
      <c r="AG133" t="b" cm="1">
        <f t="array" aca="1" ref="AG133" ca="1">RAND() &lt;INDEX(Abilities[Effect Chance], Z133)*O133/100</f>
        <v>0</v>
      </c>
      <c r="AH133" t="str">
        <f t="shared" ca="1" si="78"/>
        <v/>
      </c>
      <c r="AI133" s="15">
        <f t="shared" ca="1" si="79"/>
        <v>0</v>
      </c>
      <c r="AJ133" s="15">
        <f t="shared" ca="1" si="80"/>
        <v>15.383423299644004</v>
      </c>
      <c r="AK133" t="b">
        <f t="shared" ca="1" si="81"/>
        <v>0</v>
      </c>
      <c r="AL133" t="b">
        <f ca="1">AND(AK133, H133=COUNTA(Parties[Player Party]))</f>
        <v>0</v>
      </c>
      <c r="AM133" s="15" cm="1">
        <f t="array" aca="1" ref="AM133" ca="1">INDEX(ElementMultiplier, BM133, P133)*100/N133</f>
        <v>1.2658227848101267</v>
      </c>
      <c r="AN133" s="15">
        <f t="shared" ca="1" si="82"/>
        <v>19</v>
      </c>
      <c r="AO133" s="19">
        <f t="shared" ca="1" si="83"/>
        <v>6</v>
      </c>
      <c r="AP133" s="19">
        <f t="shared" ca="1" si="84"/>
        <v>45</v>
      </c>
      <c r="AQ133" s="19">
        <f t="shared" ca="1" si="85"/>
        <v>70</v>
      </c>
      <c r="AR133" s="19">
        <f t="shared" ca="1" si="86"/>
        <v>71</v>
      </c>
      <c r="AS133" s="19">
        <f t="shared" ca="1" si="87"/>
        <v>50</v>
      </c>
      <c r="AT133">
        <f t="shared" ca="1" si="88"/>
        <v>1</v>
      </c>
      <c r="AU133" cm="1">
        <f t="array" aca="1" ref="AU133" ca="1">IF(AT133=AT132, AU132, INDEX(Parties[Opponent ID], AT133))</f>
        <v>8</v>
      </c>
      <c r="AV133" t="str" cm="1">
        <f t="array" aca="1" ref="AV133" ca="1">IF(AU133=AU132,AV132, INDEX(Monsters[Name], AU133))</f>
        <v>Ripper</v>
      </c>
      <c r="AW133" cm="1">
        <f t="array" aca="1" ref="AW133" ca="1">IF(AND($AT133=$AT132, $CF132=""), CA132, INDEX(Monsters[Health], $AU133))</f>
        <v>21</v>
      </c>
      <c r="AX133" cm="1">
        <f t="array" aca="1" ref="AX133" ca="1">IF(AND($AT133=$AT132, $CF132=""), CB132, INDEX(Monsters[Stamina], $AU133))</f>
        <v>59</v>
      </c>
      <c r="AY133" s="19" cm="1">
        <f t="array" aca="1" ref="AY133" ca="1">IF(AND($AT133=$AT132, $CF132=""), CC132, INDEX(Monsters[Attack], $AU133))</f>
        <v>100</v>
      </c>
      <c r="AZ133" s="19" cm="1">
        <f t="array" aca="1" ref="AZ133" ca="1">IF(AND($AT133=$AT132, $CF132=""), CD132, INDEX(Monsters[Defense], $AU133))</f>
        <v>26</v>
      </c>
      <c r="BA133" s="19" cm="1">
        <f t="array" aca="1" ref="BA133" ca="1">IF(AND($AT133=$AT132, $CF132=""), CE132, INDEX(Monsters[Luck], $AU133))</f>
        <v>70</v>
      </c>
      <c r="BB133" cm="1">
        <f t="array" aca="1" ref="BB133" ca="1">IF(AU133=AU132, BB132, MATCH(INDEX(Monsters[Element], AU133), Elements, 0))</f>
        <v>6</v>
      </c>
      <c r="BC133" s="4" cm="1">
        <f t="array" aca="1" ref="BC133" ca="1">INDEX(Monsters[Chance to Use 2], AU133)</f>
        <v>0.25</v>
      </c>
      <c r="BD133" cm="1">
        <f t="array" aca="1" ref="BD133" ca="1">INDEX(Monsters[Ability 1 ID], AU133)</f>
        <v>7</v>
      </c>
      <c r="BE133" cm="1">
        <f t="array" aca="1" ref="BE133" ca="1">INDEX(Monsters[Ability 2 ID], AU133)</f>
        <v>2</v>
      </c>
      <c r="BF133" cm="1">
        <f t="array" aca="1" ref="BF133" ca="1">INDEX(Abilities[Stamina Cost], BD133)</f>
        <v>5</v>
      </c>
      <c r="BG133" cm="1">
        <f t="array" aca="1" ref="BG133" ca="1">INDEX(Abilities[Stamina Cost], BE133)</f>
        <v>6</v>
      </c>
      <c r="BH133">
        <f t="shared" ca="1" si="89"/>
        <v>1</v>
      </c>
      <c r="BI133">
        <f t="shared" ca="1" si="90"/>
        <v>5</v>
      </c>
      <c r="BJ133">
        <f t="shared" ca="1" si="91"/>
        <v>6</v>
      </c>
      <c r="BK133">
        <f t="shared" ca="1" si="92"/>
        <v>2</v>
      </c>
      <c r="BL133">
        <f t="shared" ca="1" si="93"/>
        <v>2</v>
      </c>
      <c r="BM133" s="19" cm="1">
        <f t="array" aca="1" ref="BM133" ca="1">INDEX(Abilities[Element ID], $BL133)</f>
        <v>1</v>
      </c>
      <c r="BN133" s="19" cm="1">
        <f t="array" aca="1" ref="BN133" ca="1">INDEX(Abilities[Stamina Cost], $BL133)</f>
        <v>6</v>
      </c>
      <c r="BO133" s="19" cm="1">
        <f t="array" aca="1" ref="BO133" ca="1">INDEX(Abilities[Min Damage], $BL133)</f>
        <v>10</v>
      </c>
      <c r="BP133" s="19" cm="1">
        <f t="array" aca="1" ref="BP133" ca="1">INDEX(Abilities[Max Damage], $BL133)</f>
        <v>25</v>
      </c>
      <c r="BQ133" s="15">
        <f t="shared" ca="1" si="94"/>
        <v>15.383423299644004</v>
      </c>
      <c r="BR133" t="str" cm="1">
        <f t="array" aca="1" ref="BR133" ca="1">INDEX(Abilities[Special Effect], BL133)</f>
        <v>Sunder</v>
      </c>
      <c r="BS133" t="b" cm="1">
        <f t="array" aca="1" ref="BS133" ca="1">RAND() &lt;INDEX(Abilities[Effect Chance], BL133)*BA133/100</f>
        <v>1</v>
      </c>
      <c r="BT133" t="str">
        <f t="shared" ca="1" si="95"/>
        <v>Sunder</v>
      </c>
      <c r="BU133" s="15">
        <f t="shared" ca="1" si="96"/>
        <v>15.383423299644004</v>
      </c>
      <c r="BV133" s="15">
        <f t="shared" ca="1" si="97"/>
        <v>0</v>
      </c>
      <c r="BW133" t="b">
        <f t="shared" ca="1" si="98"/>
        <v>0</v>
      </c>
      <c r="BX133" t="b">
        <f ca="1">AND(BW133, AT133=COUNTA(Parties[Opponent Party]))</f>
        <v>0</v>
      </c>
      <c r="BY133" s="15" cm="1">
        <f t="array" aca="1" ref="BY133" ca="1">INDEX(ElementMultiplier, AA133, BB133)*100/AZ133</f>
        <v>5.7692307692307692</v>
      </c>
      <c r="BZ133" s="19">
        <f t="shared" ca="1" si="99"/>
        <v>0</v>
      </c>
      <c r="CA133" s="19">
        <f t="shared" ca="1" si="100"/>
        <v>21</v>
      </c>
      <c r="CB133" s="19">
        <f t="shared" ca="1" si="101"/>
        <v>53</v>
      </c>
      <c r="CC133" s="19">
        <f t="shared" ca="1" si="102"/>
        <v>100</v>
      </c>
      <c r="CD133" s="19">
        <f t="shared" ca="1" si="103"/>
        <v>26</v>
      </c>
      <c r="CE133" s="19">
        <f t="shared" ca="1" si="104"/>
        <v>70</v>
      </c>
      <c r="CF133" t="str">
        <f t="shared" ca="1" si="105"/>
        <v/>
      </c>
    </row>
    <row r="134" spans="8:84">
      <c r="H134">
        <f t="shared" ca="1" si="71"/>
        <v>1</v>
      </c>
      <c r="I134" cm="1">
        <f t="array" aca="1" ref="I134" ca="1">IF(H134=H133, I133, INDEX(Parties[Player ID], H134))</f>
        <v>1</v>
      </c>
      <c r="J134" t="str" cm="1">
        <f t="array" aca="1" ref="J134" ca="1">IF(I134=I133,J133, INDEX(Monsters[Name], I134))</f>
        <v>Hades</v>
      </c>
      <c r="K134" cm="1">
        <f t="array" aca="1" ref="K134" ca="1">IF(AND($H134=$H133, CF133=""), AO133, INDEX(Monsters[Health], $I134))</f>
        <v>6</v>
      </c>
      <c r="L134" cm="1">
        <f t="array" aca="1" ref="L134" ca="1">IF(AND($H134=$H133, $CF133=""), AP133, INDEX(Monsters[Stamina], $I134))</f>
        <v>45</v>
      </c>
      <c r="M134" s="19" cm="1">
        <f t="array" aca="1" ref="M134" ca="1">IF(AND($H134=$H133, $CF133=""), AQ133, INDEX(Monsters[Attack], $I134))</f>
        <v>70</v>
      </c>
      <c r="N134" s="19" cm="1">
        <f t="array" aca="1" ref="N134" ca="1">IF(AND($H134=$H133, $CF133=""), AR133, INDEX(Monsters[Defense], $I134))</f>
        <v>71</v>
      </c>
      <c r="O134" s="19" cm="1">
        <f t="array" aca="1" ref="O134" ca="1">IF(AND($H134=$H133, $CF133=""), AS133, INDEX(Monsters[Luck], $I134))</f>
        <v>50</v>
      </c>
      <c r="P134" cm="1">
        <f t="array" aca="1" ref="P134" ca="1">IF(I134=I133, P133, MATCH(INDEX(Monsters[Element], I134), Elements, 0))</f>
        <v>1</v>
      </c>
      <c r="Q134" s="4" cm="1">
        <f t="array" aca="1" ref="Q134" ca="1">INDEX(Monsters[Chance to Use 2], I134)</f>
        <v>0.55000000000000004</v>
      </c>
      <c r="R134" cm="1">
        <f t="array" aca="1" ref="R134" ca="1">INDEX(Monsters[Ability 1 ID], I134)</f>
        <v>1</v>
      </c>
      <c r="S134" cm="1">
        <f t="array" aca="1" ref="S134" ca="1">INDEX(Monsters[Ability 2 ID], I134)</f>
        <v>7</v>
      </c>
      <c r="T134" cm="1">
        <f t="array" aca="1" ref="T134" ca="1">INDEX(Abilities[Stamina Cost], R134)</f>
        <v>5</v>
      </c>
      <c r="U134" cm="1">
        <f t="array" aca="1" ref="U134" ca="1">INDEX(Abilities[Stamina Cost], S134)</f>
        <v>5</v>
      </c>
      <c r="V134">
        <f t="shared" ca="1" si="72"/>
        <v>1</v>
      </c>
      <c r="W134">
        <f t="shared" ca="1" si="73"/>
        <v>5</v>
      </c>
      <c r="X134">
        <f t="shared" ca="1" si="74"/>
        <v>5</v>
      </c>
      <c r="Y134">
        <f t="shared" ca="1" si="75"/>
        <v>1</v>
      </c>
      <c r="Z134">
        <f t="shared" ca="1" si="76"/>
        <v>1</v>
      </c>
      <c r="AA134" s="19" cm="1">
        <f t="array" aca="1" ref="AA134" ca="1">INDEX(Abilities[Element ID], $Z134)</f>
        <v>1</v>
      </c>
      <c r="AB134" s="19" cm="1">
        <f t="array" aca="1" ref="AB134" ca="1">INDEX(Abilities[Stamina Cost], $Z134)</f>
        <v>5</v>
      </c>
      <c r="AC134" s="19" cm="1">
        <f t="array" aca="1" ref="AC134" ca="1">INDEX(Abilities[Min Damage], $Z134)</f>
        <v>3.5</v>
      </c>
      <c r="AD134" s="19" cm="1">
        <f t="array" aca="1" ref="AD134" ca="1">INDEX(Abilities[Max Damage], $Z134)</f>
        <v>10</v>
      </c>
      <c r="AE134" s="15">
        <f t="shared" ca="1" si="77"/>
        <v>5.5981635946580255</v>
      </c>
      <c r="AF134" t="str" cm="1">
        <f t="array" aca="1" ref="AF134" ca="1">INDEX(Abilities[Special Effect], Z134)</f>
        <v>Hit Chance</v>
      </c>
      <c r="AG134" t="b" cm="1">
        <f t="array" aca="1" ref="AG134" ca="1">RAND() &lt;INDEX(Abilities[Effect Chance], Z134)*O134/100</f>
        <v>0</v>
      </c>
      <c r="AH134" t="str">
        <f t="shared" ca="1" si="78"/>
        <v/>
      </c>
      <c r="AI134" s="15">
        <f t="shared" ca="1" si="79"/>
        <v>0</v>
      </c>
      <c r="AJ134" s="15">
        <f t="shared" ca="1" si="80"/>
        <v>7.201372564443421</v>
      </c>
      <c r="AK134" t="b">
        <f t="shared" ca="1" si="81"/>
        <v>0</v>
      </c>
      <c r="AL134" t="b">
        <f ca="1">AND(AK134, H134=COUNTA(Parties[Player Party]))</f>
        <v>0</v>
      </c>
      <c r="AM134" s="15" cm="1">
        <f t="array" aca="1" ref="AM134" ca="1">INDEX(ElementMultiplier, BM134, P134)*100/N134</f>
        <v>0.70422535211267601</v>
      </c>
      <c r="AN134" s="15">
        <f t="shared" ca="1" si="82"/>
        <v>5</v>
      </c>
      <c r="AO134" s="19">
        <f t="shared" ca="1" si="83"/>
        <v>1</v>
      </c>
      <c r="AP134" s="19">
        <f t="shared" ca="1" si="84"/>
        <v>40</v>
      </c>
      <c r="AQ134" s="19">
        <f t="shared" ca="1" si="85"/>
        <v>70</v>
      </c>
      <c r="AR134" s="19">
        <f t="shared" ca="1" si="86"/>
        <v>71</v>
      </c>
      <c r="AS134" s="19">
        <f t="shared" ca="1" si="87"/>
        <v>50</v>
      </c>
      <c r="AT134">
        <f t="shared" ca="1" si="88"/>
        <v>1</v>
      </c>
      <c r="AU134" cm="1">
        <f t="array" aca="1" ref="AU134" ca="1">IF(AT134=AT133, AU133, INDEX(Parties[Opponent ID], AT134))</f>
        <v>8</v>
      </c>
      <c r="AV134" t="str" cm="1">
        <f t="array" aca="1" ref="AV134" ca="1">IF(AU134=AU133,AV133, INDEX(Monsters[Name], AU134))</f>
        <v>Ripper</v>
      </c>
      <c r="AW134" cm="1">
        <f t="array" aca="1" ref="AW134" ca="1">IF(AND($AT134=$AT133, $CF133=""), CA133, INDEX(Monsters[Health], $AU134))</f>
        <v>21</v>
      </c>
      <c r="AX134" cm="1">
        <f t="array" aca="1" ref="AX134" ca="1">IF(AND($AT134=$AT133, $CF133=""), CB133, INDEX(Monsters[Stamina], $AU134))</f>
        <v>53</v>
      </c>
      <c r="AY134" s="19" cm="1">
        <f t="array" aca="1" ref="AY134" ca="1">IF(AND($AT134=$AT133, $CF133=""), CC133, INDEX(Monsters[Attack], $AU134))</f>
        <v>100</v>
      </c>
      <c r="AZ134" s="19" cm="1">
        <f t="array" aca="1" ref="AZ134" ca="1">IF(AND($AT134=$AT133, $CF133=""), CD133, INDEX(Monsters[Defense], $AU134))</f>
        <v>26</v>
      </c>
      <c r="BA134" s="19" cm="1">
        <f t="array" aca="1" ref="BA134" ca="1">IF(AND($AT134=$AT133, $CF133=""), CE133, INDEX(Monsters[Luck], $AU134))</f>
        <v>70</v>
      </c>
      <c r="BB134" cm="1">
        <f t="array" aca="1" ref="BB134" ca="1">IF(AU134=AU133, BB133, MATCH(INDEX(Monsters[Element], AU134), Elements, 0))</f>
        <v>6</v>
      </c>
      <c r="BC134" s="4" cm="1">
        <f t="array" aca="1" ref="BC134" ca="1">INDEX(Monsters[Chance to Use 2], AU134)</f>
        <v>0.25</v>
      </c>
      <c r="BD134" cm="1">
        <f t="array" aca="1" ref="BD134" ca="1">INDEX(Monsters[Ability 1 ID], AU134)</f>
        <v>7</v>
      </c>
      <c r="BE134" cm="1">
        <f t="array" aca="1" ref="BE134" ca="1">INDEX(Monsters[Ability 2 ID], AU134)</f>
        <v>2</v>
      </c>
      <c r="BF134" cm="1">
        <f t="array" aca="1" ref="BF134" ca="1">INDEX(Abilities[Stamina Cost], BD134)</f>
        <v>5</v>
      </c>
      <c r="BG134" cm="1">
        <f t="array" aca="1" ref="BG134" ca="1">INDEX(Abilities[Stamina Cost], BE134)</f>
        <v>6</v>
      </c>
      <c r="BH134">
        <f t="shared" ca="1" si="89"/>
        <v>1</v>
      </c>
      <c r="BI134">
        <f t="shared" ca="1" si="90"/>
        <v>5</v>
      </c>
      <c r="BJ134">
        <f t="shared" ca="1" si="91"/>
        <v>6</v>
      </c>
      <c r="BK134">
        <f t="shared" ca="1" si="92"/>
        <v>1</v>
      </c>
      <c r="BL134">
        <f t="shared" ca="1" si="93"/>
        <v>7</v>
      </c>
      <c r="BM134" s="19" cm="1">
        <f t="array" aca="1" ref="BM134" ca="1">INDEX(Abilities[Element ID], $BL134)</f>
        <v>3</v>
      </c>
      <c r="BN134" s="19" cm="1">
        <f t="array" aca="1" ref="BN134" ca="1">INDEX(Abilities[Stamina Cost], $BL134)</f>
        <v>5</v>
      </c>
      <c r="BO134" s="19" cm="1">
        <f t="array" aca="1" ref="BO134" ca="1">INDEX(Abilities[Min Damage], $BL134)</f>
        <v>5</v>
      </c>
      <c r="BP134" s="19" cm="1">
        <f t="array" aca="1" ref="BP134" ca="1">INDEX(Abilities[Max Damage], $BL134)</f>
        <v>10</v>
      </c>
      <c r="BQ134" s="15">
        <f t="shared" ca="1" si="94"/>
        <v>7.201372564443421</v>
      </c>
      <c r="BR134" t="str" cm="1">
        <f t="array" aca="1" ref="BR134" ca="1">INDEX(Abilities[Special Effect], BL134)</f>
        <v>Fortify</v>
      </c>
      <c r="BS134" t="b" cm="1">
        <f t="array" aca="1" ref="BS134" ca="1">RAND() &lt;INDEX(Abilities[Effect Chance], BL134)*BA134/100</f>
        <v>0</v>
      </c>
      <c r="BT134" t="str">
        <f t="shared" ca="1" si="95"/>
        <v/>
      </c>
      <c r="BU134" s="15">
        <f t="shared" ca="1" si="96"/>
        <v>7.201372564443421</v>
      </c>
      <c r="BV134" s="15">
        <f t="shared" ca="1" si="97"/>
        <v>0</v>
      </c>
      <c r="BW134" t="b">
        <f t="shared" ca="1" si="98"/>
        <v>0</v>
      </c>
      <c r="BX134" t="b">
        <f ca="1">AND(BW134, AT134=COUNTA(Parties[Opponent Party]))</f>
        <v>0</v>
      </c>
      <c r="BY134" s="15" cm="1">
        <f t="array" aca="1" ref="BY134" ca="1">INDEX(ElementMultiplier, AA134, BB134)*100/AZ134</f>
        <v>5.7692307692307692</v>
      </c>
      <c r="BZ134" s="19">
        <f t="shared" ca="1" si="99"/>
        <v>0</v>
      </c>
      <c r="CA134" s="19">
        <f t="shared" ca="1" si="100"/>
        <v>21</v>
      </c>
      <c r="CB134" s="19">
        <f t="shared" ca="1" si="101"/>
        <v>48</v>
      </c>
      <c r="CC134" s="19">
        <f t="shared" ca="1" si="102"/>
        <v>100</v>
      </c>
      <c r="CD134" s="19">
        <f t="shared" ca="1" si="103"/>
        <v>26</v>
      </c>
      <c r="CE134" s="19">
        <f t="shared" ca="1" si="104"/>
        <v>70</v>
      </c>
      <c r="CF134" t="str">
        <f t="shared" ca="1" si="105"/>
        <v/>
      </c>
    </row>
    <row r="135" spans="8:84">
      <c r="H135">
        <f t="shared" ca="1" si="71"/>
        <v>1</v>
      </c>
      <c r="I135" cm="1">
        <f t="array" aca="1" ref="I135" ca="1">IF(H135=H134, I134, INDEX(Parties[Player ID], H135))</f>
        <v>1</v>
      </c>
      <c r="J135" t="str" cm="1">
        <f t="array" aca="1" ref="J135" ca="1">IF(I135=I134,J134, INDEX(Monsters[Name], I135))</f>
        <v>Hades</v>
      </c>
      <c r="K135" cm="1">
        <f t="array" aca="1" ref="K135" ca="1">IF(AND($H135=$H134, CF134=""), AO134, INDEX(Monsters[Health], $I135))</f>
        <v>1</v>
      </c>
      <c r="L135" cm="1">
        <f t="array" aca="1" ref="L135" ca="1">IF(AND($H135=$H134, $CF134=""), AP134, INDEX(Monsters[Stamina], $I135))</f>
        <v>40</v>
      </c>
      <c r="M135" s="19" cm="1">
        <f t="array" aca="1" ref="M135" ca="1">IF(AND($H135=$H134, $CF134=""), AQ134, INDEX(Monsters[Attack], $I135))</f>
        <v>70</v>
      </c>
      <c r="N135" s="19" cm="1">
        <f t="array" aca="1" ref="N135" ca="1">IF(AND($H135=$H134, $CF134=""), AR134, INDEX(Monsters[Defense], $I135))</f>
        <v>71</v>
      </c>
      <c r="O135" s="19" cm="1">
        <f t="array" aca="1" ref="O135" ca="1">IF(AND($H135=$H134, $CF134=""), AS134, INDEX(Monsters[Luck], $I135))</f>
        <v>50</v>
      </c>
      <c r="P135" cm="1">
        <f t="array" aca="1" ref="P135" ca="1">IF(I135=I134, P134, MATCH(INDEX(Monsters[Element], I135), Elements, 0))</f>
        <v>1</v>
      </c>
      <c r="Q135" s="4" cm="1">
        <f t="array" aca="1" ref="Q135" ca="1">INDEX(Monsters[Chance to Use 2], I135)</f>
        <v>0.55000000000000004</v>
      </c>
      <c r="R135" cm="1">
        <f t="array" aca="1" ref="R135" ca="1">INDEX(Monsters[Ability 1 ID], I135)</f>
        <v>1</v>
      </c>
      <c r="S135" cm="1">
        <f t="array" aca="1" ref="S135" ca="1">INDEX(Monsters[Ability 2 ID], I135)</f>
        <v>7</v>
      </c>
      <c r="T135" cm="1">
        <f t="array" aca="1" ref="T135" ca="1">INDEX(Abilities[Stamina Cost], R135)</f>
        <v>5</v>
      </c>
      <c r="U135" cm="1">
        <f t="array" aca="1" ref="U135" ca="1">INDEX(Abilities[Stamina Cost], S135)</f>
        <v>5</v>
      </c>
      <c r="V135">
        <f t="shared" ca="1" si="72"/>
        <v>1</v>
      </c>
      <c r="W135">
        <f t="shared" ca="1" si="73"/>
        <v>5</v>
      </c>
      <c r="X135">
        <f t="shared" ca="1" si="74"/>
        <v>5</v>
      </c>
      <c r="Y135">
        <f t="shared" ca="1" si="75"/>
        <v>2</v>
      </c>
      <c r="Z135">
        <f t="shared" ca="1" si="76"/>
        <v>7</v>
      </c>
      <c r="AA135" s="19" cm="1">
        <f t="array" aca="1" ref="AA135" ca="1">INDEX(Abilities[Element ID], $Z135)</f>
        <v>3</v>
      </c>
      <c r="AB135" s="19" cm="1">
        <f t="array" aca="1" ref="AB135" ca="1">INDEX(Abilities[Stamina Cost], $Z135)</f>
        <v>5</v>
      </c>
      <c r="AC135" s="19" cm="1">
        <f t="array" aca="1" ref="AC135" ca="1">INDEX(Abilities[Min Damage], $Z135)</f>
        <v>5</v>
      </c>
      <c r="AD135" s="19" cm="1">
        <f t="array" aca="1" ref="AD135" ca="1">INDEX(Abilities[Max Damage], $Z135)</f>
        <v>10</v>
      </c>
      <c r="AE135" s="15">
        <f t="shared" ca="1" si="77"/>
        <v>5.5128626324728778</v>
      </c>
      <c r="AF135" t="str" cm="1">
        <f t="array" aca="1" ref="AF135" ca="1">INDEX(Abilities[Special Effect], Z135)</f>
        <v>Fortify</v>
      </c>
      <c r="AG135" t="b" cm="1">
        <f t="array" aca="1" ref="AG135" ca="1">RAND() &lt;INDEX(Abilities[Effect Chance], Z135)*O135/100</f>
        <v>0</v>
      </c>
      <c r="AH135" t="str">
        <f t="shared" ca="1" si="78"/>
        <v/>
      </c>
      <c r="AI135" s="15">
        <f t="shared" ca="1" si="79"/>
        <v>5.5128626324728778</v>
      </c>
      <c r="AJ135" s="15">
        <f t="shared" ca="1" si="80"/>
        <v>6.8529751422506369</v>
      </c>
      <c r="AK135" t="b">
        <f t="shared" ca="1" si="81"/>
        <v>1</v>
      </c>
      <c r="AL135" t="b">
        <f ca="1">AND(AK135, H135=COUNTA(Parties[Player Party]))</f>
        <v>1</v>
      </c>
      <c r="AM135" s="15" cm="1">
        <f t="array" aca="1" ref="AM135" ca="1">INDEX(ElementMultiplier, BM135, P135)*100/N135</f>
        <v>0.70422535211267601</v>
      </c>
      <c r="AN135" s="15">
        <f t="shared" ca="1" si="82"/>
        <v>5</v>
      </c>
      <c r="AO135" s="19">
        <f t="shared" ca="1" si="83"/>
        <v>0</v>
      </c>
      <c r="AP135" s="19">
        <f t="shared" ca="1" si="84"/>
        <v>35</v>
      </c>
      <c r="AQ135" s="19">
        <f t="shared" ca="1" si="85"/>
        <v>70</v>
      </c>
      <c r="AR135" s="19">
        <f t="shared" ca="1" si="86"/>
        <v>71</v>
      </c>
      <c r="AS135" s="19">
        <f t="shared" ca="1" si="87"/>
        <v>50</v>
      </c>
      <c r="AT135">
        <f t="shared" ca="1" si="88"/>
        <v>1</v>
      </c>
      <c r="AU135" cm="1">
        <f t="array" aca="1" ref="AU135" ca="1">IF(AT135=AT134, AU134, INDEX(Parties[Opponent ID], AT135))</f>
        <v>8</v>
      </c>
      <c r="AV135" t="str" cm="1">
        <f t="array" aca="1" ref="AV135" ca="1">IF(AU135=AU134,AV134, INDEX(Monsters[Name], AU135))</f>
        <v>Ripper</v>
      </c>
      <c r="AW135" cm="1">
        <f t="array" aca="1" ref="AW135" ca="1">IF(AND($AT135=$AT134, $CF134=""), CA134, INDEX(Monsters[Health], $AU135))</f>
        <v>21</v>
      </c>
      <c r="AX135" cm="1">
        <f t="array" aca="1" ref="AX135" ca="1">IF(AND($AT135=$AT134, $CF134=""), CB134, INDEX(Monsters[Stamina], $AU135))</f>
        <v>48</v>
      </c>
      <c r="AY135" s="19" cm="1">
        <f t="array" aca="1" ref="AY135" ca="1">IF(AND($AT135=$AT134, $CF134=""), CC134, INDEX(Monsters[Attack], $AU135))</f>
        <v>100</v>
      </c>
      <c r="AZ135" s="19" cm="1">
        <f t="array" aca="1" ref="AZ135" ca="1">IF(AND($AT135=$AT134, $CF134=""), CD134, INDEX(Monsters[Defense], $AU135))</f>
        <v>26</v>
      </c>
      <c r="BA135" s="19" cm="1">
        <f t="array" aca="1" ref="BA135" ca="1">IF(AND($AT135=$AT134, $CF134=""), CE134, INDEX(Monsters[Luck], $AU135))</f>
        <v>70</v>
      </c>
      <c r="BB135" cm="1">
        <f t="array" aca="1" ref="BB135" ca="1">IF(AU135=AU134, BB134, MATCH(INDEX(Monsters[Element], AU135), Elements, 0))</f>
        <v>6</v>
      </c>
      <c r="BC135" s="4" cm="1">
        <f t="array" aca="1" ref="BC135" ca="1">INDEX(Monsters[Chance to Use 2], AU135)</f>
        <v>0.25</v>
      </c>
      <c r="BD135" cm="1">
        <f t="array" aca="1" ref="BD135" ca="1">INDEX(Monsters[Ability 1 ID], AU135)</f>
        <v>7</v>
      </c>
      <c r="BE135" cm="1">
        <f t="array" aca="1" ref="BE135" ca="1">INDEX(Monsters[Ability 2 ID], AU135)</f>
        <v>2</v>
      </c>
      <c r="BF135" cm="1">
        <f t="array" aca="1" ref="BF135" ca="1">INDEX(Abilities[Stamina Cost], BD135)</f>
        <v>5</v>
      </c>
      <c r="BG135" cm="1">
        <f t="array" aca="1" ref="BG135" ca="1">INDEX(Abilities[Stamina Cost], BE135)</f>
        <v>6</v>
      </c>
      <c r="BH135">
        <f t="shared" ca="1" si="89"/>
        <v>1</v>
      </c>
      <c r="BI135">
        <f t="shared" ca="1" si="90"/>
        <v>5</v>
      </c>
      <c r="BJ135">
        <f t="shared" ca="1" si="91"/>
        <v>6</v>
      </c>
      <c r="BK135">
        <f t="shared" ca="1" si="92"/>
        <v>1</v>
      </c>
      <c r="BL135">
        <f t="shared" ca="1" si="93"/>
        <v>7</v>
      </c>
      <c r="BM135" s="19" cm="1">
        <f t="array" aca="1" ref="BM135" ca="1">INDEX(Abilities[Element ID], $BL135)</f>
        <v>3</v>
      </c>
      <c r="BN135" s="19" cm="1">
        <f t="array" aca="1" ref="BN135" ca="1">INDEX(Abilities[Stamina Cost], $BL135)</f>
        <v>5</v>
      </c>
      <c r="BO135" s="19" cm="1">
        <f t="array" aca="1" ref="BO135" ca="1">INDEX(Abilities[Min Damage], $BL135)</f>
        <v>5</v>
      </c>
      <c r="BP135" s="19" cm="1">
        <f t="array" aca="1" ref="BP135" ca="1">INDEX(Abilities[Max Damage], $BL135)</f>
        <v>10</v>
      </c>
      <c r="BQ135" s="15">
        <f t="shared" ca="1" si="94"/>
        <v>6.8529751422506369</v>
      </c>
      <c r="BR135" t="str" cm="1">
        <f t="array" aca="1" ref="BR135" ca="1">INDEX(Abilities[Special Effect], BL135)</f>
        <v>Fortify</v>
      </c>
      <c r="BS135" t="b" cm="1">
        <f t="array" aca="1" ref="BS135" ca="1">RAND() &lt;INDEX(Abilities[Effect Chance], BL135)*BA135/100</f>
        <v>1</v>
      </c>
      <c r="BT135" t="str">
        <f t="shared" ca="1" si="95"/>
        <v>Fortify</v>
      </c>
      <c r="BU135" s="15">
        <f t="shared" ca="1" si="96"/>
        <v>6.8529751422506369</v>
      </c>
      <c r="BV135" s="15">
        <f t="shared" ca="1" si="97"/>
        <v>5.5128626324728778</v>
      </c>
      <c r="BW135" t="b">
        <f t="shared" ca="1" si="98"/>
        <v>1</v>
      </c>
      <c r="BX135" t="b">
        <f ca="1">AND(BW135, AT135=COUNTA(Parties[Opponent Party]))</f>
        <v>1</v>
      </c>
      <c r="BY135" s="15" cm="1">
        <f t="array" aca="1" ref="BY135" ca="1">INDEX(ElementMultiplier, AA135, BB135)*100/AZ135</f>
        <v>3.8461538461538463</v>
      </c>
      <c r="BZ135" s="19">
        <f t="shared" ca="1" si="99"/>
        <v>21</v>
      </c>
      <c r="CA135" s="19">
        <f t="shared" ca="1" si="100"/>
        <v>0</v>
      </c>
      <c r="CB135" s="19">
        <f t="shared" ca="1" si="101"/>
        <v>43</v>
      </c>
      <c r="CC135" s="19">
        <f t="shared" ca="1" si="102"/>
        <v>100</v>
      </c>
      <c r="CD135" s="19">
        <f t="shared" ca="1" si="103"/>
        <v>29</v>
      </c>
      <c r="CE135" s="19">
        <f t="shared" ca="1" si="104"/>
        <v>70</v>
      </c>
      <c r="CF135" t="str">
        <f t="shared" ca="1" si="105"/>
        <v>Tie</v>
      </c>
    </row>
    <row r="136" spans="8:84">
      <c r="H136">
        <f t="shared" ca="1" si="71"/>
        <v>1</v>
      </c>
      <c r="I136" cm="1">
        <f t="array" aca="1" ref="I136" ca="1">IF(H136=H135, I135, INDEX(Parties[Player ID], H136))</f>
        <v>1</v>
      </c>
      <c r="J136" t="str" cm="1">
        <f t="array" aca="1" ref="J136" ca="1">IF(I136=I135,J135, INDEX(Monsters[Name], I136))</f>
        <v>Hades</v>
      </c>
      <c r="K136" cm="1">
        <f t="array" aca="1" ref="K136" ca="1">IF(AND($H136=$H135, CF135=""), AO135, INDEX(Monsters[Health], $I136))</f>
        <v>80</v>
      </c>
      <c r="L136" cm="1">
        <f t="array" aca="1" ref="L136" ca="1">IF(AND($H136=$H135, $CF135=""), AP135, INDEX(Monsters[Stamina], $I136))</f>
        <v>80</v>
      </c>
      <c r="M136" s="19" cm="1">
        <f t="array" aca="1" ref="M136" ca="1">IF(AND($H136=$H135, $CF135=""), AQ135, INDEX(Monsters[Attack], $I136))</f>
        <v>70</v>
      </c>
      <c r="N136" s="19" cm="1">
        <f t="array" aca="1" ref="N136" ca="1">IF(AND($H136=$H135, $CF135=""), AR135, INDEX(Monsters[Defense], $I136))</f>
        <v>65</v>
      </c>
      <c r="O136" s="19" cm="1">
        <f t="array" aca="1" ref="O136" ca="1">IF(AND($H136=$H135, $CF135=""), AS135, INDEX(Monsters[Luck], $I136))</f>
        <v>50</v>
      </c>
      <c r="P136" cm="1">
        <f t="array" aca="1" ref="P136" ca="1">IF(I136=I135, P135, MATCH(INDEX(Monsters[Element], I136), Elements, 0))</f>
        <v>1</v>
      </c>
      <c r="Q136" s="4" cm="1">
        <f t="array" aca="1" ref="Q136" ca="1">INDEX(Monsters[Chance to Use 2], I136)</f>
        <v>0.55000000000000004</v>
      </c>
      <c r="R136" cm="1">
        <f t="array" aca="1" ref="R136" ca="1">INDEX(Monsters[Ability 1 ID], I136)</f>
        <v>1</v>
      </c>
      <c r="S136" cm="1">
        <f t="array" aca="1" ref="S136" ca="1">INDEX(Monsters[Ability 2 ID], I136)</f>
        <v>7</v>
      </c>
      <c r="T136" cm="1">
        <f t="array" aca="1" ref="T136" ca="1">INDEX(Abilities[Stamina Cost], R136)</f>
        <v>5</v>
      </c>
      <c r="U136" cm="1">
        <f t="array" aca="1" ref="U136" ca="1">INDEX(Abilities[Stamina Cost], S136)</f>
        <v>5</v>
      </c>
      <c r="V136">
        <f t="shared" ca="1" si="72"/>
        <v>1</v>
      </c>
      <c r="W136">
        <f t="shared" ca="1" si="73"/>
        <v>5</v>
      </c>
      <c r="X136">
        <f t="shared" ca="1" si="74"/>
        <v>5</v>
      </c>
      <c r="Y136">
        <f t="shared" ca="1" si="75"/>
        <v>2</v>
      </c>
      <c r="Z136">
        <f t="shared" ca="1" si="76"/>
        <v>7</v>
      </c>
      <c r="AA136" s="19" cm="1">
        <f t="array" aca="1" ref="AA136" ca="1">INDEX(Abilities[Element ID], $Z136)</f>
        <v>3</v>
      </c>
      <c r="AB136" s="19" cm="1">
        <f t="array" aca="1" ref="AB136" ca="1">INDEX(Abilities[Stamina Cost], $Z136)</f>
        <v>5</v>
      </c>
      <c r="AC136" s="19" cm="1">
        <f t="array" aca="1" ref="AC136" ca="1">INDEX(Abilities[Min Damage], $Z136)</f>
        <v>5</v>
      </c>
      <c r="AD136" s="19" cm="1">
        <f t="array" aca="1" ref="AD136" ca="1">INDEX(Abilities[Max Damage], $Z136)</f>
        <v>10</v>
      </c>
      <c r="AE136" s="15">
        <f t="shared" ca="1" si="77"/>
        <v>5.3423461159350234</v>
      </c>
      <c r="AF136" t="str" cm="1">
        <f t="array" aca="1" ref="AF136" ca="1">INDEX(Abilities[Special Effect], Z136)</f>
        <v>Fortify</v>
      </c>
      <c r="AG136" t="b" cm="1">
        <f t="array" aca="1" ref="AG136" ca="1">RAND() &lt;INDEX(Abilities[Effect Chance], Z136)*O136/100</f>
        <v>1</v>
      </c>
      <c r="AH136" t="str">
        <f t="shared" ca="1" si="78"/>
        <v>Fortify</v>
      </c>
      <c r="AI136" s="15">
        <f t="shared" ca="1" si="79"/>
        <v>5.3423461159350234</v>
      </c>
      <c r="AJ136" s="15">
        <f t="shared" ca="1" si="80"/>
        <v>7.2912825119812297</v>
      </c>
      <c r="AK136" t="b">
        <f t="shared" ca="1" si="81"/>
        <v>0</v>
      </c>
      <c r="AL136" t="b">
        <f ca="1">AND(AK136, H136=COUNTA(Parties[Player Party]))</f>
        <v>0</v>
      </c>
      <c r="AM136" s="15" cm="1">
        <f t="array" aca="1" ref="AM136" ca="1">INDEX(ElementMultiplier, BM136, P136)*100/N136</f>
        <v>0.76923076923076927</v>
      </c>
      <c r="AN136" s="15">
        <f t="shared" ca="1" si="82"/>
        <v>6</v>
      </c>
      <c r="AO136" s="19">
        <f t="shared" ca="1" si="83"/>
        <v>74</v>
      </c>
      <c r="AP136" s="19">
        <f t="shared" ca="1" si="84"/>
        <v>75</v>
      </c>
      <c r="AQ136" s="19">
        <f t="shared" ca="1" si="85"/>
        <v>70</v>
      </c>
      <c r="AR136" s="19">
        <f t="shared" ca="1" si="86"/>
        <v>72</v>
      </c>
      <c r="AS136" s="19">
        <f t="shared" ca="1" si="87"/>
        <v>50</v>
      </c>
      <c r="AT136">
        <f t="shared" ca="1" si="88"/>
        <v>1</v>
      </c>
      <c r="AU136" cm="1">
        <f t="array" aca="1" ref="AU136" ca="1">IF(AT136=AT135, AU135, INDEX(Parties[Opponent ID], AT136))</f>
        <v>8</v>
      </c>
      <c r="AV136" t="str" cm="1">
        <f t="array" aca="1" ref="AV136" ca="1">IF(AU136=AU135,AV135, INDEX(Monsters[Name], AU136))</f>
        <v>Ripper</v>
      </c>
      <c r="AW136" cm="1">
        <f t="array" aca="1" ref="AW136" ca="1">IF(AND($AT136=$AT135, $CF135=""), CA135, INDEX(Monsters[Health], $AU136))</f>
        <v>120</v>
      </c>
      <c r="AX136" cm="1">
        <f t="array" aca="1" ref="AX136" ca="1">IF(AND($AT136=$AT135, $CF135=""), CB135, INDEX(Monsters[Stamina], $AU136))</f>
        <v>90</v>
      </c>
      <c r="AY136" s="19" cm="1">
        <f t="array" aca="1" ref="AY136" ca="1">IF(AND($AT136=$AT135, $CF135=""), CC135, INDEX(Monsters[Attack], $AU136))</f>
        <v>100</v>
      </c>
      <c r="AZ136" s="19" cm="1">
        <f t="array" aca="1" ref="AZ136" ca="1">IF(AND($AT136=$AT135, $CF135=""), CD135, INDEX(Monsters[Defense], $AU136))</f>
        <v>18</v>
      </c>
      <c r="BA136" s="19" cm="1">
        <f t="array" aca="1" ref="BA136" ca="1">IF(AND($AT136=$AT135, $CF135=""), CE135, INDEX(Monsters[Luck], $AU136))</f>
        <v>70</v>
      </c>
      <c r="BB136" cm="1">
        <f t="array" aca="1" ref="BB136" ca="1">IF(AU136=AU135, BB135, MATCH(INDEX(Monsters[Element], AU136), Elements, 0))</f>
        <v>6</v>
      </c>
      <c r="BC136" s="4" cm="1">
        <f t="array" aca="1" ref="BC136" ca="1">INDEX(Monsters[Chance to Use 2], AU136)</f>
        <v>0.25</v>
      </c>
      <c r="BD136" cm="1">
        <f t="array" aca="1" ref="BD136" ca="1">INDEX(Monsters[Ability 1 ID], AU136)</f>
        <v>7</v>
      </c>
      <c r="BE136" cm="1">
        <f t="array" aca="1" ref="BE136" ca="1">INDEX(Monsters[Ability 2 ID], AU136)</f>
        <v>2</v>
      </c>
      <c r="BF136" cm="1">
        <f t="array" aca="1" ref="BF136" ca="1">INDEX(Abilities[Stamina Cost], BD136)</f>
        <v>5</v>
      </c>
      <c r="BG136" cm="1">
        <f t="array" aca="1" ref="BG136" ca="1">INDEX(Abilities[Stamina Cost], BE136)</f>
        <v>6</v>
      </c>
      <c r="BH136">
        <f t="shared" ca="1" si="89"/>
        <v>1</v>
      </c>
      <c r="BI136">
        <f t="shared" ca="1" si="90"/>
        <v>5</v>
      </c>
      <c r="BJ136">
        <f t="shared" ca="1" si="91"/>
        <v>6</v>
      </c>
      <c r="BK136">
        <f t="shared" ca="1" si="92"/>
        <v>1</v>
      </c>
      <c r="BL136">
        <f t="shared" ca="1" si="93"/>
        <v>7</v>
      </c>
      <c r="BM136" s="19" cm="1">
        <f t="array" aca="1" ref="BM136" ca="1">INDEX(Abilities[Element ID], $BL136)</f>
        <v>3</v>
      </c>
      <c r="BN136" s="19" cm="1">
        <f t="array" aca="1" ref="BN136" ca="1">INDEX(Abilities[Stamina Cost], $BL136)</f>
        <v>5</v>
      </c>
      <c r="BO136" s="19" cm="1">
        <f t="array" aca="1" ref="BO136" ca="1">INDEX(Abilities[Min Damage], $BL136)</f>
        <v>5</v>
      </c>
      <c r="BP136" s="19" cm="1">
        <f t="array" aca="1" ref="BP136" ca="1">INDEX(Abilities[Max Damage], $BL136)</f>
        <v>10</v>
      </c>
      <c r="BQ136" s="15">
        <f t="shared" ca="1" si="94"/>
        <v>7.2912825119812297</v>
      </c>
      <c r="BR136" t="str" cm="1">
        <f t="array" aca="1" ref="BR136" ca="1">INDEX(Abilities[Special Effect], BL136)</f>
        <v>Fortify</v>
      </c>
      <c r="BS136" t="b" cm="1">
        <f t="array" aca="1" ref="BS136" ca="1">RAND() &lt;INDEX(Abilities[Effect Chance], BL136)*BA136/100</f>
        <v>0</v>
      </c>
      <c r="BT136" t="str">
        <f t="shared" ca="1" si="95"/>
        <v/>
      </c>
      <c r="BU136" s="15">
        <f t="shared" ca="1" si="96"/>
        <v>7.2912825119812297</v>
      </c>
      <c r="BV136" s="15">
        <f t="shared" ca="1" si="97"/>
        <v>5.3423461159350234</v>
      </c>
      <c r="BW136" t="b">
        <f t="shared" ca="1" si="98"/>
        <v>0</v>
      </c>
      <c r="BX136" t="b">
        <f ca="1">AND(BW136, AT136=COUNTA(Parties[Opponent Party]))</f>
        <v>0</v>
      </c>
      <c r="BY136" s="15" cm="1">
        <f t="array" aca="1" ref="BY136" ca="1">INDEX(ElementMultiplier, AA136, BB136)*100/AZ136</f>
        <v>5.5555555555555554</v>
      </c>
      <c r="BZ136" s="19">
        <f t="shared" ca="1" si="99"/>
        <v>30</v>
      </c>
      <c r="CA136" s="19">
        <f t="shared" ca="1" si="100"/>
        <v>90</v>
      </c>
      <c r="CB136" s="19">
        <f t="shared" ca="1" si="101"/>
        <v>85</v>
      </c>
      <c r="CC136" s="19">
        <f t="shared" ca="1" si="102"/>
        <v>100</v>
      </c>
      <c r="CD136" s="19">
        <f t="shared" ca="1" si="103"/>
        <v>18</v>
      </c>
      <c r="CE136" s="19">
        <f t="shared" ca="1" si="104"/>
        <v>70</v>
      </c>
      <c r="CF136" t="str">
        <f t="shared" ca="1" si="105"/>
        <v/>
      </c>
    </row>
    <row r="137" spans="8:84">
      <c r="H137">
        <f t="shared" ca="1" si="71"/>
        <v>1</v>
      </c>
      <c r="I137" cm="1">
        <f t="array" aca="1" ref="I137" ca="1">IF(H137=H136, I136, INDEX(Parties[Player ID], H137))</f>
        <v>1</v>
      </c>
      <c r="J137" t="str" cm="1">
        <f t="array" aca="1" ref="J137" ca="1">IF(I137=I136,J136, INDEX(Monsters[Name], I137))</f>
        <v>Hades</v>
      </c>
      <c r="K137" cm="1">
        <f t="array" aca="1" ref="K137" ca="1">IF(AND($H137=$H136, CF136=""), AO136, INDEX(Monsters[Health], $I137))</f>
        <v>74</v>
      </c>
      <c r="L137" cm="1">
        <f t="array" aca="1" ref="L137" ca="1">IF(AND($H137=$H136, $CF136=""), AP136, INDEX(Monsters[Stamina], $I137))</f>
        <v>75</v>
      </c>
      <c r="M137" s="19" cm="1">
        <f t="array" aca="1" ref="M137" ca="1">IF(AND($H137=$H136, $CF136=""), AQ136, INDEX(Monsters[Attack], $I137))</f>
        <v>70</v>
      </c>
      <c r="N137" s="19" cm="1">
        <f t="array" aca="1" ref="N137" ca="1">IF(AND($H137=$H136, $CF136=""), AR136, INDEX(Monsters[Defense], $I137))</f>
        <v>72</v>
      </c>
      <c r="O137" s="19" cm="1">
        <f t="array" aca="1" ref="O137" ca="1">IF(AND($H137=$H136, $CF136=""), AS136, INDEX(Monsters[Luck], $I137))</f>
        <v>50</v>
      </c>
      <c r="P137" cm="1">
        <f t="array" aca="1" ref="P137" ca="1">IF(I137=I136, P136, MATCH(INDEX(Monsters[Element], I137), Elements, 0))</f>
        <v>1</v>
      </c>
      <c r="Q137" s="4" cm="1">
        <f t="array" aca="1" ref="Q137" ca="1">INDEX(Monsters[Chance to Use 2], I137)</f>
        <v>0.55000000000000004</v>
      </c>
      <c r="R137" cm="1">
        <f t="array" aca="1" ref="R137" ca="1">INDEX(Monsters[Ability 1 ID], I137)</f>
        <v>1</v>
      </c>
      <c r="S137" cm="1">
        <f t="array" aca="1" ref="S137" ca="1">INDEX(Monsters[Ability 2 ID], I137)</f>
        <v>7</v>
      </c>
      <c r="T137" cm="1">
        <f t="array" aca="1" ref="T137" ca="1">INDEX(Abilities[Stamina Cost], R137)</f>
        <v>5</v>
      </c>
      <c r="U137" cm="1">
        <f t="array" aca="1" ref="U137" ca="1">INDEX(Abilities[Stamina Cost], S137)</f>
        <v>5</v>
      </c>
      <c r="V137">
        <f t="shared" ca="1" si="72"/>
        <v>1</v>
      </c>
      <c r="W137">
        <f t="shared" ca="1" si="73"/>
        <v>5</v>
      </c>
      <c r="X137">
        <f t="shared" ca="1" si="74"/>
        <v>5</v>
      </c>
      <c r="Y137">
        <f t="shared" ca="1" si="75"/>
        <v>2</v>
      </c>
      <c r="Z137">
        <f t="shared" ca="1" si="76"/>
        <v>7</v>
      </c>
      <c r="AA137" s="19" cm="1">
        <f t="array" aca="1" ref="AA137" ca="1">INDEX(Abilities[Element ID], $Z137)</f>
        <v>3</v>
      </c>
      <c r="AB137" s="19" cm="1">
        <f t="array" aca="1" ref="AB137" ca="1">INDEX(Abilities[Stamina Cost], $Z137)</f>
        <v>5</v>
      </c>
      <c r="AC137" s="19" cm="1">
        <f t="array" aca="1" ref="AC137" ca="1">INDEX(Abilities[Min Damage], $Z137)</f>
        <v>5</v>
      </c>
      <c r="AD137" s="19" cm="1">
        <f t="array" aca="1" ref="AD137" ca="1">INDEX(Abilities[Max Damage], $Z137)</f>
        <v>10</v>
      </c>
      <c r="AE137" s="15">
        <f t="shared" ca="1" si="77"/>
        <v>5.4887983554978721</v>
      </c>
      <c r="AF137" t="str" cm="1">
        <f t="array" aca="1" ref="AF137" ca="1">INDEX(Abilities[Special Effect], Z137)</f>
        <v>Fortify</v>
      </c>
      <c r="AG137" t="b" cm="1">
        <f t="array" aca="1" ref="AG137" ca="1">RAND() &lt;INDEX(Abilities[Effect Chance], Z137)*O137/100</f>
        <v>0</v>
      </c>
      <c r="AH137" t="str">
        <f t="shared" ca="1" si="78"/>
        <v/>
      </c>
      <c r="AI137" s="15">
        <f t="shared" ca="1" si="79"/>
        <v>5.4887983554978721</v>
      </c>
      <c r="AJ137" s="15">
        <f t="shared" ca="1" si="80"/>
        <v>19.297888325926298</v>
      </c>
      <c r="AK137" t="b">
        <f t="shared" ca="1" si="81"/>
        <v>0</v>
      </c>
      <c r="AL137" t="b">
        <f ca="1">AND(AK137, H137=COUNTA(Parties[Player Party]))</f>
        <v>0</v>
      </c>
      <c r="AM137" s="15" cm="1">
        <f t="array" aca="1" ref="AM137" ca="1">INDEX(ElementMultiplier, BM137, P137)*100/N137</f>
        <v>1.3888888888888888</v>
      </c>
      <c r="AN137" s="15">
        <f t="shared" ca="1" si="82"/>
        <v>27</v>
      </c>
      <c r="AO137" s="19">
        <f t="shared" ca="1" si="83"/>
        <v>47</v>
      </c>
      <c r="AP137" s="19">
        <f t="shared" ca="1" si="84"/>
        <v>70</v>
      </c>
      <c r="AQ137" s="19">
        <f t="shared" ca="1" si="85"/>
        <v>70</v>
      </c>
      <c r="AR137" s="19">
        <f t="shared" ca="1" si="86"/>
        <v>72</v>
      </c>
      <c r="AS137" s="19">
        <f t="shared" ca="1" si="87"/>
        <v>50</v>
      </c>
      <c r="AT137">
        <f t="shared" ca="1" si="88"/>
        <v>1</v>
      </c>
      <c r="AU137" cm="1">
        <f t="array" aca="1" ref="AU137" ca="1">IF(AT137=AT136, AU136, INDEX(Parties[Opponent ID], AT137))</f>
        <v>8</v>
      </c>
      <c r="AV137" t="str" cm="1">
        <f t="array" aca="1" ref="AV137" ca="1">IF(AU137=AU136,AV136, INDEX(Monsters[Name], AU137))</f>
        <v>Ripper</v>
      </c>
      <c r="AW137" cm="1">
        <f t="array" aca="1" ref="AW137" ca="1">IF(AND($AT137=$AT136, $CF136=""), CA136, INDEX(Monsters[Health], $AU137))</f>
        <v>90</v>
      </c>
      <c r="AX137" cm="1">
        <f t="array" aca="1" ref="AX137" ca="1">IF(AND($AT137=$AT136, $CF136=""), CB136, INDEX(Monsters[Stamina], $AU137))</f>
        <v>85</v>
      </c>
      <c r="AY137" s="19" cm="1">
        <f t="array" aca="1" ref="AY137" ca="1">IF(AND($AT137=$AT136, $CF136=""), CC136, INDEX(Monsters[Attack], $AU137))</f>
        <v>100</v>
      </c>
      <c r="AZ137" s="19" cm="1">
        <f t="array" aca="1" ref="AZ137" ca="1">IF(AND($AT137=$AT136, $CF136=""), CD136, INDEX(Monsters[Defense], $AU137))</f>
        <v>18</v>
      </c>
      <c r="BA137" s="19" cm="1">
        <f t="array" aca="1" ref="BA137" ca="1">IF(AND($AT137=$AT136, $CF136=""), CE136, INDEX(Monsters[Luck], $AU137))</f>
        <v>70</v>
      </c>
      <c r="BB137" cm="1">
        <f t="array" aca="1" ref="BB137" ca="1">IF(AU137=AU136, BB136, MATCH(INDEX(Monsters[Element], AU137), Elements, 0))</f>
        <v>6</v>
      </c>
      <c r="BC137" s="4" cm="1">
        <f t="array" aca="1" ref="BC137" ca="1">INDEX(Monsters[Chance to Use 2], AU137)</f>
        <v>0.25</v>
      </c>
      <c r="BD137" cm="1">
        <f t="array" aca="1" ref="BD137" ca="1">INDEX(Monsters[Ability 1 ID], AU137)</f>
        <v>7</v>
      </c>
      <c r="BE137" cm="1">
        <f t="array" aca="1" ref="BE137" ca="1">INDEX(Monsters[Ability 2 ID], AU137)</f>
        <v>2</v>
      </c>
      <c r="BF137" cm="1">
        <f t="array" aca="1" ref="BF137" ca="1">INDEX(Abilities[Stamina Cost], BD137)</f>
        <v>5</v>
      </c>
      <c r="BG137" cm="1">
        <f t="array" aca="1" ref="BG137" ca="1">INDEX(Abilities[Stamina Cost], BE137)</f>
        <v>6</v>
      </c>
      <c r="BH137">
        <f t="shared" ca="1" si="89"/>
        <v>1</v>
      </c>
      <c r="BI137">
        <f t="shared" ca="1" si="90"/>
        <v>5</v>
      </c>
      <c r="BJ137">
        <f t="shared" ca="1" si="91"/>
        <v>6</v>
      </c>
      <c r="BK137">
        <f t="shared" ca="1" si="92"/>
        <v>2</v>
      </c>
      <c r="BL137">
        <f t="shared" ca="1" si="93"/>
        <v>2</v>
      </c>
      <c r="BM137" s="19" cm="1">
        <f t="array" aca="1" ref="BM137" ca="1">INDEX(Abilities[Element ID], $BL137)</f>
        <v>1</v>
      </c>
      <c r="BN137" s="19" cm="1">
        <f t="array" aca="1" ref="BN137" ca="1">INDEX(Abilities[Stamina Cost], $BL137)</f>
        <v>6</v>
      </c>
      <c r="BO137" s="19" cm="1">
        <f t="array" aca="1" ref="BO137" ca="1">INDEX(Abilities[Min Damage], $BL137)</f>
        <v>10</v>
      </c>
      <c r="BP137" s="19" cm="1">
        <f t="array" aca="1" ref="BP137" ca="1">INDEX(Abilities[Max Damage], $BL137)</f>
        <v>25</v>
      </c>
      <c r="BQ137" s="15">
        <f t="shared" ca="1" si="94"/>
        <v>19.297888325926298</v>
      </c>
      <c r="BR137" t="str" cm="1">
        <f t="array" aca="1" ref="BR137" ca="1">INDEX(Abilities[Special Effect], BL137)</f>
        <v>Sunder</v>
      </c>
      <c r="BS137" t="b" cm="1">
        <f t="array" aca="1" ref="BS137" ca="1">RAND() &lt;INDEX(Abilities[Effect Chance], BL137)*BA137/100</f>
        <v>0</v>
      </c>
      <c r="BT137" t="str">
        <f t="shared" ca="1" si="95"/>
        <v/>
      </c>
      <c r="BU137" s="15">
        <f t="shared" ca="1" si="96"/>
        <v>19.297888325926298</v>
      </c>
      <c r="BV137" s="15">
        <f t="shared" ca="1" si="97"/>
        <v>5.4887983554978721</v>
      </c>
      <c r="BW137" t="b">
        <f t="shared" ca="1" si="98"/>
        <v>0</v>
      </c>
      <c r="BX137" t="b">
        <f ca="1">AND(BW137, AT137=COUNTA(Parties[Opponent Party]))</f>
        <v>0</v>
      </c>
      <c r="BY137" s="15" cm="1">
        <f t="array" aca="1" ref="BY137" ca="1">INDEX(ElementMultiplier, AA137, BB137)*100/AZ137</f>
        <v>5.5555555555555554</v>
      </c>
      <c r="BZ137" s="19">
        <f t="shared" ca="1" si="99"/>
        <v>30</v>
      </c>
      <c r="CA137" s="19">
        <f t="shared" ca="1" si="100"/>
        <v>60</v>
      </c>
      <c r="CB137" s="19">
        <f t="shared" ca="1" si="101"/>
        <v>79</v>
      </c>
      <c r="CC137" s="19">
        <f t="shared" ca="1" si="102"/>
        <v>100</v>
      </c>
      <c r="CD137" s="19">
        <f t="shared" ca="1" si="103"/>
        <v>18</v>
      </c>
      <c r="CE137" s="19">
        <f t="shared" ca="1" si="104"/>
        <v>70</v>
      </c>
      <c r="CF137" t="str">
        <f t="shared" ca="1" si="105"/>
        <v/>
      </c>
    </row>
    <row r="138" spans="8:84">
      <c r="H138">
        <f t="shared" ca="1" si="71"/>
        <v>1</v>
      </c>
      <c r="I138" cm="1">
        <f t="array" aca="1" ref="I138" ca="1">IF(H138=H137, I137, INDEX(Parties[Player ID], H138))</f>
        <v>1</v>
      </c>
      <c r="J138" t="str" cm="1">
        <f t="array" aca="1" ref="J138" ca="1">IF(I138=I137,J137, INDEX(Monsters[Name], I138))</f>
        <v>Hades</v>
      </c>
      <c r="K138" cm="1">
        <f t="array" aca="1" ref="K138" ca="1">IF(AND($H138=$H137, CF137=""), AO137, INDEX(Monsters[Health], $I138))</f>
        <v>47</v>
      </c>
      <c r="L138" cm="1">
        <f t="array" aca="1" ref="L138" ca="1">IF(AND($H138=$H137, $CF137=""), AP137, INDEX(Monsters[Stamina], $I138))</f>
        <v>70</v>
      </c>
      <c r="M138" s="19" cm="1">
        <f t="array" aca="1" ref="M138" ca="1">IF(AND($H138=$H137, $CF137=""), AQ137, INDEX(Monsters[Attack], $I138))</f>
        <v>70</v>
      </c>
      <c r="N138" s="19" cm="1">
        <f t="array" aca="1" ref="N138" ca="1">IF(AND($H138=$H137, $CF137=""), AR137, INDEX(Monsters[Defense], $I138))</f>
        <v>72</v>
      </c>
      <c r="O138" s="19" cm="1">
        <f t="array" aca="1" ref="O138" ca="1">IF(AND($H138=$H137, $CF137=""), AS137, INDEX(Monsters[Luck], $I138))</f>
        <v>50</v>
      </c>
      <c r="P138" cm="1">
        <f t="array" aca="1" ref="P138" ca="1">IF(I138=I137, P137, MATCH(INDEX(Monsters[Element], I138), Elements, 0))</f>
        <v>1</v>
      </c>
      <c r="Q138" s="4" cm="1">
        <f t="array" aca="1" ref="Q138" ca="1">INDEX(Monsters[Chance to Use 2], I138)</f>
        <v>0.55000000000000004</v>
      </c>
      <c r="R138" cm="1">
        <f t="array" aca="1" ref="R138" ca="1">INDEX(Monsters[Ability 1 ID], I138)</f>
        <v>1</v>
      </c>
      <c r="S138" cm="1">
        <f t="array" aca="1" ref="S138" ca="1">INDEX(Monsters[Ability 2 ID], I138)</f>
        <v>7</v>
      </c>
      <c r="T138" cm="1">
        <f t="array" aca="1" ref="T138" ca="1">INDEX(Abilities[Stamina Cost], R138)</f>
        <v>5</v>
      </c>
      <c r="U138" cm="1">
        <f t="array" aca="1" ref="U138" ca="1">INDEX(Abilities[Stamina Cost], S138)</f>
        <v>5</v>
      </c>
      <c r="V138">
        <f t="shared" ca="1" si="72"/>
        <v>1</v>
      </c>
      <c r="W138">
        <f t="shared" ca="1" si="73"/>
        <v>5</v>
      </c>
      <c r="X138">
        <f t="shared" ca="1" si="74"/>
        <v>5</v>
      </c>
      <c r="Y138">
        <f t="shared" ca="1" si="75"/>
        <v>2</v>
      </c>
      <c r="Z138">
        <f t="shared" ca="1" si="76"/>
        <v>7</v>
      </c>
      <c r="AA138" s="19" cm="1">
        <f t="array" aca="1" ref="AA138" ca="1">INDEX(Abilities[Element ID], $Z138)</f>
        <v>3</v>
      </c>
      <c r="AB138" s="19" cm="1">
        <f t="array" aca="1" ref="AB138" ca="1">INDEX(Abilities[Stamina Cost], $Z138)</f>
        <v>5</v>
      </c>
      <c r="AC138" s="19" cm="1">
        <f t="array" aca="1" ref="AC138" ca="1">INDEX(Abilities[Min Damage], $Z138)</f>
        <v>5</v>
      </c>
      <c r="AD138" s="19" cm="1">
        <f t="array" aca="1" ref="AD138" ca="1">INDEX(Abilities[Max Damage], $Z138)</f>
        <v>10</v>
      </c>
      <c r="AE138" s="15">
        <f t="shared" ca="1" si="77"/>
        <v>4.6041285347270398</v>
      </c>
      <c r="AF138" t="str" cm="1">
        <f t="array" aca="1" ref="AF138" ca="1">INDEX(Abilities[Special Effect], Z138)</f>
        <v>Fortify</v>
      </c>
      <c r="AG138" t="b" cm="1">
        <f t="array" aca="1" ref="AG138" ca="1">RAND() &lt;INDEX(Abilities[Effect Chance], Z138)*O138/100</f>
        <v>1</v>
      </c>
      <c r="AH138" t="str">
        <f t="shared" ca="1" si="78"/>
        <v>Fortify</v>
      </c>
      <c r="AI138" s="15">
        <f t="shared" ca="1" si="79"/>
        <v>4.6041285347270398</v>
      </c>
      <c r="AJ138" s="15">
        <f t="shared" ca="1" si="80"/>
        <v>8.5293192081006133</v>
      </c>
      <c r="AK138" t="b">
        <f t="shared" ca="1" si="81"/>
        <v>0</v>
      </c>
      <c r="AL138" t="b">
        <f ca="1">AND(AK138, H138=COUNTA(Parties[Player Party]))</f>
        <v>0</v>
      </c>
      <c r="AM138" s="15" cm="1">
        <f t="array" aca="1" ref="AM138" ca="1">INDEX(ElementMultiplier, BM138, P138)*100/N138</f>
        <v>0.69444444444444442</v>
      </c>
      <c r="AN138" s="15">
        <f t="shared" ca="1" si="82"/>
        <v>6</v>
      </c>
      <c r="AO138" s="19">
        <f t="shared" ca="1" si="83"/>
        <v>41</v>
      </c>
      <c r="AP138" s="19">
        <f t="shared" ca="1" si="84"/>
        <v>65</v>
      </c>
      <c r="AQ138" s="19">
        <f t="shared" ca="1" si="85"/>
        <v>70</v>
      </c>
      <c r="AR138" s="19">
        <f t="shared" ca="1" si="86"/>
        <v>79</v>
      </c>
      <c r="AS138" s="19">
        <f t="shared" ca="1" si="87"/>
        <v>50</v>
      </c>
      <c r="AT138">
        <f t="shared" ca="1" si="88"/>
        <v>1</v>
      </c>
      <c r="AU138" cm="1">
        <f t="array" aca="1" ref="AU138" ca="1">IF(AT138=AT137, AU137, INDEX(Parties[Opponent ID], AT138))</f>
        <v>8</v>
      </c>
      <c r="AV138" t="str" cm="1">
        <f t="array" aca="1" ref="AV138" ca="1">IF(AU138=AU137,AV137, INDEX(Monsters[Name], AU138))</f>
        <v>Ripper</v>
      </c>
      <c r="AW138" cm="1">
        <f t="array" aca="1" ref="AW138" ca="1">IF(AND($AT138=$AT137, $CF137=""), CA137, INDEX(Monsters[Health], $AU138))</f>
        <v>60</v>
      </c>
      <c r="AX138" cm="1">
        <f t="array" aca="1" ref="AX138" ca="1">IF(AND($AT138=$AT137, $CF137=""), CB137, INDEX(Monsters[Stamina], $AU138))</f>
        <v>79</v>
      </c>
      <c r="AY138" s="19" cm="1">
        <f t="array" aca="1" ref="AY138" ca="1">IF(AND($AT138=$AT137, $CF137=""), CC137, INDEX(Monsters[Attack], $AU138))</f>
        <v>100</v>
      </c>
      <c r="AZ138" s="19" cm="1">
        <f t="array" aca="1" ref="AZ138" ca="1">IF(AND($AT138=$AT137, $CF137=""), CD137, INDEX(Monsters[Defense], $AU138))</f>
        <v>18</v>
      </c>
      <c r="BA138" s="19" cm="1">
        <f t="array" aca="1" ref="BA138" ca="1">IF(AND($AT138=$AT137, $CF137=""), CE137, INDEX(Monsters[Luck], $AU138))</f>
        <v>70</v>
      </c>
      <c r="BB138" cm="1">
        <f t="array" aca="1" ref="BB138" ca="1">IF(AU138=AU137, BB137, MATCH(INDEX(Monsters[Element], AU138), Elements, 0))</f>
        <v>6</v>
      </c>
      <c r="BC138" s="4" cm="1">
        <f t="array" aca="1" ref="BC138" ca="1">INDEX(Monsters[Chance to Use 2], AU138)</f>
        <v>0.25</v>
      </c>
      <c r="BD138" cm="1">
        <f t="array" aca="1" ref="BD138" ca="1">INDEX(Monsters[Ability 1 ID], AU138)</f>
        <v>7</v>
      </c>
      <c r="BE138" cm="1">
        <f t="array" aca="1" ref="BE138" ca="1">INDEX(Monsters[Ability 2 ID], AU138)</f>
        <v>2</v>
      </c>
      <c r="BF138" cm="1">
        <f t="array" aca="1" ref="BF138" ca="1">INDEX(Abilities[Stamina Cost], BD138)</f>
        <v>5</v>
      </c>
      <c r="BG138" cm="1">
        <f t="array" aca="1" ref="BG138" ca="1">INDEX(Abilities[Stamina Cost], BE138)</f>
        <v>6</v>
      </c>
      <c r="BH138">
        <f t="shared" ca="1" si="89"/>
        <v>1</v>
      </c>
      <c r="BI138">
        <f t="shared" ca="1" si="90"/>
        <v>5</v>
      </c>
      <c r="BJ138">
        <f t="shared" ca="1" si="91"/>
        <v>6</v>
      </c>
      <c r="BK138">
        <f t="shared" ca="1" si="92"/>
        <v>1</v>
      </c>
      <c r="BL138">
        <f t="shared" ca="1" si="93"/>
        <v>7</v>
      </c>
      <c r="BM138" s="19" cm="1">
        <f t="array" aca="1" ref="BM138" ca="1">INDEX(Abilities[Element ID], $BL138)</f>
        <v>3</v>
      </c>
      <c r="BN138" s="19" cm="1">
        <f t="array" aca="1" ref="BN138" ca="1">INDEX(Abilities[Stamina Cost], $BL138)</f>
        <v>5</v>
      </c>
      <c r="BO138" s="19" cm="1">
        <f t="array" aca="1" ref="BO138" ca="1">INDEX(Abilities[Min Damage], $BL138)</f>
        <v>5</v>
      </c>
      <c r="BP138" s="19" cm="1">
        <f t="array" aca="1" ref="BP138" ca="1">INDEX(Abilities[Max Damage], $BL138)</f>
        <v>10</v>
      </c>
      <c r="BQ138" s="15">
        <f t="shared" ca="1" si="94"/>
        <v>8.5293192081006133</v>
      </c>
      <c r="BR138" t="str" cm="1">
        <f t="array" aca="1" ref="BR138" ca="1">INDEX(Abilities[Special Effect], BL138)</f>
        <v>Fortify</v>
      </c>
      <c r="BS138" t="b" cm="1">
        <f t="array" aca="1" ref="BS138" ca="1">RAND() &lt;INDEX(Abilities[Effect Chance], BL138)*BA138/100</f>
        <v>1</v>
      </c>
      <c r="BT138" t="str">
        <f t="shared" ca="1" si="95"/>
        <v>Fortify</v>
      </c>
      <c r="BU138" s="15">
        <f t="shared" ca="1" si="96"/>
        <v>8.5293192081006133</v>
      </c>
      <c r="BV138" s="15">
        <f t="shared" ca="1" si="97"/>
        <v>4.6041285347270398</v>
      </c>
      <c r="BW138" t="b">
        <f t="shared" ca="1" si="98"/>
        <v>0</v>
      </c>
      <c r="BX138" t="b">
        <f ca="1">AND(BW138, AT138=COUNTA(Parties[Opponent Party]))</f>
        <v>0</v>
      </c>
      <c r="BY138" s="15" cm="1">
        <f t="array" aca="1" ref="BY138" ca="1">INDEX(ElementMultiplier, AA138, BB138)*100/AZ138</f>
        <v>5.5555555555555554</v>
      </c>
      <c r="BZ138" s="19">
        <f t="shared" ca="1" si="99"/>
        <v>26</v>
      </c>
      <c r="CA138" s="19">
        <f t="shared" ca="1" si="100"/>
        <v>34</v>
      </c>
      <c r="CB138" s="19">
        <f t="shared" ca="1" si="101"/>
        <v>74</v>
      </c>
      <c r="CC138" s="19">
        <f t="shared" ca="1" si="102"/>
        <v>100</v>
      </c>
      <c r="CD138" s="19">
        <f t="shared" ca="1" si="103"/>
        <v>20</v>
      </c>
      <c r="CE138" s="19">
        <f t="shared" ca="1" si="104"/>
        <v>70</v>
      </c>
      <c r="CF138" t="str">
        <f t="shared" ca="1" si="105"/>
        <v/>
      </c>
    </row>
    <row r="139" spans="8:84">
      <c r="H139">
        <f t="shared" ca="1" si="71"/>
        <v>1</v>
      </c>
      <c r="I139" cm="1">
        <f t="array" aca="1" ref="I139" ca="1">IF(H139=H138, I138, INDEX(Parties[Player ID], H139))</f>
        <v>1</v>
      </c>
      <c r="J139" t="str" cm="1">
        <f t="array" aca="1" ref="J139" ca="1">IF(I139=I138,J138, INDEX(Monsters[Name], I139))</f>
        <v>Hades</v>
      </c>
      <c r="K139" cm="1">
        <f t="array" aca="1" ref="K139" ca="1">IF(AND($H139=$H138, CF138=""), AO138, INDEX(Monsters[Health], $I139))</f>
        <v>41</v>
      </c>
      <c r="L139" cm="1">
        <f t="array" aca="1" ref="L139" ca="1">IF(AND($H139=$H138, $CF138=""), AP138, INDEX(Monsters[Stamina], $I139))</f>
        <v>65</v>
      </c>
      <c r="M139" s="19" cm="1">
        <f t="array" aca="1" ref="M139" ca="1">IF(AND($H139=$H138, $CF138=""), AQ138, INDEX(Monsters[Attack], $I139))</f>
        <v>70</v>
      </c>
      <c r="N139" s="19" cm="1">
        <f t="array" aca="1" ref="N139" ca="1">IF(AND($H139=$H138, $CF138=""), AR138, INDEX(Monsters[Defense], $I139))</f>
        <v>79</v>
      </c>
      <c r="O139" s="19" cm="1">
        <f t="array" aca="1" ref="O139" ca="1">IF(AND($H139=$H138, $CF138=""), AS138, INDEX(Monsters[Luck], $I139))</f>
        <v>50</v>
      </c>
      <c r="P139" cm="1">
        <f t="array" aca="1" ref="P139" ca="1">IF(I139=I138, P138, MATCH(INDEX(Monsters[Element], I139), Elements, 0))</f>
        <v>1</v>
      </c>
      <c r="Q139" s="4" cm="1">
        <f t="array" aca="1" ref="Q139" ca="1">INDEX(Monsters[Chance to Use 2], I139)</f>
        <v>0.55000000000000004</v>
      </c>
      <c r="R139" cm="1">
        <f t="array" aca="1" ref="R139" ca="1">INDEX(Monsters[Ability 1 ID], I139)</f>
        <v>1</v>
      </c>
      <c r="S139" cm="1">
        <f t="array" aca="1" ref="S139" ca="1">INDEX(Monsters[Ability 2 ID], I139)</f>
        <v>7</v>
      </c>
      <c r="T139" cm="1">
        <f t="array" aca="1" ref="T139" ca="1">INDEX(Abilities[Stamina Cost], R139)</f>
        <v>5</v>
      </c>
      <c r="U139" cm="1">
        <f t="array" aca="1" ref="U139" ca="1">INDEX(Abilities[Stamina Cost], S139)</f>
        <v>5</v>
      </c>
      <c r="V139">
        <f t="shared" ca="1" si="72"/>
        <v>1</v>
      </c>
      <c r="W139">
        <f t="shared" ca="1" si="73"/>
        <v>5</v>
      </c>
      <c r="X139">
        <f t="shared" ca="1" si="74"/>
        <v>5</v>
      </c>
      <c r="Y139">
        <f t="shared" ca="1" si="75"/>
        <v>1</v>
      </c>
      <c r="Z139">
        <f t="shared" ca="1" si="76"/>
        <v>1</v>
      </c>
      <c r="AA139" s="19" cm="1">
        <f t="array" aca="1" ref="AA139" ca="1">INDEX(Abilities[Element ID], $Z139)</f>
        <v>1</v>
      </c>
      <c r="AB139" s="19" cm="1">
        <f t="array" aca="1" ref="AB139" ca="1">INDEX(Abilities[Stamina Cost], $Z139)</f>
        <v>5</v>
      </c>
      <c r="AC139" s="19" cm="1">
        <f t="array" aca="1" ref="AC139" ca="1">INDEX(Abilities[Min Damage], $Z139)</f>
        <v>3.5</v>
      </c>
      <c r="AD139" s="19" cm="1">
        <f t="array" aca="1" ref="AD139" ca="1">INDEX(Abilities[Max Damage], $Z139)</f>
        <v>10</v>
      </c>
      <c r="AE139" s="15">
        <f t="shared" ca="1" si="77"/>
        <v>5.3408707568930502</v>
      </c>
      <c r="AF139" t="str" cm="1">
        <f t="array" aca="1" ref="AF139" ca="1">INDEX(Abilities[Special Effect], Z139)</f>
        <v>Hit Chance</v>
      </c>
      <c r="AG139" t="b" cm="1">
        <f t="array" aca="1" ref="AG139" ca="1">RAND() &lt;INDEX(Abilities[Effect Chance], Z139)*O139/100</f>
        <v>1</v>
      </c>
      <c r="AH139" t="str">
        <f t="shared" ca="1" si="78"/>
        <v>Hit Chance</v>
      </c>
      <c r="AI139" s="15">
        <f t="shared" ca="1" si="79"/>
        <v>5.3408707568930502</v>
      </c>
      <c r="AJ139" s="15">
        <f t="shared" ca="1" si="80"/>
        <v>5.8078310473999668</v>
      </c>
      <c r="AK139" t="b">
        <f t="shared" ca="1" si="81"/>
        <v>0</v>
      </c>
      <c r="AL139" t="b">
        <f ca="1">AND(AK139, H139=COUNTA(Parties[Player Party]))</f>
        <v>0</v>
      </c>
      <c r="AM139" s="15" cm="1">
        <f t="array" aca="1" ref="AM139" ca="1">INDEX(ElementMultiplier, BM139, P139)*100/N139</f>
        <v>0.63291139240506333</v>
      </c>
      <c r="AN139" s="15">
        <f t="shared" ca="1" si="82"/>
        <v>4</v>
      </c>
      <c r="AO139" s="19">
        <f t="shared" ca="1" si="83"/>
        <v>37</v>
      </c>
      <c r="AP139" s="19">
        <f t="shared" ca="1" si="84"/>
        <v>60</v>
      </c>
      <c r="AQ139" s="19">
        <f t="shared" ca="1" si="85"/>
        <v>70</v>
      </c>
      <c r="AR139" s="19">
        <f t="shared" ca="1" si="86"/>
        <v>79</v>
      </c>
      <c r="AS139" s="19">
        <f t="shared" ca="1" si="87"/>
        <v>50</v>
      </c>
      <c r="AT139">
        <f t="shared" ca="1" si="88"/>
        <v>1</v>
      </c>
      <c r="AU139" cm="1">
        <f t="array" aca="1" ref="AU139" ca="1">IF(AT139=AT138, AU138, INDEX(Parties[Opponent ID], AT139))</f>
        <v>8</v>
      </c>
      <c r="AV139" t="str" cm="1">
        <f t="array" aca="1" ref="AV139" ca="1">IF(AU139=AU138,AV138, INDEX(Monsters[Name], AU139))</f>
        <v>Ripper</v>
      </c>
      <c r="AW139" cm="1">
        <f t="array" aca="1" ref="AW139" ca="1">IF(AND($AT139=$AT138, $CF138=""), CA138, INDEX(Monsters[Health], $AU139))</f>
        <v>34</v>
      </c>
      <c r="AX139" cm="1">
        <f t="array" aca="1" ref="AX139" ca="1">IF(AND($AT139=$AT138, $CF138=""), CB138, INDEX(Monsters[Stamina], $AU139))</f>
        <v>74</v>
      </c>
      <c r="AY139" s="19" cm="1">
        <f t="array" aca="1" ref="AY139" ca="1">IF(AND($AT139=$AT138, $CF138=""), CC138, INDEX(Monsters[Attack], $AU139))</f>
        <v>100</v>
      </c>
      <c r="AZ139" s="19" cm="1">
        <f t="array" aca="1" ref="AZ139" ca="1">IF(AND($AT139=$AT138, $CF138=""), CD138, INDEX(Monsters[Defense], $AU139))</f>
        <v>20</v>
      </c>
      <c r="BA139" s="19" cm="1">
        <f t="array" aca="1" ref="BA139" ca="1">IF(AND($AT139=$AT138, $CF138=""), CE138, INDEX(Monsters[Luck], $AU139))</f>
        <v>70</v>
      </c>
      <c r="BB139" cm="1">
        <f t="array" aca="1" ref="BB139" ca="1">IF(AU139=AU138, BB138, MATCH(INDEX(Monsters[Element], AU139), Elements, 0))</f>
        <v>6</v>
      </c>
      <c r="BC139" s="4" cm="1">
        <f t="array" aca="1" ref="BC139" ca="1">INDEX(Monsters[Chance to Use 2], AU139)</f>
        <v>0.25</v>
      </c>
      <c r="BD139" cm="1">
        <f t="array" aca="1" ref="BD139" ca="1">INDEX(Monsters[Ability 1 ID], AU139)</f>
        <v>7</v>
      </c>
      <c r="BE139" cm="1">
        <f t="array" aca="1" ref="BE139" ca="1">INDEX(Monsters[Ability 2 ID], AU139)</f>
        <v>2</v>
      </c>
      <c r="BF139" cm="1">
        <f t="array" aca="1" ref="BF139" ca="1">INDEX(Abilities[Stamina Cost], BD139)</f>
        <v>5</v>
      </c>
      <c r="BG139" cm="1">
        <f t="array" aca="1" ref="BG139" ca="1">INDEX(Abilities[Stamina Cost], BE139)</f>
        <v>6</v>
      </c>
      <c r="BH139">
        <f t="shared" ca="1" si="89"/>
        <v>1</v>
      </c>
      <c r="BI139">
        <f t="shared" ca="1" si="90"/>
        <v>5</v>
      </c>
      <c r="BJ139">
        <f t="shared" ca="1" si="91"/>
        <v>6</v>
      </c>
      <c r="BK139">
        <f t="shared" ca="1" si="92"/>
        <v>1</v>
      </c>
      <c r="BL139">
        <f t="shared" ca="1" si="93"/>
        <v>7</v>
      </c>
      <c r="BM139" s="19" cm="1">
        <f t="array" aca="1" ref="BM139" ca="1">INDEX(Abilities[Element ID], $BL139)</f>
        <v>3</v>
      </c>
      <c r="BN139" s="19" cm="1">
        <f t="array" aca="1" ref="BN139" ca="1">INDEX(Abilities[Stamina Cost], $BL139)</f>
        <v>5</v>
      </c>
      <c r="BO139" s="19" cm="1">
        <f t="array" aca="1" ref="BO139" ca="1">INDEX(Abilities[Min Damage], $BL139)</f>
        <v>5</v>
      </c>
      <c r="BP139" s="19" cm="1">
        <f t="array" aca="1" ref="BP139" ca="1">INDEX(Abilities[Max Damage], $BL139)</f>
        <v>10</v>
      </c>
      <c r="BQ139" s="15">
        <f t="shared" ca="1" si="94"/>
        <v>5.8078310473999668</v>
      </c>
      <c r="BR139" t="str" cm="1">
        <f t="array" aca="1" ref="BR139" ca="1">INDEX(Abilities[Special Effect], BL139)</f>
        <v>Fortify</v>
      </c>
      <c r="BS139" t="b" cm="1">
        <f t="array" aca="1" ref="BS139" ca="1">RAND() &lt;INDEX(Abilities[Effect Chance], BL139)*BA139/100</f>
        <v>0</v>
      </c>
      <c r="BT139" t="str">
        <f t="shared" ca="1" si="95"/>
        <v/>
      </c>
      <c r="BU139" s="15">
        <f t="shared" ca="1" si="96"/>
        <v>5.8078310473999668</v>
      </c>
      <c r="BV139" s="15">
        <f t="shared" ca="1" si="97"/>
        <v>5.3408707568930502</v>
      </c>
      <c r="BW139" t="b">
        <f t="shared" ca="1" si="98"/>
        <v>1</v>
      </c>
      <c r="BX139" t="b">
        <f ca="1">AND(BW139, AT139=COUNTA(Parties[Opponent Party]))</f>
        <v>1</v>
      </c>
      <c r="BY139" s="15" cm="1">
        <f t="array" aca="1" ref="BY139" ca="1">INDEX(ElementMultiplier, AA139, BB139)*100/AZ139</f>
        <v>7.5</v>
      </c>
      <c r="BZ139" s="19">
        <f t="shared" ca="1" si="99"/>
        <v>40</v>
      </c>
      <c r="CA139" s="19">
        <f t="shared" ca="1" si="100"/>
        <v>0</v>
      </c>
      <c r="CB139" s="19">
        <f t="shared" ca="1" si="101"/>
        <v>69</v>
      </c>
      <c r="CC139" s="19">
        <f t="shared" ca="1" si="102"/>
        <v>100</v>
      </c>
      <c r="CD139" s="19">
        <f t="shared" ca="1" si="103"/>
        <v>20</v>
      </c>
      <c r="CE139" s="19">
        <f t="shared" ca="1" si="104"/>
        <v>70</v>
      </c>
      <c r="CF139" t="str">
        <f t="shared" ca="1" si="105"/>
        <v>Player</v>
      </c>
    </row>
    <row r="140" spans="8:84">
      <c r="H140">
        <f t="shared" ca="1" si="71"/>
        <v>1</v>
      </c>
      <c r="I140" cm="1">
        <f t="array" aca="1" ref="I140" ca="1">IF(H140=H139, I139, INDEX(Parties[Player ID], H140))</f>
        <v>1</v>
      </c>
      <c r="J140" t="str" cm="1">
        <f t="array" aca="1" ref="J140" ca="1">IF(I140=I139,J139, INDEX(Monsters[Name], I140))</f>
        <v>Hades</v>
      </c>
      <c r="K140" cm="1">
        <f t="array" aca="1" ref="K140" ca="1">IF(AND($H140=$H139, CF139=""), AO139, INDEX(Monsters[Health], $I140))</f>
        <v>80</v>
      </c>
      <c r="L140" cm="1">
        <f t="array" aca="1" ref="L140" ca="1">IF(AND($H140=$H139, $CF139=""), AP139, INDEX(Monsters[Stamina], $I140))</f>
        <v>80</v>
      </c>
      <c r="M140" s="19" cm="1">
        <f t="array" aca="1" ref="M140" ca="1">IF(AND($H140=$H139, $CF139=""), AQ139, INDEX(Monsters[Attack], $I140))</f>
        <v>70</v>
      </c>
      <c r="N140" s="19" cm="1">
        <f t="array" aca="1" ref="N140" ca="1">IF(AND($H140=$H139, $CF139=""), AR139, INDEX(Monsters[Defense], $I140))</f>
        <v>65</v>
      </c>
      <c r="O140" s="19" cm="1">
        <f t="array" aca="1" ref="O140" ca="1">IF(AND($H140=$H139, $CF139=""), AS139, INDEX(Monsters[Luck], $I140))</f>
        <v>50</v>
      </c>
      <c r="P140" cm="1">
        <f t="array" aca="1" ref="P140" ca="1">IF(I140=I139, P139, MATCH(INDEX(Monsters[Element], I140), Elements, 0))</f>
        <v>1</v>
      </c>
      <c r="Q140" s="4" cm="1">
        <f t="array" aca="1" ref="Q140" ca="1">INDEX(Monsters[Chance to Use 2], I140)</f>
        <v>0.55000000000000004</v>
      </c>
      <c r="R140" cm="1">
        <f t="array" aca="1" ref="R140" ca="1">INDEX(Monsters[Ability 1 ID], I140)</f>
        <v>1</v>
      </c>
      <c r="S140" cm="1">
        <f t="array" aca="1" ref="S140" ca="1">INDEX(Monsters[Ability 2 ID], I140)</f>
        <v>7</v>
      </c>
      <c r="T140" cm="1">
        <f t="array" aca="1" ref="T140" ca="1">INDEX(Abilities[Stamina Cost], R140)</f>
        <v>5</v>
      </c>
      <c r="U140" cm="1">
        <f t="array" aca="1" ref="U140" ca="1">INDEX(Abilities[Stamina Cost], S140)</f>
        <v>5</v>
      </c>
      <c r="V140">
        <f t="shared" ca="1" si="72"/>
        <v>1</v>
      </c>
      <c r="W140">
        <f t="shared" ca="1" si="73"/>
        <v>5</v>
      </c>
      <c r="X140">
        <f t="shared" ca="1" si="74"/>
        <v>5</v>
      </c>
      <c r="Y140">
        <f t="shared" ca="1" si="75"/>
        <v>2</v>
      </c>
      <c r="Z140">
        <f t="shared" ca="1" si="76"/>
        <v>7</v>
      </c>
      <c r="AA140" s="19" cm="1">
        <f t="array" aca="1" ref="AA140" ca="1">INDEX(Abilities[Element ID], $Z140)</f>
        <v>3</v>
      </c>
      <c r="AB140" s="19" cm="1">
        <f t="array" aca="1" ref="AB140" ca="1">INDEX(Abilities[Stamina Cost], $Z140)</f>
        <v>5</v>
      </c>
      <c r="AC140" s="19" cm="1">
        <f t="array" aca="1" ref="AC140" ca="1">INDEX(Abilities[Min Damage], $Z140)</f>
        <v>5</v>
      </c>
      <c r="AD140" s="19" cm="1">
        <f t="array" aca="1" ref="AD140" ca="1">INDEX(Abilities[Max Damage], $Z140)</f>
        <v>10</v>
      </c>
      <c r="AE140" s="15">
        <f t="shared" ca="1" si="77"/>
        <v>5.116085068940035</v>
      </c>
      <c r="AF140" t="str" cm="1">
        <f t="array" aca="1" ref="AF140" ca="1">INDEX(Abilities[Special Effect], Z140)</f>
        <v>Fortify</v>
      </c>
      <c r="AG140" t="b" cm="1">
        <f t="array" aca="1" ref="AG140" ca="1">RAND() &lt;INDEX(Abilities[Effect Chance], Z140)*O140/100</f>
        <v>1</v>
      </c>
      <c r="AH140" t="str">
        <f t="shared" ca="1" si="78"/>
        <v>Fortify</v>
      </c>
      <c r="AI140" s="15">
        <f t="shared" ca="1" si="79"/>
        <v>5.116085068940035</v>
      </c>
      <c r="AJ140" s="15">
        <f t="shared" ca="1" si="80"/>
        <v>15.162783560006044</v>
      </c>
      <c r="AK140" t="b">
        <f t="shared" ca="1" si="81"/>
        <v>0</v>
      </c>
      <c r="AL140" t="b">
        <f ca="1">AND(AK140, H140=COUNTA(Parties[Player Party]))</f>
        <v>0</v>
      </c>
      <c r="AM140" s="15" cm="1">
        <f t="array" aca="1" ref="AM140" ca="1">INDEX(ElementMultiplier, BM140, P140)*100/N140</f>
        <v>1.5384615384615385</v>
      </c>
      <c r="AN140" s="15">
        <f t="shared" ca="1" si="82"/>
        <v>23</v>
      </c>
      <c r="AO140" s="19">
        <f t="shared" ca="1" si="83"/>
        <v>57</v>
      </c>
      <c r="AP140" s="19">
        <f t="shared" ca="1" si="84"/>
        <v>75</v>
      </c>
      <c r="AQ140" s="19">
        <f t="shared" ca="1" si="85"/>
        <v>70</v>
      </c>
      <c r="AR140" s="19">
        <f t="shared" ca="1" si="86"/>
        <v>72</v>
      </c>
      <c r="AS140" s="19">
        <f t="shared" ca="1" si="87"/>
        <v>50</v>
      </c>
      <c r="AT140">
        <f t="shared" ca="1" si="88"/>
        <v>1</v>
      </c>
      <c r="AU140" cm="1">
        <f t="array" aca="1" ref="AU140" ca="1">IF(AT140=AT139, AU139, INDEX(Parties[Opponent ID], AT140))</f>
        <v>8</v>
      </c>
      <c r="AV140" t="str" cm="1">
        <f t="array" aca="1" ref="AV140" ca="1">IF(AU140=AU139,AV139, INDEX(Monsters[Name], AU140))</f>
        <v>Ripper</v>
      </c>
      <c r="AW140" cm="1">
        <f t="array" aca="1" ref="AW140" ca="1">IF(AND($AT140=$AT139, $CF139=""), CA139, INDEX(Monsters[Health], $AU140))</f>
        <v>120</v>
      </c>
      <c r="AX140" cm="1">
        <f t="array" aca="1" ref="AX140" ca="1">IF(AND($AT140=$AT139, $CF139=""), CB139, INDEX(Monsters[Stamina], $AU140))</f>
        <v>90</v>
      </c>
      <c r="AY140" s="19" cm="1">
        <f t="array" aca="1" ref="AY140" ca="1">IF(AND($AT140=$AT139, $CF139=""), CC139, INDEX(Monsters[Attack], $AU140))</f>
        <v>100</v>
      </c>
      <c r="AZ140" s="19" cm="1">
        <f t="array" aca="1" ref="AZ140" ca="1">IF(AND($AT140=$AT139, $CF139=""), CD139, INDEX(Monsters[Defense], $AU140))</f>
        <v>18</v>
      </c>
      <c r="BA140" s="19" cm="1">
        <f t="array" aca="1" ref="BA140" ca="1">IF(AND($AT140=$AT139, $CF139=""), CE139, INDEX(Monsters[Luck], $AU140))</f>
        <v>70</v>
      </c>
      <c r="BB140" cm="1">
        <f t="array" aca="1" ref="BB140" ca="1">IF(AU140=AU139, BB139, MATCH(INDEX(Monsters[Element], AU140), Elements, 0))</f>
        <v>6</v>
      </c>
      <c r="BC140" s="4" cm="1">
        <f t="array" aca="1" ref="BC140" ca="1">INDEX(Monsters[Chance to Use 2], AU140)</f>
        <v>0.25</v>
      </c>
      <c r="BD140" cm="1">
        <f t="array" aca="1" ref="BD140" ca="1">INDEX(Monsters[Ability 1 ID], AU140)</f>
        <v>7</v>
      </c>
      <c r="BE140" cm="1">
        <f t="array" aca="1" ref="BE140" ca="1">INDEX(Monsters[Ability 2 ID], AU140)</f>
        <v>2</v>
      </c>
      <c r="BF140" cm="1">
        <f t="array" aca="1" ref="BF140" ca="1">INDEX(Abilities[Stamina Cost], BD140)</f>
        <v>5</v>
      </c>
      <c r="BG140" cm="1">
        <f t="array" aca="1" ref="BG140" ca="1">INDEX(Abilities[Stamina Cost], BE140)</f>
        <v>6</v>
      </c>
      <c r="BH140">
        <f t="shared" ca="1" si="89"/>
        <v>1</v>
      </c>
      <c r="BI140">
        <f t="shared" ca="1" si="90"/>
        <v>5</v>
      </c>
      <c r="BJ140">
        <f t="shared" ca="1" si="91"/>
        <v>6</v>
      </c>
      <c r="BK140">
        <f t="shared" ca="1" si="92"/>
        <v>2</v>
      </c>
      <c r="BL140">
        <f t="shared" ca="1" si="93"/>
        <v>2</v>
      </c>
      <c r="BM140" s="19" cm="1">
        <f t="array" aca="1" ref="BM140" ca="1">INDEX(Abilities[Element ID], $BL140)</f>
        <v>1</v>
      </c>
      <c r="BN140" s="19" cm="1">
        <f t="array" aca="1" ref="BN140" ca="1">INDEX(Abilities[Stamina Cost], $BL140)</f>
        <v>6</v>
      </c>
      <c r="BO140" s="19" cm="1">
        <f t="array" aca="1" ref="BO140" ca="1">INDEX(Abilities[Min Damage], $BL140)</f>
        <v>10</v>
      </c>
      <c r="BP140" s="19" cm="1">
        <f t="array" aca="1" ref="BP140" ca="1">INDEX(Abilities[Max Damage], $BL140)</f>
        <v>25</v>
      </c>
      <c r="BQ140" s="15">
        <f t="shared" ca="1" si="94"/>
        <v>15.162783560006044</v>
      </c>
      <c r="BR140" t="str" cm="1">
        <f t="array" aca="1" ref="BR140" ca="1">INDEX(Abilities[Special Effect], BL140)</f>
        <v>Sunder</v>
      </c>
      <c r="BS140" t="b" cm="1">
        <f t="array" aca="1" ref="BS140" ca="1">RAND() &lt;INDEX(Abilities[Effect Chance], BL140)*BA140/100</f>
        <v>0</v>
      </c>
      <c r="BT140" t="str">
        <f t="shared" ca="1" si="95"/>
        <v/>
      </c>
      <c r="BU140" s="15">
        <f t="shared" ca="1" si="96"/>
        <v>15.162783560006044</v>
      </c>
      <c r="BV140" s="15">
        <f t="shared" ca="1" si="97"/>
        <v>5.116085068940035</v>
      </c>
      <c r="BW140" t="b">
        <f t="shared" ca="1" si="98"/>
        <v>0</v>
      </c>
      <c r="BX140" t="b">
        <f ca="1">AND(BW140, AT140=COUNTA(Parties[Opponent Party]))</f>
        <v>0</v>
      </c>
      <c r="BY140" s="15" cm="1">
        <f t="array" aca="1" ref="BY140" ca="1">INDEX(ElementMultiplier, AA140, BB140)*100/AZ140</f>
        <v>5.5555555555555554</v>
      </c>
      <c r="BZ140" s="19">
        <f t="shared" ca="1" si="99"/>
        <v>28</v>
      </c>
      <c r="CA140" s="19">
        <f t="shared" ca="1" si="100"/>
        <v>92</v>
      </c>
      <c r="CB140" s="19">
        <f t="shared" ca="1" si="101"/>
        <v>84</v>
      </c>
      <c r="CC140" s="19">
        <f t="shared" ca="1" si="102"/>
        <v>100</v>
      </c>
      <c r="CD140" s="19">
        <f t="shared" ca="1" si="103"/>
        <v>18</v>
      </c>
      <c r="CE140" s="19">
        <f t="shared" ca="1" si="104"/>
        <v>70</v>
      </c>
      <c r="CF140" t="str">
        <f t="shared" ca="1" si="105"/>
        <v/>
      </c>
    </row>
    <row r="141" spans="8:84">
      <c r="H141">
        <f t="shared" ca="1" si="71"/>
        <v>1</v>
      </c>
      <c r="I141" cm="1">
        <f t="array" aca="1" ref="I141" ca="1">IF(H141=H140, I140, INDEX(Parties[Player ID], H141))</f>
        <v>1</v>
      </c>
      <c r="J141" t="str" cm="1">
        <f t="array" aca="1" ref="J141" ca="1">IF(I141=I140,J140, INDEX(Monsters[Name], I141))</f>
        <v>Hades</v>
      </c>
      <c r="K141" cm="1">
        <f t="array" aca="1" ref="K141" ca="1">IF(AND($H141=$H140, CF140=""), AO140, INDEX(Monsters[Health], $I141))</f>
        <v>57</v>
      </c>
      <c r="L141" cm="1">
        <f t="array" aca="1" ref="L141" ca="1">IF(AND($H141=$H140, $CF140=""), AP140, INDEX(Monsters[Stamina], $I141))</f>
        <v>75</v>
      </c>
      <c r="M141" s="19" cm="1">
        <f t="array" aca="1" ref="M141" ca="1">IF(AND($H141=$H140, $CF140=""), AQ140, INDEX(Monsters[Attack], $I141))</f>
        <v>70</v>
      </c>
      <c r="N141" s="19" cm="1">
        <f t="array" aca="1" ref="N141" ca="1">IF(AND($H141=$H140, $CF140=""), AR140, INDEX(Monsters[Defense], $I141))</f>
        <v>72</v>
      </c>
      <c r="O141" s="19" cm="1">
        <f t="array" aca="1" ref="O141" ca="1">IF(AND($H141=$H140, $CF140=""), AS140, INDEX(Monsters[Luck], $I141))</f>
        <v>50</v>
      </c>
      <c r="P141" cm="1">
        <f t="array" aca="1" ref="P141" ca="1">IF(I141=I140, P140, MATCH(INDEX(Monsters[Element], I141), Elements, 0))</f>
        <v>1</v>
      </c>
      <c r="Q141" s="4" cm="1">
        <f t="array" aca="1" ref="Q141" ca="1">INDEX(Monsters[Chance to Use 2], I141)</f>
        <v>0.55000000000000004</v>
      </c>
      <c r="R141" cm="1">
        <f t="array" aca="1" ref="R141" ca="1">INDEX(Monsters[Ability 1 ID], I141)</f>
        <v>1</v>
      </c>
      <c r="S141" cm="1">
        <f t="array" aca="1" ref="S141" ca="1">INDEX(Monsters[Ability 2 ID], I141)</f>
        <v>7</v>
      </c>
      <c r="T141" cm="1">
        <f t="array" aca="1" ref="T141" ca="1">INDEX(Abilities[Stamina Cost], R141)</f>
        <v>5</v>
      </c>
      <c r="U141" cm="1">
        <f t="array" aca="1" ref="U141" ca="1">INDEX(Abilities[Stamina Cost], S141)</f>
        <v>5</v>
      </c>
      <c r="V141">
        <f t="shared" ca="1" si="72"/>
        <v>1</v>
      </c>
      <c r="W141">
        <f t="shared" ca="1" si="73"/>
        <v>5</v>
      </c>
      <c r="X141">
        <f t="shared" ca="1" si="74"/>
        <v>5</v>
      </c>
      <c r="Y141">
        <f t="shared" ca="1" si="75"/>
        <v>2</v>
      </c>
      <c r="Z141">
        <f t="shared" ca="1" si="76"/>
        <v>7</v>
      </c>
      <c r="AA141" s="19" cm="1">
        <f t="array" aca="1" ref="AA141" ca="1">INDEX(Abilities[Element ID], $Z141)</f>
        <v>3</v>
      </c>
      <c r="AB141" s="19" cm="1">
        <f t="array" aca="1" ref="AB141" ca="1">INDEX(Abilities[Stamina Cost], $Z141)</f>
        <v>5</v>
      </c>
      <c r="AC141" s="19" cm="1">
        <f t="array" aca="1" ref="AC141" ca="1">INDEX(Abilities[Min Damage], $Z141)</f>
        <v>5</v>
      </c>
      <c r="AD141" s="19" cm="1">
        <f t="array" aca="1" ref="AD141" ca="1">INDEX(Abilities[Max Damage], $Z141)</f>
        <v>10</v>
      </c>
      <c r="AE141" s="15">
        <f t="shared" ca="1" si="77"/>
        <v>4.6762925999088187</v>
      </c>
      <c r="AF141" t="str" cm="1">
        <f t="array" aca="1" ref="AF141" ca="1">INDEX(Abilities[Special Effect], Z141)</f>
        <v>Fortify</v>
      </c>
      <c r="AG141" t="b" cm="1">
        <f t="array" aca="1" ref="AG141" ca="1">RAND() &lt;INDEX(Abilities[Effect Chance], Z141)*O141/100</f>
        <v>1</v>
      </c>
      <c r="AH141" t="str">
        <f t="shared" ca="1" si="78"/>
        <v>Fortify</v>
      </c>
      <c r="AI141" s="15">
        <f t="shared" ca="1" si="79"/>
        <v>4.6762925999088187</v>
      </c>
      <c r="AJ141" s="15">
        <f t="shared" ca="1" si="80"/>
        <v>7.3939069500509707</v>
      </c>
      <c r="AK141" t="b">
        <f t="shared" ca="1" si="81"/>
        <v>0</v>
      </c>
      <c r="AL141" t="b">
        <f ca="1">AND(AK141, H141=COUNTA(Parties[Player Party]))</f>
        <v>0</v>
      </c>
      <c r="AM141" s="15" cm="1">
        <f t="array" aca="1" ref="AM141" ca="1">INDEX(ElementMultiplier, BM141, P141)*100/N141</f>
        <v>0.69444444444444442</v>
      </c>
      <c r="AN141" s="15">
        <f t="shared" ca="1" si="82"/>
        <v>5</v>
      </c>
      <c r="AO141" s="19">
        <f t="shared" ca="1" si="83"/>
        <v>52</v>
      </c>
      <c r="AP141" s="19">
        <f t="shared" ca="1" si="84"/>
        <v>70</v>
      </c>
      <c r="AQ141" s="19">
        <f t="shared" ca="1" si="85"/>
        <v>70</v>
      </c>
      <c r="AR141" s="19">
        <f t="shared" ca="1" si="86"/>
        <v>79</v>
      </c>
      <c r="AS141" s="19">
        <f t="shared" ca="1" si="87"/>
        <v>50</v>
      </c>
      <c r="AT141">
        <f t="shared" ca="1" si="88"/>
        <v>1</v>
      </c>
      <c r="AU141" cm="1">
        <f t="array" aca="1" ref="AU141" ca="1">IF(AT141=AT140, AU140, INDEX(Parties[Opponent ID], AT141))</f>
        <v>8</v>
      </c>
      <c r="AV141" t="str" cm="1">
        <f t="array" aca="1" ref="AV141" ca="1">IF(AU141=AU140,AV140, INDEX(Monsters[Name], AU141))</f>
        <v>Ripper</v>
      </c>
      <c r="AW141" cm="1">
        <f t="array" aca="1" ref="AW141" ca="1">IF(AND($AT141=$AT140, $CF140=""), CA140, INDEX(Monsters[Health], $AU141))</f>
        <v>92</v>
      </c>
      <c r="AX141" cm="1">
        <f t="array" aca="1" ref="AX141" ca="1">IF(AND($AT141=$AT140, $CF140=""), CB140, INDEX(Monsters[Stamina], $AU141))</f>
        <v>84</v>
      </c>
      <c r="AY141" s="19" cm="1">
        <f t="array" aca="1" ref="AY141" ca="1">IF(AND($AT141=$AT140, $CF140=""), CC140, INDEX(Monsters[Attack], $AU141))</f>
        <v>100</v>
      </c>
      <c r="AZ141" s="19" cm="1">
        <f t="array" aca="1" ref="AZ141" ca="1">IF(AND($AT141=$AT140, $CF140=""), CD140, INDEX(Monsters[Defense], $AU141))</f>
        <v>18</v>
      </c>
      <c r="BA141" s="19" cm="1">
        <f t="array" aca="1" ref="BA141" ca="1">IF(AND($AT141=$AT140, $CF140=""), CE140, INDEX(Monsters[Luck], $AU141))</f>
        <v>70</v>
      </c>
      <c r="BB141" cm="1">
        <f t="array" aca="1" ref="BB141" ca="1">IF(AU141=AU140, BB140, MATCH(INDEX(Monsters[Element], AU141), Elements, 0))</f>
        <v>6</v>
      </c>
      <c r="BC141" s="4" cm="1">
        <f t="array" aca="1" ref="BC141" ca="1">INDEX(Monsters[Chance to Use 2], AU141)</f>
        <v>0.25</v>
      </c>
      <c r="BD141" cm="1">
        <f t="array" aca="1" ref="BD141" ca="1">INDEX(Monsters[Ability 1 ID], AU141)</f>
        <v>7</v>
      </c>
      <c r="BE141" cm="1">
        <f t="array" aca="1" ref="BE141" ca="1">INDEX(Monsters[Ability 2 ID], AU141)</f>
        <v>2</v>
      </c>
      <c r="BF141" cm="1">
        <f t="array" aca="1" ref="BF141" ca="1">INDEX(Abilities[Stamina Cost], BD141)</f>
        <v>5</v>
      </c>
      <c r="BG141" cm="1">
        <f t="array" aca="1" ref="BG141" ca="1">INDEX(Abilities[Stamina Cost], BE141)</f>
        <v>6</v>
      </c>
      <c r="BH141">
        <f t="shared" ca="1" si="89"/>
        <v>1</v>
      </c>
      <c r="BI141">
        <f t="shared" ca="1" si="90"/>
        <v>5</v>
      </c>
      <c r="BJ141">
        <f t="shared" ca="1" si="91"/>
        <v>6</v>
      </c>
      <c r="BK141">
        <f t="shared" ca="1" si="92"/>
        <v>1</v>
      </c>
      <c r="BL141">
        <f t="shared" ca="1" si="93"/>
        <v>7</v>
      </c>
      <c r="BM141" s="19" cm="1">
        <f t="array" aca="1" ref="BM141" ca="1">INDEX(Abilities[Element ID], $BL141)</f>
        <v>3</v>
      </c>
      <c r="BN141" s="19" cm="1">
        <f t="array" aca="1" ref="BN141" ca="1">INDEX(Abilities[Stamina Cost], $BL141)</f>
        <v>5</v>
      </c>
      <c r="BO141" s="19" cm="1">
        <f t="array" aca="1" ref="BO141" ca="1">INDEX(Abilities[Min Damage], $BL141)</f>
        <v>5</v>
      </c>
      <c r="BP141" s="19" cm="1">
        <f t="array" aca="1" ref="BP141" ca="1">INDEX(Abilities[Max Damage], $BL141)</f>
        <v>10</v>
      </c>
      <c r="BQ141" s="15">
        <f t="shared" ca="1" si="94"/>
        <v>7.3939069500509707</v>
      </c>
      <c r="BR141" t="str" cm="1">
        <f t="array" aca="1" ref="BR141" ca="1">INDEX(Abilities[Special Effect], BL141)</f>
        <v>Fortify</v>
      </c>
      <c r="BS141" t="b" cm="1">
        <f t="array" aca="1" ref="BS141" ca="1">RAND() &lt;INDEX(Abilities[Effect Chance], BL141)*BA141/100</f>
        <v>0</v>
      </c>
      <c r="BT141" t="str">
        <f t="shared" ca="1" si="95"/>
        <v/>
      </c>
      <c r="BU141" s="15">
        <f t="shared" ca="1" si="96"/>
        <v>7.3939069500509707</v>
      </c>
      <c r="BV141" s="15">
        <f t="shared" ca="1" si="97"/>
        <v>4.6762925999088187</v>
      </c>
      <c r="BW141" t="b">
        <f t="shared" ca="1" si="98"/>
        <v>0</v>
      </c>
      <c r="BX141" t="b">
        <f ca="1">AND(BW141, AT141=COUNTA(Parties[Opponent Party]))</f>
        <v>0</v>
      </c>
      <c r="BY141" s="15" cm="1">
        <f t="array" aca="1" ref="BY141" ca="1">INDEX(ElementMultiplier, AA141, BB141)*100/AZ141</f>
        <v>5.5555555555555554</v>
      </c>
      <c r="BZ141" s="19">
        <f t="shared" ca="1" si="99"/>
        <v>26</v>
      </c>
      <c r="CA141" s="19">
        <f t="shared" ca="1" si="100"/>
        <v>66</v>
      </c>
      <c r="CB141" s="19">
        <f t="shared" ca="1" si="101"/>
        <v>79</v>
      </c>
      <c r="CC141" s="19">
        <f t="shared" ca="1" si="102"/>
        <v>100</v>
      </c>
      <c r="CD141" s="19">
        <f t="shared" ca="1" si="103"/>
        <v>18</v>
      </c>
      <c r="CE141" s="19">
        <f t="shared" ca="1" si="104"/>
        <v>70</v>
      </c>
      <c r="CF141" t="str">
        <f t="shared" ca="1" si="105"/>
        <v/>
      </c>
    </row>
    <row r="142" spans="8:84">
      <c r="H142">
        <f t="shared" ca="1" si="71"/>
        <v>1</v>
      </c>
      <c r="I142" cm="1">
        <f t="array" aca="1" ref="I142" ca="1">IF(H142=H141, I141, INDEX(Parties[Player ID], H142))</f>
        <v>1</v>
      </c>
      <c r="J142" t="str" cm="1">
        <f t="array" aca="1" ref="J142" ca="1">IF(I142=I141,J141, INDEX(Monsters[Name], I142))</f>
        <v>Hades</v>
      </c>
      <c r="K142" cm="1">
        <f t="array" aca="1" ref="K142" ca="1">IF(AND($H142=$H141, CF141=""), AO141, INDEX(Monsters[Health], $I142))</f>
        <v>52</v>
      </c>
      <c r="L142" cm="1">
        <f t="array" aca="1" ref="L142" ca="1">IF(AND($H142=$H141, $CF141=""), AP141, INDEX(Monsters[Stamina], $I142))</f>
        <v>70</v>
      </c>
      <c r="M142" s="19" cm="1">
        <f t="array" aca="1" ref="M142" ca="1">IF(AND($H142=$H141, $CF141=""), AQ141, INDEX(Monsters[Attack], $I142))</f>
        <v>70</v>
      </c>
      <c r="N142" s="19" cm="1">
        <f t="array" aca="1" ref="N142" ca="1">IF(AND($H142=$H141, $CF141=""), AR141, INDEX(Monsters[Defense], $I142))</f>
        <v>79</v>
      </c>
      <c r="O142" s="19" cm="1">
        <f t="array" aca="1" ref="O142" ca="1">IF(AND($H142=$H141, $CF141=""), AS141, INDEX(Monsters[Luck], $I142))</f>
        <v>50</v>
      </c>
      <c r="P142" cm="1">
        <f t="array" aca="1" ref="P142" ca="1">IF(I142=I141, P141, MATCH(INDEX(Monsters[Element], I142), Elements, 0))</f>
        <v>1</v>
      </c>
      <c r="Q142" s="4" cm="1">
        <f t="array" aca="1" ref="Q142" ca="1">INDEX(Monsters[Chance to Use 2], I142)</f>
        <v>0.55000000000000004</v>
      </c>
      <c r="R142" cm="1">
        <f t="array" aca="1" ref="R142" ca="1">INDEX(Monsters[Ability 1 ID], I142)</f>
        <v>1</v>
      </c>
      <c r="S142" cm="1">
        <f t="array" aca="1" ref="S142" ca="1">INDEX(Monsters[Ability 2 ID], I142)</f>
        <v>7</v>
      </c>
      <c r="T142" cm="1">
        <f t="array" aca="1" ref="T142" ca="1">INDEX(Abilities[Stamina Cost], R142)</f>
        <v>5</v>
      </c>
      <c r="U142" cm="1">
        <f t="array" aca="1" ref="U142" ca="1">INDEX(Abilities[Stamina Cost], S142)</f>
        <v>5</v>
      </c>
      <c r="V142">
        <f t="shared" ca="1" si="72"/>
        <v>1</v>
      </c>
      <c r="W142">
        <f t="shared" ca="1" si="73"/>
        <v>5</v>
      </c>
      <c r="X142">
        <f t="shared" ca="1" si="74"/>
        <v>5</v>
      </c>
      <c r="Y142">
        <f t="shared" ca="1" si="75"/>
        <v>1</v>
      </c>
      <c r="Z142">
        <f t="shared" ca="1" si="76"/>
        <v>1</v>
      </c>
      <c r="AA142" s="19" cm="1">
        <f t="array" aca="1" ref="AA142" ca="1">INDEX(Abilities[Element ID], $Z142)</f>
        <v>1</v>
      </c>
      <c r="AB142" s="19" cm="1">
        <f t="array" aca="1" ref="AB142" ca="1">INDEX(Abilities[Stamina Cost], $Z142)</f>
        <v>5</v>
      </c>
      <c r="AC142" s="19" cm="1">
        <f t="array" aca="1" ref="AC142" ca="1">INDEX(Abilities[Min Damage], $Z142)</f>
        <v>3.5</v>
      </c>
      <c r="AD142" s="19" cm="1">
        <f t="array" aca="1" ref="AD142" ca="1">INDEX(Abilities[Max Damage], $Z142)</f>
        <v>10</v>
      </c>
      <c r="AE142" s="15">
        <f t="shared" ca="1" si="77"/>
        <v>4.9205653160320457</v>
      </c>
      <c r="AF142" t="str" cm="1">
        <f t="array" aca="1" ref="AF142" ca="1">INDEX(Abilities[Special Effect], Z142)</f>
        <v>Hit Chance</v>
      </c>
      <c r="AG142" t="b" cm="1">
        <f t="array" aca="1" ref="AG142" ca="1">RAND() &lt;INDEX(Abilities[Effect Chance], Z142)*O142/100</f>
        <v>0</v>
      </c>
      <c r="AH142" t="str">
        <f t="shared" ca="1" si="78"/>
        <v/>
      </c>
      <c r="AI142" s="15">
        <f t="shared" ca="1" si="79"/>
        <v>0</v>
      </c>
      <c r="AJ142" s="15">
        <f t="shared" ca="1" si="80"/>
        <v>17.565625161733518</v>
      </c>
      <c r="AK142" t="b">
        <f t="shared" ca="1" si="81"/>
        <v>0</v>
      </c>
      <c r="AL142" t="b">
        <f ca="1">AND(AK142, H142=COUNTA(Parties[Player Party]))</f>
        <v>0</v>
      </c>
      <c r="AM142" s="15" cm="1">
        <f t="array" aca="1" ref="AM142" ca="1">INDEX(ElementMultiplier, BM142, P142)*100/N142</f>
        <v>1.2658227848101267</v>
      </c>
      <c r="AN142" s="15">
        <f t="shared" ca="1" si="82"/>
        <v>22</v>
      </c>
      <c r="AO142" s="19">
        <f t="shared" ca="1" si="83"/>
        <v>30</v>
      </c>
      <c r="AP142" s="19">
        <f t="shared" ca="1" si="84"/>
        <v>65</v>
      </c>
      <c r="AQ142" s="19">
        <f t="shared" ca="1" si="85"/>
        <v>70</v>
      </c>
      <c r="AR142" s="19">
        <f t="shared" ca="1" si="86"/>
        <v>79</v>
      </c>
      <c r="AS142" s="19">
        <f t="shared" ca="1" si="87"/>
        <v>50</v>
      </c>
      <c r="AT142">
        <f t="shared" ca="1" si="88"/>
        <v>1</v>
      </c>
      <c r="AU142" cm="1">
        <f t="array" aca="1" ref="AU142" ca="1">IF(AT142=AT141, AU141, INDEX(Parties[Opponent ID], AT142))</f>
        <v>8</v>
      </c>
      <c r="AV142" t="str" cm="1">
        <f t="array" aca="1" ref="AV142" ca="1">IF(AU142=AU141,AV141, INDEX(Monsters[Name], AU142))</f>
        <v>Ripper</v>
      </c>
      <c r="AW142" cm="1">
        <f t="array" aca="1" ref="AW142" ca="1">IF(AND($AT142=$AT141, $CF141=""), CA141, INDEX(Monsters[Health], $AU142))</f>
        <v>66</v>
      </c>
      <c r="AX142" cm="1">
        <f t="array" aca="1" ref="AX142" ca="1">IF(AND($AT142=$AT141, $CF141=""), CB141, INDEX(Monsters[Stamina], $AU142))</f>
        <v>79</v>
      </c>
      <c r="AY142" s="19" cm="1">
        <f t="array" aca="1" ref="AY142" ca="1">IF(AND($AT142=$AT141, $CF141=""), CC141, INDEX(Monsters[Attack], $AU142))</f>
        <v>100</v>
      </c>
      <c r="AZ142" s="19" cm="1">
        <f t="array" aca="1" ref="AZ142" ca="1">IF(AND($AT142=$AT141, $CF141=""), CD141, INDEX(Monsters[Defense], $AU142))</f>
        <v>18</v>
      </c>
      <c r="BA142" s="19" cm="1">
        <f t="array" aca="1" ref="BA142" ca="1">IF(AND($AT142=$AT141, $CF141=""), CE141, INDEX(Monsters[Luck], $AU142))</f>
        <v>70</v>
      </c>
      <c r="BB142" cm="1">
        <f t="array" aca="1" ref="BB142" ca="1">IF(AU142=AU141, BB141, MATCH(INDEX(Monsters[Element], AU142), Elements, 0))</f>
        <v>6</v>
      </c>
      <c r="BC142" s="4" cm="1">
        <f t="array" aca="1" ref="BC142" ca="1">INDEX(Monsters[Chance to Use 2], AU142)</f>
        <v>0.25</v>
      </c>
      <c r="BD142" cm="1">
        <f t="array" aca="1" ref="BD142" ca="1">INDEX(Monsters[Ability 1 ID], AU142)</f>
        <v>7</v>
      </c>
      <c r="BE142" cm="1">
        <f t="array" aca="1" ref="BE142" ca="1">INDEX(Monsters[Ability 2 ID], AU142)</f>
        <v>2</v>
      </c>
      <c r="BF142" cm="1">
        <f t="array" aca="1" ref="BF142" ca="1">INDEX(Abilities[Stamina Cost], BD142)</f>
        <v>5</v>
      </c>
      <c r="BG142" cm="1">
        <f t="array" aca="1" ref="BG142" ca="1">INDEX(Abilities[Stamina Cost], BE142)</f>
        <v>6</v>
      </c>
      <c r="BH142">
        <f t="shared" ca="1" si="89"/>
        <v>1</v>
      </c>
      <c r="BI142">
        <f t="shared" ca="1" si="90"/>
        <v>5</v>
      </c>
      <c r="BJ142">
        <f t="shared" ca="1" si="91"/>
        <v>6</v>
      </c>
      <c r="BK142">
        <f t="shared" ca="1" si="92"/>
        <v>2</v>
      </c>
      <c r="BL142">
        <f t="shared" ca="1" si="93"/>
        <v>2</v>
      </c>
      <c r="BM142" s="19" cm="1">
        <f t="array" aca="1" ref="BM142" ca="1">INDEX(Abilities[Element ID], $BL142)</f>
        <v>1</v>
      </c>
      <c r="BN142" s="19" cm="1">
        <f t="array" aca="1" ref="BN142" ca="1">INDEX(Abilities[Stamina Cost], $BL142)</f>
        <v>6</v>
      </c>
      <c r="BO142" s="19" cm="1">
        <f t="array" aca="1" ref="BO142" ca="1">INDEX(Abilities[Min Damage], $BL142)</f>
        <v>10</v>
      </c>
      <c r="BP142" s="19" cm="1">
        <f t="array" aca="1" ref="BP142" ca="1">INDEX(Abilities[Max Damage], $BL142)</f>
        <v>25</v>
      </c>
      <c r="BQ142" s="15">
        <f t="shared" ca="1" si="94"/>
        <v>17.565625161733518</v>
      </c>
      <c r="BR142" t="str" cm="1">
        <f t="array" aca="1" ref="BR142" ca="1">INDEX(Abilities[Special Effect], BL142)</f>
        <v>Sunder</v>
      </c>
      <c r="BS142" t="b" cm="1">
        <f t="array" aca="1" ref="BS142" ca="1">RAND() &lt;INDEX(Abilities[Effect Chance], BL142)*BA142/100</f>
        <v>0</v>
      </c>
      <c r="BT142" t="str">
        <f t="shared" ca="1" si="95"/>
        <v/>
      </c>
      <c r="BU142" s="15">
        <f t="shared" ca="1" si="96"/>
        <v>17.565625161733518</v>
      </c>
      <c r="BV142" s="15">
        <f t="shared" ca="1" si="97"/>
        <v>0</v>
      </c>
      <c r="BW142" t="b">
        <f t="shared" ca="1" si="98"/>
        <v>0</v>
      </c>
      <c r="BX142" t="b">
        <f ca="1">AND(BW142, AT142=COUNTA(Parties[Opponent Party]))</f>
        <v>0</v>
      </c>
      <c r="BY142" s="15" cm="1">
        <f t="array" aca="1" ref="BY142" ca="1">INDEX(ElementMultiplier, AA142, BB142)*100/AZ142</f>
        <v>8.3333333333333339</v>
      </c>
      <c r="BZ142" s="19">
        <f t="shared" ca="1" si="99"/>
        <v>0</v>
      </c>
      <c r="CA142" s="19">
        <f t="shared" ca="1" si="100"/>
        <v>66</v>
      </c>
      <c r="CB142" s="19">
        <f t="shared" ca="1" si="101"/>
        <v>73</v>
      </c>
      <c r="CC142" s="19">
        <f t="shared" ca="1" si="102"/>
        <v>100</v>
      </c>
      <c r="CD142" s="19">
        <f t="shared" ca="1" si="103"/>
        <v>18</v>
      </c>
      <c r="CE142" s="19">
        <f t="shared" ca="1" si="104"/>
        <v>70</v>
      </c>
      <c r="CF142" t="str">
        <f t="shared" ca="1" si="105"/>
        <v/>
      </c>
    </row>
    <row r="143" spans="8:84">
      <c r="H143">
        <f t="shared" ca="1" si="71"/>
        <v>1</v>
      </c>
      <c r="I143" cm="1">
        <f t="array" aca="1" ref="I143" ca="1">IF(H143=H142, I142, INDEX(Parties[Player ID], H143))</f>
        <v>1</v>
      </c>
      <c r="J143" t="str" cm="1">
        <f t="array" aca="1" ref="J143" ca="1">IF(I143=I142,J142, INDEX(Monsters[Name], I143))</f>
        <v>Hades</v>
      </c>
      <c r="K143" cm="1">
        <f t="array" aca="1" ref="K143" ca="1">IF(AND($H143=$H142, CF142=""), AO142, INDEX(Monsters[Health], $I143))</f>
        <v>30</v>
      </c>
      <c r="L143" cm="1">
        <f t="array" aca="1" ref="L143" ca="1">IF(AND($H143=$H142, $CF142=""), AP142, INDEX(Monsters[Stamina], $I143))</f>
        <v>65</v>
      </c>
      <c r="M143" s="19" cm="1">
        <f t="array" aca="1" ref="M143" ca="1">IF(AND($H143=$H142, $CF142=""), AQ142, INDEX(Monsters[Attack], $I143))</f>
        <v>70</v>
      </c>
      <c r="N143" s="19" cm="1">
        <f t="array" aca="1" ref="N143" ca="1">IF(AND($H143=$H142, $CF142=""), AR142, INDEX(Monsters[Defense], $I143))</f>
        <v>79</v>
      </c>
      <c r="O143" s="19" cm="1">
        <f t="array" aca="1" ref="O143" ca="1">IF(AND($H143=$H142, $CF142=""), AS142, INDEX(Monsters[Luck], $I143))</f>
        <v>50</v>
      </c>
      <c r="P143" cm="1">
        <f t="array" aca="1" ref="P143" ca="1">IF(I143=I142, P142, MATCH(INDEX(Monsters[Element], I143), Elements, 0))</f>
        <v>1</v>
      </c>
      <c r="Q143" s="4" cm="1">
        <f t="array" aca="1" ref="Q143" ca="1">INDEX(Monsters[Chance to Use 2], I143)</f>
        <v>0.55000000000000004</v>
      </c>
      <c r="R143" cm="1">
        <f t="array" aca="1" ref="R143" ca="1">INDEX(Monsters[Ability 1 ID], I143)</f>
        <v>1</v>
      </c>
      <c r="S143" cm="1">
        <f t="array" aca="1" ref="S143" ca="1">INDEX(Monsters[Ability 2 ID], I143)</f>
        <v>7</v>
      </c>
      <c r="T143" cm="1">
        <f t="array" aca="1" ref="T143" ca="1">INDEX(Abilities[Stamina Cost], R143)</f>
        <v>5</v>
      </c>
      <c r="U143" cm="1">
        <f t="array" aca="1" ref="U143" ca="1">INDEX(Abilities[Stamina Cost], S143)</f>
        <v>5</v>
      </c>
      <c r="V143">
        <f t="shared" ca="1" si="72"/>
        <v>1</v>
      </c>
      <c r="W143">
        <f t="shared" ca="1" si="73"/>
        <v>5</v>
      </c>
      <c r="X143">
        <f t="shared" ca="1" si="74"/>
        <v>5</v>
      </c>
      <c r="Y143">
        <f t="shared" ca="1" si="75"/>
        <v>1</v>
      </c>
      <c r="Z143">
        <f t="shared" ca="1" si="76"/>
        <v>1</v>
      </c>
      <c r="AA143" s="19" cm="1">
        <f t="array" aca="1" ref="AA143" ca="1">INDEX(Abilities[Element ID], $Z143)</f>
        <v>1</v>
      </c>
      <c r="AB143" s="19" cm="1">
        <f t="array" aca="1" ref="AB143" ca="1">INDEX(Abilities[Stamina Cost], $Z143)</f>
        <v>5</v>
      </c>
      <c r="AC143" s="19" cm="1">
        <f t="array" aca="1" ref="AC143" ca="1">INDEX(Abilities[Min Damage], $Z143)</f>
        <v>3.5</v>
      </c>
      <c r="AD143" s="19" cm="1">
        <f t="array" aca="1" ref="AD143" ca="1">INDEX(Abilities[Max Damage], $Z143)</f>
        <v>10</v>
      </c>
      <c r="AE143" s="15">
        <f t="shared" ca="1" si="77"/>
        <v>5.0689335911139999</v>
      </c>
      <c r="AF143" t="str" cm="1">
        <f t="array" aca="1" ref="AF143" ca="1">INDEX(Abilities[Special Effect], Z143)</f>
        <v>Hit Chance</v>
      </c>
      <c r="AG143" t="b" cm="1">
        <f t="array" aca="1" ref="AG143" ca="1">RAND() &lt;INDEX(Abilities[Effect Chance], Z143)*O143/100</f>
        <v>1</v>
      </c>
      <c r="AH143" t="str">
        <f t="shared" ca="1" si="78"/>
        <v>Hit Chance</v>
      </c>
      <c r="AI143" s="15">
        <f t="shared" ca="1" si="79"/>
        <v>5.0689335911139999</v>
      </c>
      <c r="AJ143" s="15">
        <f t="shared" ca="1" si="80"/>
        <v>7.378150262283568</v>
      </c>
      <c r="AK143" t="b">
        <f t="shared" ca="1" si="81"/>
        <v>0</v>
      </c>
      <c r="AL143" t="b">
        <f ca="1">AND(AK143, H143=COUNTA(Parties[Player Party]))</f>
        <v>0</v>
      </c>
      <c r="AM143" s="15" cm="1">
        <f t="array" aca="1" ref="AM143" ca="1">INDEX(ElementMultiplier, BM143, P143)*100/N143</f>
        <v>0.63291139240506333</v>
      </c>
      <c r="AN143" s="15">
        <f t="shared" ca="1" si="82"/>
        <v>5</v>
      </c>
      <c r="AO143" s="19">
        <f t="shared" ca="1" si="83"/>
        <v>25</v>
      </c>
      <c r="AP143" s="19">
        <f t="shared" ca="1" si="84"/>
        <v>60</v>
      </c>
      <c r="AQ143" s="19">
        <f t="shared" ca="1" si="85"/>
        <v>70</v>
      </c>
      <c r="AR143" s="19">
        <f t="shared" ca="1" si="86"/>
        <v>79</v>
      </c>
      <c r="AS143" s="19">
        <f t="shared" ca="1" si="87"/>
        <v>50</v>
      </c>
      <c r="AT143">
        <f t="shared" ca="1" si="88"/>
        <v>1</v>
      </c>
      <c r="AU143" cm="1">
        <f t="array" aca="1" ref="AU143" ca="1">IF(AT143=AT142, AU142, INDEX(Parties[Opponent ID], AT143))</f>
        <v>8</v>
      </c>
      <c r="AV143" t="str" cm="1">
        <f t="array" aca="1" ref="AV143" ca="1">IF(AU143=AU142,AV142, INDEX(Monsters[Name], AU143))</f>
        <v>Ripper</v>
      </c>
      <c r="AW143" cm="1">
        <f t="array" aca="1" ref="AW143" ca="1">IF(AND($AT143=$AT142, $CF142=""), CA142, INDEX(Monsters[Health], $AU143))</f>
        <v>66</v>
      </c>
      <c r="AX143" cm="1">
        <f t="array" aca="1" ref="AX143" ca="1">IF(AND($AT143=$AT142, $CF142=""), CB142, INDEX(Monsters[Stamina], $AU143))</f>
        <v>73</v>
      </c>
      <c r="AY143" s="19" cm="1">
        <f t="array" aca="1" ref="AY143" ca="1">IF(AND($AT143=$AT142, $CF142=""), CC142, INDEX(Monsters[Attack], $AU143))</f>
        <v>100</v>
      </c>
      <c r="AZ143" s="19" cm="1">
        <f t="array" aca="1" ref="AZ143" ca="1">IF(AND($AT143=$AT142, $CF142=""), CD142, INDEX(Monsters[Defense], $AU143))</f>
        <v>18</v>
      </c>
      <c r="BA143" s="19" cm="1">
        <f t="array" aca="1" ref="BA143" ca="1">IF(AND($AT143=$AT142, $CF142=""), CE142, INDEX(Monsters[Luck], $AU143))</f>
        <v>70</v>
      </c>
      <c r="BB143" cm="1">
        <f t="array" aca="1" ref="BB143" ca="1">IF(AU143=AU142, BB142, MATCH(INDEX(Monsters[Element], AU143), Elements, 0))</f>
        <v>6</v>
      </c>
      <c r="BC143" s="4" cm="1">
        <f t="array" aca="1" ref="BC143" ca="1">INDEX(Monsters[Chance to Use 2], AU143)</f>
        <v>0.25</v>
      </c>
      <c r="BD143" cm="1">
        <f t="array" aca="1" ref="BD143" ca="1">INDEX(Monsters[Ability 1 ID], AU143)</f>
        <v>7</v>
      </c>
      <c r="BE143" cm="1">
        <f t="array" aca="1" ref="BE143" ca="1">INDEX(Monsters[Ability 2 ID], AU143)</f>
        <v>2</v>
      </c>
      <c r="BF143" cm="1">
        <f t="array" aca="1" ref="BF143" ca="1">INDEX(Abilities[Stamina Cost], BD143)</f>
        <v>5</v>
      </c>
      <c r="BG143" cm="1">
        <f t="array" aca="1" ref="BG143" ca="1">INDEX(Abilities[Stamina Cost], BE143)</f>
        <v>6</v>
      </c>
      <c r="BH143">
        <f t="shared" ca="1" si="89"/>
        <v>1</v>
      </c>
      <c r="BI143">
        <f t="shared" ca="1" si="90"/>
        <v>5</v>
      </c>
      <c r="BJ143">
        <f t="shared" ca="1" si="91"/>
        <v>6</v>
      </c>
      <c r="BK143">
        <f t="shared" ca="1" si="92"/>
        <v>1</v>
      </c>
      <c r="BL143">
        <f t="shared" ca="1" si="93"/>
        <v>7</v>
      </c>
      <c r="BM143" s="19" cm="1">
        <f t="array" aca="1" ref="BM143" ca="1">INDEX(Abilities[Element ID], $BL143)</f>
        <v>3</v>
      </c>
      <c r="BN143" s="19" cm="1">
        <f t="array" aca="1" ref="BN143" ca="1">INDEX(Abilities[Stamina Cost], $BL143)</f>
        <v>5</v>
      </c>
      <c r="BO143" s="19" cm="1">
        <f t="array" aca="1" ref="BO143" ca="1">INDEX(Abilities[Min Damage], $BL143)</f>
        <v>5</v>
      </c>
      <c r="BP143" s="19" cm="1">
        <f t="array" aca="1" ref="BP143" ca="1">INDEX(Abilities[Max Damage], $BL143)</f>
        <v>10</v>
      </c>
      <c r="BQ143" s="15">
        <f t="shared" ca="1" si="94"/>
        <v>7.378150262283568</v>
      </c>
      <c r="BR143" t="str" cm="1">
        <f t="array" aca="1" ref="BR143" ca="1">INDEX(Abilities[Special Effect], BL143)</f>
        <v>Fortify</v>
      </c>
      <c r="BS143" t="b" cm="1">
        <f t="array" aca="1" ref="BS143" ca="1">RAND() &lt;INDEX(Abilities[Effect Chance], BL143)*BA143/100</f>
        <v>0</v>
      </c>
      <c r="BT143" t="str">
        <f t="shared" ca="1" si="95"/>
        <v/>
      </c>
      <c r="BU143" s="15">
        <f t="shared" ca="1" si="96"/>
        <v>7.378150262283568</v>
      </c>
      <c r="BV143" s="15">
        <f t="shared" ca="1" si="97"/>
        <v>5.0689335911139999</v>
      </c>
      <c r="BW143" t="b">
        <f t="shared" ca="1" si="98"/>
        <v>0</v>
      </c>
      <c r="BX143" t="b">
        <f ca="1">AND(BW143, AT143=COUNTA(Parties[Opponent Party]))</f>
        <v>0</v>
      </c>
      <c r="BY143" s="15" cm="1">
        <f t="array" aca="1" ref="BY143" ca="1">INDEX(ElementMultiplier, AA143, BB143)*100/AZ143</f>
        <v>8.3333333333333339</v>
      </c>
      <c r="BZ143" s="19">
        <f t="shared" ca="1" si="99"/>
        <v>42</v>
      </c>
      <c r="CA143" s="19">
        <f t="shared" ca="1" si="100"/>
        <v>24</v>
      </c>
      <c r="CB143" s="19">
        <f t="shared" ca="1" si="101"/>
        <v>68</v>
      </c>
      <c r="CC143" s="19">
        <f t="shared" ca="1" si="102"/>
        <v>100</v>
      </c>
      <c r="CD143" s="19">
        <f t="shared" ca="1" si="103"/>
        <v>18</v>
      </c>
      <c r="CE143" s="19">
        <f t="shared" ca="1" si="104"/>
        <v>70</v>
      </c>
      <c r="CF143" t="str">
        <f t="shared" ca="1" si="105"/>
        <v/>
      </c>
    </row>
    <row r="144" spans="8:84">
      <c r="H144">
        <f t="shared" ca="1" si="71"/>
        <v>1</v>
      </c>
      <c r="I144" cm="1">
        <f t="array" aca="1" ref="I144" ca="1">IF(H144=H143, I143, INDEX(Parties[Player ID], H144))</f>
        <v>1</v>
      </c>
      <c r="J144" t="str" cm="1">
        <f t="array" aca="1" ref="J144" ca="1">IF(I144=I143,J143, INDEX(Monsters[Name], I144))</f>
        <v>Hades</v>
      </c>
      <c r="K144" cm="1">
        <f t="array" aca="1" ref="K144" ca="1">IF(AND($H144=$H143, CF143=""), AO143, INDEX(Monsters[Health], $I144))</f>
        <v>25</v>
      </c>
      <c r="L144" cm="1">
        <f t="array" aca="1" ref="L144" ca="1">IF(AND($H144=$H143, $CF143=""), AP143, INDEX(Monsters[Stamina], $I144))</f>
        <v>60</v>
      </c>
      <c r="M144" s="19" cm="1">
        <f t="array" aca="1" ref="M144" ca="1">IF(AND($H144=$H143, $CF143=""), AQ143, INDEX(Monsters[Attack], $I144))</f>
        <v>70</v>
      </c>
      <c r="N144" s="19" cm="1">
        <f t="array" aca="1" ref="N144" ca="1">IF(AND($H144=$H143, $CF143=""), AR143, INDEX(Monsters[Defense], $I144))</f>
        <v>79</v>
      </c>
      <c r="O144" s="19" cm="1">
        <f t="array" aca="1" ref="O144" ca="1">IF(AND($H144=$H143, $CF143=""), AS143, INDEX(Monsters[Luck], $I144))</f>
        <v>50</v>
      </c>
      <c r="P144" cm="1">
        <f t="array" aca="1" ref="P144" ca="1">IF(I144=I143, P143, MATCH(INDEX(Monsters[Element], I144), Elements, 0))</f>
        <v>1</v>
      </c>
      <c r="Q144" s="4" cm="1">
        <f t="array" aca="1" ref="Q144" ca="1">INDEX(Monsters[Chance to Use 2], I144)</f>
        <v>0.55000000000000004</v>
      </c>
      <c r="R144" cm="1">
        <f t="array" aca="1" ref="R144" ca="1">INDEX(Monsters[Ability 1 ID], I144)</f>
        <v>1</v>
      </c>
      <c r="S144" cm="1">
        <f t="array" aca="1" ref="S144" ca="1">INDEX(Monsters[Ability 2 ID], I144)</f>
        <v>7</v>
      </c>
      <c r="T144" cm="1">
        <f t="array" aca="1" ref="T144" ca="1">INDEX(Abilities[Stamina Cost], R144)</f>
        <v>5</v>
      </c>
      <c r="U144" cm="1">
        <f t="array" aca="1" ref="U144" ca="1">INDEX(Abilities[Stamina Cost], S144)</f>
        <v>5</v>
      </c>
      <c r="V144">
        <f t="shared" ca="1" si="72"/>
        <v>1</v>
      </c>
      <c r="W144">
        <f t="shared" ca="1" si="73"/>
        <v>5</v>
      </c>
      <c r="X144">
        <f t="shared" ca="1" si="74"/>
        <v>5</v>
      </c>
      <c r="Y144">
        <f t="shared" ca="1" si="75"/>
        <v>1</v>
      </c>
      <c r="Z144">
        <f t="shared" ca="1" si="76"/>
        <v>1</v>
      </c>
      <c r="AA144" s="19" cm="1">
        <f t="array" aca="1" ref="AA144" ca="1">INDEX(Abilities[Element ID], $Z144)</f>
        <v>1</v>
      </c>
      <c r="AB144" s="19" cm="1">
        <f t="array" aca="1" ref="AB144" ca="1">INDEX(Abilities[Stamina Cost], $Z144)</f>
        <v>5</v>
      </c>
      <c r="AC144" s="19" cm="1">
        <f t="array" aca="1" ref="AC144" ca="1">INDEX(Abilities[Min Damage], $Z144)</f>
        <v>3.5</v>
      </c>
      <c r="AD144" s="19" cm="1">
        <f t="array" aca="1" ref="AD144" ca="1">INDEX(Abilities[Max Damage], $Z144)</f>
        <v>10</v>
      </c>
      <c r="AE144" s="15">
        <f t="shared" ca="1" si="77"/>
        <v>4.9278815041237589</v>
      </c>
      <c r="AF144" t="str" cm="1">
        <f t="array" aca="1" ref="AF144" ca="1">INDEX(Abilities[Special Effect], Z144)</f>
        <v>Hit Chance</v>
      </c>
      <c r="AG144" t="b" cm="1">
        <f t="array" aca="1" ref="AG144" ca="1">RAND() &lt;INDEX(Abilities[Effect Chance], Z144)*O144/100</f>
        <v>0</v>
      </c>
      <c r="AH144" t="str">
        <f t="shared" ca="1" si="78"/>
        <v/>
      </c>
      <c r="AI144" s="15">
        <f t="shared" ca="1" si="79"/>
        <v>0</v>
      </c>
      <c r="AJ144" s="15">
        <f t="shared" ca="1" si="80"/>
        <v>6.3738385025688897</v>
      </c>
      <c r="AK144" t="b">
        <f t="shared" ca="1" si="81"/>
        <v>0</v>
      </c>
      <c r="AL144" t="b">
        <f ca="1">AND(AK144, H144=COUNTA(Parties[Player Party]))</f>
        <v>0</v>
      </c>
      <c r="AM144" s="15" cm="1">
        <f t="array" aca="1" ref="AM144" ca="1">INDEX(ElementMultiplier, BM144, P144)*100/N144</f>
        <v>0.63291139240506333</v>
      </c>
      <c r="AN144" s="15">
        <f t="shared" ca="1" si="82"/>
        <v>4</v>
      </c>
      <c r="AO144" s="19">
        <f t="shared" ca="1" si="83"/>
        <v>21</v>
      </c>
      <c r="AP144" s="19">
        <f t="shared" ca="1" si="84"/>
        <v>55</v>
      </c>
      <c r="AQ144" s="19">
        <f t="shared" ca="1" si="85"/>
        <v>70</v>
      </c>
      <c r="AR144" s="19">
        <f t="shared" ca="1" si="86"/>
        <v>79</v>
      </c>
      <c r="AS144" s="19">
        <f t="shared" ca="1" si="87"/>
        <v>50</v>
      </c>
      <c r="AT144">
        <f t="shared" ca="1" si="88"/>
        <v>1</v>
      </c>
      <c r="AU144" cm="1">
        <f t="array" aca="1" ref="AU144" ca="1">IF(AT144=AT143, AU143, INDEX(Parties[Opponent ID], AT144))</f>
        <v>8</v>
      </c>
      <c r="AV144" t="str" cm="1">
        <f t="array" aca="1" ref="AV144" ca="1">IF(AU144=AU143,AV143, INDEX(Monsters[Name], AU144))</f>
        <v>Ripper</v>
      </c>
      <c r="AW144" cm="1">
        <f t="array" aca="1" ref="AW144" ca="1">IF(AND($AT144=$AT143, $CF143=""), CA143, INDEX(Monsters[Health], $AU144))</f>
        <v>24</v>
      </c>
      <c r="AX144" cm="1">
        <f t="array" aca="1" ref="AX144" ca="1">IF(AND($AT144=$AT143, $CF143=""), CB143, INDEX(Monsters[Stamina], $AU144))</f>
        <v>68</v>
      </c>
      <c r="AY144" s="19" cm="1">
        <f t="array" aca="1" ref="AY144" ca="1">IF(AND($AT144=$AT143, $CF143=""), CC143, INDEX(Monsters[Attack], $AU144))</f>
        <v>100</v>
      </c>
      <c r="AZ144" s="19" cm="1">
        <f t="array" aca="1" ref="AZ144" ca="1">IF(AND($AT144=$AT143, $CF143=""), CD143, INDEX(Monsters[Defense], $AU144))</f>
        <v>18</v>
      </c>
      <c r="BA144" s="19" cm="1">
        <f t="array" aca="1" ref="BA144" ca="1">IF(AND($AT144=$AT143, $CF143=""), CE143, INDEX(Monsters[Luck], $AU144))</f>
        <v>70</v>
      </c>
      <c r="BB144" cm="1">
        <f t="array" aca="1" ref="BB144" ca="1">IF(AU144=AU143, BB143, MATCH(INDEX(Monsters[Element], AU144), Elements, 0))</f>
        <v>6</v>
      </c>
      <c r="BC144" s="4" cm="1">
        <f t="array" aca="1" ref="BC144" ca="1">INDEX(Monsters[Chance to Use 2], AU144)</f>
        <v>0.25</v>
      </c>
      <c r="BD144" cm="1">
        <f t="array" aca="1" ref="BD144" ca="1">INDEX(Monsters[Ability 1 ID], AU144)</f>
        <v>7</v>
      </c>
      <c r="BE144" cm="1">
        <f t="array" aca="1" ref="BE144" ca="1">INDEX(Monsters[Ability 2 ID], AU144)</f>
        <v>2</v>
      </c>
      <c r="BF144" cm="1">
        <f t="array" aca="1" ref="BF144" ca="1">INDEX(Abilities[Stamina Cost], BD144)</f>
        <v>5</v>
      </c>
      <c r="BG144" cm="1">
        <f t="array" aca="1" ref="BG144" ca="1">INDEX(Abilities[Stamina Cost], BE144)</f>
        <v>6</v>
      </c>
      <c r="BH144">
        <f t="shared" ca="1" si="89"/>
        <v>1</v>
      </c>
      <c r="BI144">
        <f t="shared" ca="1" si="90"/>
        <v>5</v>
      </c>
      <c r="BJ144">
        <f t="shared" ca="1" si="91"/>
        <v>6</v>
      </c>
      <c r="BK144">
        <f t="shared" ca="1" si="92"/>
        <v>1</v>
      </c>
      <c r="BL144">
        <f t="shared" ca="1" si="93"/>
        <v>7</v>
      </c>
      <c r="BM144" s="19" cm="1">
        <f t="array" aca="1" ref="BM144" ca="1">INDEX(Abilities[Element ID], $BL144)</f>
        <v>3</v>
      </c>
      <c r="BN144" s="19" cm="1">
        <f t="array" aca="1" ref="BN144" ca="1">INDEX(Abilities[Stamina Cost], $BL144)</f>
        <v>5</v>
      </c>
      <c r="BO144" s="19" cm="1">
        <f t="array" aca="1" ref="BO144" ca="1">INDEX(Abilities[Min Damage], $BL144)</f>
        <v>5</v>
      </c>
      <c r="BP144" s="19" cm="1">
        <f t="array" aca="1" ref="BP144" ca="1">INDEX(Abilities[Max Damage], $BL144)</f>
        <v>10</v>
      </c>
      <c r="BQ144" s="15">
        <f t="shared" ca="1" si="94"/>
        <v>6.3738385025688897</v>
      </c>
      <c r="BR144" t="str" cm="1">
        <f t="array" aca="1" ref="BR144" ca="1">INDEX(Abilities[Special Effect], BL144)</f>
        <v>Fortify</v>
      </c>
      <c r="BS144" t="b" cm="1">
        <f t="array" aca="1" ref="BS144" ca="1">RAND() &lt;INDEX(Abilities[Effect Chance], BL144)*BA144/100</f>
        <v>1</v>
      </c>
      <c r="BT144" t="str">
        <f t="shared" ca="1" si="95"/>
        <v>Fortify</v>
      </c>
      <c r="BU144" s="15">
        <f t="shared" ca="1" si="96"/>
        <v>6.3738385025688897</v>
      </c>
      <c r="BV144" s="15">
        <f t="shared" ca="1" si="97"/>
        <v>0</v>
      </c>
      <c r="BW144" t="b">
        <f t="shared" ca="1" si="98"/>
        <v>0</v>
      </c>
      <c r="BX144" t="b">
        <f ca="1">AND(BW144, AT144=COUNTA(Parties[Opponent Party]))</f>
        <v>0</v>
      </c>
      <c r="BY144" s="15" cm="1">
        <f t="array" aca="1" ref="BY144" ca="1">INDEX(ElementMultiplier, AA144, BB144)*100/AZ144</f>
        <v>8.3333333333333339</v>
      </c>
      <c r="BZ144" s="19">
        <f t="shared" ca="1" si="99"/>
        <v>0</v>
      </c>
      <c r="CA144" s="19">
        <f t="shared" ca="1" si="100"/>
        <v>24</v>
      </c>
      <c r="CB144" s="19">
        <f t="shared" ca="1" si="101"/>
        <v>63</v>
      </c>
      <c r="CC144" s="19">
        <f t="shared" ca="1" si="102"/>
        <v>100</v>
      </c>
      <c r="CD144" s="19">
        <f t="shared" ca="1" si="103"/>
        <v>20</v>
      </c>
      <c r="CE144" s="19">
        <f t="shared" ca="1" si="104"/>
        <v>70</v>
      </c>
      <c r="CF144" t="str">
        <f t="shared" ca="1" si="105"/>
        <v/>
      </c>
    </row>
    <row r="145" spans="8:84">
      <c r="H145">
        <f t="shared" ca="1" si="71"/>
        <v>1</v>
      </c>
      <c r="I145" cm="1">
        <f t="array" aca="1" ref="I145" ca="1">IF(H145=H144, I144, INDEX(Parties[Player ID], H145))</f>
        <v>1</v>
      </c>
      <c r="J145" t="str" cm="1">
        <f t="array" aca="1" ref="J145" ca="1">IF(I145=I144,J144, INDEX(Monsters[Name], I145))</f>
        <v>Hades</v>
      </c>
      <c r="K145" cm="1">
        <f t="array" aca="1" ref="K145" ca="1">IF(AND($H145=$H144, CF144=""), AO144, INDEX(Monsters[Health], $I145))</f>
        <v>21</v>
      </c>
      <c r="L145" cm="1">
        <f t="array" aca="1" ref="L145" ca="1">IF(AND($H145=$H144, $CF144=""), AP144, INDEX(Monsters[Stamina], $I145))</f>
        <v>55</v>
      </c>
      <c r="M145" s="19" cm="1">
        <f t="array" aca="1" ref="M145" ca="1">IF(AND($H145=$H144, $CF144=""), AQ144, INDEX(Monsters[Attack], $I145))</f>
        <v>70</v>
      </c>
      <c r="N145" s="19" cm="1">
        <f t="array" aca="1" ref="N145" ca="1">IF(AND($H145=$H144, $CF144=""), AR144, INDEX(Monsters[Defense], $I145))</f>
        <v>79</v>
      </c>
      <c r="O145" s="19" cm="1">
        <f t="array" aca="1" ref="O145" ca="1">IF(AND($H145=$H144, $CF144=""), AS144, INDEX(Monsters[Luck], $I145))</f>
        <v>50</v>
      </c>
      <c r="P145" cm="1">
        <f t="array" aca="1" ref="P145" ca="1">IF(I145=I144, P144, MATCH(INDEX(Monsters[Element], I145), Elements, 0))</f>
        <v>1</v>
      </c>
      <c r="Q145" s="4" cm="1">
        <f t="array" aca="1" ref="Q145" ca="1">INDEX(Monsters[Chance to Use 2], I145)</f>
        <v>0.55000000000000004</v>
      </c>
      <c r="R145" cm="1">
        <f t="array" aca="1" ref="R145" ca="1">INDEX(Monsters[Ability 1 ID], I145)</f>
        <v>1</v>
      </c>
      <c r="S145" cm="1">
        <f t="array" aca="1" ref="S145" ca="1">INDEX(Monsters[Ability 2 ID], I145)</f>
        <v>7</v>
      </c>
      <c r="T145" cm="1">
        <f t="array" aca="1" ref="T145" ca="1">INDEX(Abilities[Stamina Cost], R145)</f>
        <v>5</v>
      </c>
      <c r="U145" cm="1">
        <f t="array" aca="1" ref="U145" ca="1">INDEX(Abilities[Stamina Cost], S145)</f>
        <v>5</v>
      </c>
      <c r="V145">
        <f t="shared" ca="1" si="72"/>
        <v>1</v>
      </c>
      <c r="W145">
        <f t="shared" ca="1" si="73"/>
        <v>5</v>
      </c>
      <c r="X145">
        <f t="shared" ca="1" si="74"/>
        <v>5</v>
      </c>
      <c r="Y145">
        <f t="shared" ca="1" si="75"/>
        <v>2</v>
      </c>
      <c r="Z145">
        <f t="shared" ca="1" si="76"/>
        <v>7</v>
      </c>
      <c r="AA145" s="19" cm="1">
        <f t="array" aca="1" ref="AA145" ca="1">INDEX(Abilities[Element ID], $Z145)</f>
        <v>3</v>
      </c>
      <c r="AB145" s="19" cm="1">
        <f t="array" aca="1" ref="AB145" ca="1">INDEX(Abilities[Stamina Cost], $Z145)</f>
        <v>5</v>
      </c>
      <c r="AC145" s="19" cm="1">
        <f t="array" aca="1" ref="AC145" ca="1">INDEX(Abilities[Min Damage], $Z145)</f>
        <v>5</v>
      </c>
      <c r="AD145" s="19" cm="1">
        <f t="array" aca="1" ref="AD145" ca="1">INDEX(Abilities[Max Damage], $Z145)</f>
        <v>10</v>
      </c>
      <c r="AE145" s="15">
        <f t="shared" ca="1" si="77"/>
        <v>5.3965181603093981</v>
      </c>
      <c r="AF145" t="str" cm="1">
        <f t="array" aca="1" ref="AF145" ca="1">INDEX(Abilities[Special Effect], Z145)</f>
        <v>Fortify</v>
      </c>
      <c r="AG145" t="b" cm="1">
        <f t="array" aca="1" ref="AG145" ca="1">RAND() &lt;INDEX(Abilities[Effect Chance], Z145)*O145/100</f>
        <v>1</v>
      </c>
      <c r="AH145" t="str">
        <f t="shared" ca="1" si="78"/>
        <v>Fortify</v>
      </c>
      <c r="AI145" s="15">
        <f t="shared" ca="1" si="79"/>
        <v>5.3965181603093981</v>
      </c>
      <c r="AJ145" s="15">
        <f t="shared" ca="1" si="80"/>
        <v>7.6035196453338116</v>
      </c>
      <c r="AK145" t="b">
        <f t="shared" ca="1" si="81"/>
        <v>0</v>
      </c>
      <c r="AL145" t="b">
        <f ca="1">AND(AK145, H145=COUNTA(Parties[Player Party]))</f>
        <v>0</v>
      </c>
      <c r="AM145" s="15" cm="1">
        <f t="array" aca="1" ref="AM145" ca="1">INDEX(ElementMultiplier, BM145, P145)*100/N145</f>
        <v>0.63291139240506333</v>
      </c>
      <c r="AN145" s="15">
        <f t="shared" ca="1" si="82"/>
        <v>5</v>
      </c>
      <c r="AO145" s="19">
        <f t="shared" ca="1" si="83"/>
        <v>16</v>
      </c>
      <c r="AP145" s="19">
        <f t="shared" ca="1" si="84"/>
        <v>50</v>
      </c>
      <c r="AQ145" s="19">
        <f t="shared" ca="1" si="85"/>
        <v>70</v>
      </c>
      <c r="AR145" s="19">
        <f t="shared" ca="1" si="86"/>
        <v>87</v>
      </c>
      <c r="AS145" s="19">
        <f t="shared" ca="1" si="87"/>
        <v>50</v>
      </c>
      <c r="AT145">
        <f t="shared" ca="1" si="88"/>
        <v>1</v>
      </c>
      <c r="AU145" cm="1">
        <f t="array" aca="1" ref="AU145" ca="1">IF(AT145=AT144, AU144, INDEX(Parties[Opponent ID], AT145))</f>
        <v>8</v>
      </c>
      <c r="AV145" t="str" cm="1">
        <f t="array" aca="1" ref="AV145" ca="1">IF(AU145=AU144,AV144, INDEX(Monsters[Name], AU145))</f>
        <v>Ripper</v>
      </c>
      <c r="AW145" cm="1">
        <f t="array" aca="1" ref="AW145" ca="1">IF(AND($AT145=$AT144, $CF144=""), CA144, INDEX(Monsters[Health], $AU145))</f>
        <v>24</v>
      </c>
      <c r="AX145" cm="1">
        <f t="array" aca="1" ref="AX145" ca="1">IF(AND($AT145=$AT144, $CF144=""), CB144, INDEX(Monsters[Stamina], $AU145))</f>
        <v>63</v>
      </c>
      <c r="AY145" s="19" cm="1">
        <f t="array" aca="1" ref="AY145" ca="1">IF(AND($AT145=$AT144, $CF144=""), CC144, INDEX(Monsters[Attack], $AU145))</f>
        <v>100</v>
      </c>
      <c r="AZ145" s="19" cm="1">
        <f t="array" aca="1" ref="AZ145" ca="1">IF(AND($AT145=$AT144, $CF144=""), CD144, INDEX(Monsters[Defense], $AU145))</f>
        <v>20</v>
      </c>
      <c r="BA145" s="19" cm="1">
        <f t="array" aca="1" ref="BA145" ca="1">IF(AND($AT145=$AT144, $CF144=""), CE144, INDEX(Monsters[Luck], $AU145))</f>
        <v>70</v>
      </c>
      <c r="BB145" cm="1">
        <f t="array" aca="1" ref="BB145" ca="1">IF(AU145=AU144, BB144, MATCH(INDEX(Monsters[Element], AU145), Elements, 0))</f>
        <v>6</v>
      </c>
      <c r="BC145" s="4" cm="1">
        <f t="array" aca="1" ref="BC145" ca="1">INDEX(Monsters[Chance to Use 2], AU145)</f>
        <v>0.25</v>
      </c>
      <c r="BD145" cm="1">
        <f t="array" aca="1" ref="BD145" ca="1">INDEX(Monsters[Ability 1 ID], AU145)</f>
        <v>7</v>
      </c>
      <c r="BE145" cm="1">
        <f t="array" aca="1" ref="BE145" ca="1">INDEX(Monsters[Ability 2 ID], AU145)</f>
        <v>2</v>
      </c>
      <c r="BF145" cm="1">
        <f t="array" aca="1" ref="BF145" ca="1">INDEX(Abilities[Stamina Cost], BD145)</f>
        <v>5</v>
      </c>
      <c r="BG145" cm="1">
        <f t="array" aca="1" ref="BG145" ca="1">INDEX(Abilities[Stamina Cost], BE145)</f>
        <v>6</v>
      </c>
      <c r="BH145">
        <f t="shared" ca="1" si="89"/>
        <v>1</v>
      </c>
      <c r="BI145">
        <f t="shared" ca="1" si="90"/>
        <v>5</v>
      </c>
      <c r="BJ145">
        <f t="shared" ca="1" si="91"/>
        <v>6</v>
      </c>
      <c r="BK145">
        <f t="shared" ca="1" si="92"/>
        <v>1</v>
      </c>
      <c r="BL145">
        <f t="shared" ca="1" si="93"/>
        <v>7</v>
      </c>
      <c r="BM145" s="19" cm="1">
        <f t="array" aca="1" ref="BM145" ca="1">INDEX(Abilities[Element ID], $BL145)</f>
        <v>3</v>
      </c>
      <c r="BN145" s="19" cm="1">
        <f t="array" aca="1" ref="BN145" ca="1">INDEX(Abilities[Stamina Cost], $BL145)</f>
        <v>5</v>
      </c>
      <c r="BO145" s="19" cm="1">
        <f t="array" aca="1" ref="BO145" ca="1">INDEX(Abilities[Min Damage], $BL145)</f>
        <v>5</v>
      </c>
      <c r="BP145" s="19" cm="1">
        <f t="array" aca="1" ref="BP145" ca="1">INDEX(Abilities[Max Damage], $BL145)</f>
        <v>10</v>
      </c>
      <c r="BQ145" s="15">
        <f t="shared" ca="1" si="94"/>
        <v>7.6035196453338116</v>
      </c>
      <c r="BR145" t="str" cm="1">
        <f t="array" aca="1" ref="BR145" ca="1">INDEX(Abilities[Special Effect], BL145)</f>
        <v>Fortify</v>
      </c>
      <c r="BS145" t="b" cm="1">
        <f t="array" aca="1" ref="BS145" ca="1">RAND() &lt;INDEX(Abilities[Effect Chance], BL145)*BA145/100</f>
        <v>0</v>
      </c>
      <c r="BT145" t="str">
        <f t="shared" ca="1" si="95"/>
        <v/>
      </c>
      <c r="BU145" s="15">
        <f t="shared" ca="1" si="96"/>
        <v>7.6035196453338116</v>
      </c>
      <c r="BV145" s="15">
        <f t="shared" ca="1" si="97"/>
        <v>5.3965181603093981</v>
      </c>
      <c r="BW145" t="b">
        <f t="shared" ca="1" si="98"/>
        <v>1</v>
      </c>
      <c r="BX145" t="b">
        <f ca="1">AND(BW145, AT145=COUNTA(Parties[Opponent Party]))</f>
        <v>1</v>
      </c>
      <c r="BY145" s="15" cm="1">
        <f t="array" aca="1" ref="BY145" ca="1">INDEX(ElementMultiplier, AA145, BB145)*100/AZ145</f>
        <v>5</v>
      </c>
      <c r="BZ145" s="19">
        <f t="shared" ca="1" si="99"/>
        <v>27</v>
      </c>
      <c r="CA145" s="19">
        <f t="shared" ca="1" si="100"/>
        <v>0</v>
      </c>
      <c r="CB145" s="19">
        <f t="shared" ca="1" si="101"/>
        <v>58</v>
      </c>
      <c r="CC145" s="19">
        <f t="shared" ca="1" si="102"/>
        <v>100</v>
      </c>
      <c r="CD145" s="19">
        <f t="shared" ca="1" si="103"/>
        <v>20</v>
      </c>
      <c r="CE145" s="19">
        <f t="shared" ca="1" si="104"/>
        <v>70</v>
      </c>
      <c r="CF145" t="str">
        <f t="shared" ca="1" si="105"/>
        <v>Player</v>
      </c>
    </row>
    <row r="146" spans="8:84">
      <c r="H146">
        <f t="shared" ca="1" si="71"/>
        <v>1</v>
      </c>
      <c r="I146" cm="1">
        <f t="array" aca="1" ref="I146" ca="1">IF(H146=H145, I145, INDEX(Parties[Player ID], H146))</f>
        <v>1</v>
      </c>
      <c r="J146" t="str" cm="1">
        <f t="array" aca="1" ref="J146" ca="1">IF(I146=I145,J145, INDEX(Monsters[Name], I146))</f>
        <v>Hades</v>
      </c>
      <c r="K146" cm="1">
        <f t="array" aca="1" ref="K146" ca="1">IF(AND($H146=$H145, CF145=""), AO145, INDEX(Monsters[Health], $I146))</f>
        <v>80</v>
      </c>
      <c r="L146" cm="1">
        <f t="array" aca="1" ref="L146" ca="1">IF(AND($H146=$H145, $CF145=""), AP145, INDEX(Monsters[Stamina], $I146))</f>
        <v>80</v>
      </c>
      <c r="M146" s="19" cm="1">
        <f t="array" aca="1" ref="M146" ca="1">IF(AND($H146=$H145, $CF145=""), AQ145, INDEX(Monsters[Attack], $I146))</f>
        <v>70</v>
      </c>
      <c r="N146" s="19" cm="1">
        <f t="array" aca="1" ref="N146" ca="1">IF(AND($H146=$H145, $CF145=""), AR145, INDEX(Monsters[Defense], $I146))</f>
        <v>65</v>
      </c>
      <c r="O146" s="19" cm="1">
        <f t="array" aca="1" ref="O146" ca="1">IF(AND($H146=$H145, $CF145=""), AS145, INDEX(Monsters[Luck], $I146))</f>
        <v>50</v>
      </c>
      <c r="P146" cm="1">
        <f t="array" aca="1" ref="P146" ca="1">IF(I146=I145, P145, MATCH(INDEX(Monsters[Element], I146), Elements, 0))</f>
        <v>1</v>
      </c>
      <c r="Q146" s="4" cm="1">
        <f t="array" aca="1" ref="Q146" ca="1">INDEX(Monsters[Chance to Use 2], I146)</f>
        <v>0.55000000000000004</v>
      </c>
      <c r="R146" cm="1">
        <f t="array" aca="1" ref="R146" ca="1">INDEX(Monsters[Ability 1 ID], I146)</f>
        <v>1</v>
      </c>
      <c r="S146" cm="1">
        <f t="array" aca="1" ref="S146" ca="1">INDEX(Monsters[Ability 2 ID], I146)</f>
        <v>7</v>
      </c>
      <c r="T146" cm="1">
        <f t="array" aca="1" ref="T146" ca="1">INDEX(Abilities[Stamina Cost], R146)</f>
        <v>5</v>
      </c>
      <c r="U146" cm="1">
        <f t="array" aca="1" ref="U146" ca="1">INDEX(Abilities[Stamina Cost], S146)</f>
        <v>5</v>
      </c>
      <c r="V146">
        <f t="shared" ca="1" si="72"/>
        <v>1</v>
      </c>
      <c r="W146">
        <f t="shared" ca="1" si="73"/>
        <v>5</v>
      </c>
      <c r="X146">
        <f t="shared" ca="1" si="74"/>
        <v>5</v>
      </c>
      <c r="Y146">
        <f t="shared" ca="1" si="75"/>
        <v>1</v>
      </c>
      <c r="Z146">
        <f t="shared" ca="1" si="76"/>
        <v>1</v>
      </c>
      <c r="AA146" s="19" cm="1">
        <f t="array" aca="1" ref="AA146" ca="1">INDEX(Abilities[Element ID], $Z146)</f>
        <v>1</v>
      </c>
      <c r="AB146" s="19" cm="1">
        <f t="array" aca="1" ref="AB146" ca="1">INDEX(Abilities[Stamina Cost], $Z146)</f>
        <v>5</v>
      </c>
      <c r="AC146" s="19" cm="1">
        <f t="array" aca="1" ref="AC146" ca="1">INDEX(Abilities[Min Damage], $Z146)</f>
        <v>3.5</v>
      </c>
      <c r="AD146" s="19" cm="1">
        <f t="array" aca="1" ref="AD146" ca="1">INDEX(Abilities[Max Damage], $Z146)</f>
        <v>10</v>
      </c>
      <c r="AE146" s="15">
        <f t="shared" ca="1" si="77"/>
        <v>5.8128529819117887</v>
      </c>
      <c r="AF146" t="str" cm="1">
        <f t="array" aca="1" ref="AF146" ca="1">INDEX(Abilities[Special Effect], Z146)</f>
        <v>Hit Chance</v>
      </c>
      <c r="AG146" t="b" cm="1">
        <f t="array" aca="1" ref="AG146" ca="1">RAND() &lt;INDEX(Abilities[Effect Chance], Z146)*O146/100</f>
        <v>0</v>
      </c>
      <c r="AH146" t="str">
        <f t="shared" ca="1" si="78"/>
        <v/>
      </c>
      <c r="AI146" s="15">
        <f t="shared" ca="1" si="79"/>
        <v>0</v>
      </c>
      <c r="AJ146" s="15">
        <f t="shared" ca="1" si="80"/>
        <v>7.9132070551202229</v>
      </c>
      <c r="AK146" t="b">
        <f t="shared" ca="1" si="81"/>
        <v>0</v>
      </c>
      <c r="AL146" t="b">
        <f ca="1">AND(AK146, H146=COUNTA(Parties[Player Party]))</f>
        <v>0</v>
      </c>
      <c r="AM146" s="15" cm="1">
        <f t="array" aca="1" ref="AM146" ca="1">INDEX(ElementMultiplier, BM146, P146)*100/N146</f>
        <v>0.76923076923076927</v>
      </c>
      <c r="AN146" s="15">
        <f t="shared" ca="1" si="82"/>
        <v>6</v>
      </c>
      <c r="AO146" s="19">
        <f t="shared" ca="1" si="83"/>
        <v>74</v>
      </c>
      <c r="AP146" s="19">
        <f t="shared" ca="1" si="84"/>
        <v>75</v>
      </c>
      <c r="AQ146" s="19">
        <f t="shared" ca="1" si="85"/>
        <v>70</v>
      </c>
      <c r="AR146" s="19">
        <f t="shared" ca="1" si="86"/>
        <v>65</v>
      </c>
      <c r="AS146" s="19">
        <f t="shared" ca="1" si="87"/>
        <v>50</v>
      </c>
      <c r="AT146">
        <f t="shared" ca="1" si="88"/>
        <v>1</v>
      </c>
      <c r="AU146" cm="1">
        <f t="array" aca="1" ref="AU146" ca="1">IF(AT146=AT145, AU145, INDEX(Parties[Opponent ID], AT146))</f>
        <v>8</v>
      </c>
      <c r="AV146" t="str" cm="1">
        <f t="array" aca="1" ref="AV146" ca="1">IF(AU146=AU145,AV145, INDEX(Monsters[Name], AU146))</f>
        <v>Ripper</v>
      </c>
      <c r="AW146" cm="1">
        <f t="array" aca="1" ref="AW146" ca="1">IF(AND($AT146=$AT145, $CF145=""), CA145, INDEX(Monsters[Health], $AU146))</f>
        <v>120</v>
      </c>
      <c r="AX146" cm="1">
        <f t="array" aca="1" ref="AX146" ca="1">IF(AND($AT146=$AT145, $CF145=""), CB145, INDEX(Monsters[Stamina], $AU146))</f>
        <v>90</v>
      </c>
      <c r="AY146" s="19" cm="1">
        <f t="array" aca="1" ref="AY146" ca="1">IF(AND($AT146=$AT145, $CF145=""), CC145, INDEX(Monsters[Attack], $AU146))</f>
        <v>100</v>
      </c>
      <c r="AZ146" s="19" cm="1">
        <f t="array" aca="1" ref="AZ146" ca="1">IF(AND($AT146=$AT145, $CF145=""), CD145, INDEX(Monsters[Defense], $AU146))</f>
        <v>18</v>
      </c>
      <c r="BA146" s="19" cm="1">
        <f t="array" aca="1" ref="BA146" ca="1">IF(AND($AT146=$AT145, $CF145=""), CE145, INDEX(Monsters[Luck], $AU146))</f>
        <v>70</v>
      </c>
      <c r="BB146" cm="1">
        <f t="array" aca="1" ref="BB146" ca="1">IF(AU146=AU145, BB145, MATCH(INDEX(Monsters[Element], AU146), Elements, 0))</f>
        <v>6</v>
      </c>
      <c r="BC146" s="4" cm="1">
        <f t="array" aca="1" ref="BC146" ca="1">INDEX(Monsters[Chance to Use 2], AU146)</f>
        <v>0.25</v>
      </c>
      <c r="BD146" cm="1">
        <f t="array" aca="1" ref="BD146" ca="1">INDEX(Monsters[Ability 1 ID], AU146)</f>
        <v>7</v>
      </c>
      <c r="BE146" cm="1">
        <f t="array" aca="1" ref="BE146" ca="1">INDEX(Monsters[Ability 2 ID], AU146)</f>
        <v>2</v>
      </c>
      <c r="BF146" cm="1">
        <f t="array" aca="1" ref="BF146" ca="1">INDEX(Abilities[Stamina Cost], BD146)</f>
        <v>5</v>
      </c>
      <c r="BG146" cm="1">
        <f t="array" aca="1" ref="BG146" ca="1">INDEX(Abilities[Stamina Cost], BE146)</f>
        <v>6</v>
      </c>
      <c r="BH146">
        <f t="shared" ca="1" si="89"/>
        <v>1</v>
      </c>
      <c r="BI146">
        <f t="shared" ca="1" si="90"/>
        <v>5</v>
      </c>
      <c r="BJ146">
        <f t="shared" ca="1" si="91"/>
        <v>6</v>
      </c>
      <c r="BK146">
        <f t="shared" ca="1" si="92"/>
        <v>1</v>
      </c>
      <c r="BL146">
        <f t="shared" ca="1" si="93"/>
        <v>7</v>
      </c>
      <c r="BM146" s="19" cm="1">
        <f t="array" aca="1" ref="BM146" ca="1">INDEX(Abilities[Element ID], $BL146)</f>
        <v>3</v>
      </c>
      <c r="BN146" s="19" cm="1">
        <f t="array" aca="1" ref="BN146" ca="1">INDEX(Abilities[Stamina Cost], $BL146)</f>
        <v>5</v>
      </c>
      <c r="BO146" s="19" cm="1">
        <f t="array" aca="1" ref="BO146" ca="1">INDEX(Abilities[Min Damage], $BL146)</f>
        <v>5</v>
      </c>
      <c r="BP146" s="19" cm="1">
        <f t="array" aca="1" ref="BP146" ca="1">INDEX(Abilities[Max Damage], $BL146)</f>
        <v>10</v>
      </c>
      <c r="BQ146" s="15">
        <f t="shared" ca="1" si="94"/>
        <v>7.9132070551202229</v>
      </c>
      <c r="BR146" t="str" cm="1">
        <f t="array" aca="1" ref="BR146" ca="1">INDEX(Abilities[Special Effect], BL146)</f>
        <v>Fortify</v>
      </c>
      <c r="BS146" t="b" cm="1">
        <f t="array" aca="1" ref="BS146" ca="1">RAND() &lt;INDEX(Abilities[Effect Chance], BL146)*BA146/100</f>
        <v>0</v>
      </c>
      <c r="BT146" t="str">
        <f t="shared" ca="1" si="95"/>
        <v/>
      </c>
      <c r="BU146" s="15">
        <f t="shared" ca="1" si="96"/>
        <v>7.9132070551202229</v>
      </c>
      <c r="BV146" s="15">
        <f t="shared" ca="1" si="97"/>
        <v>0</v>
      </c>
      <c r="BW146" t="b">
        <f t="shared" ca="1" si="98"/>
        <v>0</v>
      </c>
      <c r="BX146" t="b">
        <f ca="1">AND(BW146, AT146=COUNTA(Parties[Opponent Party]))</f>
        <v>0</v>
      </c>
      <c r="BY146" s="15" cm="1">
        <f t="array" aca="1" ref="BY146" ca="1">INDEX(ElementMultiplier, AA146, BB146)*100/AZ146</f>
        <v>8.3333333333333339</v>
      </c>
      <c r="BZ146" s="19">
        <f t="shared" ca="1" si="99"/>
        <v>0</v>
      </c>
      <c r="CA146" s="19">
        <f t="shared" ca="1" si="100"/>
        <v>120</v>
      </c>
      <c r="CB146" s="19">
        <f t="shared" ca="1" si="101"/>
        <v>85</v>
      </c>
      <c r="CC146" s="19">
        <f t="shared" ca="1" si="102"/>
        <v>100</v>
      </c>
      <c r="CD146" s="19">
        <f t="shared" ca="1" si="103"/>
        <v>18</v>
      </c>
      <c r="CE146" s="19">
        <f t="shared" ca="1" si="104"/>
        <v>70</v>
      </c>
      <c r="CF146" t="str">
        <f t="shared" ca="1" si="105"/>
        <v/>
      </c>
    </row>
    <row r="147" spans="8:84">
      <c r="H147">
        <f t="shared" ca="1" si="71"/>
        <v>1</v>
      </c>
      <c r="I147" cm="1">
        <f t="array" aca="1" ref="I147" ca="1">IF(H147=H146, I146, INDEX(Parties[Player ID], H147))</f>
        <v>1</v>
      </c>
      <c r="J147" t="str" cm="1">
        <f t="array" aca="1" ref="J147" ca="1">IF(I147=I146,J146, INDEX(Monsters[Name], I147))</f>
        <v>Hades</v>
      </c>
      <c r="K147" cm="1">
        <f t="array" aca="1" ref="K147" ca="1">IF(AND($H147=$H146, CF146=""), AO146, INDEX(Monsters[Health], $I147))</f>
        <v>74</v>
      </c>
      <c r="L147" cm="1">
        <f t="array" aca="1" ref="L147" ca="1">IF(AND($H147=$H146, $CF146=""), AP146, INDEX(Monsters[Stamina], $I147))</f>
        <v>75</v>
      </c>
      <c r="M147" s="19" cm="1">
        <f t="array" aca="1" ref="M147" ca="1">IF(AND($H147=$H146, $CF146=""), AQ146, INDEX(Monsters[Attack], $I147))</f>
        <v>70</v>
      </c>
      <c r="N147" s="19" cm="1">
        <f t="array" aca="1" ref="N147" ca="1">IF(AND($H147=$H146, $CF146=""), AR146, INDEX(Monsters[Defense], $I147))</f>
        <v>65</v>
      </c>
      <c r="O147" s="19" cm="1">
        <f t="array" aca="1" ref="O147" ca="1">IF(AND($H147=$H146, $CF146=""), AS146, INDEX(Monsters[Luck], $I147))</f>
        <v>50</v>
      </c>
      <c r="P147" cm="1">
        <f t="array" aca="1" ref="P147" ca="1">IF(I147=I146, P146, MATCH(INDEX(Monsters[Element], I147), Elements, 0))</f>
        <v>1</v>
      </c>
      <c r="Q147" s="4" cm="1">
        <f t="array" aca="1" ref="Q147" ca="1">INDEX(Monsters[Chance to Use 2], I147)</f>
        <v>0.55000000000000004</v>
      </c>
      <c r="R147" cm="1">
        <f t="array" aca="1" ref="R147" ca="1">INDEX(Monsters[Ability 1 ID], I147)</f>
        <v>1</v>
      </c>
      <c r="S147" cm="1">
        <f t="array" aca="1" ref="S147" ca="1">INDEX(Monsters[Ability 2 ID], I147)</f>
        <v>7</v>
      </c>
      <c r="T147" cm="1">
        <f t="array" aca="1" ref="T147" ca="1">INDEX(Abilities[Stamina Cost], R147)</f>
        <v>5</v>
      </c>
      <c r="U147" cm="1">
        <f t="array" aca="1" ref="U147" ca="1">INDEX(Abilities[Stamina Cost], S147)</f>
        <v>5</v>
      </c>
      <c r="V147">
        <f t="shared" ca="1" si="72"/>
        <v>1</v>
      </c>
      <c r="W147">
        <f t="shared" ca="1" si="73"/>
        <v>5</v>
      </c>
      <c r="X147">
        <f t="shared" ca="1" si="74"/>
        <v>5</v>
      </c>
      <c r="Y147">
        <f t="shared" ca="1" si="75"/>
        <v>2</v>
      </c>
      <c r="Z147">
        <f t="shared" ca="1" si="76"/>
        <v>7</v>
      </c>
      <c r="AA147" s="19" cm="1">
        <f t="array" aca="1" ref="AA147" ca="1">INDEX(Abilities[Element ID], $Z147)</f>
        <v>3</v>
      </c>
      <c r="AB147" s="19" cm="1">
        <f t="array" aca="1" ref="AB147" ca="1">INDEX(Abilities[Stamina Cost], $Z147)</f>
        <v>5</v>
      </c>
      <c r="AC147" s="19" cm="1">
        <f t="array" aca="1" ref="AC147" ca="1">INDEX(Abilities[Min Damage], $Z147)</f>
        <v>5</v>
      </c>
      <c r="AD147" s="19" cm="1">
        <f t="array" aca="1" ref="AD147" ca="1">INDEX(Abilities[Max Damage], $Z147)</f>
        <v>10</v>
      </c>
      <c r="AE147" s="15">
        <f t="shared" ca="1" si="77"/>
        <v>5.9552343351516983</v>
      </c>
      <c r="AF147" t="str" cm="1">
        <f t="array" aca="1" ref="AF147" ca="1">INDEX(Abilities[Special Effect], Z147)</f>
        <v>Fortify</v>
      </c>
      <c r="AG147" t="b" cm="1">
        <f t="array" aca="1" ref="AG147" ca="1">RAND() &lt;INDEX(Abilities[Effect Chance], Z147)*O147/100</f>
        <v>1</v>
      </c>
      <c r="AH147" t="str">
        <f t="shared" ca="1" si="78"/>
        <v>Fortify</v>
      </c>
      <c r="AI147" s="15">
        <f t="shared" ca="1" si="79"/>
        <v>5.9552343351516983</v>
      </c>
      <c r="AJ147" s="15">
        <f t="shared" ca="1" si="80"/>
        <v>7.0162084909760463</v>
      </c>
      <c r="AK147" t="b">
        <f t="shared" ca="1" si="81"/>
        <v>0</v>
      </c>
      <c r="AL147" t="b">
        <f ca="1">AND(AK147, H147=COUNTA(Parties[Player Party]))</f>
        <v>0</v>
      </c>
      <c r="AM147" s="15" cm="1">
        <f t="array" aca="1" ref="AM147" ca="1">INDEX(ElementMultiplier, BM147, P147)*100/N147</f>
        <v>0.76923076923076927</v>
      </c>
      <c r="AN147" s="15">
        <f t="shared" ca="1" si="82"/>
        <v>5</v>
      </c>
      <c r="AO147" s="19">
        <f t="shared" ca="1" si="83"/>
        <v>69</v>
      </c>
      <c r="AP147" s="19">
        <f t="shared" ca="1" si="84"/>
        <v>70</v>
      </c>
      <c r="AQ147" s="19">
        <f t="shared" ca="1" si="85"/>
        <v>70</v>
      </c>
      <c r="AR147" s="19">
        <f t="shared" ca="1" si="86"/>
        <v>72</v>
      </c>
      <c r="AS147" s="19">
        <f t="shared" ca="1" si="87"/>
        <v>50</v>
      </c>
      <c r="AT147">
        <f t="shared" ca="1" si="88"/>
        <v>1</v>
      </c>
      <c r="AU147" cm="1">
        <f t="array" aca="1" ref="AU147" ca="1">IF(AT147=AT146, AU146, INDEX(Parties[Opponent ID], AT147))</f>
        <v>8</v>
      </c>
      <c r="AV147" t="str" cm="1">
        <f t="array" aca="1" ref="AV147" ca="1">IF(AU147=AU146,AV146, INDEX(Monsters[Name], AU147))</f>
        <v>Ripper</v>
      </c>
      <c r="AW147" cm="1">
        <f t="array" aca="1" ref="AW147" ca="1">IF(AND($AT147=$AT146, $CF146=""), CA146, INDEX(Monsters[Health], $AU147))</f>
        <v>120</v>
      </c>
      <c r="AX147" cm="1">
        <f t="array" aca="1" ref="AX147" ca="1">IF(AND($AT147=$AT146, $CF146=""), CB146, INDEX(Monsters[Stamina], $AU147))</f>
        <v>85</v>
      </c>
      <c r="AY147" s="19" cm="1">
        <f t="array" aca="1" ref="AY147" ca="1">IF(AND($AT147=$AT146, $CF146=""), CC146, INDEX(Monsters[Attack], $AU147))</f>
        <v>100</v>
      </c>
      <c r="AZ147" s="19" cm="1">
        <f t="array" aca="1" ref="AZ147" ca="1">IF(AND($AT147=$AT146, $CF146=""), CD146, INDEX(Monsters[Defense], $AU147))</f>
        <v>18</v>
      </c>
      <c r="BA147" s="19" cm="1">
        <f t="array" aca="1" ref="BA147" ca="1">IF(AND($AT147=$AT146, $CF146=""), CE146, INDEX(Monsters[Luck], $AU147))</f>
        <v>70</v>
      </c>
      <c r="BB147" cm="1">
        <f t="array" aca="1" ref="BB147" ca="1">IF(AU147=AU146, BB146, MATCH(INDEX(Monsters[Element], AU147), Elements, 0))</f>
        <v>6</v>
      </c>
      <c r="BC147" s="4" cm="1">
        <f t="array" aca="1" ref="BC147" ca="1">INDEX(Monsters[Chance to Use 2], AU147)</f>
        <v>0.25</v>
      </c>
      <c r="BD147" cm="1">
        <f t="array" aca="1" ref="BD147" ca="1">INDEX(Monsters[Ability 1 ID], AU147)</f>
        <v>7</v>
      </c>
      <c r="BE147" cm="1">
        <f t="array" aca="1" ref="BE147" ca="1">INDEX(Monsters[Ability 2 ID], AU147)</f>
        <v>2</v>
      </c>
      <c r="BF147" cm="1">
        <f t="array" aca="1" ref="BF147" ca="1">INDEX(Abilities[Stamina Cost], BD147)</f>
        <v>5</v>
      </c>
      <c r="BG147" cm="1">
        <f t="array" aca="1" ref="BG147" ca="1">INDEX(Abilities[Stamina Cost], BE147)</f>
        <v>6</v>
      </c>
      <c r="BH147">
        <f t="shared" ca="1" si="89"/>
        <v>1</v>
      </c>
      <c r="BI147">
        <f t="shared" ca="1" si="90"/>
        <v>5</v>
      </c>
      <c r="BJ147">
        <f t="shared" ca="1" si="91"/>
        <v>6</v>
      </c>
      <c r="BK147">
        <f t="shared" ca="1" si="92"/>
        <v>1</v>
      </c>
      <c r="BL147">
        <f t="shared" ca="1" si="93"/>
        <v>7</v>
      </c>
      <c r="BM147" s="19" cm="1">
        <f t="array" aca="1" ref="BM147" ca="1">INDEX(Abilities[Element ID], $BL147)</f>
        <v>3</v>
      </c>
      <c r="BN147" s="19" cm="1">
        <f t="array" aca="1" ref="BN147" ca="1">INDEX(Abilities[Stamina Cost], $BL147)</f>
        <v>5</v>
      </c>
      <c r="BO147" s="19" cm="1">
        <f t="array" aca="1" ref="BO147" ca="1">INDEX(Abilities[Min Damage], $BL147)</f>
        <v>5</v>
      </c>
      <c r="BP147" s="19" cm="1">
        <f t="array" aca="1" ref="BP147" ca="1">INDEX(Abilities[Max Damage], $BL147)</f>
        <v>10</v>
      </c>
      <c r="BQ147" s="15">
        <f t="shared" ca="1" si="94"/>
        <v>7.0162084909760463</v>
      </c>
      <c r="BR147" t="str" cm="1">
        <f t="array" aca="1" ref="BR147" ca="1">INDEX(Abilities[Special Effect], BL147)</f>
        <v>Fortify</v>
      </c>
      <c r="BS147" t="b" cm="1">
        <f t="array" aca="1" ref="BS147" ca="1">RAND() &lt;INDEX(Abilities[Effect Chance], BL147)*BA147/100</f>
        <v>1</v>
      </c>
      <c r="BT147" t="str">
        <f t="shared" ca="1" si="95"/>
        <v>Fortify</v>
      </c>
      <c r="BU147" s="15">
        <f t="shared" ca="1" si="96"/>
        <v>7.0162084909760463</v>
      </c>
      <c r="BV147" s="15">
        <f t="shared" ca="1" si="97"/>
        <v>5.9552343351516983</v>
      </c>
      <c r="BW147" t="b">
        <f t="shared" ca="1" si="98"/>
        <v>0</v>
      </c>
      <c r="BX147" t="b">
        <f ca="1">AND(BW147, AT147=COUNTA(Parties[Opponent Party]))</f>
        <v>0</v>
      </c>
      <c r="BY147" s="15" cm="1">
        <f t="array" aca="1" ref="BY147" ca="1">INDEX(ElementMultiplier, AA147, BB147)*100/AZ147</f>
        <v>5.5555555555555554</v>
      </c>
      <c r="BZ147" s="19">
        <f t="shared" ca="1" si="99"/>
        <v>33</v>
      </c>
      <c r="CA147" s="19">
        <f t="shared" ca="1" si="100"/>
        <v>87</v>
      </c>
      <c r="CB147" s="19">
        <f t="shared" ca="1" si="101"/>
        <v>80</v>
      </c>
      <c r="CC147" s="19">
        <f t="shared" ca="1" si="102"/>
        <v>100</v>
      </c>
      <c r="CD147" s="19">
        <f t="shared" ca="1" si="103"/>
        <v>20</v>
      </c>
      <c r="CE147" s="19">
        <f t="shared" ca="1" si="104"/>
        <v>70</v>
      </c>
      <c r="CF147" t="str">
        <f t="shared" ca="1" si="105"/>
        <v/>
      </c>
    </row>
    <row r="148" spans="8:84">
      <c r="H148">
        <f t="shared" ca="1" si="71"/>
        <v>1</v>
      </c>
      <c r="I148" cm="1">
        <f t="array" aca="1" ref="I148" ca="1">IF(H148=H147, I147, INDEX(Parties[Player ID], H148))</f>
        <v>1</v>
      </c>
      <c r="J148" t="str" cm="1">
        <f t="array" aca="1" ref="J148" ca="1">IF(I148=I147,J147, INDEX(Monsters[Name], I148))</f>
        <v>Hades</v>
      </c>
      <c r="K148" cm="1">
        <f t="array" aca="1" ref="K148" ca="1">IF(AND($H148=$H147, CF147=""), AO147, INDEX(Monsters[Health], $I148))</f>
        <v>69</v>
      </c>
      <c r="L148" cm="1">
        <f t="array" aca="1" ref="L148" ca="1">IF(AND($H148=$H147, $CF147=""), AP147, INDEX(Monsters[Stamina], $I148))</f>
        <v>70</v>
      </c>
      <c r="M148" s="19" cm="1">
        <f t="array" aca="1" ref="M148" ca="1">IF(AND($H148=$H147, $CF147=""), AQ147, INDEX(Monsters[Attack], $I148))</f>
        <v>70</v>
      </c>
      <c r="N148" s="19" cm="1">
        <f t="array" aca="1" ref="N148" ca="1">IF(AND($H148=$H147, $CF147=""), AR147, INDEX(Monsters[Defense], $I148))</f>
        <v>72</v>
      </c>
      <c r="O148" s="19" cm="1">
        <f t="array" aca="1" ref="O148" ca="1">IF(AND($H148=$H147, $CF147=""), AS147, INDEX(Monsters[Luck], $I148))</f>
        <v>50</v>
      </c>
      <c r="P148" cm="1">
        <f t="array" aca="1" ref="P148" ca="1">IF(I148=I147, P147, MATCH(INDEX(Monsters[Element], I148), Elements, 0))</f>
        <v>1</v>
      </c>
      <c r="Q148" s="4" cm="1">
        <f t="array" aca="1" ref="Q148" ca="1">INDEX(Monsters[Chance to Use 2], I148)</f>
        <v>0.55000000000000004</v>
      </c>
      <c r="R148" cm="1">
        <f t="array" aca="1" ref="R148" ca="1">INDEX(Monsters[Ability 1 ID], I148)</f>
        <v>1</v>
      </c>
      <c r="S148" cm="1">
        <f t="array" aca="1" ref="S148" ca="1">INDEX(Monsters[Ability 2 ID], I148)</f>
        <v>7</v>
      </c>
      <c r="T148" cm="1">
        <f t="array" aca="1" ref="T148" ca="1">INDEX(Abilities[Stamina Cost], R148)</f>
        <v>5</v>
      </c>
      <c r="U148" cm="1">
        <f t="array" aca="1" ref="U148" ca="1">INDEX(Abilities[Stamina Cost], S148)</f>
        <v>5</v>
      </c>
      <c r="V148">
        <f t="shared" ca="1" si="72"/>
        <v>1</v>
      </c>
      <c r="W148">
        <f t="shared" ca="1" si="73"/>
        <v>5</v>
      </c>
      <c r="X148">
        <f t="shared" ca="1" si="74"/>
        <v>5</v>
      </c>
      <c r="Y148">
        <f t="shared" ca="1" si="75"/>
        <v>2</v>
      </c>
      <c r="Z148">
        <f t="shared" ca="1" si="76"/>
        <v>7</v>
      </c>
      <c r="AA148" s="19" cm="1">
        <f t="array" aca="1" ref="AA148" ca="1">INDEX(Abilities[Element ID], $Z148)</f>
        <v>3</v>
      </c>
      <c r="AB148" s="19" cm="1">
        <f t="array" aca="1" ref="AB148" ca="1">INDEX(Abilities[Stamina Cost], $Z148)</f>
        <v>5</v>
      </c>
      <c r="AC148" s="19" cm="1">
        <f t="array" aca="1" ref="AC148" ca="1">INDEX(Abilities[Min Damage], $Z148)</f>
        <v>5</v>
      </c>
      <c r="AD148" s="19" cm="1">
        <f t="array" aca="1" ref="AD148" ca="1">INDEX(Abilities[Max Damage], $Z148)</f>
        <v>10</v>
      </c>
      <c r="AE148" s="15">
        <f t="shared" ca="1" si="77"/>
        <v>5.914641196558418</v>
      </c>
      <c r="AF148" t="str" cm="1">
        <f t="array" aca="1" ref="AF148" ca="1">INDEX(Abilities[Special Effect], Z148)</f>
        <v>Fortify</v>
      </c>
      <c r="AG148" t="b" cm="1">
        <f t="array" aca="1" ref="AG148" ca="1">RAND() &lt;INDEX(Abilities[Effect Chance], Z148)*O148/100</f>
        <v>0</v>
      </c>
      <c r="AH148" t="str">
        <f t="shared" ca="1" si="78"/>
        <v/>
      </c>
      <c r="AI148" s="15">
        <f t="shared" ca="1" si="79"/>
        <v>5.914641196558418</v>
      </c>
      <c r="AJ148" s="15">
        <f t="shared" ca="1" si="80"/>
        <v>8.8575393486231739</v>
      </c>
      <c r="AK148" t="b">
        <f t="shared" ca="1" si="81"/>
        <v>0</v>
      </c>
      <c r="AL148" t="b">
        <f ca="1">AND(AK148, H148=COUNTA(Parties[Player Party]))</f>
        <v>0</v>
      </c>
      <c r="AM148" s="15" cm="1">
        <f t="array" aca="1" ref="AM148" ca="1">INDEX(ElementMultiplier, BM148, P148)*100/N148</f>
        <v>0.69444444444444442</v>
      </c>
      <c r="AN148" s="15">
        <f t="shared" ca="1" si="82"/>
        <v>6</v>
      </c>
      <c r="AO148" s="19">
        <f t="shared" ca="1" si="83"/>
        <v>63</v>
      </c>
      <c r="AP148" s="19">
        <f t="shared" ca="1" si="84"/>
        <v>65</v>
      </c>
      <c r="AQ148" s="19">
        <f t="shared" ca="1" si="85"/>
        <v>70</v>
      </c>
      <c r="AR148" s="19">
        <f t="shared" ca="1" si="86"/>
        <v>72</v>
      </c>
      <c r="AS148" s="19">
        <f t="shared" ca="1" si="87"/>
        <v>50</v>
      </c>
      <c r="AT148">
        <f t="shared" ca="1" si="88"/>
        <v>1</v>
      </c>
      <c r="AU148" cm="1">
        <f t="array" aca="1" ref="AU148" ca="1">IF(AT148=AT147, AU147, INDEX(Parties[Opponent ID], AT148))</f>
        <v>8</v>
      </c>
      <c r="AV148" t="str" cm="1">
        <f t="array" aca="1" ref="AV148" ca="1">IF(AU148=AU147,AV147, INDEX(Monsters[Name], AU148))</f>
        <v>Ripper</v>
      </c>
      <c r="AW148" cm="1">
        <f t="array" aca="1" ref="AW148" ca="1">IF(AND($AT148=$AT147, $CF147=""), CA147, INDEX(Monsters[Health], $AU148))</f>
        <v>87</v>
      </c>
      <c r="AX148" cm="1">
        <f t="array" aca="1" ref="AX148" ca="1">IF(AND($AT148=$AT147, $CF147=""), CB147, INDEX(Monsters[Stamina], $AU148))</f>
        <v>80</v>
      </c>
      <c r="AY148" s="19" cm="1">
        <f t="array" aca="1" ref="AY148" ca="1">IF(AND($AT148=$AT147, $CF147=""), CC147, INDEX(Monsters[Attack], $AU148))</f>
        <v>100</v>
      </c>
      <c r="AZ148" s="19" cm="1">
        <f t="array" aca="1" ref="AZ148" ca="1">IF(AND($AT148=$AT147, $CF147=""), CD147, INDEX(Monsters[Defense], $AU148))</f>
        <v>20</v>
      </c>
      <c r="BA148" s="19" cm="1">
        <f t="array" aca="1" ref="BA148" ca="1">IF(AND($AT148=$AT147, $CF147=""), CE147, INDEX(Monsters[Luck], $AU148))</f>
        <v>70</v>
      </c>
      <c r="BB148" cm="1">
        <f t="array" aca="1" ref="BB148" ca="1">IF(AU148=AU147, BB147, MATCH(INDEX(Monsters[Element], AU148), Elements, 0))</f>
        <v>6</v>
      </c>
      <c r="BC148" s="4" cm="1">
        <f t="array" aca="1" ref="BC148" ca="1">INDEX(Monsters[Chance to Use 2], AU148)</f>
        <v>0.25</v>
      </c>
      <c r="BD148" cm="1">
        <f t="array" aca="1" ref="BD148" ca="1">INDEX(Monsters[Ability 1 ID], AU148)</f>
        <v>7</v>
      </c>
      <c r="BE148" cm="1">
        <f t="array" aca="1" ref="BE148" ca="1">INDEX(Monsters[Ability 2 ID], AU148)</f>
        <v>2</v>
      </c>
      <c r="BF148" cm="1">
        <f t="array" aca="1" ref="BF148" ca="1">INDEX(Abilities[Stamina Cost], BD148)</f>
        <v>5</v>
      </c>
      <c r="BG148" cm="1">
        <f t="array" aca="1" ref="BG148" ca="1">INDEX(Abilities[Stamina Cost], BE148)</f>
        <v>6</v>
      </c>
      <c r="BH148">
        <f t="shared" ca="1" si="89"/>
        <v>1</v>
      </c>
      <c r="BI148">
        <f t="shared" ca="1" si="90"/>
        <v>5</v>
      </c>
      <c r="BJ148">
        <f t="shared" ca="1" si="91"/>
        <v>6</v>
      </c>
      <c r="BK148">
        <f t="shared" ca="1" si="92"/>
        <v>1</v>
      </c>
      <c r="BL148">
        <f t="shared" ca="1" si="93"/>
        <v>7</v>
      </c>
      <c r="BM148" s="19" cm="1">
        <f t="array" aca="1" ref="BM148" ca="1">INDEX(Abilities[Element ID], $BL148)</f>
        <v>3</v>
      </c>
      <c r="BN148" s="19" cm="1">
        <f t="array" aca="1" ref="BN148" ca="1">INDEX(Abilities[Stamina Cost], $BL148)</f>
        <v>5</v>
      </c>
      <c r="BO148" s="19" cm="1">
        <f t="array" aca="1" ref="BO148" ca="1">INDEX(Abilities[Min Damage], $BL148)</f>
        <v>5</v>
      </c>
      <c r="BP148" s="19" cm="1">
        <f t="array" aca="1" ref="BP148" ca="1">INDEX(Abilities[Max Damage], $BL148)</f>
        <v>10</v>
      </c>
      <c r="BQ148" s="15">
        <f t="shared" ca="1" si="94"/>
        <v>8.8575393486231739</v>
      </c>
      <c r="BR148" t="str" cm="1">
        <f t="array" aca="1" ref="BR148" ca="1">INDEX(Abilities[Special Effect], BL148)</f>
        <v>Fortify</v>
      </c>
      <c r="BS148" t="b" cm="1">
        <f t="array" aca="1" ref="BS148" ca="1">RAND() &lt;INDEX(Abilities[Effect Chance], BL148)*BA148/100</f>
        <v>1</v>
      </c>
      <c r="BT148" t="str">
        <f t="shared" ca="1" si="95"/>
        <v>Fortify</v>
      </c>
      <c r="BU148" s="15">
        <f t="shared" ca="1" si="96"/>
        <v>8.8575393486231739</v>
      </c>
      <c r="BV148" s="15">
        <f t="shared" ca="1" si="97"/>
        <v>5.914641196558418</v>
      </c>
      <c r="BW148" t="b">
        <f t="shared" ca="1" si="98"/>
        <v>0</v>
      </c>
      <c r="BX148" t="b">
        <f ca="1">AND(BW148, AT148=COUNTA(Parties[Opponent Party]))</f>
        <v>0</v>
      </c>
      <c r="BY148" s="15" cm="1">
        <f t="array" aca="1" ref="BY148" ca="1">INDEX(ElementMultiplier, AA148, BB148)*100/AZ148</f>
        <v>5</v>
      </c>
      <c r="BZ148" s="19">
        <f t="shared" ca="1" si="99"/>
        <v>30</v>
      </c>
      <c r="CA148" s="19">
        <f t="shared" ca="1" si="100"/>
        <v>57</v>
      </c>
      <c r="CB148" s="19">
        <f t="shared" ca="1" si="101"/>
        <v>75</v>
      </c>
      <c r="CC148" s="19">
        <f t="shared" ca="1" si="102"/>
        <v>100</v>
      </c>
      <c r="CD148" s="19">
        <f t="shared" ca="1" si="103"/>
        <v>22</v>
      </c>
      <c r="CE148" s="19">
        <f t="shared" ca="1" si="104"/>
        <v>70</v>
      </c>
      <c r="CF148" t="str">
        <f t="shared" ca="1" si="105"/>
        <v/>
      </c>
    </row>
    <row r="149" spans="8:84">
      <c r="H149">
        <f t="shared" ca="1" si="71"/>
        <v>1</v>
      </c>
      <c r="I149" cm="1">
        <f t="array" aca="1" ref="I149" ca="1">IF(H149=H148, I148, INDEX(Parties[Player ID], H149))</f>
        <v>1</v>
      </c>
      <c r="J149" t="str" cm="1">
        <f t="array" aca="1" ref="J149" ca="1">IF(I149=I148,J148, INDEX(Monsters[Name], I149))</f>
        <v>Hades</v>
      </c>
      <c r="K149" cm="1">
        <f t="array" aca="1" ref="K149" ca="1">IF(AND($H149=$H148, CF148=""), AO148, INDEX(Monsters[Health], $I149))</f>
        <v>63</v>
      </c>
      <c r="L149" cm="1">
        <f t="array" aca="1" ref="L149" ca="1">IF(AND($H149=$H148, $CF148=""), AP148, INDEX(Monsters[Stamina], $I149))</f>
        <v>65</v>
      </c>
      <c r="M149" s="19" cm="1">
        <f t="array" aca="1" ref="M149" ca="1">IF(AND($H149=$H148, $CF148=""), AQ148, INDEX(Monsters[Attack], $I149))</f>
        <v>70</v>
      </c>
      <c r="N149" s="19" cm="1">
        <f t="array" aca="1" ref="N149" ca="1">IF(AND($H149=$H148, $CF148=""), AR148, INDEX(Monsters[Defense], $I149))</f>
        <v>72</v>
      </c>
      <c r="O149" s="19" cm="1">
        <f t="array" aca="1" ref="O149" ca="1">IF(AND($H149=$H148, $CF148=""), AS148, INDEX(Monsters[Luck], $I149))</f>
        <v>50</v>
      </c>
      <c r="P149" cm="1">
        <f t="array" aca="1" ref="P149" ca="1">IF(I149=I148, P148, MATCH(INDEX(Monsters[Element], I149), Elements, 0))</f>
        <v>1</v>
      </c>
      <c r="Q149" s="4" cm="1">
        <f t="array" aca="1" ref="Q149" ca="1">INDEX(Monsters[Chance to Use 2], I149)</f>
        <v>0.55000000000000004</v>
      </c>
      <c r="R149" cm="1">
        <f t="array" aca="1" ref="R149" ca="1">INDEX(Monsters[Ability 1 ID], I149)</f>
        <v>1</v>
      </c>
      <c r="S149" cm="1">
        <f t="array" aca="1" ref="S149" ca="1">INDEX(Monsters[Ability 2 ID], I149)</f>
        <v>7</v>
      </c>
      <c r="T149" cm="1">
        <f t="array" aca="1" ref="T149" ca="1">INDEX(Abilities[Stamina Cost], R149)</f>
        <v>5</v>
      </c>
      <c r="U149" cm="1">
        <f t="array" aca="1" ref="U149" ca="1">INDEX(Abilities[Stamina Cost], S149)</f>
        <v>5</v>
      </c>
      <c r="V149">
        <f t="shared" ca="1" si="72"/>
        <v>1</v>
      </c>
      <c r="W149">
        <f t="shared" ca="1" si="73"/>
        <v>5</v>
      </c>
      <c r="X149">
        <f t="shared" ca="1" si="74"/>
        <v>5</v>
      </c>
      <c r="Y149">
        <f t="shared" ca="1" si="75"/>
        <v>1</v>
      </c>
      <c r="Z149">
        <f t="shared" ca="1" si="76"/>
        <v>1</v>
      </c>
      <c r="AA149" s="19" cm="1">
        <f t="array" aca="1" ref="AA149" ca="1">INDEX(Abilities[Element ID], $Z149)</f>
        <v>1</v>
      </c>
      <c r="AB149" s="19" cm="1">
        <f t="array" aca="1" ref="AB149" ca="1">INDEX(Abilities[Stamina Cost], $Z149)</f>
        <v>5</v>
      </c>
      <c r="AC149" s="19" cm="1">
        <f t="array" aca="1" ref="AC149" ca="1">INDEX(Abilities[Min Damage], $Z149)</f>
        <v>3.5</v>
      </c>
      <c r="AD149" s="19" cm="1">
        <f t="array" aca="1" ref="AD149" ca="1">INDEX(Abilities[Max Damage], $Z149)</f>
        <v>10</v>
      </c>
      <c r="AE149" s="15">
        <f t="shared" ca="1" si="77"/>
        <v>5.9440911660323286</v>
      </c>
      <c r="AF149" t="str" cm="1">
        <f t="array" aca="1" ref="AF149" ca="1">INDEX(Abilities[Special Effect], Z149)</f>
        <v>Hit Chance</v>
      </c>
      <c r="AG149" t="b" cm="1">
        <f t="array" aca="1" ref="AG149" ca="1">RAND() &lt;INDEX(Abilities[Effect Chance], Z149)*O149/100</f>
        <v>1</v>
      </c>
      <c r="AH149" t="str">
        <f t="shared" ca="1" si="78"/>
        <v>Hit Chance</v>
      </c>
      <c r="AI149" s="15">
        <f t="shared" ca="1" si="79"/>
        <v>5.9440911660323286</v>
      </c>
      <c r="AJ149" s="15">
        <f t="shared" ca="1" si="80"/>
        <v>7.8726797421969898</v>
      </c>
      <c r="AK149" t="b">
        <f t="shared" ca="1" si="81"/>
        <v>0</v>
      </c>
      <c r="AL149" t="b">
        <f ca="1">AND(AK149, H149=COUNTA(Parties[Player Party]))</f>
        <v>0</v>
      </c>
      <c r="AM149" s="15" cm="1">
        <f t="array" aca="1" ref="AM149" ca="1">INDEX(ElementMultiplier, BM149, P149)*100/N149</f>
        <v>0.69444444444444442</v>
      </c>
      <c r="AN149" s="15">
        <f t="shared" ca="1" si="82"/>
        <v>5</v>
      </c>
      <c r="AO149" s="19">
        <f t="shared" ca="1" si="83"/>
        <v>58</v>
      </c>
      <c r="AP149" s="19">
        <f t="shared" ca="1" si="84"/>
        <v>60</v>
      </c>
      <c r="AQ149" s="19">
        <f t="shared" ca="1" si="85"/>
        <v>70</v>
      </c>
      <c r="AR149" s="19">
        <f t="shared" ca="1" si="86"/>
        <v>72</v>
      </c>
      <c r="AS149" s="19">
        <f t="shared" ca="1" si="87"/>
        <v>50</v>
      </c>
      <c r="AT149">
        <f t="shared" ca="1" si="88"/>
        <v>1</v>
      </c>
      <c r="AU149" cm="1">
        <f t="array" aca="1" ref="AU149" ca="1">IF(AT149=AT148, AU148, INDEX(Parties[Opponent ID], AT149))</f>
        <v>8</v>
      </c>
      <c r="AV149" t="str" cm="1">
        <f t="array" aca="1" ref="AV149" ca="1">IF(AU149=AU148,AV148, INDEX(Monsters[Name], AU149))</f>
        <v>Ripper</v>
      </c>
      <c r="AW149" cm="1">
        <f t="array" aca="1" ref="AW149" ca="1">IF(AND($AT149=$AT148, $CF148=""), CA148, INDEX(Monsters[Health], $AU149))</f>
        <v>57</v>
      </c>
      <c r="AX149" cm="1">
        <f t="array" aca="1" ref="AX149" ca="1">IF(AND($AT149=$AT148, $CF148=""), CB148, INDEX(Monsters[Stamina], $AU149))</f>
        <v>75</v>
      </c>
      <c r="AY149" s="19" cm="1">
        <f t="array" aca="1" ref="AY149" ca="1">IF(AND($AT149=$AT148, $CF148=""), CC148, INDEX(Monsters[Attack], $AU149))</f>
        <v>100</v>
      </c>
      <c r="AZ149" s="19" cm="1">
        <f t="array" aca="1" ref="AZ149" ca="1">IF(AND($AT149=$AT148, $CF148=""), CD148, INDEX(Monsters[Defense], $AU149))</f>
        <v>22</v>
      </c>
      <c r="BA149" s="19" cm="1">
        <f t="array" aca="1" ref="BA149" ca="1">IF(AND($AT149=$AT148, $CF148=""), CE148, INDEX(Monsters[Luck], $AU149))</f>
        <v>70</v>
      </c>
      <c r="BB149" cm="1">
        <f t="array" aca="1" ref="BB149" ca="1">IF(AU149=AU148, BB148, MATCH(INDEX(Monsters[Element], AU149), Elements, 0))</f>
        <v>6</v>
      </c>
      <c r="BC149" s="4" cm="1">
        <f t="array" aca="1" ref="BC149" ca="1">INDEX(Monsters[Chance to Use 2], AU149)</f>
        <v>0.25</v>
      </c>
      <c r="BD149" cm="1">
        <f t="array" aca="1" ref="BD149" ca="1">INDEX(Monsters[Ability 1 ID], AU149)</f>
        <v>7</v>
      </c>
      <c r="BE149" cm="1">
        <f t="array" aca="1" ref="BE149" ca="1">INDEX(Monsters[Ability 2 ID], AU149)</f>
        <v>2</v>
      </c>
      <c r="BF149" cm="1">
        <f t="array" aca="1" ref="BF149" ca="1">INDEX(Abilities[Stamina Cost], BD149)</f>
        <v>5</v>
      </c>
      <c r="BG149" cm="1">
        <f t="array" aca="1" ref="BG149" ca="1">INDEX(Abilities[Stamina Cost], BE149)</f>
        <v>6</v>
      </c>
      <c r="BH149">
        <f t="shared" ca="1" si="89"/>
        <v>1</v>
      </c>
      <c r="BI149">
        <f t="shared" ca="1" si="90"/>
        <v>5</v>
      </c>
      <c r="BJ149">
        <f t="shared" ca="1" si="91"/>
        <v>6</v>
      </c>
      <c r="BK149">
        <f t="shared" ca="1" si="92"/>
        <v>1</v>
      </c>
      <c r="BL149">
        <f t="shared" ca="1" si="93"/>
        <v>7</v>
      </c>
      <c r="BM149" s="19" cm="1">
        <f t="array" aca="1" ref="BM149" ca="1">INDEX(Abilities[Element ID], $BL149)</f>
        <v>3</v>
      </c>
      <c r="BN149" s="19" cm="1">
        <f t="array" aca="1" ref="BN149" ca="1">INDEX(Abilities[Stamina Cost], $BL149)</f>
        <v>5</v>
      </c>
      <c r="BO149" s="19" cm="1">
        <f t="array" aca="1" ref="BO149" ca="1">INDEX(Abilities[Min Damage], $BL149)</f>
        <v>5</v>
      </c>
      <c r="BP149" s="19" cm="1">
        <f t="array" aca="1" ref="BP149" ca="1">INDEX(Abilities[Max Damage], $BL149)</f>
        <v>10</v>
      </c>
      <c r="BQ149" s="15">
        <f t="shared" ca="1" si="94"/>
        <v>7.8726797421969898</v>
      </c>
      <c r="BR149" t="str" cm="1">
        <f t="array" aca="1" ref="BR149" ca="1">INDEX(Abilities[Special Effect], BL149)</f>
        <v>Fortify</v>
      </c>
      <c r="BS149" t="b" cm="1">
        <f t="array" aca="1" ref="BS149" ca="1">RAND() &lt;INDEX(Abilities[Effect Chance], BL149)*BA149/100</f>
        <v>0</v>
      </c>
      <c r="BT149" t="str">
        <f t="shared" ca="1" si="95"/>
        <v/>
      </c>
      <c r="BU149" s="15">
        <f t="shared" ca="1" si="96"/>
        <v>7.8726797421969898</v>
      </c>
      <c r="BV149" s="15">
        <f t="shared" ca="1" si="97"/>
        <v>5.9440911660323286</v>
      </c>
      <c r="BW149" t="b">
        <f t="shared" ca="1" si="98"/>
        <v>0</v>
      </c>
      <c r="BX149" t="b">
        <f ca="1">AND(BW149, AT149=COUNTA(Parties[Opponent Party]))</f>
        <v>0</v>
      </c>
      <c r="BY149" s="15" cm="1">
        <f t="array" aca="1" ref="BY149" ca="1">INDEX(ElementMultiplier, AA149, BB149)*100/AZ149</f>
        <v>6.8181818181818183</v>
      </c>
      <c r="BZ149" s="19">
        <f t="shared" ca="1" si="99"/>
        <v>41</v>
      </c>
      <c r="CA149" s="19">
        <f t="shared" ca="1" si="100"/>
        <v>16</v>
      </c>
      <c r="CB149" s="19">
        <f t="shared" ca="1" si="101"/>
        <v>70</v>
      </c>
      <c r="CC149" s="19">
        <f t="shared" ca="1" si="102"/>
        <v>100</v>
      </c>
      <c r="CD149" s="19">
        <f t="shared" ca="1" si="103"/>
        <v>22</v>
      </c>
      <c r="CE149" s="19">
        <f t="shared" ca="1" si="104"/>
        <v>70</v>
      </c>
      <c r="CF149" t="str">
        <f t="shared" ca="1" si="105"/>
        <v/>
      </c>
    </row>
    <row r="150" spans="8:84">
      <c r="H150">
        <f t="shared" ca="1" si="71"/>
        <v>1</v>
      </c>
      <c r="I150" cm="1">
        <f t="array" aca="1" ref="I150" ca="1">IF(H150=H149, I149, INDEX(Parties[Player ID], H150))</f>
        <v>1</v>
      </c>
      <c r="J150" t="str" cm="1">
        <f t="array" aca="1" ref="J150" ca="1">IF(I150=I149,J149, INDEX(Monsters[Name], I150))</f>
        <v>Hades</v>
      </c>
      <c r="K150" cm="1">
        <f t="array" aca="1" ref="K150" ca="1">IF(AND($H150=$H149, CF149=""), AO149, INDEX(Monsters[Health], $I150))</f>
        <v>58</v>
      </c>
      <c r="L150" cm="1">
        <f t="array" aca="1" ref="L150" ca="1">IF(AND($H150=$H149, $CF149=""), AP149, INDEX(Monsters[Stamina], $I150))</f>
        <v>60</v>
      </c>
      <c r="M150" s="19" cm="1">
        <f t="array" aca="1" ref="M150" ca="1">IF(AND($H150=$H149, $CF149=""), AQ149, INDEX(Monsters[Attack], $I150))</f>
        <v>70</v>
      </c>
      <c r="N150" s="19" cm="1">
        <f t="array" aca="1" ref="N150" ca="1">IF(AND($H150=$H149, $CF149=""), AR149, INDEX(Monsters[Defense], $I150))</f>
        <v>72</v>
      </c>
      <c r="O150" s="19" cm="1">
        <f t="array" aca="1" ref="O150" ca="1">IF(AND($H150=$H149, $CF149=""), AS149, INDEX(Monsters[Luck], $I150))</f>
        <v>50</v>
      </c>
      <c r="P150" cm="1">
        <f t="array" aca="1" ref="P150" ca="1">IF(I150=I149, P149, MATCH(INDEX(Monsters[Element], I150), Elements, 0))</f>
        <v>1</v>
      </c>
      <c r="Q150" s="4" cm="1">
        <f t="array" aca="1" ref="Q150" ca="1">INDEX(Monsters[Chance to Use 2], I150)</f>
        <v>0.55000000000000004</v>
      </c>
      <c r="R150" cm="1">
        <f t="array" aca="1" ref="R150" ca="1">INDEX(Monsters[Ability 1 ID], I150)</f>
        <v>1</v>
      </c>
      <c r="S150" cm="1">
        <f t="array" aca="1" ref="S150" ca="1">INDEX(Monsters[Ability 2 ID], I150)</f>
        <v>7</v>
      </c>
      <c r="T150" cm="1">
        <f t="array" aca="1" ref="T150" ca="1">INDEX(Abilities[Stamina Cost], R150)</f>
        <v>5</v>
      </c>
      <c r="U150" cm="1">
        <f t="array" aca="1" ref="U150" ca="1">INDEX(Abilities[Stamina Cost], S150)</f>
        <v>5</v>
      </c>
      <c r="V150">
        <f t="shared" ca="1" si="72"/>
        <v>1</v>
      </c>
      <c r="W150">
        <f t="shared" ca="1" si="73"/>
        <v>5</v>
      </c>
      <c r="X150">
        <f t="shared" ca="1" si="74"/>
        <v>5</v>
      </c>
      <c r="Y150">
        <f t="shared" ca="1" si="75"/>
        <v>2</v>
      </c>
      <c r="Z150">
        <f t="shared" ca="1" si="76"/>
        <v>7</v>
      </c>
      <c r="AA150" s="19" cm="1">
        <f t="array" aca="1" ref="AA150" ca="1">INDEX(Abilities[Element ID], $Z150)</f>
        <v>3</v>
      </c>
      <c r="AB150" s="19" cm="1">
        <f t="array" aca="1" ref="AB150" ca="1">INDEX(Abilities[Stamina Cost], $Z150)</f>
        <v>5</v>
      </c>
      <c r="AC150" s="19" cm="1">
        <f t="array" aca="1" ref="AC150" ca="1">INDEX(Abilities[Min Damage], $Z150)</f>
        <v>5</v>
      </c>
      <c r="AD150" s="19" cm="1">
        <f t="array" aca="1" ref="AD150" ca="1">INDEX(Abilities[Max Damage], $Z150)</f>
        <v>10</v>
      </c>
      <c r="AE150" s="15">
        <f t="shared" ca="1" si="77"/>
        <v>5.793389790353638</v>
      </c>
      <c r="AF150" t="str" cm="1">
        <f t="array" aca="1" ref="AF150" ca="1">INDEX(Abilities[Special Effect], Z150)</f>
        <v>Fortify</v>
      </c>
      <c r="AG150" t="b" cm="1">
        <f t="array" aca="1" ref="AG150" ca="1">RAND() &lt;INDEX(Abilities[Effect Chance], Z150)*O150/100</f>
        <v>1</v>
      </c>
      <c r="AH150" t="str">
        <f t="shared" ca="1" si="78"/>
        <v>Fortify</v>
      </c>
      <c r="AI150" s="15">
        <f t="shared" ca="1" si="79"/>
        <v>5.793389790353638</v>
      </c>
      <c r="AJ150" s="15">
        <f t="shared" ca="1" si="80"/>
        <v>8.0147129680259415</v>
      </c>
      <c r="AK150" t="b">
        <f t="shared" ca="1" si="81"/>
        <v>0</v>
      </c>
      <c r="AL150" t="b">
        <f ca="1">AND(AK150, H150=COUNTA(Parties[Player Party]))</f>
        <v>0</v>
      </c>
      <c r="AM150" s="15" cm="1">
        <f t="array" aca="1" ref="AM150" ca="1">INDEX(ElementMultiplier, BM150, P150)*100/N150</f>
        <v>0.69444444444444442</v>
      </c>
      <c r="AN150" s="15">
        <f t="shared" ca="1" si="82"/>
        <v>6</v>
      </c>
      <c r="AO150" s="19">
        <f t="shared" ca="1" si="83"/>
        <v>52</v>
      </c>
      <c r="AP150" s="19">
        <f t="shared" ca="1" si="84"/>
        <v>55</v>
      </c>
      <c r="AQ150" s="19">
        <f t="shared" ca="1" si="85"/>
        <v>70</v>
      </c>
      <c r="AR150" s="19">
        <f t="shared" ca="1" si="86"/>
        <v>79</v>
      </c>
      <c r="AS150" s="19">
        <f t="shared" ca="1" si="87"/>
        <v>50</v>
      </c>
      <c r="AT150">
        <f t="shared" ca="1" si="88"/>
        <v>1</v>
      </c>
      <c r="AU150" cm="1">
        <f t="array" aca="1" ref="AU150" ca="1">IF(AT150=AT149, AU149, INDEX(Parties[Opponent ID], AT150))</f>
        <v>8</v>
      </c>
      <c r="AV150" t="str" cm="1">
        <f t="array" aca="1" ref="AV150" ca="1">IF(AU150=AU149,AV149, INDEX(Monsters[Name], AU150))</f>
        <v>Ripper</v>
      </c>
      <c r="AW150" cm="1">
        <f t="array" aca="1" ref="AW150" ca="1">IF(AND($AT150=$AT149, $CF149=""), CA149, INDEX(Monsters[Health], $AU150))</f>
        <v>16</v>
      </c>
      <c r="AX150" cm="1">
        <f t="array" aca="1" ref="AX150" ca="1">IF(AND($AT150=$AT149, $CF149=""), CB149, INDEX(Monsters[Stamina], $AU150))</f>
        <v>70</v>
      </c>
      <c r="AY150" s="19" cm="1">
        <f t="array" aca="1" ref="AY150" ca="1">IF(AND($AT150=$AT149, $CF149=""), CC149, INDEX(Monsters[Attack], $AU150))</f>
        <v>100</v>
      </c>
      <c r="AZ150" s="19" cm="1">
        <f t="array" aca="1" ref="AZ150" ca="1">IF(AND($AT150=$AT149, $CF149=""), CD149, INDEX(Monsters[Defense], $AU150))</f>
        <v>22</v>
      </c>
      <c r="BA150" s="19" cm="1">
        <f t="array" aca="1" ref="BA150" ca="1">IF(AND($AT150=$AT149, $CF149=""), CE149, INDEX(Monsters[Luck], $AU150))</f>
        <v>70</v>
      </c>
      <c r="BB150" cm="1">
        <f t="array" aca="1" ref="BB150" ca="1">IF(AU150=AU149, BB149, MATCH(INDEX(Monsters[Element], AU150), Elements, 0))</f>
        <v>6</v>
      </c>
      <c r="BC150" s="4" cm="1">
        <f t="array" aca="1" ref="BC150" ca="1">INDEX(Monsters[Chance to Use 2], AU150)</f>
        <v>0.25</v>
      </c>
      <c r="BD150" cm="1">
        <f t="array" aca="1" ref="BD150" ca="1">INDEX(Monsters[Ability 1 ID], AU150)</f>
        <v>7</v>
      </c>
      <c r="BE150" cm="1">
        <f t="array" aca="1" ref="BE150" ca="1">INDEX(Monsters[Ability 2 ID], AU150)</f>
        <v>2</v>
      </c>
      <c r="BF150" cm="1">
        <f t="array" aca="1" ref="BF150" ca="1">INDEX(Abilities[Stamina Cost], BD150)</f>
        <v>5</v>
      </c>
      <c r="BG150" cm="1">
        <f t="array" aca="1" ref="BG150" ca="1">INDEX(Abilities[Stamina Cost], BE150)</f>
        <v>6</v>
      </c>
      <c r="BH150">
        <f t="shared" ca="1" si="89"/>
        <v>1</v>
      </c>
      <c r="BI150">
        <f t="shared" ca="1" si="90"/>
        <v>5</v>
      </c>
      <c r="BJ150">
        <f t="shared" ca="1" si="91"/>
        <v>6</v>
      </c>
      <c r="BK150">
        <f t="shared" ca="1" si="92"/>
        <v>1</v>
      </c>
      <c r="BL150">
        <f t="shared" ca="1" si="93"/>
        <v>7</v>
      </c>
      <c r="BM150" s="19" cm="1">
        <f t="array" aca="1" ref="BM150" ca="1">INDEX(Abilities[Element ID], $BL150)</f>
        <v>3</v>
      </c>
      <c r="BN150" s="19" cm="1">
        <f t="array" aca="1" ref="BN150" ca="1">INDEX(Abilities[Stamina Cost], $BL150)</f>
        <v>5</v>
      </c>
      <c r="BO150" s="19" cm="1">
        <f t="array" aca="1" ref="BO150" ca="1">INDEX(Abilities[Min Damage], $BL150)</f>
        <v>5</v>
      </c>
      <c r="BP150" s="19" cm="1">
        <f t="array" aca="1" ref="BP150" ca="1">INDEX(Abilities[Max Damage], $BL150)</f>
        <v>10</v>
      </c>
      <c r="BQ150" s="15">
        <f t="shared" ca="1" si="94"/>
        <v>8.0147129680259415</v>
      </c>
      <c r="BR150" t="str" cm="1">
        <f t="array" aca="1" ref="BR150" ca="1">INDEX(Abilities[Special Effect], BL150)</f>
        <v>Fortify</v>
      </c>
      <c r="BS150" t="b" cm="1">
        <f t="array" aca="1" ref="BS150" ca="1">RAND() &lt;INDEX(Abilities[Effect Chance], BL150)*BA150/100</f>
        <v>0</v>
      </c>
      <c r="BT150" t="str">
        <f t="shared" ca="1" si="95"/>
        <v/>
      </c>
      <c r="BU150" s="15">
        <f t="shared" ca="1" si="96"/>
        <v>8.0147129680259415</v>
      </c>
      <c r="BV150" s="15">
        <f t="shared" ca="1" si="97"/>
        <v>5.793389790353638</v>
      </c>
      <c r="BW150" t="b">
        <f t="shared" ca="1" si="98"/>
        <v>1</v>
      </c>
      <c r="BX150" t="b">
        <f ca="1">AND(BW150, AT150=COUNTA(Parties[Opponent Party]))</f>
        <v>1</v>
      </c>
      <c r="BY150" s="15" cm="1">
        <f t="array" aca="1" ref="BY150" ca="1">INDEX(ElementMultiplier, AA150, BB150)*100/AZ150</f>
        <v>4.5454545454545459</v>
      </c>
      <c r="BZ150" s="19">
        <f t="shared" ca="1" si="99"/>
        <v>26</v>
      </c>
      <c r="CA150" s="19">
        <f t="shared" ca="1" si="100"/>
        <v>0</v>
      </c>
      <c r="CB150" s="19">
        <f t="shared" ca="1" si="101"/>
        <v>65</v>
      </c>
      <c r="CC150" s="19">
        <f t="shared" ca="1" si="102"/>
        <v>100</v>
      </c>
      <c r="CD150" s="19">
        <f t="shared" ca="1" si="103"/>
        <v>22</v>
      </c>
      <c r="CE150" s="19">
        <f t="shared" ca="1" si="104"/>
        <v>70</v>
      </c>
      <c r="CF150" t="str">
        <f t="shared" ca="1" si="105"/>
        <v>Player</v>
      </c>
    </row>
    <row r="151" spans="8:84">
      <c r="H151">
        <f t="shared" ca="1" si="71"/>
        <v>1</v>
      </c>
      <c r="I151" cm="1">
        <f t="array" aca="1" ref="I151" ca="1">IF(H151=H150, I150, INDEX(Parties[Player ID], H151))</f>
        <v>1</v>
      </c>
      <c r="J151" t="str" cm="1">
        <f t="array" aca="1" ref="J151" ca="1">IF(I151=I150,J150, INDEX(Monsters[Name], I151))</f>
        <v>Hades</v>
      </c>
      <c r="K151" cm="1">
        <f t="array" aca="1" ref="K151" ca="1">IF(AND($H151=$H150, CF150=""), AO150, INDEX(Monsters[Health], $I151))</f>
        <v>80</v>
      </c>
      <c r="L151" cm="1">
        <f t="array" aca="1" ref="L151" ca="1">IF(AND($H151=$H150, $CF150=""), AP150, INDEX(Monsters[Stamina], $I151))</f>
        <v>80</v>
      </c>
      <c r="M151" s="19" cm="1">
        <f t="array" aca="1" ref="M151" ca="1">IF(AND($H151=$H150, $CF150=""), AQ150, INDEX(Monsters[Attack], $I151))</f>
        <v>70</v>
      </c>
      <c r="N151" s="19" cm="1">
        <f t="array" aca="1" ref="N151" ca="1">IF(AND($H151=$H150, $CF150=""), AR150, INDEX(Monsters[Defense], $I151))</f>
        <v>65</v>
      </c>
      <c r="O151" s="19" cm="1">
        <f t="array" aca="1" ref="O151" ca="1">IF(AND($H151=$H150, $CF150=""), AS150, INDEX(Monsters[Luck], $I151))</f>
        <v>50</v>
      </c>
      <c r="P151" cm="1">
        <f t="array" aca="1" ref="P151" ca="1">IF(I151=I150, P150, MATCH(INDEX(Monsters[Element], I151), Elements, 0))</f>
        <v>1</v>
      </c>
      <c r="Q151" s="4" cm="1">
        <f t="array" aca="1" ref="Q151" ca="1">INDEX(Monsters[Chance to Use 2], I151)</f>
        <v>0.55000000000000004</v>
      </c>
      <c r="R151" cm="1">
        <f t="array" aca="1" ref="R151" ca="1">INDEX(Monsters[Ability 1 ID], I151)</f>
        <v>1</v>
      </c>
      <c r="S151" cm="1">
        <f t="array" aca="1" ref="S151" ca="1">INDEX(Monsters[Ability 2 ID], I151)</f>
        <v>7</v>
      </c>
      <c r="T151" cm="1">
        <f t="array" aca="1" ref="T151" ca="1">INDEX(Abilities[Stamina Cost], R151)</f>
        <v>5</v>
      </c>
      <c r="U151" cm="1">
        <f t="array" aca="1" ref="U151" ca="1">INDEX(Abilities[Stamina Cost], S151)</f>
        <v>5</v>
      </c>
      <c r="V151">
        <f t="shared" ca="1" si="72"/>
        <v>1</v>
      </c>
      <c r="W151">
        <f t="shared" ca="1" si="73"/>
        <v>5</v>
      </c>
      <c r="X151">
        <f t="shared" ca="1" si="74"/>
        <v>5</v>
      </c>
      <c r="Y151">
        <f t="shared" ca="1" si="75"/>
        <v>1</v>
      </c>
      <c r="Z151">
        <f t="shared" ca="1" si="76"/>
        <v>1</v>
      </c>
      <c r="AA151" s="19" cm="1">
        <f t="array" aca="1" ref="AA151" ca="1">INDEX(Abilities[Element ID], $Z151)</f>
        <v>1</v>
      </c>
      <c r="AB151" s="19" cm="1">
        <f t="array" aca="1" ref="AB151" ca="1">INDEX(Abilities[Stamina Cost], $Z151)</f>
        <v>5</v>
      </c>
      <c r="AC151" s="19" cm="1">
        <f t="array" aca="1" ref="AC151" ca="1">INDEX(Abilities[Min Damage], $Z151)</f>
        <v>3.5</v>
      </c>
      <c r="AD151" s="19" cm="1">
        <f t="array" aca="1" ref="AD151" ca="1">INDEX(Abilities[Max Damage], $Z151)</f>
        <v>10</v>
      </c>
      <c r="AE151" s="15">
        <f t="shared" ca="1" si="77"/>
        <v>5.2709779212097665</v>
      </c>
      <c r="AF151" t="str" cm="1">
        <f t="array" aca="1" ref="AF151" ca="1">INDEX(Abilities[Special Effect], Z151)</f>
        <v>Hit Chance</v>
      </c>
      <c r="AG151" t="b" cm="1">
        <f t="array" aca="1" ref="AG151" ca="1">RAND() &lt;INDEX(Abilities[Effect Chance], Z151)*O151/100</f>
        <v>0</v>
      </c>
      <c r="AH151" t="str">
        <f t="shared" ca="1" si="78"/>
        <v/>
      </c>
      <c r="AI151" s="15">
        <f t="shared" ca="1" si="79"/>
        <v>0</v>
      </c>
      <c r="AJ151" s="15">
        <f t="shared" ca="1" si="80"/>
        <v>7.1878110111921671</v>
      </c>
      <c r="AK151" t="b">
        <f t="shared" ca="1" si="81"/>
        <v>0</v>
      </c>
      <c r="AL151" t="b">
        <f ca="1">AND(AK151, H151=COUNTA(Parties[Player Party]))</f>
        <v>0</v>
      </c>
      <c r="AM151" s="15" cm="1">
        <f t="array" aca="1" ref="AM151" ca="1">INDEX(ElementMultiplier, BM151, P151)*100/N151</f>
        <v>0.76923076923076927</v>
      </c>
      <c r="AN151" s="15">
        <f t="shared" ca="1" si="82"/>
        <v>6</v>
      </c>
      <c r="AO151" s="19">
        <f t="shared" ca="1" si="83"/>
        <v>74</v>
      </c>
      <c r="AP151" s="19">
        <f t="shared" ca="1" si="84"/>
        <v>75</v>
      </c>
      <c r="AQ151" s="19">
        <f t="shared" ca="1" si="85"/>
        <v>70</v>
      </c>
      <c r="AR151" s="19">
        <f t="shared" ca="1" si="86"/>
        <v>65</v>
      </c>
      <c r="AS151" s="19">
        <f t="shared" ca="1" si="87"/>
        <v>50</v>
      </c>
      <c r="AT151">
        <f t="shared" ca="1" si="88"/>
        <v>1</v>
      </c>
      <c r="AU151" cm="1">
        <f t="array" aca="1" ref="AU151" ca="1">IF(AT151=AT150, AU150, INDEX(Parties[Opponent ID], AT151))</f>
        <v>8</v>
      </c>
      <c r="AV151" t="str" cm="1">
        <f t="array" aca="1" ref="AV151" ca="1">IF(AU151=AU150,AV150, INDEX(Monsters[Name], AU151))</f>
        <v>Ripper</v>
      </c>
      <c r="AW151" cm="1">
        <f t="array" aca="1" ref="AW151" ca="1">IF(AND($AT151=$AT150, $CF150=""), CA150, INDEX(Monsters[Health], $AU151))</f>
        <v>120</v>
      </c>
      <c r="AX151" cm="1">
        <f t="array" aca="1" ref="AX151" ca="1">IF(AND($AT151=$AT150, $CF150=""), CB150, INDEX(Monsters[Stamina], $AU151))</f>
        <v>90</v>
      </c>
      <c r="AY151" s="19" cm="1">
        <f t="array" aca="1" ref="AY151" ca="1">IF(AND($AT151=$AT150, $CF150=""), CC150, INDEX(Monsters[Attack], $AU151))</f>
        <v>100</v>
      </c>
      <c r="AZ151" s="19" cm="1">
        <f t="array" aca="1" ref="AZ151" ca="1">IF(AND($AT151=$AT150, $CF150=""), CD150, INDEX(Monsters[Defense], $AU151))</f>
        <v>18</v>
      </c>
      <c r="BA151" s="19" cm="1">
        <f t="array" aca="1" ref="BA151" ca="1">IF(AND($AT151=$AT150, $CF150=""), CE150, INDEX(Monsters[Luck], $AU151))</f>
        <v>70</v>
      </c>
      <c r="BB151" cm="1">
        <f t="array" aca="1" ref="BB151" ca="1">IF(AU151=AU150, BB150, MATCH(INDEX(Monsters[Element], AU151), Elements, 0))</f>
        <v>6</v>
      </c>
      <c r="BC151" s="4" cm="1">
        <f t="array" aca="1" ref="BC151" ca="1">INDEX(Monsters[Chance to Use 2], AU151)</f>
        <v>0.25</v>
      </c>
      <c r="BD151" cm="1">
        <f t="array" aca="1" ref="BD151" ca="1">INDEX(Monsters[Ability 1 ID], AU151)</f>
        <v>7</v>
      </c>
      <c r="BE151" cm="1">
        <f t="array" aca="1" ref="BE151" ca="1">INDEX(Monsters[Ability 2 ID], AU151)</f>
        <v>2</v>
      </c>
      <c r="BF151" cm="1">
        <f t="array" aca="1" ref="BF151" ca="1">INDEX(Abilities[Stamina Cost], BD151)</f>
        <v>5</v>
      </c>
      <c r="BG151" cm="1">
        <f t="array" aca="1" ref="BG151" ca="1">INDEX(Abilities[Stamina Cost], BE151)</f>
        <v>6</v>
      </c>
      <c r="BH151">
        <f t="shared" ca="1" si="89"/>
        <v>1</v>
      </c>
      <c r="BI151">
        <f t="shared" ca="1" si="90"/>
        <v>5</v>
      </c>
      <c r="BJ151">
        <f t="shared" ca="1" si="91"/>
        <v>6</v>
      </c>
      <c r="BK151">
        <f t="shared" ca="1" si="92"/>
        <v>1</v>
      </c>
      <c r="BL151">
        <f t="shared" ca="1" si="93"/>
        <v>7</v>
      </c>
      <c r="BM151" s="19" cm="1">
        <f t="array" aca="1" ref="BM151" ca="1">INDEX(Abilities[Element ID], $BL151)</f>
        <v>3</v>
      </c>
      <c r="BN151" s="19" cm="1">
        <f t="array" aca="1" ref="BN151" ca="1">INDEX(Abilities[Stamina Cost], $BL151)</f>
        <v>5</v>
      </c>
      <c r="BO151" s="19" cm="1">
        <f t="array" aca="1" ref="BO151" ca="1">INDEX(Abilities[Min Damage], $BL151)</f>
        <v>5</v>
      </c>
      <c r="BP151" s="19" cm="1">
        <f t="array" aca="1" ref="BP151" ca="1">INDEX(Abilities[Max Damage], $BL151)</f>
        <v>10</v>
      </c>
      <c r="BQ151" s="15">
        <f t="shared" ca="1" si="94"/>
        <v>7.1878110111921671</v>
      </c>
      <c r="BR151" t="str" cm="1">
        <f t="array" aca="1" ref="BR151" ca="1">INDEX(Abilities[Special Effect], BL151)</f>
        <v>Fortify</v>
      </c>
      <c r="BS151" t="b" cm="1">
        <f t="array" aca="1" ref="BS151" ca="1">RAND() &lt;INDEX(Abilities[Effect Chance], BL151)*BA151/100</f>
        <v>0</v>
      </c>
      <c r="BT151" t="str">
        <f t="shared" ca="1" si="95"/>
        <v/>
      </c>
      <c r="BU151" s="15">
        <f t="shared" ca="1" si="96"/>
        <v>7.1878110111921671</v>
      </c>
      <c r="BV151" s="15">
        <f t="shared" ca="1" si="97"/>
        <v>0</v>
      </c>
      <c r="BW151" t="b">
        <f t="shared" ca="1" si="98"/>
        <v>0</v>
      </c>
      <c r="BX151" t="b">
        <f ca="1">AND(BW151, AT151=COUNTA(Parties[Opponent Party]))</f>
        <v>0</v>
      </c>
      <c r="BY151" s="15" cm="1">
        <f t="array" aca="1" ref="BY151" ca="1">INDEX(ElementMultiplier, AA151, BB151)*100/AZ151</f>
        <v>8.3333333333333339</v>
      </c>
      <c r="BZ151" s="19">
        <f t="shared" ca="1" si="99"/>
        <v>0</v>
      </c>
      <c r="CA151" s="19">
        <f t="shared" ca="1" si="100"/>
        <v>120</v>
      </c>
      <c r="CB151" s="19">
        <f t="shared" ca="1" si="101"/>
        <v>85</v>
      </c>
      <c r="CC151" s="19">
        <f t="shared" ca="1" si="102"/>
        <v>100</v>
      </c>
      <c r="CD151" s="19">
        <f t="shared" ca="1" si="103"/>
        <v>18</v>
      </c>
      <c r="CE151" s="19">
        <f t="shared" ca="1" si="104"/>
        <v>70</v>
      </c>
      <c r="CF151" t="str">
        <f t="shared" ca="1" si="105"/>
        <v/>
      </c>
    </row>
    <row r="152" spans="8:84">
      <c r="H152">
        <f t="shared" ca="1" si="71"/>
        <v>1</v>
      </c>
      <c r="I152" cm="1">
        <f t="array" aca="1" ref="I152" ca="1">IF(H152=H151, I151, INDEX(Parties[Player ID], H152))</f>
        <v>1</v>
      </c>
      <c r="J152" t="str" cm="1">
        <f t="array" aca="1" ref="J152" ca="1">IF(I152=I151,J151, INDEX(Monsters[Name], I152))</f>
        <v>Hades</v>
      </c>
      <c r="K152" cm="1">
        <f t="array" aca="1" ref="K152" ca="1">IF(AND($H152=$H151, CF151=""), AO151, INDEX(Monsters[Health], $I152))</f>
        <v>74</v>
      </c>
      <c r="L152" cm="1">
        <f t="array" aca="1" ref="L152" ca="1">IF(AND($H152=$H151, $CF151=""), AP151, INDEX(Monsters[Stamina], $I152))</f>
        <v>75</v>
      </c>
      <c r="M152" s="19" cm="1">
        <f t="array" aca="1" ref="M152" ca="1">IF(AND($H152=$H151, $CF151=""), AQ151, INDEX(Monsters[Attack], $I152))</f>
        <v>70</v>
      </c>
      <c r="N152" s="19" cm="1">
        <f t="array" aca="1" ref="N152" ca="1">IF(AND($H152=$H151, $CF151=""), AR151, INDEX(Monsters[Defense], $I152))</f>
        <v>65</v>
      </c>
      <c r="O152" s="19" cm="1">
        <f t="array" aca="1" ref="O152" ca="1">IF(AND($H152=$H151, $CF151=""), AS151, INDEX(Monsters[Luck], $I152))</f>
        <v>50</v>
      </c>
      <c r="P152" cm="1">
        <f t="array" aca="1" ref="P152" ca="1">IF(I152=I151, P151, MATCH(INDEX(Monsters[Element], I152), Elements, 0))</f>
        <v>1</v>
      </c>
      <c r="Q152" s="4" cm="1">
        <f t="array" aca="1" ref="Q152" ca="1">INDEX(Monsters[Chance to Use 2], I152)</f>
        <v>0.55000000000000004</v>
      </c>
      <c r="R152" cm="1">
        <f t="array" aca="1" ref="R152" ca="1">INDEX(Monsters[Ability 1 ID], I152)</f>
        <v>1</v>
      </c>
      <c r="S152" cm="1">
        <f t="array" aca="1" ref="S152" ca="1">INDEX(Monsters[Ability 2 ID], I152)</f>
        <v>7</v>
      </c>
      <c r="T152" cm="1">
        <f t="array" aca="1" ref="T152" ca="1">INDEX(Abilities[Stamina Cost], R152)</f>
        <v>5</v>
      </c>
      <c r="U152" cm="1">
        <f t="array" aca="1" ref="U152" ca="1">INDEX(Abilities[Stamina Cost], S152)</f>
        <v>5</v>
      </c>
      <c r="V152">
        <f t="shared" ca="1" si="72"/>
        <v>1</v>
      </c>
      <c r="W152">
        <f t="shared" ca="1" si="73"/>
        <v>5</v>
      </c>
      <c r="X152">
        <f t="shared" ca="1" si="74"/>
        <v>5</v>
      </c>
      <c r="Y152">
        <f t="shared" ca="1" si="75"/>
        <v>1</v>
      </c>
      <c r="Z152">
        <f t="shared" ca="1" si="76"/>
        <v>1</v>
      </c>
      <c r="AA152" s="19" cm="1">
        <f t="array" aca="1" ref="AA152" ca="1">INDEX(Abilities[Element ID], $Z152)</f>
        <v>1</v>
      </c>
      <c r="AB152" s="19" cm="1">
        <f t="array" aca="1" ref="AB152" ca="1">INDEX(Abilities[Stamina Cost], $Z152)</f>
        <v>5</v>
      </c>
      <c r="AC152" s="19" cm="1">
        <f t="array" aca="1" ref="AC152" ca="1">INDEX(Abilities[Min Damage], $Z152)</f>
        <v>3.5</v>
      </c>
      <c r="AD152" s="19" cm="1">
        <f t="array" aca="1" ref="AD152" ca="1">INDEX(Abilities[Max Damage], $Z152)</f>
        <v>10</v>
      </c>
      <c r="AE152" s="15">
        <f t="shared" ca="1" si="77"/>
        <v>4.3107474054151185</v>
      </c>
      <c r="AF152" t="str" cm="1">
        <f t="array" aca="1" ref="AF152" ca="1">INDEX(Abilities[Special Effect], Z152)</f>
        <v>Hit Chance</v>
      </c>
      <c r="AG152" t="b" cm="1">
        <f t="array" aca="1" ref="AG152" ca="1">RAND() &lt;INDEX(Abilities[Effect Chance], Z152)*O152/100</f>
        <v>0</v>
      </c>
      <c r="AH152" t="str">
        <f t="shared" ca="1" si="78"/>
        <v/>
      </c>
      <c r="AI152" s="15">
        <f t="shared" ca="1" si="79"/>
        <v>0</v>
      </c>
      <c r="AJ152" s="15">
        <f t="shared" ca="1" si="80"/>
        <v>6.2598168525219622</v>
      </c>
      <c r="AK152" t="b">
        <f t="shared" ca="1" si="81"/>
        <v>0</v>
      </c>
      <c r="AL152" t="b">
        <f ca="1">AND(AK152, H152=COUNTA(Parties[Player Party]))</f>
        <v>0</v>
      </c>
      <c r="AM152" s="15" cm="1">
        <f t="array" aca="1" ref="AM152" ca="1">INDEX(ElementMultiplier, BM152, P152)*100/N152</f>
        <v>0.76923076923076927</v>
      </c>
      <c r="AN152" s="15">
        <f t="shared" ca="1" si="82"/>
        <v>5</v>
      </c>
      <c r="AO152" s="19">
        <f t="shared" ca="1" si="83"/>
        <v>69</v>
      </c>
      <c r="AP152" s="19">
        <f t="shared" ca="1" si="84"/>
        <v>70</v>
      </c>
      <c r="AQ152" s="19">
        <f t="shared" ca="1" si="85"/>
        <v>70</v>
      </c>
      <c r="AR152" s="19">
        <f t="shared" ca="1" si="86"/>
        <v>65</v>
      </c>
      <c r="AS152" s="19">
        <f t="shared" ca="1" si="87"/>
        <v>50</v>
      </c>
      <c r="AT152">
        <f t="shared" ca="1" si="88"/>
        <v>1</v>
      </c>
      <c r="AU152" cm="1">
        <f t="array" aca="1" ref="AU152" ca="1">IF(AT152=AT151, AU151, INDEX(Parties[Opponent ID], AT152))</f>
        <v>8</v>
      </c>
      <c r="AV152" t="str" cm="1">
        <f t="array" aca="1" ref="AV152" ca="1">IF(AU152=AU151,AV151, INDEX(Monsters[Name], AU152))</f>
        <v>Ripper</v>
      </c>
      <c r="AW152" cm="1">
        <f t="array" aca="1" ref="AW152" ca="1">IF(AND($AT152=$AT151, $CF151=""), CA151, INDEX(Monsters[Health], $AU152))</f>
        <v>120</v>
      </c>
      <c r="AX152" cm="1">
        <f t="array" aca="1" ref="AX152" ca="1">IF(AND($AT152=$AT151, $CF151=""), CB151, INDEX(Monsters[Stamina], $AU152))</f>
        <v>85</v>
      </c>
      <c r="AY152" s="19" cm="1">
        <f t="array" aca="1" ref="AY152" ca="1">IF(AND($AT152=$AT151, $CF151=""), CC151, INDEX(Monsters[Attack], $AU152))</f>
        <v>100</v>
      </c>
      <c r="AZ152" s="19" cm="1">
        <f t="array" aca="1" ref="AZ152" ca="1">IF(AND($AT152=$AT151, $CF151=""), CD151, INDEX(Monsters[Defense], $AU152))</f>
        <v>18</v>
      </c>
      <c r="BA152" s="19" cm="1">
        <f t="array" aca="1" ref="BA152" ca="1">IF(AND($AT152=$AT151, $CF151=""), CE151, INDEX(Monsters[Luck], $AU152))</f>
        <v>70</v>
      </c>
      <c r="BB152" cm="1">
        <f t="array" aca="1" ref="BB152" ca="1">IF(AU152=AU151, BB151, MATCH(INDEX(Monsters[Element], AU152), Elements, 0))</f>
        <v>6</v>
      </c>
      <c r="BC152" s="4" cm="1">
        <f t="array" aca="1" ref="BC152" ca="1">INDEX(Monsters[Chance to Use 2], AU152)</f>
        <v>0.25</v>
      </c>
      <c r="BD152" cm="1">
        <f t="array" aca="1" ref="BD152" ca="1">INDEX(Monsters[Ability 1 ID], AU152)</f>
        <v>7</v>
      </c>
      <c r="BE152" cm="1">
        <f t="array" aca="1" ref="BE152" ca="1">INDEX(Monsters[Ability 2 ID], AU152)</f>
        <v>2</v>
      </c>
      <c r="BF152" cm="1">
        <f t="array" aca="1" ref="BF152" ca="1">INDEX(Abilities[Stamina Cost], BD152)</f>
        <v>5</v>
      </c>
      <c r="BG152" cm="1">
        <f t="array" aca="1" ref="BG152" ca="1">INDEX(Abilities[Stamina Cost], BE152)</f>
        <v>6</v>
      </c>
      <c r="BH152">
        <f t="shared" ca="1" si="89"/>
        <v>1</v>
      </c>
      <c r="BI152">
        <f t="shared" ca="1" si="90"/>
        <v>5</v>
      </c>
      <c r="BJ152">
        <f t="shared" ca="1" si="91"/>
        <v>6</v>
      </c>
      <c r="BK152">
        <f t="shared" ca="1" si="92"/>
        <v>1</v>
      </c>
      <c r="BL152">
        <f t="shared" ca="1" si="93"/>
        <v>7</v>
      </c>
      <c r="BM152" s="19" cm="1">
        <f t="array" aca="1" ref="BM152" ca="1">INDEX(Abilities[Element ID], $BL152)</f>
        <v>3</v>
      </c>
      <c r="BN152" s="19" cm="1">
        <f t="array" aca="1" ref="BN152" ca="1">INDEX(Abilities[Stamina Cost], $BL152)</f>
        <v>5</v>
      </c>
      <c r="BO152" s="19" cm="1">
        <f t="array" aca="1" ref="BO152" ca="1">INDEX(Abilities[Min Damage], $BL152)</f>
        <v>5</v>
      </c>
      <c r="BP152" s="19" cm="1">
        <f t="array" aca="1" ref="BP152" ca="1">INDEX(Abilities[Max Damage], $BL152)</f>
        <v>10</v>
      </c>
      <c r="BQ152" s="15">
        <f t="shared" ca="1" si="94"/>
        <v>6.2598168525219622</v>
      </c>
      <c r="BR152" t="str" cm="1">
        <f t="array" aca="1" ref="BR152" ca="1">INDEX(Abilities[Special Effect], BL152)</f>
        <v>Fortify</v>
      </c>
      <c r="BS152" t="b" cm="1">
        <f t="array" aca="1" ref="BS152" ca="1">RAND() &lt;INDEX(Abilities[Effect Chance], BL152)*BA152/100</f>
        <v>1</v>
      </c>
      <c r="BT152" t="str">
        <f t="shared" ca="1" si="95"/>
        <v>Fortify</v>
      </c>
      <c r="BU152" s="15">
        <f t="shared" ca="1" si="96"/>
        <v>6.2598168525219622</v>
      </c>
      <c r="BV152" s="15">
        <f t="shared" ca="1" si="97"/>
        <v>0</v>
      </c>
      <c r="BW152" t="b">
        <f t="shared" ca="1" si="98"/>
        <v>0</v>
      </c>
      <c r="BX152" t="b">
        <f ca="1">AND(BW152, AT152=COUNTA(Parties[Opponent Party]))</f>
        <v>0</v>
      </c>
      <c r="BY152" s="15" cm="1">
        <f t="array" aca="1" ref="BY152" ca="1">INDEX(ElementMultiplier, AA152, BB152)*100/AZ152</f>
        <v>8.3333333333333339</v>
      </c>
      <c r="BZ152" s="19">
        <f t="shared" ca="1" si="99"/>
        <v>0</v>
      </c>
      <c r="CA152" s="19">
        <f t="shared" ca="1" si="100"/>
        <v>120</v>
      </c>
      <c r="CB152" s="19">
        <f t="shared" ca="1" si="101"/>
        <v>80</v>
      </c>
      <c r="CC152" s="19">
        <f t="shared" ca="1" si="102"/>
        <v>100</v>
      </c>
      <c r="CD152" s="19">
        <f t="shared" ca="1" si="103"/>
        <v>20</v>
      </c>
      <c r="CE152" s="19">
        <f t="shared" ca="1" si="104"/>
        <v>70</v>
      </c>
      <c r="CF152" t="str">
        <f t="shared" ca="1" si="105"/>
        <v/>
      </c>
    </row>
    <row r="153" spans="8:84">
      <c r="H153">
        <f t="shared" ca="1" si="71"/>
        <v>1</v>
      </c>
      <c r="I153" cm="1">
        <f t="array" aca="1" ref="I153" ca="1">IF(H153=H152, I152, INDEX(Parties[Player ID], H153))</f>
        <v>1</v>
      </c>
      <c r="J153" t="str" cm="1">
        <f t="array" aca="1" ref="J153" ca="1">IF(I153=I152,J152, INDEX(Monsters[Name], I153))</f>
        <v>Hades</v>
      </c>
      <c r="K153" cm="1">
        <f t="array" aca="1" ref="K153" ca="1">IF(AND($H153=$H152, CF152=""), AO152, INDEX(Monsters[Health], $I153))</f>
        <v>69</v>
      </c>
      <c r="L153" cm="1">
        <f t="array" aca="1" ref="L153" ca="1">IF(AND($H153=$H152, $CF152=""), AP152, INDEX(Monsters[Stamina], $I153))</f>
        <v>70</v>
      </c>
      <c r="M153" s="19" cm="1">
        <f t="array" aca="1" ref="M153" ca="1">IF(AND($H153=$H152, $CF152=""), AQ152, INDEX(Monsters[Attack], $I153))</f>
        <v>70</v>
      </c>
      <c r="N153" s="19" cm="1">
        <f t="array" aca="1" ref="N153" ca="1">IF(AND($H153=$H152, $CF152=""), AR152, INDEX(Monsters[Defense], $I153))</f>
        <v>65</v>
      </c>
      <c r="O153" s="19" cm="1">
        <f t="array" aca="1" ref="O153" ca="1">IF(AND($H153=$H152, $CF152=""), AS152, INDEX(Monsters[Luck], $I153))</f>
        <v>50</v>
      </c>
      <c r="P153" cm="1">
        <f t="array" aca="1" ref="P153" ca="1">IF(I153=I152, P152, MATCH(INDEX(Monsters[Element], I153), Elements, 0))</f>
        <v>1</v>
      </c>
      <c r="Q153" s="4" cm="1">
        <f t="array" aca="1" ref="Q153" ca="1">INDEX(Monsters[Chance to Use 2], I153)</f>
        <v>0.55000000000000004</v>
      </c>
      <c r="R153" cm="1">
        <f t="array" aca="1" ref="R153" ca="1">INDEX(Monsters[Ability 1 ID], I153)</f>
        <v>1</v>
      </c>
      <c r="S153" cm="1">
        <f t="array" aca="1" ref="S153" ca="1">INDEX(Monsters[Ability 2 ID], I153)</f>
        <v>7</v>
      </c>
      <c r="T153" cm="1">
        <f t="array" aca="1" ref="T153" ca="1">INDEX(Abilities[Stamina Cost], R153)</f>
        <v>5</v>
      </c>
      <c r="U153" cm="1">
        <f t="array" aca="1" ref="U153" ca="1">INDEX(Abilities[Stamina Cost], S153)</f>
        <v>5</v>
      </c>
      <c r="V153">
        <f t="shared" ca="1" si="72"/>
        <v>1</v>
      </c>
      <c r="W153">
        <f t="shared" ca="1" si="73"/>
        <v>5</v>
      </c>
      <c r="X153">
        <f t="shared" ca="1" si="74"/>
        <v>5</v>
      </c>
      <c r="Y153">
        <f t="shared" ca="1" si="75"/>
        <v>1</v>
      </c>
      <c r="Z153">
        <f t="shared" ca="1" si="76"/>
        <v>1</v>
      </c>
      <c r="AA153" s="19" cm="1">
        <f t="array" aca="1" ref="AA153" ca="1">INDEX(Abilities[Element ID], $Z153)</f>
        <v>1</v>
      </c>
      <c r="AB153" s="19" cm="1">
        <f t="array" aca="1" ref="AB153" ca="1">INDEX(Abilities[Stamina Cost], $Z153)</f>
        <v>5</v>
      </c>
      <c r="AC153" s="19" cm="1">
        <f t="array" aca="1" ref="AC153" ca="1">INDEX(Abilities[Min Damage], $Z153)</f>
        <v>3.5</v>
      </c>
      <c r="AD153" s="19" cm="1">
        <f t="array" aca="1" ref="AD153" ca="1">INDEX(Abilities[Max Damage], $Z153)</f>
        <v>10</v>
      </c>
      <c r="AE153" s="15">
        <f t="shared" ca="1" si="77"/>
        <v>4.3575673105512616</v>
      </c>
      <c r="AF153" t="str" cm="1">
        <f t="array" aca="1" ref="AF153" ca="1">INDEX(Abilities[Special Effect], Z153)</f>
        <v>Hit Chance</v>
      </c>
      <c r="AG153" t="b" cm="1">
        <f t="array" aca="1" ref="AG153" ca="1">RAND() &lt;INDEX(Abilities[Effect Chance], Z153)*O153/100</f>
        <v>0</v>
      </c>
      <c r="AH153" t="str">
        <f t="shared" ca="1" si="78"/>
        <v/>
      </c>
      <c r="AI153" s="15">
        <f t="shared" ca="1" si="79"/>
        <v>0</v>
      </c>
      <c r="AJ153" s="15">
        <f t="shared" ca="1" si="80"/>
        <v>7.1200115752791797</v>
      </c>
      <c r="AK153" t="b">
        <f t="shared" ca="1" si="81"/>
        <v>0</v>
      </c>
      <c r="AL153" t="b">
        <f ca="1">AND(AK153, H153=COUNTA(Parties[Player Party]))</f>
        <v>0</v>
      </c>
      <c r="AM153" s="15" cm="1">
        <f t="array" aca="1" ref="AM153" ca="1">INDEX(ElementMultiplier, BM153, P153)*100/N153</f>
        <v>0.76923076923076927</v>
      </c>
      <c r="AN153" s="15">
        <f t="shared" ca="1" si="82"/>
        <v>5</v>
      </c>
      <c r="AO153" s="19">
        <f t="shared" ca="1" si="83"/>
        <v>64</v>
      </c>
      <c r="AP153" s="19">
        <f t="shared" ca="1" si="84"/>
        <v>65</v>
      </c>
      <c r="AQ153" s="19">
        <f t="shared" ca="1" si="85"/>
        <v>70</v>
      </c>
      <c r="AR153" s="19">
        <f t="shared" ca="1" si="86"/>
        <v>65</v>
      </c>
      <c r="AS153" s="19">
        <f t="shared" ca="1" si="87"/>
        <v>50</v>
      </c>
      <c r="AT153">
        <f t="shared" ca="1" si="88"/>
        <v>1</v>
      </c>
      <c r="AU153" cm="1">
        <f t="array" aca="1" ref="AU153" ca="1">IF(AT153=AT152, AU152, INDEX(Parties[Opponent ID], AT153))</f>
        <v>8</v>
      </c>
      <c r="AV153" t="str" cm="1">
        <f t="array" aca="1" ref="AV153" ca="1">IF(AU153=AU152,AV152, INDEX(Monsters[Name], AU153))</f>
        <v>Ripper</v>
      </c>
      <c r="AW153" cm="1">
        <f t="array" aca="1" ref="AW153" ca="1">IF(AND($AT153=$AT152, $CF152=""), CA152, INDEX(Monsters[Health], $AU153))</f>
        <v>120</v>
      </c>
      <c r="AX153" cm="1">
        <f t="array" aca="1" ref="AX153" ca="1">IF(AND($AT153=$AT152, $CF152=""), CB152, INDEX(Monsters[Stamina], $AU153))</f>
        <v>80</v>
      </c>
      <c r="AY153" s="19" cm="1">
        <f t="array" aca="1" ref="AY153" ca="1">IF(AND($AT153=$AT152, $CF152=""), CC152, INDEX(Monsters[Attack], $AU153))</f>
        <v>100</v>
      </c>
      <c r="AZ153" s="19" cm="1">
        <f t="array" aca="1" ref="AZ153" ca="1">IF(AND($AT153=$AT152, $CF152=""), CD152, INDEX(Monsters[Defense], $AU153))</f>
        <v>20</v>
      </c>
      <c r="BA153" s="19" cm="1">
        <f t="array" aca="1" ref="BA153" ca="1">IF(AND($AT153=$AT152, $CF152=""), CE152, INDEX(Monsters[Luck], $AU153))</f>
        <v>70</v>
      </c>
      <c r="BB153" cm="1">
        <f t="array" aca="1" ref="BB153" ca="1">IF(AU153=AU152, BB152, MATCH(INDEX(Monsters[Element], AU153), Elements, 0))</f>
        <v>6</v>
      </c>
      <c r="BC153" s="4" cm="1">
        <f t="array" aca="1" ref="BC153" ca="1">INDEX(Monsters[Chance to Use 2], AU153)</f>
        <v>0.25</v>
      </c>
      <c r="BD153" cm="1">
        <f t="array" aca="1" ref="BD153" ca="1">INDEX(Monsters[Ability 1 ID], AU153)</f>
        <v>7</v>
      </c>
      <c r="BE153" cm="1">
        <f t="array" aca="1" ref="BE153" ca="1">INDEX(Monsters[Ability 2 ID], AU153)</f>
        <v>2</v>
      </c>
      <c r="BF153" cm="1">
        <f t="array" aca="1" ref="BF153" ca="1">INDEX(Abilities[Stamina Cost], BD153)</f>
        <v>5</v>
      </c>
      <c r="BG153" cm="1">
        <f t="array" aca="1" ref="BG153" ca="1">INDEX(Abilities[Stamina Cost], BE153)</f>
        <v>6</v>
      </c>
      <c r="BH153">
        <f t="shared" ca="1" si="89"/>
        <v>1</v>
      </c>
      <c r="BI153">
        <f t="shared" ca="1" si="90"/>
        <v>5</v>
      </c>
      <c r="BJ153">
        <f t="shared" ca="1" si="91"/>
        <v>6</v>
      </c>
      <c r="BK153">
        <f t="shared" ca="1" si="92"/>
        <v>1</v>
      </c>
      <c r="BL153">
        <f t="shared" ca="1" si="93"/>
        <v>7</v>
      </c>
      <c r="BM153" s="19" cm="1">
        <f t="array" aca="1" ref="BM153" ca="1">INDEX(Abilities[Element ID], $BL153)</f>
        <v>3</v>
      </c>
      <c r="BN153" s="19" cm="1">
        <f t="array" aca="1" ref="BN153" ca="1">INDEX(Abilities[Stamina Cost], $BL153)</f>
        <v>5</v>
      </c>
      <c r="BO153" s="19" cm="1">
        <f t="array" aca="1" ref="BO153" ca="1">INDEX(Abilities[Min Damage], $BL153)</f>
        <v>5</v>
      </c>
      <c r="BP153" s="19" cm="1">
        <f t="array" aca="1" ref="BP153" ca="1">INDEX(Abilities[Max Damage], $BL153)</f>
        <v>10</v>
      </c>
      <c r="BQ153" s="15">
        <f t="shared" ca="1" si="94"/>
        <v>7.1200115752791797</v>
      </c>
      <c r="BR153" t="str" cm="1">
        <f t="array" aca="1" ref="BR153" ca="1">INDEX(Abilities[Special Effect], BL153)</f>
        <v>Fortify</v>
      </c>
      <c r="BS153" t="b" cm="1">
        <f t="array" aca="1" ref="BS153" ca="1">RAND() &lt;INDEX(Abilities[Effect Chance], BL153)*BA153/100</f>
        <v>0</v>
      </c>
      <c r="BT153" t="str">
        <f t="shared" ca="1" si="95"/>
        <v/>
      </c>
      <c r="BU153" s="15">
        <f t="shared" ca="1" si="96"/>
        <v>7.1200115752791797</v>
      </c>
      <c r="BV153" s="15">
        <f t="shared" ca="1" si="97"/>
        <v>0</v>
      </c>
      <c r="BW153" t="b">
        <f t="shared" ca="1" si="98"/>
        <v>0</v>
      </c>
      <c r="BX153" t="b">
        <f ca="1">AND(BW153, AT153=COUNTA(Parties[Opponent Party]))</f>
        <v>0</v>
      </c>
      <c r="BY153" s="15" cm="1">
        <f t="array" aca="1" ref="BY153" ca="1">INDEX(ElementMultiplier, AA153, BB153)*100/AZ153</f>
        <v>7.5</v>
      </c>
      <c r="BZ153" s="19">
        <f t="shared" ca="1" si="99"/>
        <v>0</v>
      </c>
      <c r="CA153" s="19">
        <f t="shared" ca="1" si="100"/>
        <v>120</v>
      </c>
      <c r="CB153" s="19">
        <f t="shared" ca="1" si="101"/>
        <v>75</v>
      </c>
      <c r="CC153" s="19">
        <f t="shared" ca="1" si="102"/>
        <v>100</v>
      </c>
      <c r="CD153" s="19">
        <f t="shared" ca="1" si="103"/>
        <v>20</v>
      </c>
      <c r="CE153" s="19">
        <f t="shared" ca="1" si="104"/>
        <v>70</v>
      </c>
      <c r="CF153" t="str">
        <f t="shared" ca="1" si="105"/>
        <v/>
      </c>
    </row>
    <row r="154" spans="8:84">
      <c r="H154">
        <f t="shared" ca="1" si="71"/>
        <v>1</v>
      </c>
      <c r="I154" cm="1">
        <f t="array" aca="1" ref="I154" ca="1">IF(H154=H153, I153, INDEX(Parties[Player ID], H154))</f>
        <v>1</v>
      </c>
      <c r="J154" t="str" cm="1">
        <f t="array" aca="1" ref="J154" ca="1">IF(I154=I153,J153, INDEX(Monsters[Name], I154))</f>
        <v>Hades</v>
      </c>
      <c r="K154" cm="1">
        <f t="array" aca="1" ref="K154" ca="1">IF(AND($H154=$H153, CF153=""), AO153, INDEX(Monsters[Health], $I154))</f>
        <v>64</v>
      </c>
      <c r="L154" cm="1">
        <f t="array" aca="1" ref="L154" ca="1">IF(AND($H154=$H153, $CF153=""), AP153, INDEX(Monsters[Stamina], $I154))</f>
        <v>65</v>
      </c>
      <c r="M154" s="19" cm="1">
        <f t="array" aca="1" ref="M154" ca="1">IF(AND($H154=$H153, $CF153=""), AQ153, INDEX(Monsters[Attack], $I154))</f>
        <v>70</v>
      </c>
      <c r="N154" s="19" cm="1">
        <f t="array" aca="1" ref="N154" ca="1">IF(AND($H154=$H153, $CF153=""), AR153, INDEX(Monsters[Defense], $I154))</f>
        <v>65</v>
      </c>
      <c r="O154" s="19" cm="1">
        <f t="array" aca="1" ref="O154" ca="1">IF(AND($H154=$H153, $CF153=""), AS153, INDEX(Monsters[Luck], $I154))</f>
        <v>50</v>
      </c>
      <c r="P154" cm="1">
        <f t="array" aca="1" ref="P154" ca="1">IF(I154=I153, P153, MATCH(INDEX(Monsters[Element], I154), Elements, 0))</f>
        <v>1</v>
      </c>
      <c r="Q154" s="4" cm="1">
        <f t="array" aca="1" ref="Q154" ca="1">INDEX(Monsters[Chance to Use 2], I154)</f>
        <v>0.55000000000000004</v>
      </c>
      <c r="R154" cm="1">
        <f t="array" aca="1" ref="R154" ca="1">INDEX(Monsters[Ability 1 ID], I154)</f>
        <v>1</v>
      </c>
      <c r="S154" cm="1">
        <f t="array" aca="1" ref="S154" ca="1">INDEX(Monsters[Ability 2 ID], I154)</f>
        <v>7</v>
      </c>
      <c r="T154" cm="1">
        <f t="array" aca="1" ref="T154" ca="1">INDEX(Abilities[Stamina Cost], R154)</f>
        <v>5</v>
      </c>
      <c r="U154" cm="1">
        <f t="array" aca="1" ref="U154" ca="1">INDEX(Abilities[Stamina Cost], S154)</f>
        <v>5</v>
      </c>
      <c r="V154">
        <f t="shared" ca="1" si="72"/>
        <v>1</v>
      </c>
      <c r="W154">
        <f t="shared" ca="1" si="73"/>
        <v>5</v>
      </c>
      <c r="X154">
        <f t="shared" ca="1" si="74"/>
        <v>5</v>
      </c>
      <c r="Y154">
        <f t="shared" ca="1" si="75"/>
        <v>2</v>
      </c>
      <c r="Z154">
        <f t="shared" ca="1" si="76"/>
        <v>7</v>
      </c>
      <c r="AA154" s="19" cm="1">
        <f t="array" aca="1" ref="AA154" ca="1">INDEX(Abilities[Element ID], $Z154)</f>
        <v>3</v>
      </c>
      <c r="AB154" s="19" cm="1">
        <f t="array" aca="1" ref="AB154" ca="1">INDEX(Abilities[Stamina Cost], $Z154)</f>
        <v>5</v>
      </c>
      <c r="AC154" s="19" cm="1">
        <f t="array" aca="1" ref="AC154" ca="1">INDEX(Abilities[Min Damage], $Z154)</f>
        <v>5</v>
      </c>
      <c r="AD154" s="19" cm="1">
        <f t="array" aca="1" ref="AD154" ca="1">INDEX(Abilities[Max Damage], $Z154)</f>
        <v>10</v>
      </c>
      <c r="AE154" s="15">
        <f t="shared" ca="1" si="77"/>
        <v>4.8433805709564828</v>
      </c>
      <c r="AF154" t="str" cm="1">
        <f t="array" aca="1" ref="AF154" ca="1">INDEX(Abilities[Special Effect], Z154)</f>
        <v>Fortify</v>
      </c>
      <c r="AG154" t="b" cm="1">
        <f t="array" aca="1" ref="AG154" ca="1">RAND() &lt;INDEX(Abilities[Effect Chance], Z154)*O154/100</f>
        <v>1</v>
      </c>
      <c r="AH154" t="str">
        <f t="shared" ca="1" si="78"/>
        <v>Fortify</v>
      </c>
      <c r="AI154" s="15">
        <f t="shared" ca="1" si="79"/>
        <v>4.8433805709564828</v>
      </c>
      <c r="AJ154" s="15">
        <f t="shared" ca="1" si="80"/>
        <v>17.028047711010711</v>
      </c>
      <c r="AK154" t="b">
        <f t="shared" ca="1" si="81"/>
        <v>0</v>
      </c>
      <c r="AL154" t="b">
        <f ca="1">AND(AK154, H154=COUNTA(Parties[Player Party]))</f>
        <v>0</v>
      </c>
      <c r="AM154" s="15" cm="1">
        <f t="array" aca="1" ref="AM154" ca="1">INDEX(ElementMultiplier, BM154, P154)*100/N154</f>
        <v>1.5384615384615385</v>
      </c>
      <c r="AN154" s="15">
        <f t="shared" ca="1" si="82"/>
        <v>26</v>
      </c>
      <c r="AO154" s="19">
        <f t="shared" ca="1" si="83"/>
        <v>38</v>
      </c>
      <c r="AP154" s="19">
        <f t="shared" ca="1" si="84"/>
        <v>60</v>
      </c>
      <c r="AQ154" s="19">
        <f t="shared" ca="1" si="85"/>
        <v>70</v>
      </c>
      <c r="AR154" s="19">
        <f t="shared" ca="1" si="86"/>
        <v>64</v>
      </c>
      <c r="AS154" s="19">
        <f t="shared" ca="1" si="87"/>
        <v>50</v>
      </c>
      <c r="AT154">
        <f t="shared" ca="1" si="88"/>
        <v>1</v>
      </c>
      <c r="AU154" cm="1">
        <f t="array" aca="1" ref="AU154" ca="1">IF(AT154=AT153, AU153, INDEX(Parties[Opponent ID], AT154))</f>
        <v>8</v>
      </c>
      <c r="AV154" t="str" cm="1">
        <f t="array" aca="1" ref="AV154" ca="1">IF(AU154=AU153,AV153, INDEX(Monsters[Name], AU154))</f>
        <v>Ripper</v>
      </c>
      <c r="AW154" cm="1">
        <f t="array" aca="1" ref="AW154" ca="1">IF(AND($AT154=$AT153, $CF153=""), CA153, INDEX(Monsters[Health], $AU154))</f>
        <v>120</v>
      </c>
      <c r="AX154" cm="1">
        <f t="array" aca="1" ref="AX154" ca="1">IF(AND($AT154=$AT153, $CF153=""), CB153, INDEX(Monsters[Stamina], $AU154))</f>
        <v>75</v>
      </c>
      <c r="AY154" s="19" cm="1">
        <f t="array" aca="1" ref="AY154" ca="1">IF(AND($AT154=$AT153, $CF153=""), CC153, INDEX(Monsters[Attack], $AU154))</f>
        <v>100</v>
      </c>
      <c r="AZ154" s="19" cm="1">
        <f t="array" aca="1" ref="AZ154" ca="1">IF(AND($AT154=$AT153, $CF153=""), CD153, INDEX(Monsters[Defense], $AU154))</f>
        <v>20</v>
      </c>
      <c r="BA154" s="19" cm="1">
        <f t="array" aca="1" ref="BA154" ca="1">IF(AND($AT154=$AT153, $CF153=""), CE153, INDEX(Monsters[Luck], $AU154))</f>
        <v>70</v>
      </c>
      <c r="BB154" cm="1">
        <f t="array" aca="1" ref="BB154" ca="1">IF(AU154=AU153, BB153, MATCH(INDEX(Monsters[Element], AU154), Elements, 0))</f>
        <v>6</v>
      </c>
      <c r="BC154" s="4" cm="1">
        <f t="array" aca="1" ref="BC154" ca="1">INDEX(Monsters[Chance to Use 2], AU154)</f>
        <v>0.25</v>
      </c>
      <c r="BD154" cm="1">
        <f t="array" aca="1" ref="BD154" ca="1">INDEX(Monsters[Ability 1 ID], AU154)</f>
        <v>7</v>
      </c>
      <c r="BE154" cm="1">
        <f t="array" aca="1" ref="BE154" ca="1">INDEX(Monsters[Ability 2 ID], AU154)</f>
        <v>2</v>
      </c>
      <c r="BF154" cm="1">
        <f t="array" aca="1" ref="BF154" ca="1">INDEX(Abilities[Stamina Cost], BD154)</f>
        <v>5</v>
      </c>
      <c r="BG154" cm="1">
        <f t="array" aca="1" ref="BG154" ca="1">INDEX(Abilities[Stamina Cost], BE154)</f>
        <v>6</v>
      </c>
      <c r="BH154">
        <f t="shared" ca="1" si="89"/>
        <v>1</v>
      </c>
      <c r="BI154">
        <f t="shared" ca="1" si="90"/>
        <v>5</v>
      </c>
      <c r="BJ154">
        <f t="shared" ca="1" si="91"/>
        <v>6</v>
      </c>
      <c r="BK154">
        <f t="shared" ca="1" si="92"/>
        <v>2</v>
      </c>
      <c r="BL154">
        <f t="shared" ca="1" si="93"/>
        <v>2</v>
      </c>
      <c r="BM154" s="19" cm="1">
        <f t="array" aca="1" ref="BM154" ca="1">INDEX(Abilities[Element ID], $BL154)</f>
        <v>1</v>
      </c>
      <c r="BN154" s="19" cm="1">
        <f t="array" aca="1" ref="BN154" ca="1">INDEX(Abilities[Stamina Cost], $BL154)</f>
        <v>6</v>
      </c>
      <c r="BO154" s="19" cm="1">
        <f t="array" aca="1" ref="BO154" ca="1">INDEX(Abilities[Min Damage], $BL154)</f>
        <v>10</v>
      </c>
      <c r="BP154" s="19" cm="1">
        <f t="array" aca="1" ref="BP154" ca="1">INDEX(Abilities[Max Damage], $BL154)</f>
        <v>25</v>
      </c>
      <c r="BQ154" s="15">
        <f t="shared" ca="1" si="94"/>
        <v>17.028047711010711</v>
      </c>
      <c r="BR154" t="str" cm="1">
        <f t="array" aca="1" ref="BR154" ca="1">INDEX(Abilities[Special Effect], BL154)</f>
        <v>Sunder</v>
      </c>
      <c r="BS154" t="b" cm="1">
        <f t="array" aca="1" ref="BS154" ca="1">RAND() &lt;INDEX(Abilities[Effect Chance], BL154)*BA154/100</f>
        <v>1</v>
      </c>
      <c r="BT154" t="str">
        <f t="shared" ca="1" si="95"/>
        <v>Sunder</v>
      </c>
      <c r="BU154" s="15">
        <f t="shared" ca="1" si="96"/>
        <v>17.028047711010711</v>
      </c>
      <c r="BV154" s="15">
        <f t="shared" ca="1" si="97"/>
        <v>4.8433805709564828</v>
      </c>
      <c r="BW154" t="b">
        <f t="shared" ca="1" si="98"/>
        <v>0</v>
      </c>
      <c r="BX154" t="b">
        <f ca="1">AND(BW154, AT154=COUNTA(Parties[Opponent Party]))</f>
        <v>0</v>
      </c>
      <c r="BY154" s="15" cm="1">
        <f t="array" aca="1" ref="BY154" ca="1">INDEX(ElementMultiplier, AA154, BB154)*100/AZ154</f>
        <v>5</v>
      </c>
      <c r="BZ154" s="19">
        <f t="shared" ca="1" si="99"/>
        <v>24</v>
      </c>
      <c r="CA154" s="19">
        <f t="shared" ca="1" si="100"/>
        <v>96</v>
      </c>
      <c r="CB154" s="19">
        <f t="shared" ca="1" si="101"/>
        <v>69</v>
      </c>
      <c r="CC154" s="19">
        <f t="shared" ca="1" si="102"/>
        <v>100</v>
      </c>
      <c r="CD154" s="19">
        <f t="shared" ca="1" si="103"/>
        <v>20</v>
      </c>
      <c r="CE154" s="19">
        <f t="shared" ca="1" si="104"/>
        <v>70</v>
      </c>
      <c r="CF154" t="str">
        <f t="shared" ca="1" si="105"/>
        <v/>
      </c>
    </row>
    <row r="155" spans="8:84">
      <c r="H155">
        <f t="shared" ca="1" si="71"/>
        <v>1</v>
      </c>
      <c r="I155" cm="1">
        <f t="array" aca="1" ref="I155" ca="1">IF(H155=H154, I154, INDEX(Parties[Player ID], H155))</f>
        <v>1</v>
      </c>
      <c r="J155" t="str" cm="1">
        <f t="array" aca="1" ref="J155" ca="1">IF(I155=I154,J154, INDEX(Monsters[Name], I155))</f>
        <v>Hades</v>
      </c>
      <c r="K155" cm="1">
        <f t="array" aca="1" ref="K155" ca="1">IF(AND($H155=$H154, CF154=""), AO154, INDEX(Monsters[Health], $I155))</f>
        <v>38</v>
      </c>
      <c r="L155" cm="1">
        <f t="array" aca="1" ref="L155" ca="1">IF(AND($H155=$H154, $CF154=""), AP154, INDEX(Monsters[Stamina], $I155))</f>
        <v>60</v>
      </c>
      <c r="M155" s="19" cm="1">
        <f t="array" aca="1" ref="M155" ca="1">IF(AND($H155=$H154, $CF154=""), AQ154, INDEX(Monsters[Attack], $I155))</f>
        <v>70</v>
      </c>
      <c r="N155" s="19" cm="1">
        <f t="array" aca="1" ref="N155" ca="1">IF(AND($H155=$H154, $CF154=""), AR154, INDEX(Monsters[Defense], $I155))</f>
        <v>64</v>
      </c>
      <c r="O155" s="19" cm="1">
        <f t="array" aca="1" ref="O155" ca="1">IF(AND($H155=$H154, $CF154=""), AS154, INDEX(Monsters[Luck], $I155))</f>
        <v>50</v>
      </c>
      <c r="P155" cm="1">
        <f t="array" aca="1" ref="P155" ca="1">IF(I155=I154, P154, MATCH(INDEX(Monsters[Element], I155), Elements, 0))</f>
        <v>1</v>
      </c>
      <c r="Q155" s="4" cm="1">
        <f t="array" aca="1" ref="Q155" ca="1">INDEX(Monsters[Chance to Use 2], I155)</f>
        <v>0.55000000000000004</v>
      </c>
      <c r="R155" cm="1">
        <f t="array" aca="1" ref="R155" ca="1">INDEX(Monsters[Ability 1 ID], I155)</f>
        <v>1</v>
      </c>
      <c r="S155" cm="1">
        <f t="array" aca="1" ref="S155" ca="1">INDEX(Monsters[Ability 2 ID], I155)</f>
        <v>7</v>
      </c>
      <c r="T155" cm="1">
        <f t="array" aca="1" ref="T155" ca="1">INDEX(Abilities[Stamina Cost], R155)</f>
        <v>5</v>
      </c>
      <c r="U155" cm="1">
        <f t="array" aca="1" ref="U155" ca="1">INDEX(Abilities[Stamina Cost], S155)</f>
        <v>5</v>
      </c>
      <c r="V155">
        <f t="shared" ca="1" si="72"/>
        <v>1</v>
      </c>
      <c r="W155">
        <f t="shared" ca="1" si="73"/>
        <v>5</v>
      </c>
      <c r="X155">
        <f t="shared" ca="1" si="74"/>
        <v>5</v>
      </c>
      <c r="Y155">
        <f t="shared" ca="1" si="75"/>
        <v>2</v>
      </c>
      <c r="Z155">
        <f t="shared" ca="1" si="76"/>
        <v>7</v>
      </c>
      <c r="AA155" s="19" cm="1">
        <f t="array" aca="1" ref="AA155" ca="1">INDEX(Abilities[Element ID], $Z155)</f>
        <v>3</v>
      </c>
      <c r="AB155" s="19" cm="1">
        <f t="array" aca="1" ref="AB155" ca="1">INDEX(Abilities[Stamina Cost], $Z155)</f>
        <v>5</v>
      </c>
      <c r="AC155" s="19" cm="1">
        <f t="array" aca="1" ref="AC155" ca="1">INDEX(Abilities[Min Damage], $Z155)</f>
        <v>5</v>
      </c>
      <c r="AD155" s="19" cm="1">
        <f t="array" aca="1" ref="AD155" ca="1">INDEX(Abilities[Max Damage], $Z155)</f>
        <v>10</v>
      </c>
      <c r="AE155" s="15">
        <f t="shared" ca="1" si="77"/>
        <v>5.9117674758916738</v>
      </c>
      <c r="AF155" t="str" cm="1">
        <f t="array" aca="1" ref="AF155" ca="1">INDEX(Abilities[Special Effect], Z155)</f>
        <v>Fortify</v>
      </c>
      <c r="AG155" t="b" cm="1">
        <f t="array" aca="1" ref="AG155" ca="1">RAND() &lt;INDEX(Abilities[Effect Chance], Z155)*O155/100</f>
        <v>0</v>
      </c>
      <c r="AH155" t="str">
        <f t="shared" ca="1" si="78"/>
        <v/>
      </c>
      <c r="AI155" s="15">
        <f t="shared" ca="1" si="79"/>
        <v>5.9117674758916738</v>
      </c>
      <c r="AJ155" s="15">
        <f t="shared" ca="1" si="80"/>
        <v>7.7252738917417023</v>
      </c>
      <c r="AK155" t="b">
        <f t="shared" ca="1" si="81"/>
        <v>0</v>
      </c>
      <c r="AL155" t="b">
        <f ca="1">AND(AK155, H155=COUNTA(Parties[Player Party]))</f>
        <v>0</v>
      </c>
      <c r="AM155" s="15" cm="1">
        <f t="array" aca="1" ref="AM155" ca="1">INDEX(ElementMultiplier, BM155, P155)*100/N155</f>
        <v>0.78125</v>
      </c>
      <c r="AN155" s="15">
        <f t="shared" ca="1" si="82"/>
        <v>6</v>
      </c>
      <c r="AO155" s="19">
        <f t="shared" ca="1" si="83"/>
        <v>32</v>
      </c>
      <c r="AP155" s="19">
        <f t="shared" ca="1" si="84"/>
        <v>55</v>
      </c>
      <c r="AQ155" s="19">
        <f t="shared" ca="1" si="85"/>
        <v>70</v>
      </c>
      <c r="AR155" s="19">
        <f t="shared" ca="1" si="86"/>
        <v>64</v>
      </c>
      <c r="AS155" s="19">
        <f t="shared" ca="1" si="87"/>
        <v>50</v>
      </c>
      <c r="AT155">
        <f t="shared" ca="1" si="88"/>
        <v>1</v>
      </c>
      <c r="AU155" cm="1">
        <f t="array" aca="1" ref="AU155" ca="1">IF(AT155=AT154, AU154, INDEX(Parties[Opponent ID], AT155))</f>
        <v>8</v>
      </c>
      <c r="AV155" t="str" cm="1">
        <f t="array" aca="1" ref="AV155" ca="1">IF(AU155=AU154,AV154, INDEX(Monsters[Name], AU155))</f>
        <v>Ripper</v>
      </c>
      <c r="AW155" cm="1">
        <f t="array" aca="1" ref="AW155" ca="1">IF(AND($AT155=$AT154, $CF154=""), CA154, INDEX(Monsters[Health], $AU155))</f>
        <v>96</v>
      </c>
      <c r="AX155" cm="1">
        <f t="array" aca="1" ref="AX155" ca="1">IF(AND($AT155=$AT154, $CF154=""), CB154, INDEX(Monsters[Stamina], $AU155))</f>
        <v>69</v>
      </c>
      <c r="AY155" s="19" cm="1">
        <f t="array" aca="1" ref="AY155" ca="1">IF(AND($AT155=$AT154, $CF154=""), CC154, INDEX(Monsters[Attack], $AU155))</f>
        <v>100</v>
      </c>
      <c r="AZ155" s="19" cm="1">
        <f t="array" aca="1" ref="AZ155" ca="1">IF(AND($AT155=$AT154, $CF154=""), CD154, INDEX(Monsters[Defense], $AU155))</f>
        <v>20</v>
      </c>
      <c r="BA155" s="19" cm="1">
        <f t="array" aca="1" ref="BA155" ca="1">IF(AND($AT155=$AT154, $CF154=""), CE154, INDEX(Monsters[Luck], $AU155))</f>
        <v>70</v>
      </c>
      <c r="BB155" cm="1">
        <f t="array" aca="1" ref="BB155" ca="1">IF(AU155=AU154, BB154, MATCH(INDEX(Monsters[Element], AU155), Elements, 0))</f>
        <v>6</v>
      </c>
      <c r="BC155" s="4" cm="1">
        <f t="array" aca="1" ref="BC155" ca="1">INDEX(Monsters[Chance to Use 2], AU155)</f>
        <v>0.25</v>
      </c>
      <c r="BD155" cm="1">
        <f t="array" aca="1" ref="BD155" ca="1">INDEX(Monsters[Ability 1 ID], AU155)</f>
        <v>7</v>
      </c>
      <c r="BE155" cm="1">
        <f t="array" aca="1" ref="BE155" ca="1">INDEX(Monsters[Ability 2 ID], AU155)</f>
        <v>2</v>
      </c>
      <c r="BF155" cm="1">
        <f t="array" aca="1" ref="BF155" ca="1">INDEX(Abilities[Stamina Cost], BD155)</f>
        <v>5</v>
      </c>
      <c r="BG155" cm="1">
        <f t="array" aca="1" ref="BG155" ca="1">INDEX(Abilities[Stamina Cost], BE155)</f>
        <v>6</v>
      </c>
      <c r="BH155">
        <f t="shared" ca="1" si="89"/>
        <v>1</v>
      </c>
      <c r="BI155">
        <f t="shared" ca="1" si="90"/>
        <v>5</v>
      </c>
      <c r="BJ155">
        <f t="shared" ca="1" si="91"/>
        <v>6</v>
      </c>
      <c r="BK155">
        <f t="shared" ca="1" si="92"/>
        <v>1</v>
      </c>
      <c r="BL155">
        <f t="shared" ca="1" si="93"/>
        <v>7</v>
      </c>
      <c r="BM155" s="19" cm="1">
        <f t="array" aca="1" ref="BM155" ca="1">INDEX(Abilities[Element ID], $BL155)</f>
        <v>3</v>
      </c>
      <c r="BN155" s="19" cm="1">
        <f t="array" aca="1" ref="BN155" ca="1">INDEX(Abilities[Stamina Cost], $BL155)</f>
        <v>5</v>
      </c>
      <c r="BO155" s="19" cm="1">
        <f t="array" aca="1" ref="BO155" ca="1">INDEX(Abilities[Min Damage], $BL155)</f>
        <v>5</v>
      </c>
      <c r="BP155" s="19" cm="1">
        <f t="array" aca="1" ref="BP155" ca="1">INDEX(Abilities[Max Damage], $BL155)</f>
        <v>10</v>
      </c>
      <c r="BQ155" s="15">
        <f t="shared" ca="1" si="94"/>
        <v>7.7252738917417023</v>
      </c>
      <c r="BR155" t="str" cm="1">
        <f t="array" aca="1" ref="BR155" ca="1">INDEX(Abilities[Special Effect], BL155)</f>
        <v>Fortify</v>
      </c>
      <c r="BS155" t="b" cm="1">
        <f t="array" aca="1" ref="BS155" ca="1">RAND() &lt;INDEX(Abilities[Effect Chance], BL155)*BA155/100</f>
        <v>1</v>
      </c>
      <c r="BT155" t="str">
        <f t="shared" ca="1" si="95"/>
        <v>Fortify</v>
      </c>
      <c r="BU155" s="15">
        <f t="shared" ca="1" si="96"/>
        <v>7.7252738917417023</v>
      </c>
      <c r="BV155" s="15">
        <f t="shared" ca="1" si="97"/>
        <v>5.9117674758916738</v>
      </c>
      <c r="BW155" t="b">
        <f t="shared" ca="1" si="98"/>
        <v>0</v>
      </c>
      <c r="BX155" t="b">
        <f ca="1">AND(BW155, AT155=COUNTA(Parties[Opponent Party]))</f>
        <v>0</v>
      </c>
      <c r="BY155" s="15" cm="1">
        <f t="array" aca="1" ref="BY155" ca="1">INDEX(ElementMultiplier, AA155, BB155)*100/AZ155</f>
        <v>5</v>
      </c>
      <c r="BZ155" s="19">
        <f t="shared" ca="1" si="99"/>
        <v>30</v>
      </c>
      <c r="CA155" s="19">
        <f t="shared" ca="1" si="100"/>
        <v>66</v>
      </c>
      <c r="CB155" s="19">
        <f t="shared" ca="1" si="101"/>
        <v>64</v>
      </c>
      <c r="CC155" s="19">
        <f t="shared" ca="1" si="102"/>
        <v>100</v>
      </c>
      <c r="CD155" s="19">
        <f t="shared" ca="1" si="103"/>
        <v>22</v>
      </c>
      <c r="CE155" s="19">
        <f t="shared" ca="1" si="104"/>
        <v>70</v>
      </c>
      <c r="CF155" t="str">
        <f t="shared" ca="1" si="105"/>
        <v/>
      </c>
    </row>
    <row r="156" spans="8:84">
      <c r="H156">
        <f t="shared" ca="1" si="71"/>
        <v>1</v>
      </c>
      <c r="I156" cm="1">
        <f t="array" aca="1" ref="I156" ca="1">IF(H156=H155, I155, INDEX(Parties[Player ID], H156))</f>
        <v>1</v>
      </c>
      <c r="J156" t="str" cm="1">
        <f t="array" aca="1" ref="J156" ca="1">IF(I156=I155,J155, INDEX(Monsters[Name], I156))</f>
        <v>Hades</v>
      </c>
      <c r="K156" cm="1">
        <f t="array" aca="1" ref="K156" ca="1">IF(AND($H156=$H155, CF155=""), AO155, INDEX(Monsters[Health], $I156))</f>
        <v>32</v>
      </c>
      <c r="L156" cm="1">
        <f t="array" aca="1" ref="L156" ca="1">IF(AND($H156=$H155, $CF155=""), AP155, INDEX(Monsters[Stamina], $I156))</f>
        <v>55</v>
      </c>
      <c r="M156" s="19" cm="1">
        <f t="array" aca="1" ref="M156" ca="1">IF(AND($H156=$H155, $CF155=""), AQ155, INDEX(Monsters[Attack], $I156))</f>
        <v>70</v>
      </c>
      <c r="N156" s="19" cm="1">
        <f t="array" aca="1" ref="N156" ca="1">IF(AND($H156=$H155, $CF155=""), AR155, INDEX(Monsters[Defense], $I156))</f>
        <v>64</v>
      </c>
      <c r="O156" s="19" cm="1">
        <f t="array" aca="1" ref="O156" ca="1">IF(AND($H156=$H155, $CF155=""), AS155, INDEX(Monsters[Luck], $I156))</f>
        <v>50</v>
      </c>
      <c r="P156" cm="1">
        <f t="array" aca="1" ref="P156" ca="1">IF(I156=I155, P155, MATCH(INDEX(Monsters[Element], I156), Elements, 0))</f>
        <v>1</v>
      </c>
      <c r="Q156" s="4" cm="1">
        <f t="array" aca="1" ref="Q156" ca="1">INDEX(Monsters[Chance to Use 2], I156)</f>
        <v>0.55000000000000004</v>
      </c>
      <c r="R156" cm="1">
        <f t="array" aca="1" ref="R156" ca="1">INDEX(Monsters[Ability 1 ID], I156)</f>
        <v>1</v>
      </c>
      <c r="S156" cm="1">
        <f t="array" aca="1" ref="S156" ca="1">INDEX(Monsters[Ability 2 ID], I156)</f>
        <v>7</v>
      </c>
      <c r="T156" cm="1">
        <f t="array" aca="1" ref="T156" ca="1">INDEX(Abilities[Stamina Cost], R156)</f>
        <v>5</v>
      </c>
      <c r="U156" cm="1">
        <f t="array" aca="1" ref="U156" ca="1">INDEX(Abilities[Stamina Cost], S156)</f>
        <v>5</v>
      </c>
      <c r="V156">
        <f t="shared" ca="1" si="72"/>
        <v>1</v>
      </c>
      <c r="W156">
        <f t="shared" ca="1" si="73"/>
        <v>5</v>
      </c>
      <c r="X156">
        <f t="shared" ca="1" si="74"/>
        <v>5</v>
      </c>
      <c r="Y156">
        <f t="shared" ca="1" si="75"/>
        <v>2</v>
      </c>
      <c r="Z156">
        <f t="shared" ca="1" si="76"/>
        <v>7</v>
      </c>
      <c r="AA156" s="19" cm="1">
        <f t="array" aca="1" ref="AA156" ca="1">INDEX(Abilities[Element ID], $Z156)</f>
        <v>3</v>
      </c>
      <c r="AB156" s="19" cm="1">
        <f t="array" aca="1" ref="AB156" ca="1">INDEX(Abilities[Stamina Cost], $Z156)</f>
        <v>5</v>
      </c>
      <c r="AC156" s="19" cm="1">
        <f t="array" aca="1" ref="AC156" ca="1">INDEX(Abilities[Min Damage], $Z156)</f>
        <v>5</v>
      </c>
      <c r="AD156" s="19" cm="1">
        <f t="array" aca="1" ref="AD156" ca="1">INDEX(Abilities[Max Damage], $Z156)</f>
        <v>10</v>
      </c>
      <c r="AE156" s="15">
        <f t="shared" ca="1" si="77"/>
        <v>4.0115629531175729</v>
      </c>
      <c r="AF156" t="str" cm="1">
        <f t="array" aca="1" ref="AF156" ca="1">INDEX(Abilities[Special Effect], Z156)</f>
        <v>Fortify</v>
      </c>
      <c r="AG156" t="b" cm="1">
        <f t="array" aca="1" ref="AG156" ca="1">RAND() &lt;INDEX(Abilities[Effect Chance], Z156)*O156/100</f>
        <v>0</v>
      </c>
      <c r="AH156" t="str">
        <f t="shared" ca="1" si="78"/>
        <v/>
      </c>
      <c r="AI156" s="15">
        <f t="shared" ca="1" si="79"/>
        <v>4.0115629531175729</v>
      </c>
      <c r="AJ156" s="15">
        <f t="shared" ca="1" si="80"/>
        <v>8.0011716917536493</v>
      </c>
      <c r="AK156" t="b">
        <f t="shared" ca="1" si="81"/>
        <v>0</v>
      </c>
      <c r="AL156" t="b">
        <f ca="1">AND(AK156, H156=COUNTA(Parties[Player Party]))</f>
        <v>0</v>
      </c>
      <c r="AM156" s="15" cm="1">
        <f t="array" aca="1" ref="AM156" ca="1">INDEX(ElementMultiplier, BM156, P156)*100/N156</f>
        <v>0.78125</v>
      </c>
      <c r="AN156" s="15">
        <f t="shared" ca="1" si="82"/>
        <v>6</v>
      </c>
      <c r="AO156" s="19">
        <f t="shared" ca="1" si="83"/>
        <v>26</v>
      </c>
      <c r="AP156" s="19">
        <f t="shared" ca="1" si="84"/>
        <v>50</v>
      </c>
      <c r="AQ156" s="19">
        <f t="shared" ca="1" si="85"/>
        <v>70</v>
      </c>
      <c r="AR156" s="19">
        <f t="shared" ca="1" si="86"/>
        <v>64</v>
      </c>
      <c r="AS156" s="19">
        <f t="shared" ca="1" si="87"/>
        <v>50</v>
      </c>
      <c r="AT156">
        <f t="shared" ca="1" si="88"/>
        <v>1</v>
      </c>
      <c r="AU156" cm="1">
        <f t="array" aca="1" ref="AU156" ca="1">IF(AT156=AT155, AU155, INDEX(Parties[Opponent ID], AT156))</f>
        <v>8</v>
      </c>
      <c r="AV156" t="str" cm="1">
        <f t="array" aca="1" ref="AV156" ca="1">IF(AU156=AU155,AV155, INDEX(Monsters[Name], AU156))</f>
        <v>Ripper</v>
      </c>
      <c r="AW156" cm="1">
        <f t="array" aca="1" ref="AW156" ca="1">IF(AND($AT156=$AT155, $CF155=""), CA155, INDEX(Monsters[Health], $AU156))</f>
        <v>66</v>
      </c>
      <c r="AX156" cm="1">
        <f t="array" aca="1" ref="AX156" ca="1">IF(AND($AT156=$AT155, $CF155=""), CB155, INDEX(Monsters[Stamina], $AU156))</f>
        <v>64</v>
      </c>
      <c r="AY156" s="19" cm="1">
        <f t="array" aca="1" ref="AY156" ca="1">IF(AND($AT156=$AT155, $CF155=""), CC155, INDEX(Monsters[Attack], $AU156))</f>
        <v>100</v>
      </c>
      <c r="AZ156" s="19" cm="1">
        <f t="array" aca="1" ref="AZ156" ca="1">IF(AND($AT156=$AT155, $CF155=""), CD155, INDEX(Monsters[Defense], $AU156))</f>
        <v>22</v>
      </c>
      <c r="BA156" s="19" cm="1">
        <f t="array" aca="1" ref="BA156" ca="1">IF(AND($AT156=$AT155, $CF155=""), CE155, INDEX(Monsters[Luck], $AU156))</f>
        <v>70</v>
      </c>
      <c r="BB156" cm="1">
        <f t="array" aca="1" ref="BB156" ca="1">IF(AU156=AU155, BB155, MATCH(INDEX(Monsters[Element], AU156), Elements, 0))</f>
        <v>6</v>
      </c>
      <c r="BC156" s="4" cm="1">
        <f t="array" aca="1" ref="BC156" ca="1">INDEX(Monsters[Chance to Use 2], AU156)</f>
        <v>0.25</v>
      </c>
      <c r="BD156" cm="1">
        <f t="array" aca="1" ref="BD156" ca="1">INDEX(Monsters[Ability 1 ID], AU156)</f>
        <v>7</v>
      </c>
      <c r="BE156" cm="1">
        <f t="array" aca="1" ref="BE156" ca="1">INDEX(Monsters[Ability 2 ID], AU156)</f>
        <v>2</v>
      </c>
      <c r="BF156" cm="1">
        <f t="array" aca="1" ref="BF156" ca="1">INDEX(Abilities[Stamina Cost], BD156)</f>
        <v>5</v>
      </c>
      <c r="BG156" cm="1">
        <f t="array" aca="1" ref="BG156" ca="1">INDEX(Abilities[Stamina Cost], BE156)</f>
        <v>6</v>
      </c>
      <c r="BH156">
        <f t="shared" ca="1" si="89"/>
        <v>1</v>
      </c>
      <c r="BI156">
        <f t="shared" ca="1" si="90"/>
        <v>5</v>
      </c>
      <c r="BJ156">
        <f t="shared" ca="1" si="91"/>
        <v>6</v>
      </c>
      <c r="BK156">
        <f t="shared" ca="1" si="92"/>
        <v>1</v>
      </c>
      <c r="BL156">
        <f t="shared" ca="1" si="93"/>
        <v>7</v>
      </c>
      <c r="BM156" s="19" cm="1">
        <f t="array" aca="1" ref="BM156" ca="1">INDEX(Abilities[Element ID], $BL156)</f>
        <v>3</v>
      </c>
      <c r="BN156" s="19" cm="1">
        <f t="array" aca="1" ref="BN156" ca="1">INDEX(Abilities[Stamina Cost], $BL156)</f>
        <v>5</v>
      </c>
      <c r="BO156" s="19" cm="1">
        <f t="array" aca="1" ref="BO156" ca="1">INDEX(Abilities[Min Damage], $BL156)</f>
        <v>5</v>
      </c>
      <c r="BP156" s="19" cm="1">
        <f t="array" aca="1" ref="BP156" ca="1">INDEX(Abilities[Max Damage], $BL156)</f>
        <v>10</v>
      </c>
      <c r="BQ156" s="15">
        <f t="shared" ca="1" si="94"/>
        <v>8.0011716917536493</v>
      </c>
      <c r="BR156" t="str" cm="1">
        <f t="array" aca="1" ref="BR156" ca="1">INDEX(Abilities[Special Effect], BL156)</f>
        <v>Fortify</v>
      </c>
      <c r="BS156" t="b" cm="1">
        <f t="array" aca="1" ref="BS156" ca="1">RAND() &lt;INDEX(Abilities[Effect Chance], BL156)*BA156/100</f>
        <v>1</v>
      </c>
      <c r="BT156" t="str">
        <f t="shared" ca="1" si="95"/>
        <v>Fortify</v>
      </c>
      <c r="BU156" s="15">
        <f t="shared" ca="1" si="96"/>
        <v>8.0011716917536493</v>
      </c>
      <c r="BV156" s="15">
        <f t="shared" ca="1" si="97"/>
        <v>4.0115629531175729</v>
      </c>
      <c r="BW156" t="b">
        <f t="shared" ca="1" si="98"/>
        <v>0</v>
      </c>
      <c r="BX156" t="b">
        <f ca="1">AND(BW156, AT156=COUNTA(Parties[Opponent Party]))</f>
        <v>0</v>
      </c>
      <c r="BY156" s="15" cm="1">
        <f t="array" aca="1" ref="BY156" ca="1">INDEX(ElementMultiplier, AA156, BB156)*100/AZ156</f>
        <v>4.5454545454545459</v>
      </c>
      <c r="BZ156" s="19">
        <f t="shared" ca="1" si="99"/>
        <v>18</v>
      </c>
      <c r="CA156" s="19">
        <f t="shared" ca="1" si="100"/>
        <v>48</v>
      </c>
      <c r="CB156" s="19">
        <f t="shared" ca="1" si="101"/>
        <v>59</v>
      </c>
      <c r="CC156" s="19">
        <f t="shared" ca="1" si="102"/>
        <v>100</v>
      </c>
      <c r="CD156" s="19">
        <f t="shared" ca="1" si="103"/>
        <v>24</v>
      </c>
      <c r="CE156" s="19">
        <f t="shared" ca="1" si="104"/>
        <v>70</v>
      </c>
      <c r="CF156" t="str">
        <f t="shared" ca="1" si="105"/>
        <v/>
      </c>
    </row>
    <row r="157" spans="8:84">
      <c r="H157">
        <f t="shared" ca="1" si="71"/>
        <v>1</v>
      </c>
      <c r="I157" cm="1">
        <f t="array" aca="1" ref="I157" ca="1">IF(H157=H156, I156, INDEX(Parties[Player ID], H157))</f>
        <v>1</v>
      </c>
      <c r="J157" t="str" cm="1">
        <f t="array" aca="1" ref="J157" ca="1">IF(I157=I156,J156, INDEX(Monsters[Name], I157))</f>
        <v>Hades</v>
      </c>
      <c r="K157" cm="1">
        <f t="array" aca="1" ref="K157" ca="1">IF(AND($H157=$H156, CF156=""), AO156, INDEX(Monsters[Health], $I157))</f>
        <v>26</v>
      </c>
      <c r="L157" cm="1">
        <f t="array" aca="1" ref="L157" ca="1">IF(AND($H157=$H156, $CF156=""), AP156, INDEX(Monsters[Stamina], $I157))</f>
        <v>50</v>
      </c>
      <c r="M157" s="19" cm="1">
        <f t="array" aca="1" ref="M157" ca="1">IF(AND($H157=$H156, $CF156=""), AQ156, INDEX(Monsters[Attack], $I157))</f>
        <v>70</v>
      </c>
      <c r="N157" s="19" cm="1">
        <f t="array" aca="1" ref="N157" ca="1">IF(AND($H157=$H156, $CF156=""), AR156, INDEX(Monsters[Defense], $I157))</f>
        <v>64</v>
      </c>
      <c r="O157" s="19" cm="1">
        <f t="array" aca="1" ref="O157" ca="1">IF(AND($H157=$H156, $CF156=""), AS156, INDEX(Monsters[Luck], $I157))</f>
        <v>50</v>
      </c>
      <c r="P157" cm="1">
        <f t="array" aca="1" ref="P157" ca="1">IF(I157=I156, P156, MATCH(INDEX(Monsters[Element], I157), Elements, 0))</f>
        <v>1</v>
      </c>
      <c r="Q157" s="4" cm="1">
        <f t="array" aca="1" ref="Q157" ca="1">INDEX(Monsters[Chance to Use 2], I157)</f>
        <v>0.55000000000000004</v>
      </c>
      <c r="R157" cm="1">
        <f t="array" aca="1" ref="R157" ca="1">INDEX(Monsters[Ability 1 ID], I157)</f>
        <v>1</v>
      </c>
      <c r="S157" cm="1">
        <f t="array" aca="1" ref="S157" ca="1">INDEX(Monsters[Ability 2 ID], I157)</f>
        <v>7</v>
      </c>
      <c r="T157" cm="1">
        <f t="array" aca="1" ref="T157" ca="1">INDEX(Abilities[Stamina Cost], R157)</f>
        <v>5</v>
      </c>
      <c r="U157" cm="1">
        <f t="array" aca="1" ref="U157" ca="1">INDEX(Abilities[Stamina Cost], S157)</f>
        <v>5</v>
      </c>
      <c r="V157">
        <f t="shared" ca="1" si="72"/>
        <v>1</v>
      </c>
      <c r="W157">
        <f t="shared" ca="1" si="73"/>
        <v>5</v>
      </c>
      <c r="X157">
        <f t="shared" ca="1" si="74"/>
        <v>5</v>
      </c>
      <c r="Y157">
        <f t="shared" ca="1" si="75"/>
        <v>2</v>
      </c>
      <c r="Z157">
        <f t="shared" ca="1" si="76"/>
        <v>7</v>
      </c>
      <c r="AA157" s="19" cm="1">
        <f t="array" aca="1" ref="AA157" ca="1">INDEX(Abilities[Element ID], $Z157)</f>
        <v>3</v>
      </c>
      <c r="AB157" s="19" cm="1">
        <f t="array" aca="1" ref="AB157" ca="1">INDEX(Abilities[Stamina Cost], $Z157)</f>
        <v>5</v>
      </c>
      <c r="AC157" s="19" cm="1">
        <f t="array" aca="1" ref="AC157" ca="1">INDEX(Abilities[Min Damage], $Z157)</f>
        <v>5</v>
      </c>
      <c r="AD157" s="19" cm="1">
        <f t="array" aca="1" ref="AD157" ca="1">INDEX(Abilities[Max Damage], $Z157)</f>
        <v>10</v>
      </c>
      <c r="AE157" s="15">
        <f t="shared" ca="1" si="77"/>
        <v>4.6139772109168646</v>
      </c>
      <c r="AF157" t="str" cm="1">
        <f t="array" aca="1" ref="AF157" ca="1">INDEX(Abilities[Special Effect], Z157)</f>
        <v>Fortify</v>
      </c>
      <c r="AG157" t="b" cm="1">
        <f t="array" aca="1" ref="AG157" ca="1">RAND() &lt;INDEX(Abilities[Effect Chance], Z157)*O157/100</f>
        <v>1</v>
      </c>
      <c r="AH157" t="str">
        <f t="shared" ca="1" si="78"/>
        <v>Fortify</v>
      </c>
      <c r="AI157" s="15">
        <f t="shared" ca="1" si="79"/>
        <v>4.6139772109168646</v>
      </c>
      <c r="AJ157" s="15">
        <f t="shared" ca="1" si="80"/>
        <v>6.4642875218045583</v>
      </c>
      <c r="AK157" t="b">
        <f t="shared" ca="1" si="81"/>
        <v>0</v>
      </c>
      <c r="AL157" t="b">
        <f ca="1">AND(AK157, H157=COUNTA(Parties[Player Party]))</f>
        <v>0</v>
      </c>
      <c r="AM157" s="15" cm="1">
        <f t="array" aca="1" ref="AM157" ca="1">INDEX(ElementMultiplier, BM157, P157)*100/N157</f>
        <v>0.78125</v>
      </c>
      <c r="AN157" s="15">
        <f t="shared" ca="1" si="82"/>
        <v>5</v>
      </c>
      <c r="AO157" s="19">
        <f t="shared" ca="1" si="83"/>
        <v>21</v>
      </c>
      <c r="AP157" s="19">
        <f t="shared" ca="1" si="84"/>
        <v>45</v>
      </c>
      <c r="AQ157" s="19">
        <f t="shared" ca="1" si="85"/>
        <v>70</v>
      </c>
      <c r="AR157" s="19">
        <f t="shared" ca="1" si="86"/>
        <v>70</v>
      </c>
      <c r="AS157" s="19">
        <f t="shared" ca="1" si="87"/>
        <v>50</v>
      </c>
      <c r="AT157">
        <f t="shared" ca="1" si="88"/>
        <v>1</v>
      </c>
      <c r="AU157" cm="1">
        <f t="array" aca="1" ref="AU157" ca="1">IF(AT157=AT156, AU156, INDEX(Parties[Opponent ID], AT157))</f>
        <v>8</v>
      </c>
      <c r="AV157" t="str" cm="1">
        <f t="array" aca="1" ref="AV157" ca="1">IF(AU157=AU156,AV156, INDEX(Monsters[Name], AU157))</f>
        <v>Ripper</v>
      </c>
      <c r="AW157" cm="1">
        <f t="array" aca="1" ref="AW157" ca="1">IF(AND($AT157=$AT156, $CF156=""), CA156, INDEX(Monsters[Health], $AU157))</f>
        <v>48</v>
      </c>
      <c r="AX157" cm="1">
        <f t="array" aca="1" ref="AX157" ca="1">IF(AND($AT157=$AT156, $CF156=""), CB156, INDEX(Monsters[Stamina], $AU157))</f>
        <v>59</v>
      </c>
      <c r="AY157" s="19" cm="1">
        <f t="array" aca="1" ref="AY157" ca="1">IF(AND($AT157=$AT156, $CF156=""), CC156, INDEX(Monsters[Attack], $AU157))</f>
        <v>100</v>
      </c>
      <c r="AZ157" s="19" cm="1">
        <f t="array" aca="1" ref="AZ157" ca="1">IF(AND($AT157=$AT156, $CF156=""), CD156, INDEX(Monsters[Defense], $AU157))</f>
        <v>24</v>
      </c>
      <c r="BA157" s="19" cm="1">
        <f t="array" aca="1" ref="BA157" ca="1">IF(AND($AT157=$AT156, $CF156=""), CE156, INDEX(Monsters[Luck], $AU157))</f>
        <v>70</v>
      </c>
      <c r="BB157" cm="1">
        <f t="array" aca="1" ref="BB157" ca="1">IF(AU157=AU156, BB156, MATCH(INDEX(Monsters[Element], AU157), Elements, 0))</f>
        <v>6</v>
      </c>
      <c r="BC157" s="4" cm="1">
        <f t="array" aca="1" ref="BC157" ca="1">INDEX(Monsters[Chance to Use 2], AU157)</f>
        <v>0.25</v>
      </c>
      <c r="BD157" cm="1">
        <f t="array" aca="1" ref="BD157" ca="1">INDEX(Monsters[Ability 1 ID], AU157)</f>
        <v>7</v>
      </c>
      <c r="BE157" cm="1">
        <f t="array" aca="1" ref="BE157" ca="1">INDEX(Monsters[Ability 2 ID], AU157)</f>
        <v>2</v>
      </c>
      <c r="BF157" cm="1">
        <f t="array" aca="1" ref="BF157" ca="1">INDEX(Abilities[Stamina Cost], BD157)</f>
        <v>5</v>
      </c>
      <c r="BG157" cm="1">
        <f t="array" aca="1" ref="BG157" ca="1">INDEX(Abilities[Stamina Cost], BE157)</f>
        <v>6</v>
      </c>
      <c r="BH157">
        <f t="shared" ca="1" si="89"/>
        <v>1</v>
      </c>
      <c r="BI157">
        <f t="shared" ca="1" si="90"/>
        <v>5</v>
      </c>
      <c r="BJ157">
        <f t="shared" ca="1" si="91"/>
        <v>6</v>
      </c>
      <c r="BK157">
        <f t="shared" ca="1" si="92"/>
        <v>1</v>
      </c>
      <c r="BL157">
        <f t="shared" ca="1" si="93"/>
        <v>7</v>
      </c>
      <c r="BM157" s="19" cm="1">
        <f t="array" aca="1" ref="BM157" ca="1">INDEX(Abilities[Element ID], $BL157)</f>
        <v>3</v>
      </c>
      <c r="BN157" s="19" cm="1">
        <f t="array" aca="1" ref="BN157" ca="1">INDEX(Abilities[Stamina Cost], $BL157)</f>
        <v>5</v>
      </c>
      <c r="BO157" s="19" cm="1">
        <f t="array" aca="1" ref="BO157" ca="1">INDEX(Abilities[Min Damage], $BL157)</f>
        <v>5</v>
      </c>
      <c r="BP157" s="19" cm="1">
        <f t="array" aca="1" ref="BP157" ca="1">INDEX(Abilities[Max Damage], $BL157)</f>
        <v>10</v>
      </c>
      <c r="BQ157" s="15">
        <f t="shared" ca="1" si="94"/>
        <v>6.4642875218045583</v>
      </c>
      <c r="BR157" t="str" cm="1">
        <f t="array" aca="1" ref="BR157" ca="1">INDEX(Abilities[Special Effect], BL157)</f>
        <v>Fortify</v>
      </c>
      <c r="BS157" t="b" cm="1">
        <f t="array" aca="1" ref="BS157" ca="1">RAND() &lt;INDEX(Abilities[Effect Chance], BL157)*BA157/100</f>
        <v>1</v>
      </c>
      <c r="BT157" t="str">
        <f t="shared" ca="1" si="95"/>
        <v>Fortify</v>
      </c>
      <c r="BU157" s="15">
        <f t="shared" ca="1" si="96"/>
        <v>6.4642875218045583</v>
      </c>
      <c r="BV157" s="15">
        <f t="shared" ca="1" si="97"/>
        <v>4.6139772109168646</v>
      </c>
      <c r="BW157" t="b">
        <f t="shared" ca="1" si="98"/>
        <v>0</v>
      </c>
      <c r="BX157" t="b">
        <f ca="1">AND(BW157, AT157=COUNTA(Parties[Opponent Party]))</f>
        <v>0</v>
      </c>
      <c r="BY157" s="15" cm="1">
        <f t="array" aca="1" ref="BY157" ca="1">INDEX(ElementMultiplier, AA157, BB157)*100/AZ157</f>
        <v>4.166666666666667</v>
      </c>
      <c r="BZ157" s="19">
        <f t="shared" ca="1" si="99"/>
        <v>19</v>
      </c>
      <c r="CA157" s="19">
        <f t="shared" ca="1" si="100"/>
        <v>29</v>
      </c>
      <c r="CB157" s="19">
        <f t="shared" ca="1" si="101"/>
        <v>54</v>
      </c>
      <c r="CC157" s="19">
        <f t="shared" ca="1" si="102"/>
        <v>100</v>
      </c>
      <c r="CD157" s="19">
        <f t="shared" ca="1" si="103"/>
        <v>26</v>
      </c>
      <c r="CE157" s="19">
        <f t="shared" ca="1" si="104"/>
        <v>70</v>
      </c>
      <c r="CF157" t="str">
        <f t="shared" ca="1" si="105"/>
        <v/>
      </c>
    </row>
    <row r="158" spans="8:84">
      <c r="H158">
        <f t="shared" ca="1" si="71"/>
        <v>1</v>
      </c>
      <c r="I158" cm="1">
        <f t="array" aca="1" ref="I158" ca="1">IF(H158=H157, I157, INDEX(Parties[Player ID], H158))</f>
        <v>1</v>
      </c>
      <c r="J158" t="str" cm="1">
        <f t="array" aca="1" ref="J158" ca="1">IF(I158=I157,J157, INDEX(Monsters[Name], I158))</f>
        <v>Hades</v>
      </c>
      <c r="K158" cm="1">
        <f t="array" aca="1" ref="K158" ca="1">IF(AND($H158=$H157, CF157=""), AO157, INDEX(Monsters[Health], $I158))</f>
        <v>21</v>
      </c>
      <c r="L158" cm="1">
        <f t="array" aca="1" ref="L158" ca="1">IF(AND($H158=$H157, $CF157=""), AP157, INDEX(Monsters[Stamina], $I158))</f>
        <v>45</v>
      </c>
      <c r="M158" s="19" cm="1">
        <f t="array" aca="1" ref="M158" ca="1">IF(AND($H158=$H157, $CF157=""), AQ157, INDEX(Monsters[Attack], $I158))</f>
        <v>70</v>
      </c>
      <c r="N158" s="19" cm="1">
        <f t="array" aca="1" ref="N158" ca="1">IF(AND($H158=$H157, $CF157=""), AR157, INDEX(Monsters[Defense], $I158))</f>
        <v>70</v>
      </c>
      <c r="O158" s="19" cm="1">
        <f t="array" aca="1" ref="O158" ca="1">IF(AND($H158=$H157, $CF157=""), AS157, INDEX(Monsters[Luck], $I158))</f>
        <v>50</v>
      </c>
      <c r="P158" cm="1">
        <f t="array" aca="1" ref="P158" ca="1">IF(I158=I157, P157, MATCH(INDEX(Monsters[Element], I158), Elements, 0))</f>
        <v>1</v>
      </c>
      <c r="Q158" s="4" cm="1">
        <f t="array" aca="1" ref="Q158" ca="1">INDEX(Monsters[Chance to Use 2], I158)</f>
        <v>0.55000000000000004</v>
      </c>
      <c r="R158" cm="1">
        <f t="array" aca="1" ref="R158" ca="1">INDEX(Monsters[Ability 1 ID], I158)</f>
        <v>1</v>
      </c>
      <c r="S158" cm="1">
        <f t="array" aca="1" ref="S158" ca="1">INDEX(Monsters[Ability 2 ID], I158)</f>
        <v>7</v>
      </c>
      <c r="T158" cm="1">
        <f t="array" aca="1" ref="T158" ca="1">INDEX(Abilities[Stamina Cost], R158)</f>
        <v>5</v>
      </c>
      <c r="U158" cm="1">
        <f t="array" aca="1" ref="U158" ca="1">INDEX(Abilities[Stamina Cost], S158)</f>
        <v>5</v>
      </c>
      <c r="V158">
        <f t="shared" ca="1" si="72"/>
        <v>1</v>
      </c>
      <c r="W158">
        <f t="shared" ca="1" si="73"/>
        <v>5</v>
      </c>
      <c r="X158">
        <f t="shared" ca="1" si="74"/>
        <v>5</v>
      </c>
      <c r="Y158">
        <f t="shared" ca="1" si="75"/>
        <v>1</v>
      </c>
      <c r="Z158">
        <f t="shared" ca="1" si="76"/>
        <v>1</v>
      </c>
      <c r="AA158" s="19" cm="1">
        <f t="array" aca="1" ref="AA158" ca="1">INDEX(Abilities[Element ID], $Z158)</f>
        <v>1</v>
      </c>
      <c r="AB158" s="19" cm="1">
        <f t="array" aca="1" ref="AB158" ca="1">INDEX(Abilities[Stamina Cost], $Z158)</f>
        <v>5</v>
      </c>
      <c r="AC158" s="19" cm="1">
        <f t="array" aca="1" ref="AC158" ca="1">INDEX(Abilities[Min Damage], $Z158)</f>
        <v>3.5</v>
      </c>
      <c r="AD158" s="19" cm="1">
        <f t="array" aca="1" ref="AD158" ca="1">INDEX(Abilities[Max Damage], $Z158)</f>
        <v>10</v>
      </c>
      <c r="AE158" s="15">
        <f t="shared" ca="1" si="77"/>
        <v>5.018264537514721</v>
      </c>
      <c r="AF158" t="str" cm="1">
        <f t="array" aca="1" ref="AF158" ca="1">INDEX(Abilities[Special Effect], Z158)</f>
        <v>Hit Chance</v>
      </c>
      <c r="AG158" t="b" cm="1">
        <f t="array" aca="1" ref="AG158" ca="1">RAND() &lt;INDEX(Abilities[Effect Chance], Z158)*O158/100</f>
        <v>0</v>
      </c>
      <c r="AH158" t="str">
        <f t="shared" ca="1" si="78"/>
        <v/>
      </c>
      <c r="AI158" s="15">
        <f t="shared" ca="1" si="79"/>
        <v>0</v>
      </c>
      <c r="AJ158" s="15">
        <f t="shared" ca="1" si="80"/>
        <v>14.971595456741346</v>
      </c>
      <c r="AK158" t="b">
        <f t="shared" ca="1" si="81"/>
        <v>1</v>
      </c>
      <c r="AL158" t="b">
        <f ca="1">AND(AK158, H158=COUNTA(Parties[Player Party]))</f>
        <v>1</v>
      </c>
      <c r="AM158" s="15" cm="1">
        <f t="array" aca="1" ref="AM158" ca="1">INDEX(ElementMultiplier, BM158, P158)*100/N158</f>
        <v>1.4285714285714286</v>
      </c>
      <c r="AN158" s="15">
        <f t="shared" ca="1" si="82"/>
        <v>21</v>
      </c>
      <c r="AO158" s="19">
        <f t="shared" ca="1" si="83"/>
        <v>0</v>
      </c>
      <c r="AP158" s="19">
        <f t="shared" ca="1" si="84"/>
        <v>40</v>
      </c>
      <c r="AQ158" s="19">
        <f t="shared" ca="1" si="85"/>
        <v>70</v>
      </c>
      <c r="AR158" s="19">
        <f t="shared" ca="1" si="86"/>
        <v>70</v>
      </c>
      <c r="AS158" s="19">
        <f t="shared" ca="1" si="87"/>
        <v>50</v>
      </c>
      <c r="AT158">
        <f t="shared" ca="1" si="88"/>
        <v>1</v>
      </c>
      <c r="AU158" cm="1">
        <f t="array" aca="1" ref="AU158" ca="1">IF(AT158=AT157, AU157, INDEX(Parties[Opponent ID], AT158))</f>
        <v>8</v>
      </c>
      <c r="AV158" t="str" cm="1">
        <f t="array" aca="1" ref="AV158" ca="1">IF(AU158=AU157,AV157, INDEX(Monsters[Name], AU158))</f>
        <v>Ripper</v>
      </c>
      <c r="AW158" cm="1">
        <f t="array" aca="1" ref="AW158" ca="1">IF(AND($AT158=$AT157, $CF157=""), CA157, INDEX(Monsters[Health], $AU158))</f>
        <v>29</v>
      </c>
      <c r="AX158" cm="1">
        <f t="array" aca="1" ref="AX158" ca="1">IF(AND($AT158=$AT157, $CF157=""), CB157, INDEX(Monsters[Stamina], $AU158))</f>
        <v>54</v>
      </c>
      <c r="AY158" s="19" cm="1">
        <f t="array" aca="1" ref="AY158" ca="1">IF(AND($AT158=$AT157, $CF157=""), CC157, INDEX(Monsters[Attack], $AU158))</f>
        <v>100</v>
      </c>
      <c r="AZ158" s="19" cm="1">
        <f t="array" aca="1" ref="AZ158" ca="1">IF(AND($AT158=$AT157, $CF157=""), CD157, INDEX(Monsters[Defense], $AU158))</f>
        <v>26</v>
      </c>
      <c r="BA158" s="19" cm="1">
        <f t="array" aca="1" ref="BA158" ca="1">IF(AND($AT158=$AT157, $CF157=""), CE157, INDEX(Monsters[Luck], $AU158))</f>
        <v>70</v>
      </c>
      <c r="BB158" cm="1">
        <f t="array" aca="1" ref="BB158" ca="1">IF(AU158=AU157, BB157, MATCH(INDEX(Monsters[Element], AU158), Elements, 0))</f>
        <v>6</v>
      </c>
      <c r="BC158" s="4" cm="1">
        <f t="array" aca="1" ref="BC158" ca="1">INDEX(Monsters[Chance to Use 2], AU158)</f>
        <v>0.25</v>
      </c>
      <c r="BD158" cm="1">
        <f t="array" aca="1" ref="BD158" ca="1">INDEX(Monsters[Ability 1 ID], AU158)</f>
        <v>7</v>
      </c>
      <c r="BE158" cm="1">
        <f t="array" aca="1" ref="BE158" ca="1">INDEX(Monsters[Ability 2 ID], AU158)</f>
        <v>2</v>
      </c>
      <c r="BF158" cm="1">
        <f t="array" aca="1" ref="BF158" ca="1">INDEX(Abilities[Stamina Cost], BD158)</f>
        <v>5</v>
      </c>
      <c r="BG158" cm="1">
        <f t="array" aca="1" ref="BG158" ca="1">INDEX(Abilities[Stamina Cost], BE158)</f>
        <v>6</v>
      </c>
      <c r="BH158">
        <f t="shared" ca="1" si="89"/>
        <v>1</v>
      </c>
      <c r="BI158">
        <f t="shared" ca="1" si="90"/>
        <v>5</v>
      </c>
      <c r="BJ158">
        <f t="shared" ca="1" si="91"/>
        <v>6</v>
      </c>
      <c r="BK158">
        <f t="shared" ca="1" si="92"/>
        <v>2</v>
      </c>
      <c r="BL158">
        <f t="shared" ca="1" si="93"/>
        <v>2</v>
      </c>
      <c r="BM158" s="19" cm="1">
        <f t="array" aca="1" ref="BM158" ca="1">INDEX(Abilities[Element ID], $BL158)</f>
        <v>1</v>
      </c>
      <c r="BN158" s="19" cm="1">
        <f t="array" aca="1" ref="BN158" ca="1">INDEX(Abilities[Stamina Cost], $BL158)</f>
        <v>6</v>
      </c>
      <c r="BO158" s="19" cm="1">
        <f t="array" aca="1" ref="BO158" ca="1">INDEX(Abilities[Min Damage], $BL158)</f>
        <v>10</v>
      </c>
      <c r="BP158" s="19" cm="1">
        <f t="array" aca="1" ref="BP158" ca="1">INDEX(Abilities[Max Damage], $BL158)</f>
        <v>25</v>
      </c>
      <c r="BQ158" s="15">
        <f t="shared" ca="1" si="94"/>
        <v>14.971595456741346</v>
      </c>
      <c r="BR158" t="str" cm="1">
        <f t="array" aca="1" ref="BR158" ca="1">INDEX(Abilities[Special Effect], BL158)</f>
        <v>Sunder</v>
      </c>
      <c r="BS158" t="b" cm="1">
        <f t="array" aca="1" ref="BS158" ca="1">RAND() &lt;INDEX(Abilities[Effect Chance], BL158)*BA158/100</f>
        <v>0</v>
      </c>
      <c r="BT158" t="str">
        <f t="shared" ca="1" si="95"/>
        <v/>
      </c>
      <c r="BU158" s="15">
        <f t="shared" ca="1" si="96"/>
        <v>14.971595456741346</v>
      </c>
      <c r="BV158" s="15">
        <f t="shared" ca="1" si="97"/>
        <v>0</v>
      </c>
      <c r="BW158" t="b">
        <f t="shared" ca="1" si="98"/>
        <v>0</v>
      </c>
      <c r="BX158" t="b">
        <f ca="1">AND(BW158, AT158=COUNTA(Parties[Opponent Party]))</f>
        <v>0</v>
      </c>
      <c r="BY158" s="15" cm="1">
        <f t="array" aca="1" ref="BY158" ca="1">INDEX(ElementMultiplier, AA158, BB158)*100/AZ158</f>
        <v>5.7692307692307692</v>
      </c>
      <c r="BZ158" s="19">
        <f t="shared" ca="1" si="99"/>
        <v>0</v>
      </c>
      <c r="CA158" s="19">
        <f t="shared" ca="1" si="100"/>
        <v>29</v>
      </c>
      <c r="CB158" s="19">
        <f t="shared" ca="1" si="101"/>
        <v>48</v>
      </c>
      <c r="CC158" s="19">
        <f t="shared" ca="1" si="102"/>
        <v>100</v>
      </c>
      <c r="CD158" s="19">
        <f t="shared" ca="1" si="103"/>
        <v>26</v>
      </c>
      <c r="CE158" s="19">
        <f t="shared" ca="1" si="104"/>
        <v>70</v>
      </c>
      <c r="CF158" t="str">
        <f t="shared" ca="1" si="105"/>
        <v>Opponent</v>
      </c>
    </row>
    <row r="159" spans="8:84">
      <c r="H159">
        <f t="shared" ca="1" si="71"/>
        <v>1</v>
      </c>
      <c r="I159" cm="1">
        <f t="array" aca="1" ref="I159" ca="1">IF(H159=H158, I158, INDEX(Parties[Player ID], H159))</f>
        <v>1</v>
      </c>
      <c r="J159" t="str" cm="1">
        <f t="array" aca="1" ref="J159" ca="1">IF(I159=I158,J158, INDEX(Monsters[Name], I159))</f>
        <v>Hades</v>
      </c>
      <c r="K159" cm="1">
        <f t="array" aca="1" ref="K159" ca="1">IF(AND($H159=$H158, CF158=""), AO158, INDEX(Monsters[Health], $I159))</f>
        <v>80</v>
      </c>
      <c r="L159" cm="1">
        <f t="array" aca="1" ref="L159" ca="1">IF(AND($H159=$H158, $CF158=""), AP158, INDEX(Monsters[Stamina], $I159))</f>
        <v>80</v>
      </c>
      <c r="M159" s="19" cm="1">
        <f t="array" aca="1" ref="M159" ca="1">IF(AND($H159=$H158, $CF158=""), AQ158, INDEX(Monsters[Attack], $I159))</f>
        <v>70</v>
      </c>
      <c r="N159" s="19" cm="1">
        <f t="array" aca="1" ref="N159" ca="1">IF(AND($H159=$H158, $CF158=""), AR158, INDEX(Monsters[Defense], $I159))</f>
        <v>65</v>
      </c>
      <c r="O159" s="19" cm="1">
        <f t="array" aca="1" ref="O159" ca="1">IF(AND($H159=$H158, $CF158=""), AS158, INDEX(Monsters[Luck], $I159))</f>
        <v>50</v>
      </c>
      <c r="P159" cm="1">
        <f t="array" aca="1" ref="P159" ca="1">IF(I159=I158, P158, MATCH(INDEX(Monsters[Element], I159), Elements, 0))</f>
        <v>1</v>
      </c>
      <c r="Q159" s="4" cm="1">
        <f t="array" aca="1" ref="Q159" ca="1">INDEX(Monsters[Chance to Use 2], I159)</f>
        <v>0.55000000000000004</v>
      </c>
      <c r="R159" cm="1">
        <f t="array" aca="1" ref="R159" ca="1">INDEX(Monsters[Ability 1 ID], I159)</f>
        <v>1</v>
      </c>
      <c r="S159" cm="1">
        <f t="array" aca="1" ref="S159" ca="1">INDEX(Monsters[Ability 2 ID], I159)</f>
        <v>7</v>
      </c>
      <c r="T159" cm="1">
        <f t="array" aca="1" ref="T159" ca="1">INDEX(Abilities[Stamina Cost], R159)</f>
        <v>5</v>
      </c>
      <c r="U159" cm="1">
        <f t="array" aca="1" ref="U159" ca="1">INDEX(Abilities[Stamina Cost], S159)</f>
        <v>5</v>
      </c>
      <c r="V159">
        <f t="shared" ca="1" si="72"/>
        <v>1</v>
      </c>
      <c r="W159">
        <f t="shared" ca="1" si="73"/>
        <v>5</v>
      </c>
      <c r="X159">
        <f t="shared" ca="1" si="74"/>
        <v>5</v>
      </c>
      <c r="Y159">
        <f t="shared" ca="1" si="75"/>
        <v>2</v>
      </c>
      <c r="Z159">
        <f t="shared" ca="1" si="76"/>
        <v>7</v>
      </c>
      <c r="AA159" s="19" cm="1">
        <f t="array" aca="1" ref="AA159" ca="1">INDEX(Abilities[Element ID], $Z159)</f>
        <v>3</v>
      </c>
      <c r="AB159" s="19" cm="1">
        <f t="array" aca="1" ref="AB159" ca="1">INDEX(Abilities[Stamina Cost], $Z159)</f>
        <v>5</v>
      </c>
      <c r="AC159" s="19" cm="1">
        <f t="array" aca="1" ref="AC159" ca="1">INDEX(Abilities[Min Damage], $Z159)</f>
        <v>5</v>
      </c>
      <c r="AD159" s="19" cm="1">
        <f t="array" aca="1" ref="AD159" ca="1">INDEX(Abilities[Max Damage], $Z159)</f>
        <v>10</v>
      </c>
      <c r="AE159" s="15">
        <f t="shared" ca="1" si="77"/>
        <v>5.1347066543713904</v>
      </c>
      <c r="AF159" t="str" cm="1">
        <f t="array" aca="1" ref="AF159" ca="1">INDEX(Abilities[Special Effect], Z159)</f>
        <v>Fortify</v>
      </c>
      <c r="AG159" t="b" cm="1">
        <f t="array" aca="1" ref="AG159" ca="1">RAND() &lt;INDEX(Abilities[Effect Chance], Z159)*O159/100</f>
        <v>0</v>
      </c>
      <c r="AH159" t="str">
        <f t="shared" ca="1" si="78"/>
        <v/>
      </c>
      <c r="AI159" s="15">
        <f t="shared" ca="1" si="79"/>
        <v>5.1347066543713904</v>
      </c>
      <c r="AJ159" s="15">
        <f t="shared" ca="1" si="80"/>
        <v>7.738532593204992</v>
      </c>
      <c r="AK159" t="b">
        <f t="shared" ca="1" si="81"/>
        <v>0</v>
      </c>
      <c r="AL159" t="b">
        <f ca="1">AND(AK159, H159=COUNTA(Parties[Player Party]))</f>
        <v>0</v>
      </c>
      <c r="AM159" s="15" cm="1">
        <f t="array" aca="1" ref="AM159" ca="1">INDEX(ElementMultiplier, BM159, P159)*100/N159</f>
        <v>0.76923076923076927</v>
      </c>
      <c r="AN159" s="15">
        <f t="shared" ca="1" si="82"/>
        <v>6</v>
      </c>
      <c r="AO159" s="19">
        <f t="shared" ca="1" si="83"/>
        <v>74</v>
      </c>
      <c r="AP159" s="19">
        <f t="shared" ca="1" si="84"/>
        <v>75</v>
      </c>
      <c r="AQ159" s="19">
        <f t="shared" ca="1" si="85"/>
        <v>70</v>
      </c>
      <c r="AR159" s="19">
        <f t="shared" ca="1" si="86"/>
        <v>65</v>
      </c>
      <c r="AS159" s="19">
        <f t="shared" ca="1" si="87"/>
        <v>50</v>
      </c>
      <c r="AT159">
        <f t="shared" ca="1" si="88"/>
        <v>1</v>
      </c>
      <c r="AU159" cm="1">
        <f t="array" aca="1" ref="AU159" ca="1">IF(AT159=AT158, AU158, INDEX(Parties[Opponent ID], AT159))</f>
        <v>8</v>
      </c>
      <c r="AV159" t="str" cm="1">
        <f t="array" aca="1" ref="AV159" ca="1">IF(AU159=AU158,AV158, INDEX(Monsters[Name], AU159))</f>
        <v>Ripper</v>
      </c>
      <c r="AW159" cm="1">
        <f t="array" aca="1" ref="AW159" ca="1">IF(AND($AT159=$AT158, $CF158=""), CA158, INDEX(Monsters[Health], $AU159))</f>
        <v>120</v>
      </c>
      <c r="AX159" cm="1">
        <f t="array" aca="1" ref="AX159" ca="1">IF(AND($AT159=$AT158, $CF158=""), CB158, INDEX(Monsters[Stamina], $AU159))</f>
        <v>90</v>
      </c>
      <c r="AY159" s="19" cm="1">
        <f t="array" aca="1" ref="AY159" ca="1">IF(AND($AT159=$AT158, $CF158=""), CC158, INDEX(Monsters[Attack], $AU159))</f>
        <v>100</v>
      </c>
      <c r="AZ159" s="19" cm="1">
        <f t="array" aca="1" ref="AZ159" ca="1">IF(AND($AT159=$AT158, $CF158=""), CD158, INDEX(Monsters[Defense], $AU159))</f>
        <v>18</v>
      </c>
      <c r="BA159" s="19" cm="1">
        <f t="array" aca="1" ref="BA159" ca="1">IF(AND($AT159=$AT158, $CF158=""), CE158, INDEX(Monsters[Luck], $AU159))</f>
        <v>70</v>
      </c>
      <c r="BB159" cm="1">
        <f t="array" aca="1" ref="BB159" ca="1">IF(AU159=AU158, BB158, MATCH(INDEX(Monsters[Element], AU159), Elements, 0))</f>
        <v>6</v>
      </c>
      <c r="BC159" s="4" cm="1">
        <f t="array" aca="1" ref="BC159" ca="1">INDEX(Monsters[Chance to Use 2], AU159)</f>
        <v>0.25</v>
      </c>
      <c r="BD159" cm="1">
        <f t="array" aca="1" ref="BD159" ca="1">INDEX(Monsters[Ability 1 ID], AU159)</f>
        <v>7</v>
      </c>
      <c r="BE159" cm="1">
        <f t="array" aca="1" ref="BE159" ca="1">INDEX(Monsters[Ability 2 ID], AU159)</f>
        <v>2</v>
      </c>
      <c r="BF159" cm="1">
        <f t="array" aca="1" ref="BF159" ca="1">INDEX(Abilities[Stamina Cost], BD159)</f>
        <v>5</v>
      </c>
      <c r="BG159" cm="1">
        <f t="array" aca="1" ref="BG159" ca="1">INDEX(Abilities[Stamina Cost], BE159)</f>
        <v>6</v>
      </c>
      <c r="BH159">
        <f t="shared" ca="1" si="89"/>
        <v>1</v>
      </c>
      <c r="BI159">
        <f t="shared" ca="1" si="90"/>
        <v>5</v>
      </c>
      <c r="BJ159">
        <f t="shared" ca="1" si="91"/>
        <v>6</v>
      </c>
      <c r="BK159">
        <f t="shared" ca="1" si="92"/>
        <v>1</v>
      </c>
      <c r="BL159">
        <f t="shared" ca="1" si="93"/>
        <v>7</v>
      </c>
      <c r="BM159" s="19" cm="1">
        <f t="array" aca="1" ref="BM159" ca="1">INDEX(Abilities[Element ID], $BL159)</f>
        <v>3</v>
      </c>
      <c r="BN159" s="19" cm="1">
        <f t="array" aca="1" ref="BN159" ca="1">INDEX(Abilities[Stamina Cost], $BL159)</f>
        <v>5</v>
      </c>
      <c r="BO159" s="19" cm="1">
        <f t="array" aca="1" ref="BO159" ca="1">INDEX(Abilities[Min Damage], $BL159)</f>
        <v>5</v>
      </c>
      <c r="BP159" s="19" cm="1">
        <f t="array" aca="1" ref="BP159" ca="1">INDEX(Abilities[Max Damage], $BL159)</f>
        <v>10</v>
      </c>
      <c r="BQ159" s="15">
        <f t="shared" ca="1" si="94"/>
        <v>7.738532593204992</v>
      </c>
      <c r="BR159" t="str" cm="1">
        <f t="array" aca="1" ref="BR159" ca="1">INDEX(Abilities[Special Effect], BL159)</f>
        <v>Fortify</v>
      </c>
      <c r="BS159" t="b" cm="1">
        <f t="array" aca="1" ref="BS159" ca="1">RAND() &lt;INDEX(Abilities[Effect Chance], BL159)*BA159/100</f>
        <v>0</v>
      </c>
      <c r="BT159" t="str">
        <f t="shared" ca="1" si="95"/>
        <v/>
      </c>
      <c r="BU159" s="15">
        <f t="shared" ca="1" si="96"/>
        <v>7.738532593204992</v>
      </c>
      <c r="BV159" s="15">
        <f t="shared" ca="1" si="97"/>
        <v>5.1347066543713904</v>
      </c>
      <c r="BW159" t="b">
        <f t="shared" ca="1" si="98"/>
        <v>0</v>
      </c>
      <c r="BX159" t="b">
        <f ca="1">AND(BW159, AT159=COUNTA(Parties[Opponent Party]))</f>
        <v>0</v>
      </c>
      <c r="BY159" s="15" cm="1">
        <f t="array" aca="1" ref="BY159" ca="1">INDEX(ElementMultiplier, AA159, BB159)*100/AZ159</f>
        <v>5.5555555555555554</v>
      </c>
      <c r="BZ159" s="19">
        <f t="shared" ca="1" si="99"/>
        <v>29</v>
      </c>
      <c r="CA159" s="19">
        <f t="shared" ca="1" si="100"/>
        <v>91</v>
      </c>
      <c r="CB159" s="19">
        <f t="shared" ca="1" si="101"/>
        <v>85</v>
      </c>
      <c r="CC159" s="19">
        <f t="shared" ca="1" si="102"/>
        <v>100</v>
      </c>
      <c r="CD159" s="19">
        <f t="shared" ca="1" si="103"/>
        <v>18</v>
      </c>
      <c r="CE159" s="19">
        <f t="shared" ca="1" si="104"/>
        <v>70</v>
      </c>
      <c r="CF159" t="str">
        <f t="shared" ca="1" si="105"/>
        <v/>
      </c>
    </row>
    <row r="160" spans="8:84">
      <c r="H160">
        <f t="shared" ca="1" si="71"/>
        <v>1</v>
      </c>
      <c r="I160" cm="1">
        <f t="array" aca="1" ref="I160" ca="1">IF(H160=H159, I159, INDEX(Parties[Player ID], H160))</f>
        <v>1</v>
      </c>
      <c r="J160" t="str" cm="1">
        <f t="array" aca="1" ref="J160" ca="1">IF(I160=I159,J159, INDEX(Monsters[Name], I160))</f>
        <v>Hades</v>
      </c>
      <c r="K160" cm="1">
        <f t="array" aca="1" ref="K160" ca="1">IF(AND($H160=$H159, CF159=""), AO159, INDEX(Monsters[Health], $I160))</f>
        <v>74</v>
      </c>
      <c r="L160" cm="1">
        <f t="array" aca="1" ref="L160" ca="1">IF(AND($H160=$H159, $CF159=""), AP159, INDEX(Monsters[Stamina], $I160))</f>
        <v>75</v>
      </c>
      <c r="M160" s="19" cm="1">
        <f t="array" aca="1" ref="M160" ca="1">IF(AND($H160=$H159, $CF159=""), AQ159, INDEX(Monsters[Attack], $I160))</f>
        <v>70</v>
      </c>
      <c r="N160" s="19" cm="1">
        <f t="array" aca="1" ref="N160" ca="1">IF(AND($H160=$H159, $CF159=""), AR159, INDEX(Monsters[Defense], $I160))</f>
        <v>65</v>
      </c>
      <c r="O160" s="19" cm="1">
        <f t="array" aca="1" ref="O160" ca="1">IF(AND($H160=$H159, $CF159=""), AS159, INDEX(Monsters[Luck], $I160))</f>
        <v>50</v>
      </c>
      <c r="P160" cm="1">
        <f t="array" aca="1" ref="P160" ca="1">IF(I160=I159, P159, MATCH(INDEX(Monsters[Element], I160), Elements, 0))</f>
        <v>1</v>
      </c>
      <c r="Q160" s="4" cm="1">
        <f t="array" aca="1" ref="Q160" ca="1">INDEX(Monsters[Chance to Use 2], I160)</f>
        <v>0.55000000000000004</v>
      </c>
      <c r="R160" cm="1">
        <f t="array" aca="1" ref="R160" ca="1">INDEX(Monsters[Ability 1 ID], I160)</f>
        <v>1</v>
      </c>
      <c r="S160" cm="1">
        <f t="array" aca="1" ref="S160" ca="1">INDEX(Monsters[Ability 2 ID], I160)</f>
        <v>7</v>
      </c>
      <c r="T160" cm="1">
        <f t="array" aca="1" ref="T160" ca="1">INDEX(Abilities[Stamina Cost], R160)</f>
        <v>5</v>
      </c>
      <c r="U160" cm="1">
        <f t="array" aca="1" ref="U160" ca="1">INDEX(Abilities[Stamina Cost], S160)</f>
        <v>5</v>
      </c>
      <c r="V160">
        <f t="shared" ca="1" si="72"/>
        <v>1</v>
      </c>
      <c r="W160">
        <f t="shared" ca="1" si="73"/>
        <v>5</v>
      </c>
      <c r="X160">
        <f t="shared" ca="1" si="74"/>
        <v>5</v>
      </c>
      <c r="Y160">
        <f t="shared" ca="1" si="75"/>
        <v>1</v>
      </c>
      <c r="Z160">
        <f t="shared" ca="1" si="76"/>
        <v>1</v>
      </c>
      <c r="AA160" s="19" cm="1">
        <f t="array" aca="1" ref="AA160" ca="1">INDEX(Abilities[Element ID], $Z160)</f>
        <v>1</v>
      </c>
      <c r="AB160" s="19" cm="1">
        <f t="array" aca="1" ref="AB160" ca="1">INDEX(Abilities[Stamina Cost], $Z160)</f>
        <v>5</v>
      </c>
      <c r="AC160" s="19" cm="1">
        <f t="array" aca="1" ref="AC160" ca="1">INDEX(Abilities[Min Damage], $Z160)</f>
        <v>3.5</v>
      </c>
      <c r="AD160" s="19" cm="1">
        <f t="array" aca="1" ref="AD160" ca="1">INDEX(Abilities[Max Damage], $Z160)</f>
        <v>10</v>
      </c>
      <c r="AE160" s="15">
        <f t="shared" ca="1" si="77"/>
        <v>4.7974801961226676</v>
      </c>
      <c r="AF160" t="str" cm="1">
        <f t="array" aca="1" ref="AF160" ca="1">INDEX(Abilities[Special Effect], Z160)</f>
        <v>Hit Chance</v>
      </c>
      <c r="AG160" t="b" cm="1">
        <f t="array" aca="1" ref="AG160" ca="1">RAND() &lt;INDEX(Abilities[Effect Chance], Z160)*O160/100</f>
        <v>0</v>
      </c>
      <c r="AH160" t="str">
        <f t="shared" ca="1" si="78"/>
        <v/>
      </c>
      <c r="AI160" s="15">
        <f t="shared" ca="1" si="79"/>
        <v>0</v>
      </c>
      <c r="AJ160" s="15">
        <f t="shared" ca="1" si="80"/>
        <v>16.148440422314273</v>
      </c>
      <c r="AK160" t="b">
        <f t="shared" ca="1" si="81"/>
        <v>0</v>
      </c>
      <c r="AL160" t="b">
        <f ca="1">AND(AK160, H160=COUNTA(Parties[Player Party]))</f>
        <v>0</v>
      </c>
      <c r="AM160" s="15" cm="1">
        <f t="array" aca="1" ref="AM160" ca="1">INDEX(ElementMultiplier, BM160, P160)*100/N160</f>
        <v>1.5384615384615385</v>
      </c>
      <c r="AN160" s="15">
        <f t="shared" ca="1" si="82"/>
        <v>25</v>
      </c>
      <c r="AO160" s="19">
        <f t="shared" ca="1" si="83"/>
        <v>49</v>
      </c>
      <c r="AP160" s="19">
        <f t="shared" ca="1" si="84"/>
        <v>70</v>
      </c>
      <c r="AQ160" s="19">
        <f t="shared" ca="1" si="85"/>
        <v>70</v>
      </c>
      <c r="AR160" s="19">
        <f t="shared" ca="1" si="86"/>
        <v>65</v>
      </c>
      <c r="AS160" s="19">
        <f t="shared" ca="1" si="87"/>
        <v>50</v>
      </c>
      <c r="AT160">
        <f t="shared" ca="1" si="88"/>
        <v>1</v>
      </c>
      <c r="AU160" cm="1">
        <f t="array" aca="1" ref="AU160" ca="1">IF(AT160=AT159, AU159, INDEX(Parties[Opponent ID], AT160))</f>
        <v>8</v>
      </c>
      <c r="AV160" t="str" cm="1">
        <f t="array" aca="1" ref="AV160" ca="1">IF(AU160=AU159,AV159, INDEX(Monsters[Name], AU160))</f>
        <v>Ripper</v>
      </c>
      <c r="AW160" cm="1">
        <f t="array" aca="1" ref="AW160" ca="1">IF(AND($AT160=$AT159, $CF159=""), CA159, INDEX(Monsters[Health], $AU160))</f>
        <v>91</v>
      </c>
      <c r="AX160" cm="1">
        <f t="array" aca="1" ref="AX160" ca="1">IF(AND($AT160=$AT159, $CF159=""), CB159, INDEX(Monsters[Stamina], $AU160))</f>
        <v>85</v>
      </c>
      <c r="AY160" s="19" cm="1">
        <f t="array" aca="1" ref="AY160" ca="1">IF(AND($AT160=$AT159, $CF159=""), CC159, INDEX(Monsters[Attack], $AU160))</f>
        <v>100</v>
      </c>
      <c r="AZ160" s="19" cm="1">
        <f t="array" aca="1" ref="AZ160" ca="1">IF(AND($AT160=$AT159, $CF159=""), CD159, INDEX(Monsters[Defense], $AU160))</f>
        <v>18</v>
      </c>
      <c r="BA160" s="19" cm="1">
        <f t="array" aca="1" ref="BA160" ca="1">IF(AND($AT160=$AT159, $CF159=""), CE159, INDEX(Monsters[Luck], $AU160))</f>
        <v>70</v>
      </c>
      <c r="BB160" cm="1">
        <f t="array" aca="1" ref="BB160" ca="1">IF(AU160=AU159, BB159, MATCH(INDEX(Monsters[Element], AU160), Elements, 0))</f>
        <v>6</v>
      </c>
      <c r="BC160" s="4" cm="1">
        <f t="array" aca="1" ref="BC160" ca="1">INDEX(Monsters[Chance to Use 2], AU160)</f>
        <v>0.25</v>
      </c>
      <c r="BD160" cm="1">
        <f t="array" aca="1" ref="BD160" ca="1">INDEX(Monsters[Ability 1 ID], AU160)</f>
        <v>7</v>
      </c>
      <c r="BE160" cm="1">
        <f t="array" aca="1" ref="BE160" ca="1">INDEX(Monsters[Ability 2 ID], AU160)</f>
        <v>2</v>
      </c>
      <c r="BF160" cm="1">
        <f t="array" aca="1" ref="BF160" ca="1">INDEX(Abilities[Stamina Cost], BD160)</f>
        <v>5</v>
      </c>
      <c r="BG160" cm="1">
        <f t="array" aca="1" ref="BG160" ca="1">INDEX(Abilities[Stamina Cost], BE160)</f>
        <v>6</v>
      </c>
      <c r="BH160">
        <f t="shared" ca="1" si="89"/>
        <v>1</v>
      </c>
      <c r="BI160">
        <f t="shared" ca="1" si="90"/>
        <v>5</v>
      </c>
      <c r="BJ160">
        <f t="shared" ca="1" si="91"/>
        <v>6</v>
      </c>
      <c r="BK160">
        <f t="shared" ca="1" si="92"/>
        <v>2</v>
      </c>
      <c r="BL160">
        <f t="shared" ca="1" si="93"/>
        <v>2</v>
      </c>
      <c r="BM160" s="19" cm="1">
        <f t="array" aca="1" ref="BM160" ca="1">INDEX(Abilities[Element ID], $BL160)</f>
        <v>1</v>
      </c>
      <c r="BN160" s="19" cm="1">
        <f t="array" aca="1" ref="BN160" ca="1">INDEX(Abilities[Stamina Cost], $BL160)</f>
        <v>6</v>
      </c>
      <c r="BO160" s="19" cm="1">
        <f t="array" aca="1" ref="BO160" ca="1">INDEX(Abilities[Min Damage], $BL160)</f>
        <v>10</v>
      </c>
      <c r="BP160" s="19" cm="1">
        <f t="array" aca="1" ref="BP160" ca="1">INDEX(Abilities[Max Damage], $BL160)</f>
        <v>25</v>
      </c>
      <c r="BQ160" s="15">
        <f t="shared" ca="1" si="94"/>
        <v>16.148440422314273</v>
      </c>
      <c r="BR160" t="str" cm="1">
        <f t="array" aca="1" ref="BR160" ca="1">INDEX(Abilities[Special Effect], BL160)</f>
        <v>Sunder</v>
      </c>
      <c r="BS160" t="b" cm="1">
        <f t="array" aca="1" ref="BS160" ca="1">RAND() &lt;INDEX(Abilities[Effect Chance], BL160)*BA160/100</f>
        <v>0</v>
      </c>
      <c r="BT160" t="str">
        <f t="shared" ca="1" si="95"/>
        <v/>
      </c>
      <c r="BU160" s="15">
        <f t="shared" ca="1" si="96"/>
        <v>16.148440422314273</v>
      </c>
      <c r="BV160" s="15">
        <f t="shared" ca="1" si="97"/>
        <v>0</v>
      </c>
      <c r="BW160" t="b">
        <f t="shared" ca="1" si="98"/>
        <v>0</v>
      </c>
      <c r="BX160" t="b">
        <f ca="1">AND(BW160, AT160=COUNTA(Parties[Opponent Party]))</f>
        <v>0</v>
      </c>
      <c r="BY160" s="15" cm="1">
        <f t="array" aca="1" ref="BY160" ca="1">INDEX(ElementMultiplier, AA160, BB160)*100/AZ160</f>
        <v>8.3333333333333339</v>
      </c>
      <c r="BZ160" s="19">
        <f t="shared" ca="1" si="99"/>
        <v>0</v>
      </c>
      <c r="CA160" s="19">
        <f t="shared" ca="1" si="100"/>
        <v>91</v>
      </c>
      <c r="CB160" s="19">
        <f t="shared" ca="1" si="101"/>
        <v>79</v>
      </c>
      <c r="CC160" s="19">
        <f t="shared" ca="1" si="102"/>
        <v>100</v>
      </c>
      <c r="CD160" s="19">
        <f t="shared" ca="1" si="103"/>
        <v>18</v>
      </c>
      <c r="CE160" s="19">
        <f t="shared" ca="1" si="104"/>
        <v>70</v>
      </c>
      <c r="CF160" t="str">
        <f t="shared" ca="1" si="105"/>
        <v/>
      </c>
    </row>
    <row r="161" spans="8:84">
      <c r="H161">
        <f t="shared" ca="1" si="71"/>
        <v>1</v>
      </c>
      <c r="I161" cm="1">
        <f t="array" aca="1" ref="I161" ca="1">IF(H161=H160, I160, INDEX(Parties[Player ID], H161))</f>
        <v>1</v>
      </c>
      <c r="J161" t="str" cm="1">
        <f t="array" aca="1" ref="J161" ca="1">IF(I161=I160,J160, INDEX(Monsters[Name], I161))</f>
        <v>Hades</v>
      </c>
      <c r="K161" cm="1">
        <f t="array" aca="1" ref="K161" ca="1">IF(AND($H161=$H160, CF160=""), AO160, INDEX(Monsters[Health], $I161))</f>
        <v>49</v>
      </c>
      <c r="L161" cm="1">
        <f t="array" aca="1" ref="L161" ca="1">IF(AND($H161=$H160, $CF160=""), AP160, INDEX(Monsters[Stamina], $I161))</f>
        <v>70</v>
      </c>
      <c r="M161" s="19" cm="1">
        <f t="array" aca="1" ref="M161" ca="1">IF(AND($H161=$H160, $CF160=""), AQ160, INDEX(Monsters[Attack], $I161))</f>
        <v>70</v>
      </c>
      <c r="N161" s="19" cm="1">
        <f t="array" aca="1" ref="N161" ca="1">IF(AND($H161=$H160, $CF160=""), AR160, INDEX(Monsters[Defense], $I161))</f>
        <v>65</v>
      </c>
      <c r="O161" s="19" cm="1">
        <f t="array" aca="1" ref="O161" ca="1">IF(AND($H161=$H160, $CF160=""), AS160, INDEX(Monsters[Luck], $I161))</f>
        <v>50</v>
      </c>
      <c r="P161" cm="1">
        <f t="array" aca="1" ref="P161" ca="1">IF(I161=I160, P160, MATCH(INDEX(Monsters[Element], I161), Elements, 0))</f>
        <v>1</v>
      </c>
      <c r="Q161" s="4" cm="1">
        <f t="array" aca="1" ref="Q161" ca="1">INDEX(Monsters[Chance to Use 2], I161)</f>
        <v>0.55000000000000004</v>
      </c>
      <c r="R161" cm="1">
        <f t="array" aca="1" ref="R161" ca="1">INDEX(Monsters[Ability 1 ID], I161)</f>
        <v>1</v>
      </c>
      <c r="S161" cm="1">
        <f t="array" aca="1" ref="S161" ca="1">INDEX(Monsters[Ability 2 ID], I161)</f>
        <v>7</v>
      </c>
      <c r="T161" cm="1">
        <f t="array" aca="1" ref="T161" ca="1">INDEX(Abilities[Stamina Cost], R161)</f>
        <v>5</v>
      </c>
      <c r="U161" cm="1">
        <f t="array" aca="1" ref="U161" ca="1">INDEX(Abilities[Stamina Cost], S161)</f>
        <v>5</v>
      </c>
      <c r="V161">
        <f t="shared" ca="1" si="72"/>
        <v>1</v>
      </c>
      <c r="W161">
        <f t="shared" ca="1" si="73"/>
        <v>5</v>
      </c>
      <c r="X161">
        <f t="shared" ca="1" si="74"/>
        <v>5</v>
      </c>
      <c r="Y161">
        <f t="shared" ca="1" si="75"/>
        <v>2</v>
      </c>
      <c r="Z161">
        <f t="shared" ca="1" si="76"/>
        <v>7</v>
      </c>
      <c r="AA161" s="19" cm="1">
        <f t="array" aca="1" ref="AA161" ca="1">INDEX(Abilities[Element ID], $Z161)</f>
        <v>3</v>
      </c>
      <c r="AB161" s="19" cm="1">
        <f t="array" aca="1" ref="AB161" ca="1">INDEX(Abilities[Stamina Cost], $Z161)</f>
        <v>5</v>
      </c>
      <c r="AC161" s="19" cm="1">
        <f t="array" aca="1" ref="AC161" ca="1">INDEX(Abilities[Min Damage], $Z161)</f>
        <v>5</v>
      </c>
      <c r="AD161" s="19" cm="1">
        <f t="array" aca="1" ref="AD161" ca="1">INDEX(Abilities[Max Damage], $Z161)</f>
        <v>10</v>
      </c>
      <c r="AE161" s="15">
        <f t="shared" ca="1" si="77"/>
        <v>5.2523598893459882</v>
      </c>
      <c r="AF161" t="str" cm="1">
        <f t="array" aca="1" ref="AF161" ca="1">INDEX(Abilities[Special Effect], Z161)</f>
        <v>Fortify</v>
      </c>
      <c r="AG161" t="b" cm="1">
        <f t="array" aca="1" ref="AG161" ca="1">RAND() &lt;INDEX(Abilities[Effect Chance], Z161)*O161/100</f>
        <v>0</v>
      </c>
      <c r="AH161" t="str">
        <f t="shared" ca="1" si="78"/>
        <v/>
      </c>
      <c r="AI161" s="15">
        <f t="shared" ca="1" si="79"/>
        <v>5.2523598893459882</v>
      </c>
      <c r="AJ161" s="15">
        <f t="shared" ca="1" si="80"/>
        <v>16.273109215355884</v>
      </c>
      <c r="AK161" t="b">
        <f t="shared" ca="1" si="81"/>
        <v>0</v>
      </c>
      <c r="AL161" t="b">
        <f ca="1">AND(AK161, H161=COUNTA(Parties[Player Party]))</f>
        <v>0</v>
      </c>
      <c r="AM161" s="15" cm="1">
        <f t="array" aca="1" ref="AM161" ca="1">INDEX(ElementMultiplier, BM161, P161)*100/N161</f>
        <v>1.5384615384615385</v>
      </c>
      <c r="AN161" s="15">
        <f t="shared" ca="1" si="82"/>
        <v>25</v>
      </c>
      <c r="AO161" s="19">
        <f t="shared" ca="1" si="83"/>
        <v>24</v>
      </c>
      <c r="AP161" s="19">
        <f t="shared" ca="1" si="84"/>
        <v>65</v>
      </c>
      <c r="AQ161" s="19">
        <f t="shared" ca="1" si="85"/>
        <v>70</v>
      </c>
      <c r="AR161" s="19">
        <f t="shared" ca="1" si="86"/>
        <v>65</v>
      </c>
      <c r="AS161" s="19">
        <f t="shared" ca="1" si="87"/>
        <v>50</v>
      </c>
      <c r="AT161">
        <f t="shared" ca="1" si="88"/>
        <v>1</v>
      </c>
      <c r="AU161" cm="1">
        <f t="array" aca="1" ref="AU161" ca="1">IF(AT161=AT160, AU160, INDEX(Parties[Opponent ID], AT161))</f>
        <v>8</v>
      </c>
      <c r="AV161" t="str" cm="1">
        <f t="array" aca="1" ref="AV161" ca="1">IF(AU161=AU160,AV160, INDEX(Monsters[Name], AU161))</f>
        <v>Ripper</v>
      </c>
      <c r="AW161" cm="1">
        <f t="array" aca="1" ref="AW161" ca="1">IF(AND($AT161=$AT160, $CF160=""), CA160, INDEX(Monsters[Health], $AU161))</f>
        <v>91</v>
      </c>
      <c r="AX161" cm="1">
        <f t="array" aca="1" ref="AX161" ca="1">IF(AND($AT161=$AT160, $CF160=""), CB160, INDEX(Monsters[Stamina], $AU161))</f>
        <v>79</v>
      </c>
      <c r="AY161" s="19" cm="1">
        <f t="array" aca="1" ref="AY161" ca="1">IF(AND($AT161=$AT160, $CF160=""), CC160, INDEX(Monsters[Attack], $AU161))</f>
        <v>100</v>
      </c>
      <c r="AZ161" s="19" cm="1">
        <f t="array" aca="1" ref="AZ161" ca="1">IF(AND($AT161=$AT160, $CF160=""), CD160, INDEX(Monsters[Defense], $AU161))</f>
        <v>18</v>
      </c>
      <c r="BA161" s="19" cm="1">
        <f t="array" aca="1" ref="BA161" ca="1">IF(AND($AT161=$AT160, $CF160=""), CE160, INDEX(Monsters[Luck], $AU161))</f>
        <v>70</v>
      </c>
      <c r="BB161" cm="1">
        <f t="array" aca="1" ref="BB161" ca="1">IF(AU161=AU160, BB160, MATCH(INDEX(Monsters[Element], AU161), Elements, 0))</f>
        <v>6</v>
      </c>
      <c r="BC161" s="4" cm="1">
        <f t="array" aca="1" ref="BC161" ca="1">INDEX(Monsters[Chance to Use 2], AU161)</f>
        <v>0.25</v>
      </c>
      <c r="BD161" cm="1">
        <f t="array" aca="1" ref="BD161" ca="1">INDEX(Monsters[Ability 1 ID], AU161)</f>
        <v>7</v>
      </c>
      <c r="BE161" cm="1">
        <f t="array" aca="1" ref="BE161" ca="1">INDEX(Monsters[Ability 2 ID], AU161)</f>
        <v>2</v>
      </c>
      <c r="BF161" cm="1">
        <f t="array" aca="1" ref="BF161" ca="1">INDEX(Abilities[Stamina Cost], BD161)</f>
        <v>5</v>
      </c>
      <c r="BG161" cm="1">
        <f t="array" aca="1" ref="BG161" ca="1">INDEX(Abilities[Stamina Cost], BE161)</f>
        <v>6</v>
      </c>
      <c r="BH161">
        <f t="shared" ca="1" si="89"/>
        <v>1</v>
      </c>
      <c r="BI161">
        <f t="shared" ca="1" si="90"/>
        <v>5</v>
      </c>
      <c r="BJ161">
        <f t="shared" ca="1" si="91"/>
        <v>6</v>
      </c>
      <c r="BK161">
        <f t="shared" ca="1" si="92"/>
        <v>2</v>
      </c>
      <c r="BL161">
        <f t="shared" ca="1" si="93"/>
        <v>2</v>
      </c>
      <c r="BM161" s="19" cm="1">
        <f t="array" aca="1" ref="BM161" ca="1">INDEX(Abilities[Element ID], $BL161)</f>
        <v>1</v>
      </c>
      <c r="BN161" s="19" cm="1">
        <f t="array" aca="1" ref="BN161" ca="1">INDEX(Abilities[Stamina Cost], $BL161)</f>
        <v>6</v>
      </c>
      <c r="BO161" s="19" cm="1">
        <f t="array" aca="1" ref="BO161" ca="1">INDEX(Abilities[Min Damage], $BL161)</f>
        <v>10</v>
      </c>
      <c r="BP161" s="19" cm="1">
        <f t="array" aca="1" ref="BP161" ca="1">INDEX(Abilities[Max Damage], $BL161)</f>
        <v>25</v>
      </c>
      <c r="BQ161" s="15">
        <f t="shared" ca="1" si="94"/>
        <v>16.273109215355884</v>
      </c>
      <c r="BR161" t="str" cm="1">
        <f t="array" aca="1" ref="BR161" ca="1">INDEX(Abilities[Special Effect], BL161)</f>
        <v>Sunder</v>
      </c>
      <c r="BS161" t="b" cm="1">
        <f t="array" aca="1" ref="BS161" ca="1">RAND() &lt;INDEX(Abilities[Effect Chance], BL161)*BA161/100</f>
        <v>0</v>
      </c>
      <c r="BT161" t="str">
        <f t="shared" ca="1" si="95"/>
        <v/>
      </c>
      <c r="BU161" s="15">
        <f t="shared" ca="1" si="96"/>
        <v>16.273109215355884</v>
      </c>
      <c r="BV161" s="15">
        <f t="shared" ca="1" si="97"/>
        <v>5.2523598893459882</v>
      </c>
      <c r="BW161" t="b">
        <f t="shared" ca="1" si="98"/>
        <v>0</v>
      </c>
      <c r="BX161" t="b">
        <f ca="1">AND(BW161, AT161=COUNTA(Parties[Opponent Party]))</f>
        <v>0</v>
      </c>
      <c r="BY161" s="15" cm="1">
        <f t="array" aca="1" ref="BY161" ca="1">INDEX(ElementMultiplier, AA161, BB161)*100/AZ161</f>
        <v>5.5555555555555554</v>
      </c>
      <c r="BZ161" s="19">
        <f t="shared" ca="1" si="99"/>
        <v>29</v>
      </c>
      <c r="CA161" s="19">
        <f t="shared" ca="1" si="100"/>
        <v>62</v>
      </c>
      <c r="CB161" s="19">
        <f t="shared" ca="1" si="101"/>
        <v>73</v>
      </c>
      <c r="CC161" s="19">
        <f t="shared" ca="1" si="102"/>
        <v>100</v>
      </c>
      <c r="CD161" s="19">
        <f t="shared" ca="1" si="103"/>
        <v>18</v>
      </c>
      <c r="CE161" s="19">
        <f t="shared" ca="1" si="104"/>
        <v>70</v>
      </c>
      <c r="CF161" t="str">
        <f t="shared" ca="1" si="105"/>
        <v/>
      </c>
    </row>
    <row r="162" spans="8:84">
      <c r="H162">
        <f t="shared" ca="1" si="71"/>
        <v>1</v>
      </c>
      <c r="I162" cm="1">
        <f t="array" aca="1" ref="I162" ca="1">IF(H162=H161, I161, INDEX(Parties[Player ID], H162))</f>
        <v>1</v>
      </c>
      <c r="J162" t="str" cm="1">
        <f t="array" aca="1" ref="J162" ca="1">IF(I162=I161,J161, INDEX(Monsters[Name], I162))</f>
        <v>Hades</v>
      </c>
      <c r="K162" cm="1">
        <f t="array" aca="1" ref="K162" ca="1">IF(AND($H162=$H161, CF161=""), AO161, INDEX(Monsters[Health], $I162))</f>
        <v>24</v>
      </c>
      <c r="L162" cm="1">
        <f t="array" aca="1" ref="L162" ca="1">IF(AND($H162=$H161, $CF161=""), AP161, INDEX(Monsters[Stamina], $I162))</f>
        <v>65</v>
      </c>
      <c r="M162" s="19" cm="1">
        <f t="array" aca="1" ref="M162" ca="1">IF(AND($H162=$H161, $CF161=""), AQ161, INDEX(Monsters[Attack], $I162))</f>
        <v>70</v>
      </c>
      <c r="N162" s="19" cm="1">
        <f t="array" aca="1" ref="N162" ca="1">IF(AND($H162=$H161, $CF161=""), AR161, INDEX(Monsters[Defense], $I162))</f>
        <v>65</v>
      </c>
      <c r="O162" s="19" cm="1">
        <f t="array" aca="1" ref="O162" ca="1">IF(AND($H162=$H161, $CF161=""), AS161, INDEX(Monsters[Luck], $I162))</f>
        <v>50</v>
      </c>
      <c r="P162" cm="1">
        <f t="array" aca="1" ref="P162" ca="1">IF(I162=I161, P161, MATCH(INDEX(Monsters[Element], I162), Elements, 0))</f>
        <v>1</v>
      </c>
      <c r="Q162" s="4" cm="1">
        <f t="array" aca="1" ref="Q162" ca="1">INDEX(Monsters[Chance to Use 2], I162)</f>
        <v>0.55000000000000004</v>
      </c>
      <c r="R162" cm="1">
        <f t="array" aca="1" ref="R162" ca="1">INDEX(Monsters[Ability 1 ID], I162)</f>
        <v>1</v>
      </c>
      <c r="S162" cm="1">
        <f t="array" aca="1" ref="S162" ca="1">INDEX(Monsters[Ability 2 ID], I162)</f>
        <v>7</v>
      </c>
      <c r="T162" cm="1">
        <f t="array" aca="1" ref="T162" ca="1">INDEX(Abilities[Stamina Cost], R162)</f>
        <v>5</v>
      </c>
      <c r="U162" cm="1">
        <f t="array" aca="1" ref="U162" ca="1">INDEX(Abilities[Stamina Cost], S162)</f>
        <v>5</v>
      </c>
      <c r="V162">
        <f t="shared" ca="1" si="72"/>
        <v>1</v>
      </c>
      <c r="W162">
        <f t="shared" ca="1" si="73"/>
        <v>5</v>
      </c>
      <c r="X162">
        <f t="shared" ca="1" si="74"/>
        <v>5</v>
      </c>
      <c r="Y162">
        <f t="shared" ca="1" si="75"/>
        <v>2</v>
      </c>
      <c r="Z162">
        <f t="shared" ca="1" si="76"/>
        <v>7</v>
      </c>
      <c r="AA162" s="19" cm="1">
        <f t="array" aca="1" ref="AA162" ca="1">INDEX(Abilities[Element ID], $Z162)</f>
        <v>3</v>
      </c>
      <c r="AB162" s="19" cm="1">
        <f t="array" aca="1" ref="AB162" ca="1">INDEX(Abilities[Stamina Cost], $Z162)</f>
        <v>5</v>
      </c>
      <c r="AC162" s="19" cm="1">
        <f t="array" aca="1" ref="AC162" ca="1">INDEX(Abilities[Min Damage], $Z162)</f>
        <v>5</v>
      </c>
      <c r="AD162" s="19" cm="1">
        <f t="array" aca="1" ref="AD162" ca="1">INDEX(Abilities[Max Damage], $Z162)</f>
        <v>10</v>
      </c>
      <c r="AE162" s="15">
        <f t="shared" ca="1" si="77"/>
        <v>4.9462120351685179</v>
      </c>
      <c r="AF162" t="str" cm="1">
        <f t="array" aca="1" ref="AF162" ca="1">INDEX(Abilities[Special Effect], Z162)</f>
        <v>Fortify</v>
      </c>
      <c r="AG162" t="b" cm="1">
        <f t="array" aca="1" ref="AG162" ca="1">RAND() &lt;INDEX(Abilities[Effect Chance], Z162)*O162/100</f>
        <v>1</v>
      </c>
      <c r="AH162" t="str">
        <f t="shared" ca="1" si="78"/>
        <v>Fortify</v>
      </c>
      <c r="AI162" s="15">
        <f t="shared" ca="1" si="79"/>
        <v>4.9462120351685179</v>
      </c>
      <c r="AJ162" s="15">
        <f t="shared" ca="1" si="80"/>
        <v>7.8764605623493962</v>
      </c>
      <c r="AK162" t="b">
        <f t="shared" ca="1" si="81"/>
        <v>0</v>
      </c>
      <c r="AL162" t="b">
        <f ca="1">AND(AK162, H162=COUNTA(Parties[Player Party]))</f>
        <v>0</v>
      </c>
      <c r="AM162" s="15" cm="1">
        <f t="array" aca="1" ref="AM162" ca="1">INDEX(ElementMultiplier, BM162, P162)*100/N162</f>
        <v>0.76923076923076927</v>
      </c>
      <c r="AN162" s="15">
        <f t="shared" ca="1" si="82"/>
        <v>6</v>
      </c>
      <c r="AO162" s="19">
        <f t="shared" ca="1" si="83"/>
        <v>18</v>
      </c>
      <c r="AP162" s="19">
        <f t="shared" ca="1" si="84"/>
        <v>60</v>
      </c>
      <c r="AQ162" s="19">
        <f t="shared" ca="1" si="85"/>
        <v>70</v>
      </c>
      <c r="AR162" s="19">
        <f t="shared" ca="1" si="86"/>
        <v>72</v>
      </c>
      <c r="AS162" s="19">
        <f t="shared" ca="1" si="87"/>
        <v>50</v>
      </c>
      <c r="AT162">
        <f t="shared" ca="1" si="88"/>
        <v>1</v>
      </c>
      <c r="AU162" cm="1">
        <f t="array" aca="1" ref="AU162" ca="1">IF(AT162=AT161, AU161, INDEX(Parties[Opponent ID], AT162))</f>
        <v>8</v>
      </c>
      <c r="AV162" t="str" cm="1">
        <f t="array" aca="1" ref="AV162" ca="1">IF(AU162=AU161,AV161, INDEX(Monsters[Name], AU162))</f>
        <v>Ripper</v>
      </c>
      <c r="AW162" cm="1">
        <f t="array" aca="1" ref="AW162" ca="1">IF(AND($AT162=$AT161, $CF161=""), CA161, INDEX(Monsters[Health], $AU162))</f>
        <v>62</v>
      </c>
      <c r="AX162" cm="1">
        <f t="array" aca="1" ref="AX162" ca="1">IF(AND($AT162=$AT161, $CF161=""), CB161, INDEX(Monsters[Stamina], $AU162))</f>
        <v>73</v>
      </c>
      <c r="AY162" s="19" cm="1">
        <f t="array" aca="1" ref="AY162" ca="1">IF(AND($AT162=$AT161, $CF161=""), CC161, INDEX(Monsters[Attack], $AU162))</f>
        <v>100</v>
      </c>
      <c r="AZ162" s="19" cm="1">
        <f t="array" aca="1" ref="AZ162" ca="1">IF(AND($AT162=$AT161, $CF161=""), CD161, INDEX(Monsters[Defense], $AU162))</f>
        <v>18</v>
      </c>
      <c r="BA162" s="19" cm="1">
        <f t="array" aca="1" ref="BA162" ca="1">IF(AND($AT162=$AT161, $CF161=""), CE161, INDEX(Monsters[Luck], $AU162))</f>
        <v>70</v>
      </c>
      <c r="BB162" cm="1">
        <f t="array" aca="1" ref="BB162" ca="1">IF(AU162=AU161, BB161, MATCH(INDEX(Monsters[Element], AU162), Elements, 0))</f>
        <v>6</v>
      </c>
      <c r="BC162" s="4" cm="1">
        <f t="array" aca="1" ref="BC162" ca="1">INDEX(Monsters[Chance to Use 2], AU162)</f>
        <v>0.25</v>
      </c>
      <c r="BD162" cm="1">
        <f t="array" aca="1" ref="BD162" ca="1">INDEX(Monsters[Ability 1 ID], AU162)</f>
        <v>7</v>
      </c>
      <c r="BE162" cm="1">
        <f t="array" aca="1" ref="BE162" ca="1">INDEX(Monsters[Ability 2 ID], AU162)</f>
        <v>2</v>
      </c>
      <c r="BF162" cm="1">
        <f t="array" aca="1" ref="BF162" ca="1">INDEX(Abilities[Stamina Cost], BD162)</f>
        <v>5</v>
      </c>
      <c r="BG162" cm="1">
        <f t="array" aca="1" ref="BG162" ca="1">INDEX(Abilities[Stamina Cost], BE162)</f>
        <v>6</v>
      </c>
      <c r="BH162">
        <f t="shared" ca="1" si="89"/>
        <v>1</v>
      </c>
      <c r="BI162">
        <f t="shared" ca="1" si="90"/>
        <v>5</v>
      </c>
      <c r="BJ162">
        <f t="shared" ca="1" si="91"/>
        <v>6</v>
      </c>
      <c r="BK162">
        <f t="shared" ca="1" si="92"/>
        <v>1</v>
      </c>
      <c r="BL162">
        <f t="shared" ca="1" si="93"/>
        <v>7</v>
      </c>
      <c r="BM162" s="19" cm="1">
        <f t="array" aca="1" ref="BM162" ca="1">INDEX(Abilities[Element ID], $BL162)</f>
        <v>3</v>
      </c>
      <c r="BN162" s="19" cm="1">
        <f t="array" aca="1" ref="BN162" ca="1">INDEX(Abilities[Stamina Cost], $BL162)</f>
        <v>5</v>
      </c>
      <c r="BO162" s="19" cm="1">
        <f t="array" aca="1" ref="BO162" ca="1">INDEX(Abilities[Min Damage], $BL162)</f>
        <v>5</v>
      </c>
      <c r="BP162" s="19" cm="1">
        <f t="array" aca="1" ref="BP162" ca="1">INDEX(Abilities[Max Damage], $BL162)</f>
        <v>10</v>
      </c>
      <c r="BQ162" s="15">
        <f t="shared" ca="1" si="94"/>
        <v>7.8764605623493962</v>
      </c>
      <c r="BR162" t="str" cm="1">
        <f t="array" aca="1" ref="BR162" ca="1">INDEX(Abilities[Special Effect], BL162)</f>
        <v>Fortify</v>
      </c>
      <c r="BS162" t="b" cm="1">
        <f t="array" aca="1" ref="BS162" ca="1">RAND() &lt;INDEX(Abilities[Effect Chance], BL162)*BA162/100</f>
        <v>1</v>
      </c>
      <c r="BT162" t="str">
        <f t="shared" ca="1" si="95"/>
        <v>Fortify</v>
      </c>
      <c r="BU162" s="15">
        <f t="shared" ca="1" si="96"/>
        <v>7.8764605623493962</v>
      </c>
      <c r="BV162" s="15">
        <f t="shared" ca="1" si="97"/>
        <v>4.9462120351685179</v>
      </c>
      <c r="BW162" t="b">
        <f t="shared" ca="1" si="98"/>
        <v>0</v>
      </c>
      <c r="BX162" t="b">
        <f ca="1">AND(BW162, AT162=COUNTA(Parties[Opponent Party]))</f>
        <v>0</v>
      </c>
      <c r="BY162" s="15" cm="1">
        <f t="array" aca="1" ref="BY162" ca="1">INDEX(ElementMultiplier, AA162, BB162)*100/AZ162</f>
        <v>5.5555555555555554</v>
      </c>
      <c r="BZ162" s="19">
        <f t="shared" ca="1" si="99"/>
        <v>27</v>
      </c>
      <c r="CA162" s="19">
        <f t="shared" ca="1" si="100"/>
        <v>35</v>
      </c>
      <c r="CB162" s="19">
        <f t="shared" ca="1" si="101"/>
        <v>68</v>
      </c>
      <c r="CC162" s="19">
        <f t="shared" ca="1" si="102"/>
        <v>100</v>
      </c>
      <c r="CD162" s="19">
        <f t="shared" ca="1" si="103"/>
        <v>20</v>
      </c>
      <c r="CE162" s="19">
        <f t="shared" ca="1" si="104"/>
        <v>70</v>
      </c>
      <c r="CF162" t="str">
        <f t="shared" ca="1" si="105"/>
        <v/>
      </c>
    </row>
    <row r="163" spans="8:84">
      <c r="H163">
        <f t="shared" ca="1" si="71"/>
        <v>1</v>
      </c>
      <c r="I163" cm="1">
        <f t="array" aca="1" ref="I163" ca="1">IF(H163=H162, I162, INDEX(Parties[Player ID], H163))</f>
        <v>1</v>
      </c>
      <c r="J163" t="str" cm="1">
        <f t="array" aca="1" ref="J163" ca="1">IF(I163=I162,J162, INDEX(Monsters[Name], I163))</f>
        <v>Hades</v>
      </c>
      <c r="K163" cm="1">
        <f t="array" aca="1" ref="K163" ca="1">IF(AND($H163=$H162, CF162=""), AO162, INDEX(Monsters[Health], $I163))</f>
        <v>18</v>
      </c>
      <c r="L163" cm="1">
        <f t="array" aca="1" ref="L163" ca="1">IF(AND($H163=$H162, $CF162=""), AP162, INDEX(Monsters[Stamina], $I163))</f>
        <v>60</v>
      </c>
      <c r="M163" s="19" cm="1">
        <f t="array" aca="1" ref="M163" ca="1">IF(AND($H163=$H162, $CF162=""), AQ162, INDEX(Monsters[Attack], $I163))</f>
        <v>70</v>
      </c>
      <c r="N163" s="19" cm="1">
        <f t="array" aca="1" ref="N163" ca="1">IF(AND($H163=$H162, $CF162=""), AR162, INDEX(Monsters[Defense], $I163))</f>
        <v>72</v>
      </c>
      <c r="O163" s="19" cm="1">
        <f t="array" aca="1" ref="O163" ca="1">IF(AND($H163=$H162, $CF162=""), AS162, INDEX(Monsters[Luck], $I163))</f>
        <v>50</v>
      </c>
      <c r="P163" cm="1">
        <f t="array" aca="1" ref="P163" ca="1">IF(I163=I162, P162, MATCH(INDEX(Monsters[Element], I163), Elements, 0))</f>
        <v>1</v>
      </c>
      <c r="Q163" s="4" cm="1">
        <f t="array" aca="1" ref="Q163" ca="1">INDEX(Monsters[Chance to Use 2], I163)</f>
        <v>0.55000000000000004</v>
      </c>
      <c r="R163" cm="1">
        <f t="array" aca="1" ref="R163" ca="1">INDEX(Monsters[Ability 1 ID], I163)</f>
        <v>1</v>
      </c>
      <c r="S163" cm="1">
        <f t="array" aca="1" ref="S163" ca="1">INDEX(Monsters[Ability 2 ID], I163)</f>
        <v>7</v>
      </c>
      <c r="T163" cm="1">
        <f t="array" aca="1" ref="T163" ca="1">INDEX(Abilities[Stamina Cost], R163)</f>
        <v>5</v>
      </c>
      <c r="U163" cm="1">
        <f t="array" aca="1" ref="U163" ca="1">INDEX(Abilities[Stamina Cost], S163)</f>
        <v>5</v>
      </c>
      <c r="V163">
        <f t="shared" ca="1" si="72"/>
        <v>1</v>
      </c>
      <c r="W163">
        <f t="shared" ca="1" si="73"/>
        <v>5</v>
      </c>
      <c r="X163">
        <f t="shared" ca="1" si="74"/>
        <v>5</v>
      </c>
      <c r="Y163">
        <f t="shared" ca="1" si="75"/>
        <v>1</v>
      </c>
      <c r="Z163">
        <f t="shared" ca="1" si="76"/>
        <v>1</v>
      </c>
      <c r="AA163" s="19" cm="1">
        <f t="array" aca="1" ref="AA163" ca="1">INDEX(Abilities[Element ID], $Z163)</f>
        <v>1</v>
      </c>
      <c r="AB163" s="19" cm="1">
        <f t="array" aca="1" ref="AB163" ca="1">INDEX(Abilities[Stamina Cost], $Z163)</f>
        <v>5</v>
      </c>
      <c r="AC163" s="19" cm="1">
        <f t="array" aca="1" ref="AC163" ca="1">INDEX(Abilities[Min Damage], $Z163)</f>
        <v>3.5</v>
      </c>
      <c r="AD163" s="19" cm="1">
        <f t="array" aca="1" ref="AD163" ca="1">INDEX(Abilities[Max Damage], $Z163)</f>
        <v>10</v>
      </c>
      <c r="AE163" s="15">
        <f t="shared" ca="1" si="77"/>
        <v>4.352320668569412</v>
      </c>
      <c r="AF163" t="str" cm="1">
        <f t="array" aca="1" ref="AF163" ca="1">INDEX(Abilities[Special Effect], Z163)</f>
        <v>Hit Chance</v>
      </c>
      <c r="AG163" t="b" cm="1">
        <f t="array" aca="1" ref="AG163" ca="1">RAND() &lt;INDEX(Abilities[Effect Chance], Z163)*O163/100</f>
        <v>1</v>
      </c>
      <c r="AH163" t="str">
        <f t="shared" ca="1" si="78"/>
        <v>Hit Chance</v>
      </c>
      <c r="AI163" s="15">
        <f t="shared" ca="1" si="79"/>
        <v>4.352320668569412</v>
      </c>
      <c r="AJ163" s="15">
        <f t="shared" ca="1" si="80"/>
        <v>7.8721889385663788</v>
      </c>
      <c r="AK163" t="b">
        <f t="shared" ca="1" si="81"/>
        <v>0</v>
      </c>
      <c r="AL163" t="b">
        <f ca="1">AND(AK163, H163=COUNTA(Parties[Player Party]))</f>
        <v>0</v>
      </c>
      <c r="AM163" s="15" cm="1">
        <f t="array" aca="1" ref="AM163" ca="1">INDEX(ElementMultiplier, BM163, P163)*100/N163</f>
        <v>0.69444444444444442</v>
      </c>
      <c r="AN163" s="15">
        <f t="shared" ca="1" si="82"/>
        <v>5</v>
      </c>
      <c r="AO163" s="19">
        <f t="shared" ca="1" si="83"/>
        <v>13</v>
      </c>
      <c r="AP163" s="19">
        <f t="shared" ca="1" si="84"/>
        <v>55</v>
      </c>
      <c r="AQ163" s="19">
        <f t="shared" ca="1" si="85"/>
        <v>70</v>
      </c>
      <c r="AR163" s="19">
        <f t="shared" ca="1" si="86"/>
        <v>72</v>
      </c>
      <c r="AS163" s="19">
        <f t="shared" ca="1" si="87"/>
        <v>50</v>
      </c>
      <c r="AT163">
        <f t="shared" ca="1" si="88"/>
        <v>1</v>
      </c>
      <c r="AU163" cm="1">
        <f t="array" aca="1" ref="AU163" ca="1">IF(AT163=AT162, AU162, INDEX(Parties[Opponent ID], AT163))</f>
        <v>8</v>
      </c>
      <c r="AV163" t="str" cm="1">
        <f t="array" aca="1" ref="AV163" ca="1">IF(AU163=AU162,AV162, INDEX(Monsters[Name], AU163))</f>
        <v>Ripper</v>
      </c>
      <c r="AW163" cm="1">
        <f t="array" aca="1" ref="AW163" ca="1">IF(AND($AT163=$AT162, $CF162=""), CA162, INDEX(Monsters[Health], $AU163))</f>
        <v>35</v>
      </c>
      <c r="AX163" cm="1">
        <f t="array" aca="1" ref="AX163" ca="1">IF(AND($AT163=$AT162, $CF162=""), CB162, INDEX(Monsters[Stamina], $AU163))</f>
        <v>68</v>
      </c>
      <c r="AY163" s="19" cm="1">
        <f t="array" aca="1" ref="AY163" ca="1">IF(AND($AT163=$AT162, $CF162=""), CC162, INDEX(Monsters[Attack], $AU163))</f>
        <v>100</v>
      </c>
      <c r="AZ163" s="19" cm="1">
        <f t="array" aca="1" ref="AZ163" ca="1">IF(AND($AT163=$AT162, $CF162=""), CD162, INDEX(Monsters[Defense], $AU163))</f>
        <v>20</v>
      </c>
      <c r="BA163" s="19" cm="1">
        <f t="array" aca="1" ref="BA163" ca="1">IF(AND($AT163=$AT162, $CF162=""), CE162, INDEX(Monsters[Luck], $AU163))</f>
        <v>70</v>
      </c>
      <c r="BB163" cm="1">
        <f t="array" aca="1" ref="BB163" ca="1">IF(AU163=AU162, BB162, MATCH(INDEX(Monsters[Element], AU163), Elements, 0))</f>
        <v>6</v>
      </c>
      <c r="BC163" s="4" cm="1">
        <f t="array" aca="1" ref="BC163" ca="1">INDEX(Monsters[Chance to Use 2], AU163)</f>
        <v>0.25</v>
      </c>
      <c r="BD163" cm="1">
        <f t="array" aca="1" ref="BD163" ca="1">INDEX(Monsters[Ability 1 ID], AU163)</f>
        <v>7</v>
      </c>
      <c r="BE163" cm="1">
        <f t="array" aca="1" ref="BE163" ca="1">INDEX(Monsters[Ability 2 ID], AU163)</f>
        <v>2</v>
      </c>
      <c r="BF163" cm="1">
        <f t="array" aca="1" ref="BF163" ca="1">INDEX(Abilities[Stamina Cost], BD163)</f>
        <v>5</v>
      </c>
      <c r="BG163" cm="1">
        <f t="array" aca="1" ref="BG163" ca="1">INDEX(Abilities[Stamina Cost], BE163)</f>
        <v>6</v>
      </c>
      <c r="BH163">
        <f t="shared" ca="1" si="89"/>
        <v>1</v>
      </c>
      <c r="BI163">
        <f t="shared" ca="1" si="90"/>
        <v>5</v>
      </c>
      <c r="BJ163">
        <f t="shared" ca="1" si="91"/>
        <v>6</v>
      </c>
      <c r="BK163">
        <f t="shared" ca="1" si="92"/>
        <v>1</v>
      </c>
      <c r="BL163">
        <f t="shared" ca="1" si="93"/>
        <v>7</v>
      </c>
      <c r="BM163" s="19" cm="1">
        <f t="array" aca="1" ref="BM163" ca="1">INDEX(Abilities[Element ID], $BL163)</f>
        <v>3</v>
      </c>
      <c r="BN163" s="19" cm="1">
        <f t="array" aca="1" ref="BN163" ca="1">INDEX(Abilities[Stamina Cost], $BL163)</f>
        <v>5</v>
      </c>
      <c r="BO163" s="19" cm="1">
        <f t="array" aca="1" ref="BO163" ca="1">INDEX(Abilities[Min Damage], $BL163)</f>
        <v>5</v>
      </c>
      <c r="BP163" s="19" cm="1">
        <f t="array" aca="1" ref="BP163" ca="1">INDEX(Abilities[Max Damage], $BL163)</f>
        <v>10</v>
      </c>
      <c r="BQ163" s="15">
        <f t="shared" ca="1" si="94"/>
        <v>7.8721889385663788</v>
      </c>
      <c r="BR163" t="str" cm="1">
        <f t="array" aca="1" ref="BR163" ca="1">INDEX(Abilities[Special Effect], BL163)</f>
        <v>Fortify</v>
      </c>
      <c r="BS163" t="b" cm="1">
        <f t="array" aca="1" ref="BS163" ca="1">RAND() &lt;INDEX(Abilities[Effect Chance], BL163)*BA163/100</f>
        <v>1</v>
      </c>
      <c r="BT163" t="str">
        <f t="shared" ca="1" si="95"/>
        <v>Fortify</v>
      </c>
      <c r="BU163" s="15">
        <f t="shared" ca="1" si="96"/>
        <v>7.8721889385663788</v>
      </c>
      <c r="BV163" s="15">
        <f t="shared" ca="1" si="97"/>
        <v>4.352320668569412</v>
      </c>
      <c r="BW163" t="b">
        <f t="shared" ca="1" si="98"/>
        <v>0</v>
      </c>
      <c r="BX163" t="b">
        <f ca="1">AND(BW163, AT163=COUNTA(Parties[Opponent Party]))</f>
        <v>0</v>
      </c>
      <c r="BY163" s="15" cm="1">
        <f t="array" aca="1" ref="BY163" ca="1">INDEX(ElementMultiplier, AA163, BB163)*100/AZ163</f>
        <v>7.5</v>
      </c>
      <c r="BZ163" s="19">
        <f t="shared" ca="1" si="99"/>
        <v>33</v>
      </c>
      <c r="CA163" s="19">
        <f t="shared" ca="1" si="100"/>
        <v>2</v>
      </c>
      <c r="CB163" s="19">
        <f t="shared" ca="1" si="101"/>
        <v>63</v>
      </c>
      <c r="CC163" s="19">
        <f t="shared" ca="1" si="102"/>
        <v>100</v>
      </c>
      <c r="CD163" s="19">
        <f t="shared" ca="1" si="103"/>
        <v>22</v>
      </c>
      <c r="CE163" s="19">
        <f t="shared" ca="1" si="104"/>
        <v>70</v>
      </c>
      <c r="CF163" t="str">
        <f t="shared" ca="1" si="105"/>
        <v/>
      </c>
    </row>
    <row r="164" spans="8:84">
      <c r="H164">
        <f t="shared" ca="1" si="71"/>
        <v>1</v>
      </c>
      <c r="I164" cm="1">
        <f t="array" aca="1" ref="I164" ca="1">IF(H164=H163, I163, INDEX(Parties[Player ID], H164))</f>
        <v>1</v>
      </c>
      <c r="J164" t="str" cm="1">
        <f t="array" aca="1" ref="J164" ca="1">IF(I164=I163,J163, INDEX(Monsters[Name], I164))</f>
        <v>Hades</v>
      </c>
      <c r="K164" cm="1">
        <f t="array" aca="1" ref="K164" ca="1">IF(AND($H164=$H163, CF163=""), AO163, INDEX(Monsters[Health], $I164))</f>
        <v>13</v>
      </c>
      <c r="L164" cm="1">
        <f t="array" aca="1" ref="L164" ca="1">IF(AND($H164=$H163, $CF163=""), AP163, INDEX(Monsters[Stamina], $I164))</f>
        <v>55</v>
      </c>
      <c r="M164" s="19" cm="1">
        <f t="array" aca="1" ref="M164" ca="1">IF(AND($H164=$H163, $CF163=""), AQ163, INDEX(Monsters[Attack], $I164))</f>
        <v>70</v>
      </c>
      <c r="N164" s="19" cm="1">
        <f t="array" aca="1" ref="N164" ca="1">IF(AND($H164=$H163, $CF163=""), AR163, INDEX(Monsters[Defense], $I164))</f>
        <v>72</v>
      </c>
      <c r="O164" s="19" cm="1">
        <f t="array" aca="1" ref="O164" ca="1">IF(AND($H164=$H163, $CF163=""), AS163, INDEX(Monsters[Luck], $I164))</f>
        <v>50</v>
      </c>
      <c r="P164" cm="1">
        <f t="array" aca="1" ref="P164" ca="1">IF(I164=I163, P163, MATCH(INDEX(Monsters[Element], I164), Elements, 0))</f>
        <v>1</v>
      </c>
      <c r="Q164" s="4" cm="1">
        <f t="array" aca="1" ref="Q164" ca="1">INDEX(Monsters[Chance to Use 2], I164)</f>
        <v>0.55000000000000004</v>
      </c>
      <c r="R164" cm="1">
        <f t="array" aca="1" ref="R164" ca="1">INDEX(Monsters[Ability 1 ID], I164)</f>
        <v>1</v>
      </c>
      <c r="S164" cm="1">
        <f t="array" aca="1" ref="S164" ca="1">INDEX(Monsters[Ability 2 ID], I164)</f>
        <v>7</v>
      </c>
      <c r="T164" cm="1">
        <f t="array" aca="1" ref="T164" ca="1">INDEX(Abilities[Stamina Cost], R164)</f>
        <v>5</v>
      </c>
      <c r="U164" cm="1">
        <f t="array" aca="1" ref="U164" ca="1">INDEX(Abilities[Stamina Cost], S164)</f>
        <v>5</v>
      </c>
      <c r="V164">
        <f t="shared" ca="1" si="72"/>
        <v>1</v>
      </c>
      <c r="W164">
        <f t="shared" ca="1" si="73"/>
        <v>5</v>
      </c>
      <c r="X164">
        <f t="shared" ca="1" si="74"/>
        <v>5</v>
      </c>
      <c r="Y164">
        <f t="shared" ca="1" si="75"/>
        <v>2</v>
      </c>
      <c r="Z164">
        <f t="shared" ca="1" si="76"/>
        <v>7</v>
      </c>
      <c r="AA164" s="19" cm="1">
        <f t="array" aca="1" ref="AA164" ca="1">INDEX(Abilities[Element ID], $Z164)</f>
        <v>3</v>
      </c>
      <c r="AB164" s="19" cm="1">
        <f t="array" aca="1" ref="AB164" ca="1">INDEX(Abilities[Stamina Cost], $Z164)</f>
        <v>5</v>
      </c>
      <c r="AC164" s="19" cm="1">
        <f t="array" aca="1" ref="AC164" ca="1">INDEX(Abilities[Min Damage], $Z164)</f>
        <v>5</v>
      </c>
      <c r="AD164" s="19" cm="1">
        <f t="array" aca="1" ref="AD164" ca="1">INDEX(Abilities[Max Damage], $Z164)</f>
        <v>10</v>
      </c>
      <c r="AE164" s="15">
        <f t="shared" ca="1" si="77"/>
        <v>5.0980929364979817</v>
      </c>
      <c r="AF164" t="str" cm="1">
        <f t="array" aca="1" ref="AF164" ca="1">INDEX(Abilities[Special Effect], Z164)</f>
        <v>Fortify</v>
      </c>
      <c r="AG164" t="b" cm="1">
        <f t="array" aca="1" ref="AG164" ca="1">RAND() &lt;INDEX(Abilities[Effect Chance], Z164)*O164/100</f>
        <v>0</v>
      </c>
      <c r="AH164" t="str">
        <f t="shared" ca="1" si="78"/>
        <v/>
      </c>
      <c r="AI164" s="15">
        <f t="shared" ca="1" si="79"/>
        <v>5.0980929364979817</v>
      </c>
      <c r="AJ164" s="15">
        <f t="shared" ca="1" si="80"/>
        <v>6.2045760271598587</v>
      </c>
      <c r="AK164" t="b">
        <f t="shared" ca="1" si="81"/>
        <v>0</v>
      </c>
      <c r="AL164" t="b">
        <f ca="1">AND(AK164, H164=COUNTA(Parties[Player Party]))</f>
        <v>0</v>
      </c>
      <c r="AM164" s="15" cm="1">
        <f t="array" aca="1" ref="AM164" ca="1">INDEX(ElementMultiplier, BM164, P164)*100/N164</f>
        <v>0.69444444444444442</v>
      </c>
      <c r="AN164" s="15">
        <f t="shared" ca="1" si="82"/>
        <v>4</v>
      </c>
      <c r="AO164" s="19">
        <f t="shared" ca="1" si="83"/>
        <v>9</v>
      </c>
      <c r="AP164" s="19">
        <f t="shared" ca="1" si="84"/>
        <v>50</v>
      </c>
      <c r="AQ164" s="19">
        <f t="shared" ca="1" si="85"/>
        <v>70</v>
      </c>
      <c r="AR164" s="19">
        <f t="shared" ca="1" si="86"/>
        <v>72</v>
      </c>
      <c r="AS164" s="19">
        <f t="shared" ca="1" si="87"/>
        <v>50</v>
      </c>
      <c r="AT164">
        <f t="shared" ca="1" si="88"/>
        <v>1</v>
      </c>
      <c r="AU164" cm="1">
        <f t="array" aca="1" ref="AU164" ca="1">IF(AT164=AT163, AU163, INDEX(Parties[Opponent ID], AT164))</f>
        <v>8</v>
      </c>
      <c r="AV164" t="str" cm="1">
        <f t="array" aca="1" ref="AV164" ca="1">IF(AU164=AU163,AV163, INDEX(Monsters[Name], AU164))</f>
        <v>Ripper</v>
      </c>
      <c r="AW164" cm="1">
        <f t="array" aca="1" ref="AW164" ca="1">IF(AND($AT164=$AT163, $CF163=""), CA163, INDEX(Monsters[Health], $AU164))</f>
        <v>2</v>
      </c>
      <c r="AX164" cm="1">
        <f t="array" aca="1" ref="AX164" ca="1">IF(AND($AT164=$AT163, $CF163=""), CB163, INDEX(Monsters[Stamina], $AU164))</f>
        <v>63</v>
      </c>
      <c r="AY164" s="19" cm="1">
        <f t="array" aca="1" ref="AY164" ca="1">IF(AND($AT164=$AT163, $CF163=""), CC163, INDEX(Monsters[Attack], $AU164))</f>
        <v>100</v>
      </c>
      <c r="AZ164" s="19" cm="1">
        <f t="array" aca="1" ref="AZ164" ca="1">IF(AND($AT164=$AT163, $CF163=""), CD163, INDEX(Monsters[Defense], $AU164))</f>
        <v>22</v>
      </c>
      <c r="BA164" s="19" cm="1">
        <f t="array" aca="1" ref="BA164" ca="1">IF(AND($AT164=$AT163, $CF163=""), CE163, INDEX(Monsters[Luck], $AU164))</f>
        <v>70</v>
      </c>
      <c r="BB164" cm="1">
        <f t="array" aca="1" ref="BB164" ca="1">IF(AU164=AU163, BB163, MATCH(INDEX(Monsters[Element], AU164), Elements, 0))</f>
        <v>6</v>
      </c>
      <c r="BC164" s="4" cm="1">
        <f t="array" aca="1" ref="BC164" ca="1">INDEX(Monsters[Chance to Use 2], AU164)</f>
        <v>0.25</v>
      </c>
      <c r="BD164" cm="1">
        <f t="array" aca="1" ref="BD164" ca="1">INDEX(Monsters[Ability 1 ID], AU164)</f>
        <v>7</v>
      </c>
      <c r="BE164" cm="1">
        <f t="array" aca="1" ref="BE164" ca="1">INDEX(Monsters[Ability 2 ID], AU164)</f>
        <v>2</v>
      </c>
      <c r="BF164" cm="1">
        <f t="array" aca="1" ref="BF164" ca="1">INDEX(Abilities[Stamina Cost], BD164)</f>
        <v>5</v>
      </c>
      <c r="BG164" cm="1">
        <f t="array" aca="1" ref="BG164" ca="1">INDEX(Abilities[Stamina Cost], BE164)</f>
        <v>6</v>
      </c>
      <c r="BH164">
        <f t="shared" ca="1" si="89"/>
        <v>1</v>
      </c>
      <c r="BI164">
        <f t="shared" ca="1" si="90"/>
        <v>5</v>
      </c>
      <c r="BJ164">
        <f t="shared" ca="1" si="91"/>
        <v>6</v>
      </c>
      <c r="BK164">
        <f t="shared" ca="1" si="92"/>
        <v>1</v>
      </c>
      <c r="BL164">
        <f t="shared" ca="1" si="93"/>
        <v>7</v>
      </c>
      <c r="BM164" s="19" cm="1">
        <f t="array" aca="1" ref="BM164" ca="1">INDEX(Abilities[Element ID], $BL164)</f>
        <v>3</v>
      </c>
      <c r="BN164" s="19" cm="1">
        <f t="array" aca="1" ref="BN164" ca="1">INDEX(Abilities[Stamina Cost], $BL164)</f>
        <v>5</v>
      </c>
      <c r="BO164" s="19" cm="1">
        <f t="array" aca="1" ref="BO164" ca="1">INDEX(Abilities[Min Damage], $BL164)</f>
        <v>5</v>
      </c>
      <c r="BP164" s="19" cm="1">
        <f t="array" aca="1" ref="BP164" ca="1">INDEX(Abilities[Max Damage], $BL164)</f>
        <v>10</v>
      </c>
      <c r="BQ164" s="15">
        <f t="shared" ca="1" si="94"/>
        <v>6.2045760271598587</v>
      </c>
      <c r="BR164" t="str" cm="1">
        <f t="array" aca="1" ref="BR164" ca="1">INDEX(Abilities[Special Effect], BL164)</f>
        <v>Fortify</v>
      </c>
      <c r="BS164" t="b" cm="1">
        <f t="array" aca="1" ref="BS164" ca="1">RAND() &lt;INDEX(Abilities[Effect Chance], BL164)*BA164/100</f>
        <v>1</v>
      </c>
      <c r="BT164" t="str">
        <f t="shared" ca="1" si="95"/>
        <v>Fortify</v>
      </c>
      <c r="BU164" s="15">
        <f t="shared" ca="1" si="96"/>
        <v>6.2045760271598587</v>
      </c>
      <c r="BV164" s="15">
        <f t="shared" ca="1" si="97"/>
        <v>5.0980929364979817</v>
      </c>
      <c r="BW164" t="b">
        <f t="shared" ca="1" si="98"/>
        <v>1</v>
      </c>
      <c r="BX164" t="b">
        <f ca="1">AND(BW164, AT164=COUNTA(Parties[Opponent Party]))</f>
        <v>1</v>
      </c>
      <c r="BY164" s="15" cm="1">
        <f t="array" aca="1" ref="BY164" ca="1">INDEX(ElementMultiplier, AA164, BB164)*100/AZ164</f>
        <v>4.5454545454545459</v>
      </c>
      <c r="BZ164" s="19">
        <f t="shared" ca="1" si="99"/>
        <v>23</v>
      </c>
      <c r="CA164" s="19">
        <f t="shared" ca="1" si="100"/>
        <v>0</v>
      </c>
      <c r="CB164" s="19">
        <f t="shared" ca="1" si="101"/>
        <v>58</v>
      </c>
      <c r="CC164" s="19">
        <f t="shared" ca="1" si="102"/>
        <v>100</v>
      </c>
      <c r="CD164" s="19">
        <f t="shared" ca="1" si="103"/>
        <v>24</v>
      </c>
      <c r="CE164" s="19">
        <f t="shared" ca="1" si="104"/>
        <v>70</v>
      </c>
      <c r="CF164" t="str">
        <f t="shared" ca="1" si="105"/>
        <v>Player</v>
      </c>
    </row>
    <row r="165" spans="8:84">
      <c r="H165">
        <f t="shared" ca="1" si="71"/>
        <v>1</v>
      </c>
      <c r="I165" cm="1">
        <f t="array" aca="1" ref="I165" ca="1">IF(H165=H164, I164, INDEX(Parties[Player ID], H165))</f>
        <v>1</v>
      </c>
      <c r="J165" t="str" cm="1">
        <f t="array" aca="1" ref="J165" ca="1">IF(I165=I164,J164, INDEX(Monsters[Name], I165))</f>
        <v>Hades</v>
      </c>
      <c r="K165" cm="1">
        <f t="array" aca="1" ref="K165" ca="1">IF(AND($H165=$H164, CF164=""), AO164, INDEX(Monsters[Health], $I165))</f>
        <v>80</v>
      </c>
      <c r="L165" cm="1">
        <f t="array" aca="1" ref="L165" ca="1">IF(AND($H165=$H164, $CF164=""), AP164, INDEX(Monsters[Stamina], $I165))</f>
        <v>80</v>
      </c>
      <c r="M165" s="19" cm="1">
        <f t="array" aca="1" ref="M165" ca="1">IF(AND($H165=$H164, $CF164=""), AQ164, INDEX(Monsters[Attack], $I165))</f>
        <v>70</v>
      </c>
      <c r="N165" s="19" cm="1">
        <f t="array" aca="1" ref="N165" ca="1">IF(AND($H165=$H164, $CF164=""), AR164, INDEX(Monsters[Defense], $I165))</f>
        <v>65</v>
      </c>
      <c r="O165" s="19" cm="1">
        <f t="array" aca="1" ref="O165" ca="1">IF(AND($H165=$H164, $CF164=""), AS164, INDEX(Monsters[Luck], $I165))</f>
        <v>50</v>
      </c>
      <c r="P165" cm="1">
        <f t="array" aca="1" ref="P165" ca="1">IF(I165=I164, P164, MATCH(INDEX(Monsters[Element], I165), Elements, 0))</f>
        <v>1</v>
      </c>
      <c r="Q165" s="4" cm="1">
        <f t="array" aca="1" ref="Q165" ca="1">INDEX(Monsters[Chance to Use 2], I165)</f>
        <v>0.55000000000000004</v>
      </c>
      <c r="R165" cm="1">
        <f t="array" aca="1" ref="R165" ca="1">INDEX(Monsters[Ability 1 ID], I165)</f>
        <v>1</v>
      </c>
      <c r="S165" cm="1">
        <f t="array" aca="1" ref="S165" ca="1">INDEX(Monsters[Ability 2 ID], I165)</f>
        <v>7</v>
      </c>
      <c r="T165" cm="1">
        <f t="array" aca="1" ref="T165" ca="1">INDEX(Abilities[Stamina Cost], R165)</f>
        <v>5</v>
      </c>
      <c r="U165" cm="1">
        <f t="array" aca="1" ref="U165" ca="1">INDEX(Abilities[Stamina Cost], S165)</f>
        <v>5</v>
      </c>
      <c r="V165">
        <f t="shared" ca="1" si="72"/>
        <v>1</v>
      </c>
      <c r="W165">
        <f t="shared" ca="1" si="73"/>
        <v>5</v>
      </c>
      <c r="X165">
        <f t="shared" ca="1" si="74"/>
        <v>5</v>
      </c>
      <c r="Y165">
        <f t="shared" ca="1" si="75"/>
        <v>1</v>
      </c>
      <c r="Z165">
        <f t="shared" ca="1" si="76"/>
        <v>1</v>
      </c>
      <c r="AA165" s="19" cm="1">
        <f t="array" aca="1" ref="AA165" ca="1">INDEX(Abilities[Element ID], $Z165)</f>
        <v>1</v>
      </c>
      <c r="AB165" s="19" cm="1">
        <f t="array" aca="1" ref="AB165" ca="1">INDEX(Abilities[Stamina Cost], $Z165)</f>
        <v>5</v>
      </c>
      <c r="AC165" s="19" cm="1">
        <f t="array" aca="1" ref="AC165" ca="1">INDEX(Abilities[Min Damage], $Z165)</f>
        <v>3.5</v>
      </c>
      <c r="AD165" s="19" cm="1">
        <f t="array" aca="1" ref="AD165" ca="1">INDEX(Abilities[Max Damage], $Z165)</f>
        <v>10</v>
      </c>
      <c r="AE165" s="15">
        <f t="shared" ca="1" si="77"/>
        <v>3.1150582013136097</v>
      </c>
      <c r="AF165" t="str" cm="1">
        <f t="array" aca="1" ref="AF165" ca="1">INDEX(Abilities[Special Effect], Z165)</f>
        <v>Hit Chance</v>
      </c>
      <c r="AG165" t="b" cm="1">
        <f t="array" aca="1" ref="AG165" ca="1">RAND() &lt;INDEX(Abilities[Effect Chance], Z165)*O165/100</f>
        <v>0</v>
      </c>
      <c r="AH165" t="str">
        <f t="shared" ca="1" si="78"/>
        <v/>
      </c>
      <c r="AI165" s="15">
        <f t="shared" ca="1" si="79"/>
        <v>0</v>
      </c>
      <c r="AJ165" s="15">
        <f t="shared" ca="1" si="80"/>
        <v>6.0784327762447337</v>
      </c>
      <c r="AK165" t="b">
        <f t="shared" ca="1" si="81"/>
        <v>0</v>
      </c>
      <c r="AL165" t="b">
        <f ca="1">AND(AK165, H165=COUNTA(Parties[Player Party]))</f>
        <v>0</v>
      </c>
      <c r="AM165" s="15" cm="1">
        <f t="array" aca="1" ref="AM165" ca="1">INDEX(ElementMultiplier, BM165, P165)*100/N165</f>
        <v>0.76923076923076927</v>
      </c>
      <c r="AN165" s="15">
        <f t="shared" ca="1" si="82"/>
        <v>5</v>
      </c>
      <c r="AO165" s="19">
        <f t="shared" ca="1" si="83"/>
        <v>75</v>
      </c>
      <c r="AP165" s="19">
        <f t="shared" ca="1" si="84"/>
        <v>75</v>
      </c>
      <c r="AQ165" s="19">
        <f t="shared" ca="1" si="85"/>
        <v>70</v>
      </c>
      <c r="AR165" s="19">
        <f t="shared" ca="1" si="86"/>
        <v>65</v>
      </c>
      <c r="AS165" s="19">
        <f t="shared" ca="1" si="87"/>
        <v>50</v>
      </c>
      <c r="AT165">
        <f t="shared" ca="1" si="88"/>
        <v>1</v>
      </c>
      <c r="AU165" cm="1">
        <f t="array" aca="1" ref="AU165" ca="1">IF(AT165=AT164, AU164, INDEX(Parties[Opponent ID], AT165))</f>
        <v>8</v>
      </c>
      <c r="AV165" t="str" cm="1">
        <f t="array" aca="1" ref="AV165" ca="1">IF(AU165=AU164,AV164, INDEX(Monsters[Name], AU165))</f>
        <v>Ripper</v>
      </c>
      <c r="AW165" cm="1">
        <f t="array" aca="1" ref="AW165" ca="1">IF(AND($AT165=$AT164, $CF164=""), CA164, INDEX(Monsters[Health], $AU165))</f>
        <v>120</v>
      </c>
      <c r="AX165" cm="1">
        <f t="array" aca="1" ref="AX165" ca="1">IF(AND($AT165=$AT164, $CF164=""), CB164, INDEX(Monsters[Stamina], $AU165))</f>
        <v>90</v>
      </c>
      <c r="AY165" s="19" cm="1">
        <f t="array" aca="1" ref="AY165" ca="1">IF(AND($AT165=$AT164, $CF164=""), CC164, INDEX(Monsters[Attack], $AU165))</f>
        <v>100</v>
      </c>
      <c r="AZ165" s="19" cm="1">
        <f t="array" aca="1" ref="AZ165" ca="1">IF(AND($AT165=$AT164, $CF164=""), CD164, INDEX(Monsters[Defense], $AU165))</f>
        <v>18</v>
      </c>
      <c r="BA165" s="19" cm="1">
        <f t="array" aca="1" ref="BA165" ca="1">IF(AND($AT165=$AT164, $CF164=""), CE164, INDEX(Monsters[Luck], $AU165))</f>
        <v>70</v>
      </c>
      <c r="BB165" cm="1">
        <f t="array" aca="1" ref="BB165" ca="1">IF(AU165=AU164, BB164, MATCH(INDEX(Monsters[Element], AU165), Elements, 0))</f>
        <v>6</v>
      </c>
      <c r="BC165" s="4" cm="1">
        <f t="array" aca="1" ref="BC165" ca="1">INDEX(Monsters[Chance to Use 2], AU165)</f>
        <v>0.25</v>
      </c>
      <c r="BD165" cm="1">
        <f t="array" aca="1" ref="BD165" ca="1">INDEX(Monsters[Ability 1 ID], AU165)</f>
        <v>7</v>
      </c>
      <c r="BE165" cm="1">
        <f t="array" aca="1" ref="BE165" ca="1">INDEX(Monsters[Ability 2 ID], AU165)</f>
        <v>2</v>
      </c>
      <c r="BF165" cm="1">
        <f t="array" aca="1" ref="BF165" ca="1">INDEX(Abilities[Stamina Cost], BD165)</f>
        <v>5</v>
      </c>
      <c r="BG165" cm="1">
        <f t="array" aca="1" ref="BG165" ca="1">INDEX(Abilities[Stamina Cost], BE165)</f>
        <v>6</v>
      </c>
      <c r="BH165">
        <f t="shared" ca="1" si="89"/>
        <v>1</v>
      </c>
      <c r="BI165">
        <f t="shared" ca="1" si="90"/>
        <v>5</v>
      </c>
      <c r="BJ165">
        <f t="shared" ca="1" si="91"/>
        <v>6</v>
      </c>
      <c r="BK165">
        <f t="shared" ca="1" si="92"/>
        <v>1</v>
      </c>
      <c r="BL165">
        <f t="shared" ca="1" si="93"/>
        <v>7</v>
      </c>
      <c r="BM165" s="19" cm="1">
        <f t="array" aca="1" ref="BM165" ca="1">INDEX(Abilities[Element ID], $BL165)</f>
        <v>3</v>
      </c>
      <c r="BN165" s="19" cm="1">
        <f t="array" aca="1" ref="BN165" ca="1">INDEX(Abilities[Stamina Cost], $BL165)</f>
        <v>5</v>
      </c>
      <c r="BO165" s="19" cm="1">
        <f t="array" aca="1" ref="BO165" ca="1">INDEX(Abilities[Min Damage], $BL165)</f>
        <v>5</v>
      </c>
      <c r="BP165" s="19" cm="1">
        <f t="array" aca="1" ref="BP165" ca="1">INDEX(Abilities[Max Damage], $BL165)</f>
        <v>10</v>
      </c>
      <c r="BQ165" s="15">
        <f t="shared" ca="1" si="94"/>
        <v>6.0784327762447337</v>
      </c>
      <c r="BR165" t="str" cm="1">
        <f t="array" aca="1" ref="BR165" ca="1">INDEX(Abilities[Special Effect], BL165)</f>
        <v>Fortify</v>
      </c>
      <c r="BS165" t="b" cm="1">
        <f t="array" aca="1" ref="BS165" ca="1">RAND() &lt;INDEX(Abilities[Effect Chance], BL165)*BA165/100</f>
        <v>0</v>
      </c>
      <c r="BT165" t="str">
        <f t="shared" ca="1" si="95"/>
        <v/>
      </c>
      <c r="BU165" s="15">
        <f t="shared" ca="1" si="96"/>
        <v>6.0784327762447337</v>
      </c>
      <c r="BV165" s="15">
        <f t="shared" ca="1" si="97"/>
        <v>0</v>
      </c>
      <c r="BW165" t="b">
        <f t="shared" ca="1" si="98"/>
        <v>0</v>
      </c>
      <c r="BX165" t="b">
        <f ca="1">AND(BW165, AT165=COUNTA(Parties[Opponent Party]))</f>
        <v>0</v>
      </c>
      <c r="BY165" s="15" cm="1">
        <f t="array" aca="1" ref="BY165" ca="1">INDEX(ElementMultiplier, AA165, BB165)*100/AZ165</f>
        <v>8.3333333333333339</v>
      </c>
      <c r="BZ165" s="19">
        <f t="shared" ca="1" si="99"/>
        <v>0</v>
      </c>
      <c r="CA165" s="19">
        <f t="shared" ca="1" si="100"/>
        <v>120</v>
      </c>
      <c r="CB165" s="19">
        <f t="shared" ca="1" si="101"/>
        <v>85</v>
      </c>
      <c r="CC165" s="19">
        <f t="shared" ca="1" si="102"/>
        <v>100</v>
      </c>
      <c r="CD165" s="19">
        <f t="shared" ca="1" si="103"/>
        <v>18</v>
      </c>
      <c r="CE165" s="19">
        <f t="shared" ca="1" si="104"/>
        <v>70</v>
      </c>
      <c r="CF165" t="str">
        <f t="shared" ca="1" si="105"/>
        <v/>
      </c>
    </row>
    <row r="166" spans="8:84">
      <c r="H166">
        <f t="shared" ca="1" si="71"/>
        <v>1</v>
      </c>
      <c r="I166" cm="1">
        <f t="array" aca="1" ref="I166" ca="1">IF(H166=H165, I165, INDEX(Parties[Player ID], H166))</f>
        <v>1</v>
      </c>
      <c r="J166" t="str" cm="1">
        <f t="array" aca="1" ref="J166" ca="1">IF(I166=I165,J165, INDEX(Monsters[Name], I166))</f>
        <v>Hades</v>
      </c>
      <c r="K166" cm="1">
        <f t="array" aca="1" ref="K166" ca="1">IF(AND($H166=$H165, CF165=""), AO165, INDEX(Monsters[Health], $I166))</f>
        <v>75</v>
      </c>
      <c r="L166" cm="1">
        <f t="array" aca="1" ref="L166" ca="1">IF(AND($H166=$H165, $CF165=""), AP165, INDEX(Monsters[Stamina], $I166))</f>
        <v>75</v>
      </c>
      <c r="M166" s="19" cm="1">
        <f t="array" aca="1" ref="M166" ca="1">IF(AND($H166=$H165, $CF165=""), AQ165, INDEX(Monsters[Attack], $I166))</f>
        <v>70</v>
      </c>
      <c r="N166" s="19" cm="1">
        <f t="array" aca="1" ref="N166" ca="1">IF(AND($H166=$H165, $CF165=""), AR165, INDEX(Monsters[Defense], $I166))</f>
        <v>65</v>
      </c>
      <c r="O166" s="19" cm="1">
        <f t="array" aca="1" ref="O166" ca="1">IF(AND($H166=$H165, $CF165=""), AS165, INDEX(Monsters[Luck], $I166))</f>
        <v>50</v>
      </c>
      <c r="P166" cm="1">
        <f t="array" aca="1" ref="P166" ca="1">IF(I166=I165, P165, MATCH(INDEX(Monsters[Element], I166), Elements, 0))</f>
        <v>1</v>
      </c>
      <c r="Q166" s="4" cm="1">
        <f t="array" aca="1" ref="Q166" ca="1">INDEX(Monsters[Chance to Use 2], I166)</f>
        <v>0.55000000000000004</v>
      </c>
      <c r="R166" cm="1">
        <f t="array" aca="1" ref="R166" ca="1">INDEX(Monsters[Ability 1 ID], I166)</f>
        <v>1</v>
      </c>
      <c r="S166" cm="1">
        <f t="array" aca="1" ref="S166" ca="1">INDEX(Monsters[Ability 2 ID], I166)</f>
        <v>7</v>
      </c>
      <c r="T166" cm="1">
        <f t="array" aca="1" ref="T166" ca="1">INDEX(Abilities[Stamina Cost], R166)</f>
        <v>5</v>
      </c>
      <c r="U166" cm="1">
        <f t="array" aca="1" ref="U166" ca="1">INDEX(Abilities[Stamina Cost], S166)</f>
        <v>5</v>
      </c>
      <c r="V166">
        <f t="shared" ca="1" si="72"/>
        <v>1</v>
      </c>
      <c r="W166">
        <f t="shared" ca="1" si="73"/>
        <v>5</v>
      </c>
      <c r="X166">
        <f t="shared" ca="1" si="74"/>
        <v>5</v>
      </c>
      <c r="Y166">
        <f t="shared" ca="1" si="75"/>
        <v>1</v>
      </c>
      <c r="Z166">
        <f t="shared" ca="1" si="76"/>
        <v>1</v>
      </c>
      <c r="AA166" s="19" cm="1">
        <f t="array" aca="1" ref="AA166" ca="1">INDEX(Abilities[Element ID], $Z166)</f>
        <v>1</v>
      </c>
      <c r="AB166" s="19" cm="1">
        <f t="array" aca="1" ref="AB166" ca="1">INDEX(Abilities[Stamina Cost], $Z166)</f>
        <v>5</v>
      </c>
      <c r="AC166" s="19" cm="1">
        <f t="array" aca="1" ref="AC166" ca="1">INDEX(Abilities[Min Damage], $Z166)</f>
        <v>3.5</v>
      </c>
      <c r="AD166" s="19" cm="1">
        <f t="array" aca="1" ref="AD166" ca="1">INDEX(Abilities[Max Damage], $Z166)</f>
        <v>10</v>
      </c>
      <c r="AE166" s="15">
        <f t="shared" ca="1" si="77"/>
        <v>5.7058278227594208</v>
      </c>
      <c r="AF166" t="str" cm="1">
        <f t="array" aca="1" ref="AF166" ca="1">INDEX(Abilities[Special Effect], Z166)</f>
        <v>Hit Chance</v>
      </c>
      <c r="AG166" t="b" cm="1">
        <f t="array" aca="1" ref="AG166" ca="1">RAND() &lt;INDEX(Abilities[Effect Chance], Z166)*O166/100</f>
        <v>1</v>
      </c>
      <c r="AH166" t="str">
        <f t="shared" ca="1" si="78"/>
        <v>Hit Chance</v>
      </c>
      <c r="AI166" s="15">
        <f t="shared" ca="1" si="79"/>
        <v>5.7058278227594208</v>
      </c>
      <c r="AJ166" s="15">
        <f t="shared" ca="1" si="80"/>
        <v>6.6090140483006019</v>
      </c>
      <c r="AK166" t="b">
        <f t="shared" ca="1" si="81"/>
        <v>0</v>
      </c>
      <c r="AL166" t="b">
        <f ca="1">AND(AK166, H166=COUNTA(Parties[Player Party]))</f>
        <v>0</v>
      </c>
      <c r="AM166" s="15" cm="1">
        <f t="array" aca="1" ref="AM166" ca="1">INDEX(ElementMultiplier, BM166, P166)*100/N166</f>
        <v>0.76923076923076927</v>
      </c>
      <c r="AN166" s="15">
        <f t="shared" ca="1" si="82"/>
        <v>5</v>
      </c>
      <c r="AO166" s="19">
        <f t="shared" ca="1" si="83"/>
        <v>70</v>
      </c>
      <c r="AP166" s="19">
        <f t="shared" ca="1" si="84"/>
        <v>70</v>
      </c>
      <c r="AQ166" s="19">
        <f t="shared" ca="1" si="85"/>
        <v>70</v>
      </c>
      <c r="AR166" s="19">
        <f t="shared" ca="1" si="86"/>
        <v>65</v>
      </c>
      <c r="AS166" s="19">
        <f t="shared" ca="1" si="87"/>
        <v>50</v>
      </c>
      <c r="AT166">
        <f t="shared" ca="1" si="88"/>
        <v>1</v>
      </c>
      <c r="AU166" cm="1">
        <f t="array" aca="1" ref="AU166" ca="1">IF(AT166=AT165, AU165, INDEX(Parties[Opponent ID], AT166))</f>
        <v>8</v>
      </c>
      <c r="AV166" t="str" cm="1">
        <f t="array" aca="1" ref="AV166" ca="1">IF(AU166=AU165,AV165, INDEX(Monsters[Name], AU166))</f>
        <v>Ripper</v>
      </c>
      <c r="AW166" cm="1">
        <f t="array" aca="1" ref="AW166" ca="1">IF(AND($AT166=$AT165, $CF165=""), CA165, INDEX(Monsters[Health], $AU166))</f>
        <v>120</v>
      </c>
      <c r="AX166" cm="1">
        <f t="array" aca="1" ref="AX166" ca="1">IF(AND($AT166=$AT165, $CF165=""), CB165, INDEX(Monsters[Stamina], $AU166))</f>
        <v>85</v>
      </c>
      <c r="AY166" s="19" cm="1">
        <f t="array" aca="1" ref="AY166" ca="1">IF(AND($AT166=$AT165, $CF165=""), CC165, INDEX(Monsters[Attack], $AU166))</f>
        <v>100</v>
      </c>
      <c r="AZ166" s="19" cm="1">
        <f t="array" aca="1" ref="AZ166" ca="1">IF(AND($AT166=$AT165, $CF165=""), CD165, INDEX(Monsters[Defense], $AU166))</f>
        <v>18</v>
      </c>
      <c r="BA166" s="19" cm="1">
        <f t="array" aca="1" ref="BA166" ca="1">IF(AND($AT166=$AT165, $CF165=""), CE165, INDEX(Monsters[Luck], $AU166))</f>
        <v>70</v>
      </c>
      <c r="BB166" cm="1">
        <f t="array" aca="1" ref="BB166" ca="1">IF(AU166=AU165, BB165, MATCH(INDEX(Monsters[Element], AU166), Elements, 0))</f>
        <v>6</v>
      </c>
      <c r="BC166" s="4" cm="1">
        <f t="array" aca="1" ref="BC166" ca="1">INDEX(Monsters[Chance to Use 2], AU166)</f>
        <v>0.25</v>
      </c>
      <c r="BD166" cm="1">
        <f t="array" aca="1" ref="BD166" ca="1">INDEX(Monsters[Ability 1 ID], AU166)</f>
        <v>7</v>
      </c>
      <c r="BE166" cm="1">
        <f t="array" aca="1" ref="BE166" ca="1">INDEX(Monsters[Ability 2 ID], AU166)</f>
        <v>2</v>
      </c>
      <c r="BF166" cm="1">
        <f t="array" aca="1" ref="BF166" ca="1">INDEX(Abilities[Stamina Cost], BD166)</f>
        <v>5</v>
      </c>
      <c r="BG166" cm="1">
        <f t="array" aca="1" ref="BG166" ca="1">INDEX(Abilities[Stamina Cost], BE166)</f>
        <v>6</v>
      </c>
      <c r="BH166">
        <f t="shared" ca="1" si="89"/>
        <v>1</v>
      </c>
      <c r="BI166">
        <f t="shared" ca="1" si="90"/>
        <v>5</v>
      </c>
      <c r="BJ166">
        <f t="shared" ca="1" si="91"/>
        <v>6</v>
      </c>
      <c r="BK166">
        <f t="shared" ca="1" si="92"/>
        <v>1</v>
      </c>
      <c r="BL166">
        <f t="shared" ca="1" si="93"/>
        <v>7</v>
      </c>
      <c r="BM166" s="19" cm="1">
        <f t="array" aca="1" ref="BM166" ca="1">INDEX(Abilities[Element ID], $BL166)</f>
        <v>3</v>
      </c>
      <c r="BN166" s="19" cm="1">
        <f t="array" aca="1" ref="BN166" ca="1">INDEX(Abilities[Stamina Cost], $BL166)</f>
        <v>5</v>
      </c>
      <c r="BO166" s="19" cm="1">
        <f t="array" aca="1" ref="BO166" ca="1">INDEX(Abilities[Min Damage], $BL166)</f>
        <v>5</v>
      </c>
      <c r="BP166" s="19" cm="1">
        <f t="array" aca="1" ref="BP166" ca="1">INDEX(Abilities[Max Damage], $BL166)</f>
        <v>10</v>
      </c>
      <c r="BQ166" s="15">
        <f t="shared" ca="1" si="94"/>
        <v>6.6090140483006019</v>
      </c>
      <c r="BR166" t="str" cm="1">
        <f t="array" aca="1" ref="BR166" ca="1">INDEX(Abilities[Special Effect], BL166)</f>
        <v>Fortify</v>
      </c>
      <c r="BS166" t="b" cm="1">
        <f t="array" aca="1" ref="BS166" ca="1">RAND() &lt;INDEX(Abilities[Effect Chance], BL166)*BA166/100</f>
        <v>1</v>
      </c>
      <c r="BT166" t="str">
        <f t="shared" ca="1" si="95"/>
        <v>Fortify</v>
      </c>
      <c r="BU166" s="15">
        <f t="shared" ca="1" si="96"/>
        <v>6.6090140483006019</v>
      </c>
      <c r="BV166" s="15">
        <f t="shared" ca="1" si="97"/>
        <v>5.7058278227594208</v>
      </c>
      <c r="BW166" t="b">
        <f t="shared" ca="1" si="98"/>
        <v>0</v>
      </c>
      <c r="BX166" t="b">
        <f ca="1">AND(BW166, AT166=COUNTA(Parties[Opponent Party]))</f>
        <v>0</v>
      </c>
      <c r="BY166" s="15" cm="1">
        <f t="array" aca="1" ref="BY166" ca="1">INDEX(ElementMultiplier, AA166, BB166)*100/AZ166</f>
        <v>8.3333333333333339</v>
      </c>
      <c r="BZ166" s="19">
        <f t="shared" ca="1" si="99"/>
        <v>48</v>
      </c>
      <c r="CA166" s="19">
        <f t="shared" ca="1" si="100"/>
        <v>72</v>
      </c>
      <c r="CB166" s="19">
        <f t="shared" ca="1" si="101"/>
        <v>80</v>
      </c>
      <c r="CC166" s="19">
        <f t="shared" ca="1" si="102"/>
        <v>100</v>
      </c>
      <c r="CD166" s="19">
        <f t="shared" ca="1" si="103"/>
        <v>20</v>
      </c>
      <c r="CE166" s="19">
        <f t="shared" ca="1" si="104"/>
        <v>70</v>
      </c>
      <c r="CF166" t="str">
        <f t="shared" ca="1" si="105"/>
        <v/>
      </c>
    </row>
    <row r="167" spans="8:84">
      <c r="H167">
        <f t="shared" ca="1" si="71"/>
        <v>1</v>
      </c>
      <c r="I167" cm="1">
        <f t="array" aca="1" ref="I167" ca="1">IF(H167=H166, I166, INDEX(Parties[Player ID], H167))</f>
        <v>1</v>
      </c>
      <c r="J167" t="str" cm="1">
        <f t="array" aca="1" ref="J167" ca="1">IF(I167=I166,J166, INDEX(Monsters[Name], I167))</f>
        <v>Hades</v>
      </c>
      <c r="K167" cm="1">
        <f t="array" aca="1" ref="K167" ca="1">IF(AND($H167=$H166, CF166=""), AO166, INDEX(Monsters[Health], $I167))</f>
        <v>70</v>
      </c>
      <c r="L167" cm="1">
        <f t="array" aca="1" ref="L167" ca="1">IF(AND($H167=$H166, $CF166=""), AP166, INDEX(Monsters[Stamina], $I167))</f>
        <v>70</v>
      </c>
      <c r="M167" s="19" cm="1">
        <f t="array" aca="1" ref="M167" ca="1">IF(AND($H167=$H166, $CF166=""), AQ166, INDEX(Monsters[Attack], $I167))</f>
        <v>70</v>
      </c>
      <c r="N167" s="19" cm="1">
        <f t="array" aca="1" ref="N167" ca="1">IF(AND($H167=$H166, $CF166=""), AR166, INDEX(Monsters[Defense], $I167))</f>
        <v>65</v>
      </c>
      <c r="O167" s="19" cm="1">
        <f t="array" aca="1" ref="O167" ca="1">IF(AND($H167=$H166, $CF166=""), AS166, INDEX(Monsters[Luck], $I167))</f>
        <v>50</v>
      </c>
      <c r="P167" cm="1">
        <f t="array" aca="1" ref="P167" ca="1">IF(I167=I166, P166, MATCH(INDEX(Monsters[Element], I167), Elements, 0))</f>
        <v>1</v>
      </c>
      <c r="Q167" s="4" cm="1">
        <f t="array" aca="1" ref="Q167" ca="1">INDEX(Monsters[Chance to Use 2], I167)</f>
        <v>0.55000000000000004</v>
      </c>
      <c r="R167" cm="1">
        <f t="array" aca="1" ref="R167" ca="1">INDEX(Monsters[Ability 1 ID], I167)</f>
        <v>1</v>
      </c>
      <c r="S167" cm="1">
        <f t="array" aca="1" ref="S167" ca="1">INDEX(Monsters[Ability 2 ID], I167)</f>
        <v>7</v>
      </c>
      <c r="T167" cm="1">
        <f t="array" aca="1" ref="T167" ca="1">INDEX(Abilities[Stamina Cost], R167)</f>
        <v>5</v>
      </c>
      <c r="U167" cm="1">
        <f t="array" aca="1" ref="U167" ca="1">INDEX(Abilities[Stamina Cost], S167)</f>
        <v>5</v>
      </c>
      <c r="V167">
        <f t="shared" ca="1" si="72"/>
        <v>1</v>
      </c>
      <c r="W167">
        <f t="shared" ca="1" si="73"/>
        <v>5</v>
      </c>
      <c r="X167">
        <f t="shared" ca="1" si="74"/>
        <v>5</v>
      </c>
      <c r="Y167">
        <f t="shared" ca="1" si="75"/>
        <v>1</v>
      </c>
      <c r="Z167">
        <f t="shared" ca="1" si="76"/>
        <v>1</v>
      </c>
      <c r="AA167" s="19" cm="1">
        <f t="array" aca="1" ref="AA167" ca="1">INDEX(Abilities[Element ID], $Z167)</f>
        <v>1</v>
      </c>
      <c r="AB167" s="19" cm="1">
        <f t="array" aca="1" ref="AB167" ca="1">INDEX(Abilities[Stamina Cost], $Z167)</f>
        <v>5</v>
      </c>
      <c r="AC167" s="19" cm="1">
        <f t="array" aca="1" ref="AC167" ca="1">INDEX(Abilities[Min Damage], $Z167)</f>
        <v>3.5</v>
      </c>
      <c r="AD167" s="19" cm="1">
        <f t="array" aca="1" ref="AD167" ca="1">INDEX(Abilities[Max Damage], $Z167)</f>
        <v>10</v>
      </c>
      <c r="AE167" s="15">
        <f t="shared" ca="1" si="77"/>
        <v>6.2742685316377216</v>
      </c>
      <c r="AF167" t="str" cm="1">
        <f t="array" aca="1" ref="AF167" ca="1">INDEX(Abilities[Special Effect], Z167)</f>
        <v>Hit Chance</v>
      </c>
      <c r="AG167" t="b" cm="1">
        <f t="array" aca="1" ref="AG167" ca="1">RAND() &lt;INDEX(Abilities[Effect Chance], Z167)*O167/100</f>
        <v>1</v>
      </c>
      <c r="AH167" t="str">
        <f t="shared" ca="1" si="78"/>
        <v>Hit Chance</v>
      </c>
      <c r="AI167" s="15">
        <f t="shared" ca="1" si="79"/>
        <v>6.2742685316377216</v>
      </c>
      <c r="AJ167" s="15">
        <f t="shared" ca="1" si="80"/>
        <v>7.2315267327580139</v>
      </c>
      <c r="AK167" t="b">
        <f t="shared" ca="1" si="81"/>
        <v>0</v>
      </c>
      <c r="AL167" t="b">
        <f ca="1">AND(AK167, H167=COUNTA(Parties[Player Party]))</f>
        <v>0</v>
      </c>
      <c r="AM167" s="15" cm="1">
        <f t="array" aca="1" ref="AM167" ca="1">INDEX(ElementMultiplier, BM167, P167)*100/N167</f>
        <v>0.76923076923076927</v>
      </c>
      <c r="AN167" s="15">
        <f t="shared" ca="1" si="82"/>
        <v>6</v>
      </c>
      <c r="AO167" s="19">
        <f t="shared" ca="1" si="83"/>
        <v>64</v>
      </c>
      <c r="AP167" s="19">
        <f t="shared" ca="1" si="84"/>
        <v>65</v>
      </c>
      <c r="AQ167" s="19">
        <f t="shared" ca="1" si="85"/>
        <v>70</v>
      </c>
      <c r="AR167" s="19">
        <f t="shared" ca="1" si="86"/>
        <v>65</v>
      </c>
      <c r="AS167" s="19">
        <f t="shared" ca="1" si="87"/>
        <v>50</v>
      </c>
      <c r="AT167">
        <f t="shared" ca="1" si="88"/>
        <v>1</v>
      </c>
      <c r="AU167" cm="1">
        <f t="array" aca="1" ref="AU167" ca="1">IF(AT167=AT166, AU166, INDEX(Parties[Opponent ID], AT167))</f>
        <v>8</v>
      </c>
      <c r="AV167" t="str" cm="1">
        <f t="array" aca="1" ref="AV167" ca="1">IF(AU167=AU166,AV166, INDEX(Monsters[Name], AU167))</f>
        <v>Ripper</v>
      </c>
      <c r="AW167" cm="1">
        <f t="array" aca="1" ref="AW167" ca="1">IF(AND($AT167=$AT166, $CF166=""), CA166, INDEX(Monsters[Health], $AU167))</f>
        <v>72</v>
      </c>
      <c r="AX167" cm="1">
        <f t="array" aca="1" ref="AX167" ca="1">IF(AND($AT167=$AT166, $CF166=""), CB166, INDEX(Monsters[Stamina], $AU167))</f>
        <v>80</v>
      </c>
      <c r="AY167" s="19" cm="1">
        <f t="array" aca="1" ref="AY167" ca="1">IF(AND($AT167=$AT166, $CF166=""), CC166, INDEX(Monsters[Attack], $AU167))</f>
        <v>100</v>
      </c>
      <c r="AZ167" s="19" cm="1">
        <f t="array" aca="1" ref="AZ167" ca="1">IF(AND($AT167=$AT166, $CF166=""), CD166, INDEX(Monsters[Defense], $AU167))</f>
        <v>20</v>
      </c>
      <c r="BA167" s="19" cm="1">
        <f t="array" aca="1" ref="BA167" ca="1">IF(AND($AT167=$AT166, $CF166=""), CE166, INDEX(Monsters[Luck], $AU167))</f>
        <v>70</v>
      </c>
      <c r="BB167" cm="1">
        <f t="array" aca="1" ref="BB167" ca="1">IF(AU167=AU166, BB166, MATCH(INDEX(Monsters[Element], AU167), Elements, 0))</f>
        <v>6</v>
      </c>
      <c r="BC167" s="4" cm="1">
        <f t="array" aca="1" ref="BC167" ca="1">INDEX(Monsters[Chance to Use 2], AU167)</f>
        <v>0.25</v>
      </c>
      <c r="BD167" cm="1">
        <f t="array" aca="1" ref="BD167" ca="1">INDEX(Monsters[Ability 1 ID], AU167)</f>
        <v>7</v>
      </c>
      <c r="BE167" cm="1">
        <f t="array" aca="1" ref="BE167" ca="1">INDEX(Monsters[Ability 2 ID], AU167)</f>
        <v>2</v>
      </c>
      <c r="BF167" cm="1">
        <f t="array" aca="1" ref="BF167" ca="1">INDEX(Abilities[Stamina Cost], BD167)</f>
        <v>5</v>
      </c>
      <c r="BG167" cm="1">
        <f t="array" aca="1" ref="BG167" ca="1">INDEX(Abilities[Stamina Cost], BE167)</f>
        <v>6</v>
      </c>
      <c r="BH167">
        <f t="shared" ca="1" si="89"/>
        <v>1</v>
      </c>
      <c r="BI167">
        <f t="shared" ca="1" si="90"/>
        <v>5</v>
      </c>
      <c r="BJ167">
        <f t="shared" ca="1" si="91"/>
        <v>6</v>
      </c>
      <c r="BK167">
        <f t="shared" ca="1" si="92"/>
        <v>1</v>
      </c>
      <c r="BL167">
        <f t="shared" ca="1" si="93"/>
        <v>7</v>
      </c>
      <c r="BM167" s="19" cm="1">
        <f t="array" aca="1" ref="BM167" ca="1">INDEX(Abilities[Element ID], $BL167)</f>
        <v>3</v>
      </c>
      <c r="BN167" s="19" cm="1">
        <f t="array" aca="1" ref="BN167" ca="1">INDEX(Abilities[Stamina Cost], $BL167)</f>
        <v>5</v>
      </c>
      <c r="BO167" s="19" cm="1">
        <f t="array" aca="1" ref="BO167" ca="1">INDEX(Abilities[Min Damage], $BL167)</f>
        <v>5</v>
      </c>
      <c r="BP167" s="19" cm="1">
        <f t="array" aca="1" ref="BP167" ca="1">INDEX(Abilities[Max Damage], $BL167)</f>
        <v>10</v>
      </c>
      <c r="BQ167" s="15">
        <f t="shared" ca="1" si="94"/>
        <v>7.2315267327580139</v>
      </c>
      <c r="BR167" t="str" cm="1">
        <f t="array" aca="1" ref="BR167" ca="1">INDEX(Abilities[Special Effect], BL167)</f>
        <v>Fortify</v>
      </c>
      <c r="BS167" t="b" cm="1">
        <f t="array" aca="1" ref="BS167" ca="1">RAND() &lt;INDEX(Abilities[Effect Chance], BL167)*BA167/100</f>
        <v>1</v>
      </c>
      <c r="BT167" t="str">
        <f t="shared" ca="1" si="95"/>
        <v>Fortify</v>
      </c>
      <c r="BU167" s="15">
        <f t="shared" ca="1" si="96"/>
        <v>7.2315267327580139</v>
      </c>
      <c r="BV167" s="15">
        <f t="shared" ca="1" si="97"/>
        <v>6.2742685316377216</v>
      </c>
      <c r="BW167" t="b">
        <f t="shared" ca="1" si="98"/>
        <v>0</v>
      </c>
      <c r="BX167" t="b">
        <f ca="1">AND(BW167, AT167=COUNTA(Parties[Opponent Party]))</f>
        <v>0</v>
      </c>
      <c r="BY167" s="15" cm="1">
        <f t="array" aca="1" ref="BY167" ca="1">INDEX(ElementMultiplier, AA167, BB167)*100/AZ167</f>
        <v>7.5</v>
      </c>
      <c r="BZ167" s="19">
        <f t="shared" ca="1" si="99"/>
        <v>47</v>
      </c>
      <c r="CA167" s="19">
        <f t="shared" ca="1" si="100"/>
        <v>25</v>
      </c>
      <c r="CB167" s="19">
        <f t="shared" ca="1" si="101"/>
        <v>75</v>
      </c>
      <c r="CC167" s="19">
        <f t="shared" ca="1" si="102"/>
        <v>100</v>
      </c>
      <c r="CD167" s="19">
        <f t="shared" ca="1" si="103"/>
        <v>22</v>
      </c>
      <c r="CE167" s="19">
        <f t="shared" ca="1" si="104"/>
        <v>70</v>
      </c>
      <c r="CF167" t="str">
        <f t="shared" ca="1" si="105"/>
        <v/>
      </c>
    </row>
    <row r="168" spans="8:84">
      <c r="H168">
        <f t="shared" ca="1" si="71"/>
        <v>1</v>
      </c>
      <c r="I168" cm="1">
        <f t="array" aca="1" ref="I168" ca="1">IF(H168=H167, I167, INDEX(Parties[Player ID], H168))</f>
        <v>1</v>
      </c>
      <c r="J168" t="str" cm="1">
        <f t="array" aca="1" ref="J168" ca="1">IF(I168=I167,J167, INDEX(Monsters[Name], I168))</f>
        <v>Hades</v>
      </c>
      <c r="K168" cm="1">
        <f t="array" aca="1" ref="K168" ca="1">IF(AND($H168=$H167, CF167=""), AO167, INDEX(Monsters[Health], $I168))</f>
        <v>64</v>
      </c>
      <c r="L168" cm="1">
        <f t="array" aca="1" ref="L168" ca="1">IF(AND($H168=$H167, $CF167=""), AP167, INDEX(Monsters[Stamina], $I168))</f>
        <v>65</v>
      </c>
      <c r="M168" s="19" cm="1">
        <f t="array" aca="1" ref="M168" ca="1">IF(AND($H168=$H167, $CF167=""), AQ167, INDEX(Monsters[Attack], $I168))</f>
        <v>70</v>
      </c>
      <c r="N168" s="19" cm="1">
        <f t="array" aca="1" ref="N168" ca="1">IF(AND($H168=$H167, $CF167=""), AR167, INDEX(Monsters[Defense], $I168))</f>
        <v>65</v>
      </c>
      <c r="O168" s="19" cm="1">
        <f t="array" aca="1" ref="O168" ca="1">IF(AND($H168=$H167, $CF167=""), AS167, INDEX(Monsters[Luck], $I168))</f>
        <v>50</v>
      </c>
      <c r="P168" cm="1">
        <f t="array" aca="1" ref="P168" ca="1">IF(I168=I167, P167, MATCH(INDEX(Monsters[Element], I168), Elements, 0))</f>
        <v>1</v>
      </c>
      <c r="Q168" s="4" cm="1">
        <f t="array" aca="1" ref="Q168" ca="1">INDEX(Monsters[Chance to Use 2], I168)</f>
        <v>0.55000000000000004</v>
      </c>
      <c r="R168" cm="1">
        <f t="array" aca="1" ref="R168" ca="1">INDEX(Monsters[Ability 1 ID], I168)</f>
        <v>1</v>
      </c>
      <c r="S168" cm="1">
        <f t="array" aca="1" ref="S168" ca="1">INDEX(Monsters[Ability 2 ID], I168)</f>
        <v>7</v>
      </c>
      <c r="T168" cm="1">
        <f t="array" aca="1" ref="T168" ca="1">INDEX(Abilities[Stamina Cost], R168)</f>
        <v>5</v>
      </c>
      <c r="U168" cm="1">
        <f t="array" aca="1" ref="U168" ca="1">INDEX(Abilities[Stamina Cost], S168)</f>
        <v>5</v>
      </c>
      <c r="V168">
        <f t="shared" ca="1" si="72"/>
        <v>1</v>
      </c>
      <c r="W168">
        <f t="shared" ca="1" si="73"/>
        <v>5</v>
      </c>
      <c r="X168">
        <f t="shared" ca="1" si="74"/>
        <v>5</v>
      </c>
      <c r="Y168">
        <f t="shared" ca="1" si="75"/>
        <v>1</v>
      </c>
      <c r="Z168">
        <f t="shared" ca="1" si="76"/>
        <v>1</v>
      </c>
      <c r="AA168" s="19" cm="1">
        <f t="array" aca="1" ref="AA168" ca="1">INDEX(Abilities[Element ID], $Z168)</f>
        <v>1</v>
      </c>
      <c r="AB168" s="19" cm="1">
        <f t="array" aca="1" ref="AB168" ca="1">INDEX(Abilities[Stamina Cost], $Z168)</f>
        <v>5</v>
      </c>
      <c r="AC168" s="19" cm="1">
        <f t="array" aca="1" ref="AC168" ca="1">INDEX(Abilities[Min Damage], $Z168)</f>
        <v>3.5</v>
      </c>
      <c r="AD168" s="19" cm="1">
        <f t="array" aca="1" ref="AD168" ca="1">INDEX(Abilities[Max Damage], $Z168)</f>
        <v>10</v>
      </c>
      <c r="AE168" s="15">
        <f t="shared" ca="1" si="77"/>
        <v>5.1588146585576977</v>
      </c>
      <c r="AF168" t="str" cm="1">
        <f t="array" aca="1" ref="AF168" ca="1">INDEX(Abilities[Special Effect], Z168)</f>
        <v>Hit Chance</v>
      </c>
      <c r="AG168" t="b" cm="1">
        <f t="array" aca="1" ref="AG168" ca="1">RAND() &lt;INDEX(Abilities[Effect Chance], Z168)*O168/100</f>
        <v>0</v>
      </c>
      <c r="AH168" t="str">
        <f t="shared" ca="1" si="78"/>
        <v/>
      </c>
      <c r="AI168" s="15">
        <f t="shared" ca="1" si="79"/>
        <v>0</v>
      </c>
      <c r="AJ168" s="15">
        <f t="shared" ca="1" si="80"/>
        <v>9.316179174078453</v>
      </c>
      <c r="AK168" t="b">
        <f t="shared" ca="1" si="81"/>
        <v>0</v>
      </c>
      <c r="AL168" t="b">
        <f ca="1">AND(AK168, H168=COUNTA(Parties[Player Party]))</f>
        <v>0</v>
      </c>
      <c r="AM168" s="15" cm="1">
        <f t="array" aca="1" ref="AM168" ca="1">INDEX(ElementMultiplier, BM168, P168)*100/N168</f>
        <v>0.76923076923076927</v>
      </c>
      <c r="AN168" s="15">
        <f t="shared" ca="1" si="82"/>
        <v>7</v>
      </c>
      <c r="AO168" s="19">
        <f t="shared" ca="1" si="83"/>
        <v>57</v>
      </c>
      <c r="AP168" s="19">
        <f t="shared" ca="1" si="84"/>
        <v>60</v>
      </c>
      <c r="AQ168" s="19">
        <f t="shared" ca="1" si="85"/>
        <v>70</v>
      </c>
      <c r="AR168" s="19">
        <f t="shared" ca="1" si="86"/>
        <v>65</v>
      </c>
      <c r="AS168" s="19">
        <f t="shared" ca="1" si="87"/>
        <v>50</v>
      </c>
      <c r="AT168">
        <f t="shared" ca="1" si="88"/>
        <v>1</v>
      </c>
      <c r="AU168" cm="1">
        <f t="array" aca="1" ref="AU168" ca="1">IF(AT168=AT167, AU167, INDEX(Parties[Opponent ID], AT168))</f>
        <v>8</v>
      </c>
      <c r="AV168" t="str" cm="1">
        <f t="array" aca="1" ref="AV168" ca="1">IF(AU168=AU167,AV167, INDEX(Monsters[Name], AU168))</f>
        <v>Ripper</v>
      </c>
      <c r="AW168" cm="1">
        <f t="array" aca="1" ref="AW168" ca="1">IF(AND($AT168=$AT167, $CF167=""), CA167, INDEX(Monsters[Health], $AU168))</f>
        <v>25</v>
      </c>
      <c r="AX168" cm="1">
        <f t="array" aca="1" ref="AX168" ca="1">IF(AND($AT168=$AT167, $CF167=""), CB167, INDEX(Monsters[Stamina], $AU168))</f>
        <v>75</v>
      </c>
      <c r="AY168" s="19" cm="1">
        <f t="array" aca="1" ref="AY168" ca="1">IF(AND($AT168=$AT167, $CF167=""), CC167, INDEX(Monsters[Attack], $AU168))</f>
        <v>100</v>
      </c>
      <c r="AZ168" s="19" cm="1">
        <f t="array" aca="1" ref="AZ168" ca="1">IF(AND($AT168=$AT167, $CF167=""), CD167, INDEX(Monsters[Defense], $AU168))</f>
        <v>22</v>
      </c>
      <c r="BA168" s="19" cm="1">
        <f t="array" aca="1" ref="BA168" ca="1">IF(AND($AT168=$AT167, $CF167=""), CE167, INDEX(Monsters[Luck], $AU168))</f>
        <v>70</v>
      </c>
      <c r="BB168" cm="1">
        <f t="array" aca="1" ref="BB168" ca="1">IF(AU168=AU167, BB167, MATCH(INDEX(Monsters[Element], AU168), Elements, 0))</f>
        <v>6</v>
      </c>
      <c r="BC168" s="4" cm="1">
        <f t="array" aca="1" ref="BC168" ca="1">INDEX(Monsters[Chance to Use 2], AU168)</f>
        <v>0.25</v>
      </c>
      <c r="BD168" cm="1">
        <f t="array" aca="1" ref="BD168" ca="1">INDEX(Monsters[Ability 1 ID], AU168)</f>
        <v>7</v>
      </c>
      <c r="BE168" cm="1">
        <f t="array" aca="1" ref="BE168" ca="1">INDEX(Monsters[Ability 2 ID], AU168)</f>
        <v>2</v>
      </c>
      <c r="BF168" cm="1">
        <f t="array" aca="1" ref="BF168" ca="1">INDEX(Abilities[Stamina Cost], BD168)</f>
        <v>5</v>
      </c>
      <c r="BG168" cm="1">
        <f t="array" aca="1" ref="BG168" ca="1">INDEX(Abilities[Stamina Cost], BE168)</f>
        <v>6</v>
      </c>
      <c r="BH168">
        <f t="shared" ca="1" si="89"/>
        <v>1</v>
      </c>
      <c r="BI168">
        <f t="shared" ca="1" si="90"/>
        <v>5</v>
      </c>
      <c r="BJ168">
        <f t="shared" ca="1" si="91"/>
        <v>6</v>
      </c>
      <c r="BK168">
        <f t="shared" ca="1" si="92"/>
        <v>1</v>
      </c>
      <c r="BL168">
        <f t="shared" ca="1" si="93"/>
        <v>7</v>
      </c>
      <c r="BM168" s="19" cm="1">
        <f t="array" aca="1" ref="BM168" ca="1">INDEX(Abilities[Element ID], $BL168)</f>
        <v>3</v>
      </c>
      <c r="BN168" s="19" cm="1">
        <f t="array" aca="1" ref="BN168" ca="1">INDEX(Abilities[Stamina Cost], $BL168)</f>
        <v>5</v>
      </c>
      <c r="BO168" s="19" cm="1">
        <f t="array" aca="1" ref="BO168" ca="1">INDEX(Abilities[Min Damage], $BL168)</f>
        <v>5</v>
      </c>
      <c r="BP168" s="19" cm="1">
        <f t="array" aca="1" ref="BP168" ca="1">INDEX(Abilities[Max Damage], $BL168)</f>
        <v>10</v>
      </c>
      <c r="BQ168" s="15">
        <f t="shared" ca="1" si="94"/>
        <v>9.316179174078453</v>
      </c>
      <c r="BR168" t="str" cm="1">
        <f t="array" aca="1" ref="BR168" ca="1">INDEX(Abilities[Special Effect], BL168)</f>
        <v>Fortify</v>
      </c>
      <c r="BS168" t="b" cm="1">
        <f t="array" aca="1" ref="BS168" ca="1">RAND() &lt;INDEX(Abilities[Effect Chance], BL168)*BA168/100</f>
        <v>1</v>
      </c>
      <c r="BT168" t="str">
        <f t="shared" ca="1" si="95"/>
        <v>Fortify</v>
      </c>
      <c r="BU168" s="15">
        <f t="shared" ca="1" si="96"/>
        <v>9.316179174078453</v>
      </c>
      <c r="BV168" s="15">
        <f t="shared" ca="1" si="97"/>
        <v>0</v>
      </c>
      <c r="BW168" t="b">
        <f t="shared" ca="1" si="98"/>
        <v>0</v>
      </c>
      <c r="BX168" t="b">
        <f ca="1">AND(BW168, AT168=COUNTA(Parties[Opponent Party]))</f>
        <v>0</v>
      </c>
      <c r="BY168" s="15" cm="1">
        <f t="array" aca="1" ref="BY168" ca="1">INDEX(ElementMultiplier, AA168, BB168)*100/AZ168</f>
        <v>6.8181818181818183</v>
      </c>
      <c r="BZ168" s="19">
        <f t="shared" ca="1" si="99"/>
        <v>0</v>
      </c>
      <c r="CA168" s="19">
        <f t="shared" ca="1" si="100"/>
        <v>25</v>
      </c>
      <c r="CB168" s="19">
        <f t="shared" ca="1" si="101"/>
        <v>70</v>
      </c>
      <c r="CC168" s="19">
        <f t="shared" ca="1" si="102"/>
        <v>100</v>
      </c>
      <c r="CD168" s="19">
        <f t="shared" ca="1" si="103"/>
        <v>24</v>
      </c>
      <c r="CE168" s="19">
        <f t="shared" ca="1" si="104"/>
        <v>70</v>
      </c>
      <c r="CF168" t="str">
        <f t="shared" ca="1" si="105"/>
        <v/>
      </c>
    </row>
    <row r="169" spans="8:84">
      <c r="H169">
        <f t="shared" ca="1" si="71"/>
        <v>1</v>
      </c>
      <c r="I169" cm="1">
        <f t="array" aca="1" ref="I169" ca="1">IF(H169=H168, I168, INDEX(Parties[Player ID], H169))</f>
        <v>1</v>
      </c>
      <c r="J169" t="str" cm="1">
        <f t="array" aca="1" ref="J169" ca="1">IF(I169=I168,J168, INDEX(Monsters[Name], I169))</f>
        <v>Hades</v>
      </c>
      <c r="K169" cm="1">
        <f t="array" aca="1" ref="K169" ca="1">IF(AND($H169=$H168, CF168=""), AO168, INDEX(Monsters[Health], $I169))</f>
        <v>57</v>
      </c>
      <c r="L169" cm="1">
        <f t="array" aca="1" ref="L169" ca="1">IF(AND($H169=$H168, $CF168=""), AP168, INDEX(Monsters[Stamina], $I169))</f>
        <v>60</v>
      </c>
      <c r="M169" s="19" cm="1">
        <f t="array" aca="1" ref="M169" ca="1">IF(AND($H169=$H168, $CF168=""), AQ168, INDEX(Monsters[Attack], $I169))</f>
        <v>70</v>
      </c>
      <c r="N169" s="19" cm="1">
        <f t="array" aca="1" ref="N169" ca="1">IF(AND($H169=$H168, $CF168=""), AR168, INDEX(Monsters[Defense], $I169))</f>
        <v>65</v>
      </c>
      <c r="O169" s="19" cm="1">
        <f t="array" aca="1" ref="O169" ca="1">IF(AND($H169=$H168, $CF168=""), AS168, INDEX(Monsters[Luck], $I169))</f>
        <v>50</v>
      </c>
      <c r="P169" cm="1">
        <f t="array" aca="1" ref="P169" ca="1">IF(I169=I168, P168, MATCH(INDEX(Monsters[Element], I169), Elements, 0))</f>
        <v>1</v>
      </c>
      <c r="Q169" s="4" cm="1">
        <f t="array" aca="1" ref="Q169" ca="1">INDEX(Monsters[Chance to Use 2], I169)</f>
        <v>0.55000000000000004</v>
      </c>
      <c r="R169" cm="1">
        <f t="array" aca="1" ref="R169" ca="1">INDEX(Monsters[Ability 1 ID], I169)</f>
        <v>1</v>
      </c>
      <c r="S169" cm="1">
        <f t="array" aca="1" ref="S169" ca="1">INDEX(Monsters[Ability 2 ID], I169)</f>
        <v>7</v>
      </c>
      <c r="T169" cm="1">
        <f t="array" aca="1" ref="T169" ca="1">INDEX(Abilities[Stamina Cost], R169)</f>
        <v>5</v>
      </c>
      <c r="U169" cm="1">
        <f t="array" aca="1" ref="U169" ca="1">INDEX(Abilities[Stamina Cost], S169)</f>
        <v>5</v>
      </c>
      <c r="V169">
        <f t="shared" ca="1" si="72"/>
        <v>1</v>
      </c>
      <c r="W169">
        <f t="shared" ca="1" si="73"/>
        <v>5</v>
      </c>
      <c r="X169">
        <f t="shared" ca="1" si="74"/>
        <v>5</v>
      </c>
      <c r="Y169">
        <f t="shared" ca="1" si="75"/>
        <v>1</v>
      </c>
      <c r="Z169">
        <f t="shared" ca="1" si="76"/>
        <v>1</v>
      </c>
      <c r="AA169" s="19" cm="1">
        <f t="array" aca="1" ref="AA169" ca="1">INDEX(Abilities[Element ID], $Z169)</f>
        <v>1</v>
      </c>
      <c r="AB169" s="19" cm="1">
        <f t="array" aca="1" ref="AB169" ca="1">INDEX(Abilities[Stamina Cost], $Z169)</f>
        <v>5</v>
      </c>
      <c r="AC169" s="19" cm="1">
        <f t="array" aca="1" ref="AC169" ca="1">INDEX(Abilities[Min Damage], $Z169)</f>
        <v>3.5</v>
      </c>
      <c r="AD169" s="19" cm="1">
        <f t="array" aca="1" ref="AD169" ca="1">INDEX(Abilities[Max Damage], $Z169)</f>
        <v>10</v>
      </c>
      <c r="AE169" s="15">
        <f t="shared" ca="1" si="77"/>
        <v>4.0185883181369606</v>
      </c>
      <c r="AF169" t="str" cm="1">
        <f t="array" aca="1" ref="AF169" ca="1">INDEX(Abilities[Special Effect], Z169)</f>
        <v>Hit Chance</v>
      </c>
      <c r="AG169" t="b" cm="1">
        <f t="array" aca="1" ref="AG169" ca="1">RAND() &lt;INDEX(Abilities[Effect Chance], Z169)*O169/100</f>
        <v>0</v>
      </c>
      <c r="AH169" t="str">
        <f t="shared" ca="1" si="78"/>
        <v/>
      </c>
      <c r="AI169" s="15">
        <f t="shared" ca="1" si="79"/>
        <v>0</v>
      </c>
      <c r="AJ169" s="15">
        <f t="shared" ca="1" si="80"/>
        <v>15.192924309388609</v>
      </c>
      <c r="AK169" t="b">
        <f t="shared" ca="1" si="81"/>
        <v>0</v>
      </c>
      <c r="AL169" t="b">
        <f ca="1">AND(AK169, H169=COUNTA(Parties[Player Party]))</f>
        <v>0</v>
      </c>
      <c r="AM169" s="15" cm="1">
        <f t="array" aca="1" ref="AM169" ca="1">INDEX(ElementMultiplier, BM169, P169)*100/N169</f>
        <v>1.5384615384615385</v>
      </c>
      <c r="AN169" s="15">
        <f t="shared" ca="1" si="82"/>
        <v>23</v>
      </c>
      <c r="AO169" s="19">
        <f t="shared" ca="1" si="83"/>
        <v>34</v>
      </c>
      <c r="AP169" s="19">
        <f t="shared" ca="1" si="84"/>
        <v>55</v>
      </c>
      <c r="AQ169" s="19">
        <f t="shared" ca="1" si="85"/>
        <v>70</v>
      </c>
      <c r="AR169" s="19">
        <f t="shared" ca="1" si="86"/>
        <v>65</v>
      </c>
      <c r="AS169" s="19">
        <f t="shared" ca="1" si="87"/>
        <v>50</v>
      </c>
      <c r="AT169">
        <f t="shared" ca="1" si="88"/>
        <v>1</v>
      </c>
      <c r="AU169" cm="1">
        <f t="array" aca="1" ref="AU169" ca="1">IF(AT169=AT168, AU168, INDEX(Parties[Opponent ID], AT169))</f>
        <v>8</v>
      </c>
      <c r="AV169" t="str" cm="1">
        <f t="array" aca="1" ref="AV169" ca="1">IF(AU169=AU168,AV168, INDEX(Monsters[Name], AU169))</f>
        <v>Ripper</v>
      </c>
      <c r="AW169" cm="1">
        <f t="array" aca="1" ref="AW169" ca="1">IF(AND($AT169=$AT168, $CF168=""), CA168, INDEX(Monsters[Health], $AU169))</f>
        <v>25</v>
      </c>
      <c r="AX169" cm="1">
        <f t="array" aca="1" ref="AX169" ca="1">IF(AND($AT169=$AT168, $CF168=""), CB168, INDEX(Monsters[Stamina], $AU169))</f>
        <v>70</v>
      </c>
      <c r="AY169" s="19" cm="1">
        <f t="array" aca="1" ref="AY169" ca="1">IF(AND($AT169=$AT168, $CF168=""), CC168, INDEX(Monsters[Attack], $AU169))</f>
        <v>100</v>
      </c>
      <c r="AZ169" s="19" cm="1">
        <f t="array" aca="1" ref="AZ169" ca="1">IF(AND($AT169=$AT168, $CF168=""), CD168, INDEX(Monsters[Defense], $AU169))</f>
        <v>24</v>
      </c>
      <c r="BA169" s="19" cm="1">
        <f t="array" aca="1" ref="BA169" ca="1">IF(AND($AT169=$AT168, $CF168=""), CE168, INDEX(Monsters[Luck], $AU169))</f>
        <v>70</v>
      </c>
      <c r="BB169" cm="1">
        <f t="array" aca="1" ref="BB169" ca="1">IF(AU169=AU168, BB168, MATCH(INDEX(Monsters[Element], AU169), Elements, 0))</f>
        <v>6</v>
      </c>
      <c r="BC169" s="4" cm="1">
        <f t="array" aca="1" ref="BC169" ca="1">INDEX(Monsters[Chance to Use 2], AU169)</f>
        <v>0.25</v>
      </c>
      <c r="BD169" cm="1">
        <f t="array" aca="1" ref="BD169" ca="1">INDEX(Monsters[Ability 1 ID], AU169)</f>
        <v>7</v>
      </c>
      <c r="BE169" cm="1">
        <f t="array" aca="1" ref="BE169" ca="1">INDEX(Monsters[Ability 2 ID], AU169)</f>
        <v>2</v>
      </c>
      <c r="BF169" cm="1">
        <f t="array" aca="1" ref="BF169" ca="1">INDEX(Abilities[Stamina Cost], BD169)</f>
        <v>5</v>
      </c>
      <c r="BG169" cm="1">
        <f t="array" aca="1" ref="BG169" ca="1">INDEX(Abilities[Stamina Cost], BE169)</f>
        <v>6</v>
      </c>
      <c r="BH169">
        <f t="shared" ca="1" si="89"/>
        <v>1</v>
      </c>
      <c r="BI169">
        <f t="shared" ca="1" si="90"/>
        <v>5</v>
      </c>
      <c r="BJ169">
        <f t="shared" ca="1" si="91"/>
        <v>6</v>
      </c>
      <c r="BK169">
        <f t="shared" ca="1" si="92"/>
        <v>2</v>
      </c>
      <c r="BL169">
        <f t="shared" ca="1" si="93"/>
        <v>2</v>
      </c>
      <c r="BM169" s="19" cm="1">
        <f t="array" aca="1" ref="BM169" ca="1">INDEX(Abilities[Element ID], $BL169)</f>
        <v>1</v>
      </c>
      <c r="BN169" s="19" cm="1">
        <f t="array" aca="1" ref="BN169" ca="1">INDEX(Abilities[Stamina Cost], $BL169)</f>
        <v>6</v>
      </c>
      <c r="BO169" s="19" cm="1">
        <f t="array" aca="1" ref="BO169" ca="1">INDEX(Abilities[Min Damage], $BL169)</f>
        <v>10</v>
      </c>
      <c r="BP169" s="19" cm="1">
        <f t="array" aca="1" ref="BP169" ca="1">INDEX(Abilities[Max Damage], $BL169)</f>
        <v>25</v>
      </c>
      <c r="BQ169" s="15">
        <f t="shared" ca="1" si="94"/>
        <v>15.192924309388609</v>
      </c>
      <c r="BR169" t="str" cm="1">
        <f t="array" aca="1" ref="BR169" ca="1">INDEX(Abilities[Special Effect], BL169)</f>
        <v>Sunder</v>
      </c>
      <c r="BS169" t="b" cm="1">
        <f t="array" aca="1" ref="BS169" ca="1">RAND() &lt;INDEX(Abilities[Effect Chance], BL169)*BA169/100</f>
        <v>0</v>
      </c>
      <c r="BT169" t="str">
        <f t="shared" ca="1" si="95"/>
        <v/>
      </c>
      <c r="BU169" s="15">
        <f t="shared" ca="1" si="96"/>
        <v>15.192924309388609</v>
      </c>
      <c r="BV169" s="15">
        <f t="shared" ca="1" si="97"/>
        <v>0</v>
      </c>
      <c r="BW169" t="b">
        <f t="shared" ca="1" si="98"/>
        <v>0</v>
      </c>
      <c r="BX169" t="b">
        <f ca="1">AND(BW169, AT169=COUNTA(Parties[Opponent Party]))</f>
        <v>0</v>
      </c>
      <c r="BY169" s="15" cm="1">
        <f t="array" aca="1" ref="BY169" ca="1">INDEX(ElementMultiplier, AA169, BB169)*100/AZ169</f>
        <v>6.25</v>
      </c>
      <c r="BZ169" s="19">
        <f t="shared" ca="1" si="99"/>
        <v>0</v>
      </c>
      <c r="CA169" s="19">
        <f t="shared" ca="1" si="100"/>
        <v>25</v>
      </c>
      <c r="CB169" s="19">
        <f t="shared" ca="1" si="101"/>
        <v>64</v>
      </c>
      <c r="CC169" s="19">
        <f t="shared" ca="1" si="102"/>
        <v>100</v>
      </c>
      <c r="CD169" s="19">
        <f t="shared" ca="1" si="103"/>
        <v>24</v>
      </c>
      <c r="CE169" s="19">
        <f t="shared" ca="1" si="104"/>
        <v>70</v>
      </c>
      <c r="CF169" t="str">
        <f t="shared" ca="1" si="105"/>
        <v/>
      </c>
    </row>
    <row r="170" spans="8:84">
      <c r="H170">
        <f t="shared" ca="1" si="71"/>
        <v>1</v>
      </c>
      <c r="I170" cm="1">
        <f t="array" aca="1" ref="I170" ca="1">IF(H170=H169, I169, INDEX(Parties[Player ID], H170))</f>
        <v>1</v>
      </c>
      <c r="J170" t="str" cm="1">
        <f t="array" aca="1" ref="J170" ca="1">IF(I170=I169,J169, INDEX(Monsters[Name], I170))</f>
        <v>Hades</v>
      </c>
      <c r="K170" cm="1">
        <f t="array" aca="1" ref="K170" ca="1">IF(AND($H170=$H169, CF169=""), AO169, INDEX(Monsters[Health], $I170))</f>
        <v>34</v>
      </c>
      <c r="L170" cm="1">
        <f t="array" aca="1" ref="L170" ca="1">IF(AND($H170=$H169, $CF169=""), AP169, INDEX(Monsters[Stamina], $I170))</f>
        <v>55</v>
      </c>
      <c r="M170" s="19" cm="1">
        <f t="array" aca="1" ref="M170" ca="1">IF(AND($H170=$H169, $CF169=""), AQ169, INDEX(Monsters[Attack], $I170))</f>
        <v>70</v>
      </c>
      <c r="N170" s="19" cm="1">
        <f t="array" aca="1" ref="N170" ca="1">IF(AND($H170=$H169, $CF169=""), AR169, INDEX(Monsters[Defense], $I170))</f>
        <v>65</v>
      </c>
      <c r="O170" s="19" cm="1">
        <f t="array" aca="1" ref="O170" ca="1">IF(AND($H170=$H169, $CF169=""), AS169, INDEX(Monsters[Luck], $I170))</f>
        <v>50</v>
      </c>
      <c r="P170" cm="1">
        <f t="array" aca="1" ref="P170" ca="1">IF(I170=I169, P169, MATCH(INDEX(Monsters[Element], I170), Elements, 0))</f>
        <v>1</v>
      </c>
      <c r="Q170" s="4" cm="1">
        <f t="array" aca="1" ref="Q170" ca="1">INDEX(Monsters[Chance to Use 2], I170)</f>
        <v>0.55000000000000004</v>
      </c>
      <c r="R170" cm="1">
        <f t="array" aca="1" ref="R170" ca="1">INDEX(Monsters[Ability 1 ID], I170)</f>
        <v>1</v>
      </c>
      <c r="S170" cm="1">
        <f t="array" aca="1" ref="S170" ca="1">INDEX(Monsters[Ability 2 ID], I170)</f>
        <v>7</v>
      </c>
      <c r="T170" cm="1">
        <f t="array" aca="1" ref="T170" ca="1">INDEX(Abilities[Stamina Cost], R170)</f>
        <v>5</v>
      </c>
      <c r="U170" cm="1">
        <f t="array" aca="1" ref="U170" ca="1">INDEX(Abilities[Stamina Cost], S170)</f>
        <v>5</v>
      </c>
      <c r="V170">
        <f t="shared" ca="1" si="72"/>
        <v>1</v>
      </c>
      <c r="W170">
        <f t="shared" ca="1" si="73"/>
        <v>5</v>
      </c>
      <c r="X170">
        <f t="shared" ca="1" si="74"/>
        <v>5</v>
      </c>
      <c r="Y170">
        <f t="shared" ca="1" si="75"/>
        <v>1</v>
      </c>
      <c r="Z170">
        <f t="shared" ca="1" si="76"/>
        <v>1</v>
      </c>
      <c r="AA170" s="19" cm="1">
        <f t="array" aca="1" ref="AA170" ca="1">INDEX(Abilities[Element ID], $Z170)</f>
        <v>1</v>
      </c>
      <c r="AB170" s="19" cm="1">
        <f t="array" aca="1" ref="AB170" ca="1">INDEX(Abilities[Stamina Cost], $Z170)</f>
        <v>5</v>
      </c>
      <c r="AC170" s="19" cm="1">
        <f t="array" aca="1" ref="AC170" ca="1">INDEX(Abilities[Min Damage], $Z170)</f>
        <v>3.5</v>
      </c>
      <c r="AD170" s="19" cm="1">
        <f t="array" aca="1" ref="AD170" ca="1">INDEX(Abilities[Max Damage], $Z170)</f>
        <v>10</v>
      </c>
      <c r="AE170" s="15">
        <f t="shared" ca="1" si="77"/>
        <v>4.6209490663924848</v>
      </c>
      <c r="AF170" t="str" cm="1">
        <f t="array" aca="1" ref="AF170" ca="1">INDEX(Abilities[Special Effect], Z170)</f>
        <v>Hit Chance</v>
      </c>
      <c r="AG170" t="b" cm="1">
        <f t="array" aca="1" ref="AG170" ca="1">RAND() &lt;INDEX(Abilities[Effect Chance], Z170)*O170/100</f>
        <v>0</v>
      </c>
      <c r="AH170" t="str">
        <f t="shared" ca="1" si="78"/>
        <v/>
      </c>
      <c r="AI170" s="15">
        <f t="shared" ca="1" si="79"/>
        <v>0</v>
      </c>
      <c r="AJ170" s="15">
        <f t="shared" ca="1" si="80"/>
        <v>7.4394923331136029</v>
      </c>
      <c r="AK170" t="b">
        <f t="shared" ca="1" si="81"/>
        <v>0</v>
      </c>
      <c r="AL170" t="b">
        <f ca="1">AND(AK170, H170=COUNTA(Parties[Player Party]))</f>
        <v>0</v>
      </c>
      <c r="AM170" s="15" cm="1">
        <f t="array" aca="1" ref="AM170" ca="1">INDEX(ElementMultiplier, BM170, P170)*100/N170</f>
        <v>0.76923076923076927</v>
      </c>
      <c r="AN170" s="15">
        <f t="shared" ca="1" si="82"/>
        <v>6</v>
      </c>
      <c r="AO170" s="19">
        <f t="shared" ca="1" si="83"/>
        <v>28</v>
      </c>
      <c r="AP170" s="19">
        <f t="shared" ca="1" si="84"/>
        <v>50</v>
      </c>
      <c r="AQ170" s="19">
        <f t="shared" ca="1" si="85"/>
        <v>70</v>
      </c>
      <c r="AR170" s="19">
        <f t="shared" ca="1" si="86"/>
        <v>65</v>
      </c>
      <c r="AS170" s="19">
        <f t="shared" ca="1" si="87"/>
        <v>50</v>
      </c>
      <c r="AT170">
        <f t="shared" ca="1" si="88"/>
        <v>1</v>
      </c>
      <c r="AU170" cm="1">
        <f t="array" aca="1" ref="AU170" ca="1">IF(AT170=AT169, AU169, INDEX(Parties[Opponent ID], AT170))</f>
        <v>8</v>
      </c>
      <c r="AV170" t="str" cm="1">
        <f t="array" aca="1" ref="AV170" ca="1">IF(AU170=AU169,AV169, INDEX(Monsters[Name], AU170))</f>
        <v>Ripper</v>
      </c>
      <c r="AW170" cm="1">
        <f t="array" aca="1" ref="AW170" ca="1">IF(AND($AT170=$AT169, $CF169=""), CA169, INDEX(Monsters[Health], $AU170))</f>
        <v>25</v>
      </c>
      <c r="AX170" cm="1">
        <f t="array" aca="1" ref="AX170" ca="1">IF(AND($AT170=$AT169, $CF169=""), CB169, INDEX(Monsters[Stamina], $AU170))</f>
        <v>64</v>
      </c>
      <c r="AY170" s="19" cm="1">
        <f t="array" aca="1" ref="AY170" ca="1">IF(AND($AT170=$AT169, $CF169=""), CC169, INDEX(Monsters[Attack], $AU170))</f>
        <v>100</v>
      </c>
      <c r="AZ170" s="19" cm="1">
        <f t="array" aca="1" ref="AZ170" ca="1">IF(AND($AT170=$AT169, $CF169=""), CD169, INDEX(Monsters[Defense], $AU170))</f>
        <v>24</v>
      </c>
      <c r="BA170" s="19" cm="1">
        <f t="array" aca="1" ref="BA170" ca="1">IF(AND($AT170=$AT169, $CF169=""), CE169, INDEX(Monsters[Luck], $AU170))</f>
        <v>70</v>
      </c>
      <c r="BB170" cm="1">
        <f t="array" aca="1" ref="BB170" ca="1">IF(AU170=AU169, BB169, MATCH(INDEX(Monsters[Element], AU170), Elements, 0))</f>
        <v>6</v>
      </c>
      <c r="BC170" s="4" cm="1">
        <f t="array" aca="1" ref="BC170" ca="1">INDEX(Monsters[Chance to Use 2], AU170)</f>
        <v>0.25</v>
      </c>
      <c r="BD170" cm="1">
        <f t="array" aca="1" ref="BD170" ca="1">INDEX(Monsters[Ability 1 ID], AU170)</f>
        <v>7</v>
      </c>
      <c r="BE170" cm="1">
        <f t="array" aca="1" ref="BE170" ca="1">INDEX(Monsters[Ability 2 ID], AU170)</f>
        <v>2</v>
      </c>
      <c r="BF170" cm="1">
        <f t="array" aca="1" ref="BF170" ca="1">INDEX(Abilities[Stamina Cost], BD170)</f>
        <v>5</v>
      </c>
      <c r="BG170" cm="1">
        <f t="array" aca="1" ref="BG170" ca="1">INDEX(Abilities[Stamina Cost], BE170)</f>
        <v>6</v>
      </c>
      <c r="BH170">
        <f t="shared" ca="1" si="89"/>
        <v>1</v>
      </c>
      <c r="BI170">
        <f t="shared" ca="1" si="90"/>
        <v>5</v>
      </c>
      <c r="BJ170">
        <f t="shared" ca="1" si="91"/>
        <v>6</v>
      </c>
      <c r="BK170">
        <f t="shared" ca="1" si="92"/>
        <v>1</v>
      </c>
      <c r="BL170">
        <f t="shared" ca="1" si="93"/>
        <v>7</v>
      </c>
      <c r="BM170" s="19" cm="1">
        <f t="array" aca="1" ref="BM170" ca="1">INDEX(Abilities[Element ID], $BL170)</f>
        <v>3</v>
      </c>
      <c r="BN170" s="19" cm="1">
        <f t="array" aca="1" ref="BN170" ca="1">INDEX(Abilities[Stamina Cost], $BL170)</f>
        <v>5</v>
      </c>
      <c r="BO170" s="19" cm="1">
        <f t="array" aca="1" ref="BO170" ca="1">INDEX(Abilities[Min Damage], $BL170)</f>
        <v>5</v>
      </c>
      <c r="BP170" s="19" cm="1">
        <f t="array" aca="1" ref="BP170" ca="1">INDEX(Abilities[Max Damage], $BL170)</f>
        <v>10</v>
      </c>
      <c r="BQ170" s="15">
        <f t="shared" ca="1" si="94"/>
        <v>7.4394923331136029</v>
      </c>
      <c r="BR170" t="str" cm="1">
        <f t="array" aca="1" ref="BR170" ca="1">INDEX(Abilities[Special Effect], BL170)</f>
        <v>Fortify</v>
      </c>
      <c r="BS170" t="b" cm="1">
        <f t="array" aca="1" ref="BS170" ca="1">RAND() &lt;INDEX(Abilities[Effect Chance], BL170)*BA170/100</f>
        <v>1</v>
      </c>
      <c r="BT170" t="str">
        <f t="shared" ca="1" si="95"/>
        <v>Fortify</v>
      </c>
      <c r="BU170" s="15">
        <f t="shared" ca="1" si="96"/>
        <v>7.4394923331136029</v>
      </c>
      <c r="BV170" s="15">
        <f t="shared" ca="1" si="97"/>
        <v>0</v>
      </c>
      <c r="BW170" t="b">
        <f t="shared" ca="1" si="98"/>
        <v>0</v>
      </c>
      <c r="BX170" t="b">
        <f ca="1">AND(BW170, AT170=COUNTA(Parties[Opponent Party]))</f>
        <v>0</v>
      </c>
      <c r="BY170" s="15" cm="1">
        <f t="array" aca="1" ref="BY170" ca="1">INDEX(ElementMultiplier, AA170, BB170)*100/AZ170</f>
        <v>6.25</v>
      </c>
      <c r="BZ170" s="19">
        <f t="shared" ca="1" si="99"/>
        <v>0</v>
      </c>
      <c r="CA170" s="19">
        <f t="shared" ca="1" si="100"/>
        <v>25</v>
      </c>
      <c r="CB170" s="19">
        <f t="shared" ca="1" si="101"/>
        <v>59</v>
      </c>
      <c r="CC170" s="19">
        <f t="shared" ca="1" si="102"/>
        <v>100</v>
      </c>
      <c r="CD170" s="19">
        <f t="shared" ca="1" si="103"/>
        <v>26</v>
      </c>
      <c r="CE170" s="19">
        <f t="shared" ca="1" si="104"/>
        <v>70</v>
      </c>
      <c r="CF170" t="str">
        <f t="shared" ca="1" si="105"/>
        <v/>
      </c>
    </row>
    <row r="171" spans="8:84">
      <c r="H171">
        <f t="shared" ca="1" si="71"/>
        <v>1</v>
      </c>
      <c r="I171" cm="1">
        <f t="array" aca="1" ref="I171" ca="1">IF(H171=H170, I170, INDEX(Parties[Player ID], H171))</f>
        <v>1</v>
      </c>
      <c r="J171" t="str" cm="1">
        <f t="array" aca="1" ref="J171" ca="1">IF(I171=I170,J170, INDEX(Monsters[Name], I171))</f>
        <v>Hades</v>
      </c>
      <c r="K171" cm="1">
        <f t="array" aca="1" ref="K171" ca="1">IF(AND($H171=$H170, CF170=""), AO170, INDEX(Monsters[Health], $I171))</f>
        <v>28</v>
      </c>
      <c r="L171" cm="1">
        <f t="array" aca="1" ref="L171" ca="1">IF(AND($H171=$H170, $CF170=""), AP170, INDEX(Monsters[Stamina], $I171))</f>
        <v>50</v>
      </c>
      <c r="M171" s="19" cm="1">
        <f t="array" aca="1" ref="M171" ca="1">IF(AND($H171=$H170, $CF170=""), AQ170, INDEX(Monsters[Attack], $I171))</f>
        <v>70</v>
      </c>
      <c r="N171" s="19" cm="1">
        <f t="array" aca="1" ref="N171" ca="1">IF(AND($H171=$H170, $CF170=""), AR170, INDEX(Monsters[Defense], $I171))</f>
        <v>65</v>
      </c>
      <c r="O171" s="19" cm="1">
        <f t="array" aca="1" ref="O171" ca="1">IF(AND($H171=$H170, $CF170=""), AS170, INDEX(Monsters[Luck], $I171))</f>
        <v>50</v>
      </c>
      <c r="P171" cm="1">
        <f t="array" aca="1" ref="P171" ca="1">IF(I171=I170, P170, MATCH(INDEX(Monsters[Element], I171), Elements, 0))</f>
        <v>1</v>
      </c>
      <c r="Q171" s="4" cm="1">
        <f t="array" aca="1" ref="Q171" ca="1">INDEX(Monsters[Chance to Use 2], I171)</f>
        <v>0.55000000000000004</v>
      </c>
      <c r="R171" cm="1">
        <f t="array" aca="1" ref="R171" ca="1">INDEX(Monsters[Ability 1 ID], I171)</f>
        <v>1</v>
      </c>
      <c r="S171" cm="1">
        <f t="array" aca="1" ref="S171" ca="1">INDEX(Monsters[Ability 2 ID], I171)</f>
        <v>7</v>
      </c>
      <c r="T171" cm="1">
        <f t="array" aca="1" ref="T171" ca="1">INDEX(Abilities[Stamina Cost], R171)</f>
        <v>5</v>
      </c>
      <c r="U171" cm="1">
        <f t="array" aca="1" ref="U171" ca="1">INDEX(Abilities[Stamina Cost], S171)</f>
        <v>5</v>
      </c>
      <c r="V171">
        <f t="shared" ca="1" si="72"/>
        <v>1</v>
      </c>
      <c r="W171">
        <f t="shared" ca="1" si="73"/>
        <v>5</v>
      </c>
      <c r="X171">
        <f t="shared" ca="1" si="74"/>
        <v>5</v>
      </c>
      <c r="Y171">
        <f t="shared" ca="1" si="75"/>
        <v>1</v>
      </c>
      <c r="Z171">
        <f t="shared" ca="1" si="76"/>
        <v>1</v>
      </c>
      <c r="AA171" s="19" cm="1">
        <f t="array" aca="1" ref="AA171" ca="1">INDEX(Abilities[Element ID], $Z171)</f>
        <v>1</v>
      </c>
      <c r="AB171" s="19" cm="1">
        <f t="array" aca="1" ref="AB171" ca="1">INDEX(Abilities[Stamina Cost], $Z171)</f>
        <v>5</v>
      </c>
      <c r="AC171" s="19" cm="1">
        <f t="array" aca="1" ref="AC171" ca="1">INDEX(Abilities[Min Damage], $Z171)</f>
        <v>3.5</v>
      </c>
      <c r="AD171" s="19" cm="1">
        <f t="array" aca="1" ref="AD171" ca="1">INDEX(Abilities[Max Damage], $Z171)</f>
        <v>10</v>
      </c>
      <c r="AE171" s="15">
        <f t="shared" ca="1" si="77"/>
        <v>5.2224581491516995</v>
      </c>
      <c r="AF171" t="str" cm="1">
        <f t="array" aca="1" ref="AF171" ca="1">INDEX(Abilities[Special Effect], Z171)</f>
        <v>Hit Chance</v>
      </c>
      <c r="AG171" t="b" cm="1">
        <f t="array" aca="1" ref="AG171" ca="1">RAND() &lt;INDEX(Abilities[Effect Chance], Z171)*O171/100</f>
        <v>0</v>
      </c>
      <c r="AH171" t="str">
        <f t="shared" ca="1" si="78"/>
        <v/>
      </c>
      <c r="AI171" s="15">
        <f t="shared" ca="1" si="79"/>
        <v>0</v>
      </c>
      <c r="AJ171" s="15">
        <f t="shared" ca="1" si="80"/>
        <v>7.5810967030341256</v>
      </c>
      <c r="AK171" t="b">
        <f t="shared" ca="1" si="81"/>
        <v>0</v>
      </c>
      <c r="AL171" t="b">
        <f ca="1">AND(AK171, H171=COUNTA(Parties[Player Party]))</f>
        <v>0</v>
      </c>
      <c r="AM171" s="15" cm="1">
        <f t="array" aca="1" ref="AM171" ca="1">INDEX(ElementMultiplier, BM171, P171)*100/N171</f>
        <v>0.76923076923076927</v>
      </c>
      <c r="AN171" s="15">
        <f t="shared" ca="1" si="82"/>
        <v>6</v>
      </c>
      <c r="AO171" s="19">
        <f t="shared" ca="1" si="83"/>
        <v>22</v>
      </c>
      <c r="AP171" s="19">
        <f t="shared" ca="1" si="84"/>
        <v>45</v>
      </c>
      <c r="AQ171" s="19">
        <f t="shared" ca="1" si="85"/>
        <v>70</v>
      </c>
      <c r="AR171" s="19">
        <f t="shared" ca="1" si="86"/>
        <v>65</v>
      </c>
      <c r="AS171" s="19">
        <f t="shared" ca="1" si="87"/>
        <v>50</v>
      </c>
      <c r="AT171">
        <f t="shared" ca="1" si="88"/>
        <v>1</v>
      </c>
      <c r="AU171" cm="1">
        <f t="array" aca="1" ref="AU171" ca="1">IF(AT171=AT170, AU170, INDEX(Parties[Opponent ID], AT171))</f>
        <v>8</v>
      </c>
      <c r="AV171" t="str" cm="1">
        <f t="array" aca="1" ref="AV171" ca="1">IF(AU171=AU170,AV170, INDEX(Monsters[Name], AU171))</f>
        <v>Ripper</v>
      </c>
      <c r="AW171" cm="1">
        <f t="array" aca="1" ref="AW171" ca="1">IF(AND($AT171=$AT170, $CF170=""), CA170, INDEX(Monsters[Health], $AU171))</f>
        <v>25</v>
      </c>
      <c r="AX171" cm="1">
        <f t="array" aca="1" ref="AX171" ca="1">IF(AND($AT171=$AT170, $CF170=""), CB170, INDEX(Monsters[Stamina], $AU171))</f>
        <v>59</v>
      </c>
      <c r="AY171" s="19" cm="1">
        <f t="array" aca="1" ref="AY171" ca="1">IF(AND($AT171=$AT170, $CF170=""), CC170, INDEX(Monsters[Attack], $AU171))</f>
        <v>100</v>
      </c>
      <c r="AZ171" s="19" cm="1">
        <f t="array" aca="1" ref="AZ171" ca="1">IF(AND($AT171=$AT170, $CF170=""), CD170, INDEX(Monsters[Defense], $AU171))</f>
        <v>26</v>
      </c>
      <c r="BA171" s="19" cm="1">
        <f t="array" aca="1" ref="BA171" ca="1">IF(AND($AT171=$AT170, $CF170=""), CE170, INDEX(Monsters[Luck], $AU171))</f>
        <v>70</v>
      </c>
      <c r="BB171" cm="1">
        <f t="array" aca="1" ref="BB171" ca="1">IF(AU171=AU170, BB170, MATCH(INDEX(Monsters[Element], AU171), Elements, 0))</f>
        <v>6</v>
      </c>
      <c r="BC171" s="4" cm="1">
        <f t="array" aca="1" ref="BC171" ca="1">INDEX(Monsters[Chance to Use 2], AU171)</f>
        <v>0.25</v>
      </c>
      <c r="BD171" cm="1">
        <f t="array" aca="1" ref="BD171" ca="1">INDEX(Monsters[Ability 1 ID], AU171)</f>
        <v>7</v>
      </c>
      <c r="BE171" cm="1">
        <f t="array" aca="1" ref="BE171" ca="1">INDEX(Monsters[Ability 2 ID], AU171)</f>
        <v>2</v>
      </c>
      <c r="BF171" cm="1">
        <f t="array" aca="1" ref="BF171" ca="1">INDEX(Abilities[Stamina Cost], BD171)</f>
        <v>5</v>
      </c>
      <c r="BG171" cm="1">
        <f t="array" aca="1" ref="BG171" ca="1">INDEX(Abilities[Stamina Cost], BE171)</f>
        <v>6</v>
      </c>
      <c r="BH171">
        <f t="shared" ca="1" si="89"/>
        <v>1</v>
      </c>
      <c r="BI171">
        <f t="shared" ca="1" si="90"/>
        <v>5</v>
      </c>
      <c r="BJ171">
        <f t="shared" ca="1" si="91"/>
        <v>6</v>
      </c>
      <c r="BK171">
        <f t="shared" ca="1" si="92"/>
        <v>1</v>
      </c>
      <c r="BL171">
        <f t="shared" ca="1" si="93"/>
        <v>7</v>
      </c>
      <c r="BM171" s="19" cm="1">
        <f t="array" aca="1" ref="BM171" ca="1">INDEX(Abilities[Element ID], $BL171)</f>
        <v>3</v>
      </c>
      <c r="BN171" s="19" cm="1">
        <f t="array" aca="1" ref="BN171" ca="1">INDEX(Abilities[Stamina Cost], $BL171)</f>
        <v>5</v>
      </c>
      <c r="BO171" s="19" cm="1">
        <f t="array" aca="1" ref="BO171" ca="1">INDEX(Abilities[Min Damage], $BL171)</f>
        <v>5</v>
      </c>
      <c r="BP171" s="19" cm="1">
        <f t="array" aca="1" ref="BP171" ca="1">INDEX(Abilities[Max Damage], $BL171)</f>
        <v>10</v>
      </c>
      <c r="BQ171" s="15">
        <f t="shared" ca="1" si="94"/>
        <v>7.5810967030341256</v>
      </c>
      <c r="BR171" t="str" cm="1">
        <f t="array" aca="1" ref="BR171" ca="1">INDEX(Abilities[Special Effect], BL171)</f>
        <v>Fortify</v>
      </c>
      <c r="BS171" t="b" cm="1">
        <f t="array" aca="1" ref="BS171" ca="1">RAND() &lt;INDEX(Abilities[Effect Chance], BL171)*BA171/100</f>
        <v>1</v>
      </c>
      <c r="BT171" t="str">
        <f t="shared" ca="1" si="95"/>
        <v>Fortify</v>
      </c>
      <c r="BU171" s="15">
        <f t="shared" ca="1" si="96"/>
        <v>7.5810967030341256</v>
      </c>
      <c r="BV171" s="15">
        <f t="shared" ca="1" si="97"/>
        <v>0</v>
      </c>
      <c r="BW171" t="b">
        <f t="shared" ca="1" si="98"/>
        <v>0</v>
      </c>
      <c r="BX171" t="b">
        <f ca="1">AND(BW171, AT171=COUNTA(Parties[Opponent Party]))</f>
        <v>0</v>
      </c>
      <c r="BY171" s="15" cm="1">
        <f t="array" aca="1" ref="BY171" ca="1">INDEX(ElementMultiplier, AA171, BB171)*100/AZ171</f>
        <v>5.7692307692307692</v>
      </c>
      <c r="BZ171" s="19">
        <f t="shared" ca="1" si="99"/>
        <v>0</v>
      </c>
      <c r="CA171" s="19">
        <f t="shared" ca="1" si="100"/>
        <v>25</v>
      </c>
      <c r="CB171" s="19">
        <f t="shared" ca="1" si="101"/>
        <v>54</v>
      </c>
      <c r="CC171" s="19">
        <f t="shared" ca="1" si="102"/>
        <v>100</v>
      </c>
      <c r="CD171" s="19">
        <f t="shared" ca="1" si="103"/>
        <v>29</v>
      </c>
      <c r="CE171" s="19">
        <f t="shared" ca="1" si="104"/>
        <v>70</v>
      </c>
      <c r="CF171" t="str">
        <f t="shared" ca="1" si="105"/>
        <v/>
      </c>
    </row>
    <row r="172" spans="8:84">
      <c r="H172">
        <f t="shared" ca="1" si="71"/>
        <v>1</v>
      </c>
      <c r="I172" cm="1">
        <f t="array" aca="1" ref="I172" ca="1">IF(H172=H171, I171, INDEX(Parties[Player ID], H172))</f>
        <v>1</v>
      </c>
      <c r="J172" t="str" cm="1">
        <f t="array" aca="1" ref="J172" ca="1">IF(I172=I171,J171, INDEX(Monsters[Name], I172))</f>
        <v>Hades</v>
      </c>
      <c r="K172" cm="1">
        <f t="array" aca="1" ref="K172" ca="1">IF(AND($H172=$H171, CF171=""), AO171, INDEX(Monsters[Health], $I172))</f>
        <v>22</v>
      </c>
      <c r="L172" cm="1">
        <f t="array" aca="1" ref="L172" ca="1">IF(AND($H172=$H171, $CF171=""), AP171, INDEX(Monsters[Stamina], $I172))</f>
        <v>45</v>
      </c>
      <c r="M172" s="19" cm="1">
        <f t="array" aca="1" ref="M172" ca="1">IF(AND($H172=$H171, $CF171=""), AQ171, INDEX(Monsters[Attack], $I172))</f>
        <v>70</v>
      </c>
      <c r="N172" s="19" cm="1">
        <f t="array" aca="1" ref="N172" ca="1">IF(AND($H172=$H171, $CF171=""), AR171, INDEX(Monsters[Defense], $I172))</f>
        <v>65</v>
      </c>
      <c r="O172" s="19" cm="1">
        <f t="array" aca="1" ref="O172" ca="1">IF(AND($H172=$H171, $CF171=""), AS171, INDEX(Monsters[Luck], $I172))</f>
        <v>50</v>
      </c>
      <c r="P172" cm="1">
        <f t="array" aca="1" ref="P172" ca="1">IF(I172=I171, P171, MATCH(INDEX(Monsters[Element], I172), Elements, 0))</f>
        <v>1</v>
      </c>
      <c r="Q172" s="4" cm="1">
        <f t="array" aca="1" ref="Q172" ca="1">INDEX(Monsters[Chance to Use 2], I172)</f>
        <v>0.55000000000000004</v>
      </c>
      <c r="R172" cm="1">
        <f t="array" aca="1" ref="R172" ca="1">INDEX(Monsters[Ability 1 ID], I172)</f>
        <v>1</v>
      </c>
      <c r="S172" cm="1">
        <f t="array" aca="1" ref="S172" ca="1">INDEX(Monsters[Ability 2 ID], I172)</f>
        <v>7</v>
      </c>
      <c r="T172" cm="1">
        <f t="array" aca="1" ref="T172" ca="1">INDEX(Abilities[Stamina Cost], R172)</f>
        <v>5</v>
      </c>
      <c r="U172" cm="1">
        <f t="array" aca="1" ref="U172" ca="1">INDEX(Abilities[Stamina Cost], S172)</f>
        <v>5</v>
      </c>
      <c r="V172">
        <f t="shared" ca="1" si="72"/>
        <v>1</v>
      </c>
      <c r="W172">
        <f t="shared" ca="1" si="73"/>
        <v>5</v>
      </c>
      <c r="X172">
        <f t="shared" ca="1" si="74"/>
        <v>5</v>
      </c>
      <c r="Y172">
        <f t="shared" ca="1" si="75"/>
        <v>2</v>
      </c>
      <c r="Z172">
        <f t="shared" ca="1" si="76"/>
        <v>7</v>
      </c>
      <c r="AA172" s="19" cm="1">
        <f t="array" aca="1" ref="AA172" ca="1">INDEX(Abilities[Element ID], $Z172)</f>
        <v>3</v>
      </c>
      <c r="AB172" s="19" cm="1">
        <f t="array" aca="1" ref="AB172" ca="1">INDEX(Abilities[Stamina Cost], $Z172)</f>
        <v>5</v>
      </c>
      <c r="AC172" s="19" cm="1">
        <f t="array" aca="1" ref="AC172" ca="1">INDEX(Abilities[Min Damage], $Z172)</f>
        <v>5</v>
      </c>
      <c r="AD172" s="19" cm="1">
        <f t="array" aca="1" ref="AD172" ca="1">INDEX(Abilities[Max Damage], $Z172)</f>
        <v>10</v>
      </c>
      <c r="AE172" s="15">
        <f t="shared" ca="1" si="77"/>
        <v>6.1869449078314656</v>
      </c>
      <c r="AF172" t="str" cm="1">
        <f t="array" aca="1" ref="AF172" ca="1">INDEX(Abilities[Special Effect], Z172)</f>
        <v>Fortify</v>
      </c>
      <c r="AG172" t="b" cm="1">
        <f t="array" aca="1" ref="AG172" ca="1">RAND() &lt;INDEX(Abilities[Effect Chance], Z172)*O172/100</f>
        <v>1</v>
      </c>
      <c r="AH172" t="str">
        <f t="shared" ca="1" si="78"/>
        <v>Fortify</v>
      </c>
      <c r="AI172" s="15">
        <f t="shared" ca="1" si="79"/>
        <v>6.1869449078314656</v>
      </c>
      <c r="AJ172" s="15">
        <f t="shared" ca="1" si="80"/>
        <v>5.9682943385387572</v>
      </c>
      <c r="AK172" t="b">
        <f t="shared" ca="1" si="81"/>
        <v>0</v>
      </c>
      <c r="AL172" t="b">
        <f ca="1">AND(AK172, H172=COUNTA(Parties[Player Party]))</f>
        <v>0</v>
      </c>
      <c r="AM172" s="15" cm="1">
        <f t="array" aca="1" ref="AM172" ca="1">INDEX(ElementMultiplier, BM172, P172)*100/N172</f>
        <v>0.76923076923076927</v>
      </c>
      <c r="AN172" s="15">
        <f t="shared" ca="1" si="82"/>
        <v>5</v>
      </c>
      <c r="AO172" s="19">
        <f t="shared" ca="1" si="83"/>
        <v>17</v>
      </c>
      <c r="AP172" s="19">
        <f t="shared" ca="1" si="84"/>
        <v>40</v>
      </c>
      <c r="AQ172" s="19">
        <f t="shared" ca="1" si="85"/>
        <v>70</v>
      </c>
      <c r="AR172" s="19">
        <f t="shared" ca="1" si="86"/>
        <v>72</v>
      </c>
      <c r="AS172" s="19">
        <f t="shared" ca="1" si="87"/>
        <v>50</v>
      </c>
      <c r="AT172">
        <f t="shared" ca="1" si="88"/>
        <v>1</v>
      </c>
      <c r="AU172" cm="1">
        <f t="array" aca="1" ref="AU172" ca="1">IF(AT172=AT171, AU171, INDEX(Parties[Opponent ID], AT172))</f>
        <v>8</v>
      </c>
      <c r="AV172" t="str" cm="1">
        <f t="array" aca="1" ref="AV172" ca="1">IF(AU172=AU171,AV171, INDEX(Monsters[Name], AU172))</f>
        <v>Ripper</v>
      </c>
      <c r="AW172" cm="1">
        <f t="array" aca="1" ref="AW172" ca="1">IF(AND($AT172=$AT171, $CF171=""), CA171, INDEX(Monsters[Health], $AU172))</f>
        <v>25</v>
      </c>
      <c r="AX172" cm="1">
        <f t="array" aca="1" ref="AX172" ca="1">IF(AND($AT172=$AT171, $CF171=""), CB171, INDEX(Monsters[Stamina], $AU172))</f>
        <v>54</v>
      </c>
      <c r="AY172" s="19" cm="1">
        <f t="array" aca="1" ref="AY172" ca="1">IF(AND($AT172=$AT171, $CF171=""), CC171, INDEX(Monsters[Attack], $AU172))</f>
        <v>100</v>
      </c>
      <c r="AZ172" s="19" cm="1">
        <f t="array" aca="1" ref="AZ172" ca="1">IF(AND($AT172=$AT171, $CF171=""), CD171, INDEX(Monsters[Defense], $AU172))</f>
        <v>29</v>
      </c>
      <c r="BA172" s="19" cm="1">
        <f t="array" aca="1" ref="BA172" ca="1">IF(AND($AT172=$AT171, $CF171=""), CE171, INDEX(Monsters[Luck], $AU172))</f>
        <v>70</v>
      </c>
      <c r="BB172" cm="1">
        <f t="array" aca="1" ref="BB172" ca="1">IF(AU172=AU171, BB171, MATCH(INDEX(Monsters[Element], AU172), Elements, 0))</f>
        <v>6</v>
      </c>
      <c r="BC172" s="4" cm="1">
        <f t="array" aca="1" ref="BC172" ca="1">INDEX(Monsters[Chance to Use 2], AU172)</f>
        <v>0.25</v>
      </c>
      <c r="BD172" cm="1">
        <f t="array" aca="1" ref="BD172" ca="1">INDEX(Monsters[Ability 1 ID], AU172)</f>
        <v>7</v>
      </c>
      <c r="BE172" cm="1">
        <f t="array" aca="1" ref="BE172" ca="1">INDEX(Monsters[Ability 2 ID], AU172)</f>
        <v>2</v>
      </c>
      <c r="BF172" cm="1">
        <f t="array" aca="1" ref="BF172" ca="1">INDEX(Abilities[Stamina Cost], BD172)</f>
        <v>5</v>
      </c>
      <c r="BG172" cm="1">
        <f t="array" aca="1" ref="BG172" ca="1">INDEX(Abilities[Stamina Cost], BE172)</f>
        <v>6</v>
      </c>
      <c r="BH172">
        <f t="shared" ca="1" si="89"/>
        <v>1</v>
      </c>
      <c r="BI172">
        <f t="shared" ca="1" si="90"/>
        <v>5</v>
      </c>
      <c r="BJ172">
        <f t="shared" ca="1" si="91"/>
        <v>6</v>
      </c>
      <c r="BK172">
        <f t="shared" ca="1" si="92"/>
        <v>1</v>
      </c>
      <c r="BL172">
        <f t="shared" ca="1" si="93"/>
        <v>7</v>
      </c>
      <c r="BM172" s="19" cm="1">
        <f t="array" aca="1" ref="BM172" ca="1">INDEX(Abilities[Element ID], $BL172)</f>
        <v>3</v>
      </c>
      <c r="BN172" s="19" cm="1">
        <f t="array" aca="1" ref="BN172" ca="1">INDEX(Abilities[Stamina Cost], $BL172)</f>
        <v>5</v>
      </c>
      <c r="BO172" s="19" cm="1">
        <f t="array" aca="1" ref="BO172" ca="1">INDEX(Abilities[Min Damage], $BL172)</f>
        <v>5</v>
      </c>
      <c r="BP172" s="19" cm="1">
        <f t="array" aca="1" ref="BP172" ca="1">INDEX(Abilities[Max Damage], $BL172)</f>
        <v>10</v>
      </c>
      <c r="BQ172" s="15">
        <f t="shared" ca="1" si="94"/>
        <v>5.9682943385387572</v>
      </c>
      <c r="BR172" t="str" cm="1">
        <f t="array" aca="1" ref="BR172" ca="1">INDEX(Abilities[Special Effect], BL172)</f>
        <v>Fortify</v>
      </c>
      <c r="BS172" t="b" cm="1">
        <f t="array" aca="1" ref="BS172" ca="1">RAND() &lt;INDEX(Abilities[Effect Chance], BL172)*BA172/100</f>
        <v>1</v>
      </c>
      <c r="BT172" t="str">
        <f t="shared" ca="1" si="95"/>
        <v>Fortify</v>
      </c>
      <c r="BU172" s="15">
        <f t="shared" ca="1" si="96"/>
        <v>5.9682943385387572</v>
      </c>
      <c r="BV172" s="15">
        <f t="shared" ca="1" si="97"/>
        <v>6.1869449078314656</v>
      </c>
      <c r="BW172" t="b">
        <f t="shared" ca="1" si="98"/>
        <v>0</v>
      </c>
      <c r="BX172" t="b">
        <f ca="1">AND(BW172, AT172=COUNTA(Parties[Opponent Party]))</f>
        <v>0</v>
      </c>
      <c r="BY172" s="15" cm="1">
        <f t="array" aca="1" ref="BY172" ca="1">INDEX(ElementMultiplier, AA172, BB172)*100/AZ172</f>
        <v>3.4482758620689653</v>
      </c>
      <c r="BZ172" s="19">
        <f t="shared" ca="1" si="99"/>
        <v>21</v>
      </c>
      <c r="CA172" s="19">
        <f t="shared" ca="1" si="100"/>
        <v>4</v>
      </c>
      <c r="CB172" s="19">
        <f t="shared" ca="1" si="101"/>
        <v>49</v>
      </c>
      <c r="CC172" s="19">
        <f t="shared" ca="1" si="102"/>
        <v>100</v>
      </c>
      <c r="CD172" s="19">
        <f t="shared" ca="1" si="103"/>
        <v>32</v>
      </c>
      <c r="CE172" s="19">
        <f t="shared" ca="1" si="104"/>
        <v>70</v>
      </c>
      <c r="CF172" t="str">
        <f t="shared" ca="1" si="105"/>
        <v/>
      </c>
    </row>
    <row r="173" spans="8:84">
      <c r="H173">
        <f t="shared" ca="1" si="71"/>
        <v>1</v>
      </c>
      <c r="I173" cm="1">
        <f t="array" aca="1" ref="I173" ca="1">IF(H173=H172, I172, INDEX(Parties[Player ID], H173))</f>
        <v>1</v>
      </c>
      <c r="J173" t="str" cm="1">
        <f t="array" aca="1" ref="J173" ca="1">IF(I173=I172,J172, INDEX(Monsters[Name], I173))</f>
        <v>Hades</v>
      </c>
      <c r="K173" cm="1">
        <f t="array" aca="1" ref="K173" ca="1">IF(AND($H173=$H172, CF172=""), AO172, INDEX(Monsters[Health], $I173))</f>
        <v>17</v>
      </c>
      <c r="L173" cm="1">
        <f t="array" aca="1" ref="L173" ca="1">IF(AND($H173=$H172, $CF172=""), AP172, INDEX(Monsters[Stamina], $I173))</f>
        <v>40</v>
      </c>
      <c r="M173" s="19" cm="1">
        <f t="array" aca="1" ref="M173" ca="1">IF(AND($H173=$H172, $CF172=""), AQ172, INDEX(Monsters[Attack], $I173))</f>
        <v>70</v>
      </c>
      <c r="N173" s="19" cm="1">
        <f t="array" aca="1" ref="N173" ca="1">IF(AND($H173=$H172, $CF172=""), AR172, INDEX(Monsters[Defense], $I173))</f>
        <v>72</v>
      </c>
      <c r="O173" s="19" cm="1">
        <f t="array" aca="1" ref="O173" ca="1">IF(AND($H173=$H172, $CF172=""), AS172, INDEX(Monsters[Luck], $I173))</f>
        <v>50</v>
      </c>
      <c r="P173" cm="1">
        <f t="array" aca="1" ref="P173" ca="1">IF(I173=I172, P172, MATCH(INDEX(Monsters[Element], I173), Elements, 0))</f>
        <v>1</v>
      </c>
      <c r="Q173" s="4" cm="1">
        <f t="array" aca="1" ref="Q173" ca="1">INDEX(Monsters[Chance to Use 2], I173)</f>
        <v>0.55000000000000004</v>
      </c>
      <c r="R173" cm="1">
        <f t="array" aca="1" ref="R173" ca="1">INDEX(Monsters[Ability 1 ID], I173)</f>
        <v>1</v>
      </c>
      <c r="S173" cm="1">
        <f t="array" aca="1" ref="S173" ca="1">INDEX(Monsters[Ability 2 ID], I173)</f>
        <v>7</v>
      </c>
      <c r="T173" cm="1">
        <f t="array" aca="1" ref="T173" ca="1">INDEX(Abilities[Stamina Cost], R173)</f>
        <v>5</v>
      </c>
      <c r="U173" cm="1">
        <f t="array" aca="1" ref="U173" ca="1">INDEX(Abilities[Stamina Cost], S173)</f>
        <v>5</v>
      </c>
      <c r="V173">
        <f t="shared" ca="1" si="72"/>
        <v>1</v>
      </c>
      <c r="W173">
        <f t="shared" ca="1" si="73"/>
        <v>5</v>
      </c>
      <c r="X173">
        <f t="shared" ca="1" si="74"/>
        <v>5</v>
      </c>
      <c r="Y173">
        <f t="shared" ca="1" si="75"/>
        <v>2</v>
      </c>
      <c r="Z173">
        <f t="shared" ca="1" si="76"/>
        <v>7</v>
      </c>
      <c r="AA173" s="19" cm="1">
        <f t="array" aca="1" ref="AA173" ca="1">INDEX(Abilities[Element ID], $Z173)</f>
        <v>3</v>
      </c>
      <c r="AB173" s="19" cm="1">
        <f t="array" aca="1" ref="AB173" ca="1">INDEX(Abilities[Stamina Cost], $Z173)</f>
        <v>5</v>
      </c>
      <c r="AC173" s="19" cm="1">
        <f t="array" aca="1" ref="AC173" ca="1">INDEX(Abilities[Min Damage], $Z173)</f>
        <v>5</v>
      </c>
      <c r="AD173" s="19" cm="1">
        <f t="array" aca="1" ref="AD173" ca="1">INDEX(Abilities[Max Damage], $Z173)</f>
        <v>10</v>
      </c>
      <c r="AE173" s="15">
        <f t="shared" ca="1" si="77"/>
        <v>5.0199409228255476</v>
      </c>
      <c r="AF173" t="str" cm="1">
        <f t="array" aca="1" ref="AF173" ca="1">INDEX(Abilities[Special Effect], Z173)</f>
        <v>Fortify</v>
      </c>
      <c r="AG173" t="b" cm="1">
        <f t="array" aca="1" ref="AG173" ca="1">RAND() &lt;INDEX(Abilities[Effect Chance], Z173)*O173/100</f>
        <v>0</v>
      </c>
      <c r="AH173" t="str">
        <f t="shared" ca="1" si="78"/>
        <v/>
      </c>
      <c r="AI173" s="15">
        <f t="shared" ca="1" si="79"/>
        <v>5.0199409228255476</v>
      </c>
      <c r="AJ173" s="15">
        <f t="shared" ca="1" si="80"/>
        <v>5.9539900021154617</v>
      </c>
      <c r="AK173" t="b">
        <f t="shared" ca="1" si="81"/>
        <v>0</v>
      </c>
      <c r="AL173" t="b">
        <f ca="1">AND(AK173, H173=COUNTA(Parties[Player Party]))</f>
        <v>0</v>
      </c>
      <c r="AM173" s="15" cm="1">
        <f t="array" aca="1" ref="AM173" ca="1">INDEX(ElementMultiplier, BM173, P173)*100/N173</f>
        <v>0.69444444444444442</v>
      </c>
      <c r="AN173" s="15">
        <f t="shared" ca="1" si="82"/>
        <v>4</v>
      </c>
      <c r="AO173" s="19">
        <f t="shared" ca="1" si="83"/>
        <v>13</v>
      </c>
      <c r="AP173" s="19">
        <f t="shared" ca="1" si="84"/>
        <v>35</v>
      </c>
      <c r="AQ173" s="19">
        <f t="shared" ca="1" si="85"/>
        <v>70</v>
      </c>
      <c r="AR173" s="19">
        <f t="shared" ca="1" si="86"/>
        <v>72</v>
      </c>
      <c r="AS173" s="19">
        <f t="shared" ca="1" si="87"/>
        <v>50</v>
      </c>
      <c r="AT173">
        <f t="shared" ca="1" si="88"/>
        <v>1</v>
      </c>
      <c r="AU173" cm="1">
        <f t="array" aca="1" ref="AU173" ca="1">IF(AT173=AT172, AU172, INDEX(Parties[Opponent ID], AT173))</f>
        <v>8</v>
      </c>
      <c r="AV173" t="str" cm="1">
        <f t="array" aca="1" ref="AV173" ca="1">IF(AU173=AU172,AV172, INDEX(Monsters[Name], AU173))</f>
        <v>Ripper</v>
      </c>
      <c r="AW173" cm="1">
        <f t="array" aca="1" ref="AW173" ca="1">IF(AND($AT173=$AT172, $CF172=""), CA172, INDEX(Monsters[Health], $AU173))</f>
        <v>4</v>
      </c>
      <c r="AX173" cm="1">
        <f t="array" aca="1" ref="AX173" ca="1">IF(AND($AT173=$AT172, $CF172=""), CB172, INDEX(Monsters[Stamina], $AU173))</f>
        <v>49</v>
      </c>
      <c r="AY173" s="19" cm="1">
        <f t="array" aca="1" ref="AY173" ca="1">IF(AND($AT173=$AT172, $CF172=""), CC172, INDEX(Monsters[Attack], $AU173))</f>
        <v>100</v>
      </c>
      <c r="AZ173" s="19" cm="1">
        <f t="array" aca="1" ref="AZ173" ca="1">IF(AND($AT173=$AT172, $CF172=""), CD172, INDEX(Monsters[Defense], $AU173))</f>
        <v>32</v>
      </c>
      <c r="BA173" s="19" cm="1">
        <f t="array" aca="1" ref="BA173" ca="1">IF(AND($AT173=$AT172, $CF172=""), CE172, INDEX(Monsters[Luck], $AU173))</f>
        <v>70</v>
      </c>
      <c r="BB173" cm="1">
        <f t="array" aca="1" ref="BB173" ca="1">IF(AU173=AU172, BB172, MATCH(INDEX(Monsters[Element], AU173), Elements, 0))</f>
        <v>6</v>
      </c>
      <c r="BC173" s="4" cm="1">
        <f t="array" aca="1" ref="BC173" ca="1">INDEX(Monsters[Chance to Use 2], AU173)</f>
        <v>0.25</v>
      </c>
      <c r="BD173" cm="1">
        <f t="array" aca="1" ref="BD173" ca="1">INDEX(Monsters[Ability 1 ID], AU173)</f>
        <v>7</v>
      </c>
      <c r="BE173" cm="1">
        <f t="array" aca="1" ref="BE173" ca="1">INDEX(Monsters[Ability 2 ID], AU173)</f>
        <v>2</v>
      </c>
      <c r="BF173" cm="1">
        <f t="array" aca="1" ref="BF173" ca="1">INDEX(Abilities[Stamina Cost], BD173)</f>
        <v>5</v>
      </c>
      <c r="BG173" cm="1">
        <f t="array" aca="1" ref="BG173" ca="1">INDEX(Abilities[Stamina Cost], BE173)</f>
        <v>6</v>
      </c>
      <c r="BH173">
        <f t="shared" ca="1" si="89"/>
        <v>1</v>
      </c>
      <c r="BI173">
        <f t="shared" ca="1" si="90"/>
        <v>5</v>
      </c>
      <c r="BJ173">
        <f t="shared" ca="1" si="91"/>
        <v>6</v>
      </c>
      <c r="BK173">
        <f t="shared" ca="1" si="92"/>
        <v>1</v>
      </c>
      <c r="BL173">
        <f t="shared" ca="1" si="93"/>
        <v>7</v>
      </c>
      <c r="BM173" s="19" cm="1">
        <f t="array" aca="1" ref="BM173" ca="1">INDEX(Abilities[Element ID], $BL173)</f>
        <v>3</v>
      </c>
      <c r="BN173" s="19" cm="1">
        <f t="array" aca="1" ref="BN173" ca="1">INDEX(Abilities[Stamina Cost], $BL173)</f>
        <v>5</v>
      </c>
      <c r="BO173" s="19" cm="1">
        <f t="array" aca="1" ref="BO173" ca="1">INDEX(Abilities[Min Damage], $BL173)</f>
        <v>5</v>
      </c>
      <c r="BP173" s="19" cm="1">
        <f t="array" aca="1" ref="BP173" ca="1">INDEX(Abilities[Max Damage], $BL173)</f>
        <v>10</v>
      </c>
      <c r="BQ173" s="15">
        <f t="shared" ca="1" si="94"/>
        <v>5.9539900021154617</v>
      </c>
      <c r="BR173" t="str" cm="1">
        <f t="array" aca="1" ref="BR173" ca="1">INDEX(Abilities[Special Effect], BL173)</f>
        <v>Fortify</v>
      </c>
      <c r="BS173" t="b" cm="1">
        <f t="array" aca="1" ref="BS173" ca="1">RAND() &lt;INDEX(Abilities[Effect Chance], BL173)*BA173/100</f>
        <v>1</v>
      </c>
      <c r="BT173" t="str">
        <f t="shared" ca="1" si="95"/>
        <v>Fortify</v>
      </c>
      <c r="BU173" s="15">
        <f t="shared" ca="1" si="96"/>
        <v>5.9539900021154617</v>
      </c>
      <c r="BV173" s="15">
        <f t="shared" ca="1" si="97"/>
        <v>5.0199409228255476</v>
      </c>
      <c r="BW173" t="b">
        <f t="shared" ca="1" si="98"/>
        <v>1</v>
      </c>
      <c r="BX173" t="b">
        <f ca="1">AND(BW173, AT173=COUNTA(Parties[Opponent Party]))</f>
        <v>1</v>
      </c>
      <c r="BY173" s="15" cm="1">
        <f t="array" aca="1" ref="BY173" ca="1">INDEX(ElementMultiplier, AA173, BB173)*100/AZ173</f>
        <v>3.125</v>
      </c>
      <c r="BZ173" s="19">
        <f t="shared" ca="1" si="99"/>
        <v>16</v>
      </c>
      <c r="CA173" s="19">
        <f t="shared" ca="1" si="100"/>
        <v>0</v>
      </c>
      <c r="CB173" s="19">
        <f t="shared" ca="1" si="101"/>
        <v>44</v>
      </c>
      <c r="CC173" s="19">
        <f t="shared" ca="1" si="102"/>
        <v>100</v>
      </c>
      <c r="CD173" s="19">
        <f t="shared" ca="1" si="103"/>
        <v>35</v>
      </c>
      <c r="CE173" s="19">
        <f t="shared" ca="1" si="104"/>
        <v>70</v>
      </c>
      <c r="CF173" t="str">
        <f t="shared" ca="1" si="105"/>
        <v>Player</v>
      </c>
    </row>
    <row r="174" spans="8:84">
      <c r="H174">
        <f t="shared" ca="1" si="71"/>
        <v>1</v>
      </c>
      <c r="I174" cm="1">
        <f t="array" aca="1" ref="I174" ca="1">IF(H174=H173, I173, INDEX(Parties[Player ID], H174))</f>
        <v>1</v>
      </c>
      <c r="J174" t="str" cm="1">
        <f t="array" aca="1" ref="J174" ca="1">IF(I174=I173,J173, INDEX(Monsters[Name], I174))</f>
        <v>Hades</v>
      </c>
      <c r="K174" cm="1">
        <f t="array" aca="1" ref="K174" ca="1">IF(AND($H174=$H173, CF173=""), AO173, INDEX(Monsters[Health], $I174))</f>
        <v>80</v>
      </c>
      <c r="L174" cm="1">
        <f t="array" aca="1" ref="L174" ca="1">IF(AND($H174=$H173, $CF173=""), AP173, INDEX(Monsters[Stamina], $I174))</f>
        <v>80</v>
      </c>
      <c r="M174" s="19" cm="1">
        <f t="array" aca="1" ref="M174" ca="1">IF(AND($H174=$H173, $CF173=""), AQ173, INDEX(Monsters[Attack], $I174))</f>
        <v>70</v>
      </c>
      <c r="N174" s="19" cm="1">
        <f t="array" aca="1" ref="N174" ca="1">IF(AND($H174=$H173, $CF173=""), AR173, INDEX(Monsters[Defense], $I174))</f>
        <v>65</v>
      </c>
      <c r="O174" s="19" cm="1">
        <f t="array" aca="1" ref="O174" ca="1">IF(AND($H174=$H173, $CF173=""), AS173, INDEX(Monsters[Luck], $I174))</f>
        <v>50</v>
      </c>
      <c r="P174" cm="1">
        <f t="array" aca="1" ref="P174" ca="1">IF(I174=I173, P173, MATCH(INDEX(Monsters[Element], I174), Elements, 0))</f>
        <v>1</v>
      </c>
      <c r="Q174" s="4" cm="1">
        <f t="array" aca="1" ref="Q174" ca="1">INDEX(Monsters[Chance to Use 2], I174)</f>
        <v>0.55000000000000004</v>
      </c>
      <c r="R174" cm="1">
        <f t="array" aca="1" ref="R174" ca="1">INDEX(Monsters[Ability 1 ID], I174)</f>
        <v>1</v>
      </c>
      <c r="S174" cm="1">
        <f t="array" aca="1" ref="S174" ca="1">INDEX(Monsters[Ability 2 ID], I174)</f>
        <v>7</v>
      </c>
      <c r="T174" cm="1">
        <f t="array" aca="1" ref="T174" ca="1">INDEX(Abilities[Stamina Cost], R174)</f>
        <v>5</v>
      </c>
      <c r="U174" cm="1">
        <f t="array" aca="1" ref="U174" ca="1">INDEX(Abilities[Stamina Cost], S174)</f>
        <v>5</v>
      </c>
      <c r="V174">
        <f t="shared" ca="1" si="72"/>
        <v>1</v>
      </c>
      <c r="W174">
        <f t="shared" ca="1" si="73"/>
        <v>5</v>
      </c>
      <c r="X174">
        <f t="shared" ca="1" si="74"/>
        <v>5</v>
      </c>
      <c r="Y174">
        <f t="shared" ca="1" si="75"/>
        <v>2</v>
      </c>
      <c r="Z174">
        <f t="shared" ca="1" si="76"/>
        <v>7</v>
      </c>
      <c r="AA174" s="19" cm="1">
        <f t="array" aca="1" ref="AA174" ca="1">INDEX(Abilities[Element ID], $Z174)</f>
        <v>3</v>
      </c>
      <c r="AB174" s="19" cm="1">
        <f t="array" aca="1" ref="AB174" ca="1">INDEX(Abilities[Stamina Cost], $Z174)</f>
        <v>5</v>
      </c>
      <c r="AC174" s="19" cm="1">
        <f t="array" aca="1" ref="AC174" ca="1">INDEX(Abilities[Min Damage], $Z174)</f>
        <v>5</v>
      </c>
      <c r="AD174" s="19" cm="1">
        <f t="array" aca="1" ref="AD174" ca="1">INDEX(Abilities[Max Damage], $Z174)</f>
        <v>10</v>
      </c>
      <c r="AE174" s="15">
        <f t="shared" ca="1" si="77"/>
        <v>5.2289714886113963</v>
      </c>
      <c r="AF174" t="str" cm="1">
        <f t="array" aca="1" ref="AF174" ca="1">INDEX(Abilities[Special Effect], Z174)</f>
        <v>Fortify</v>
      </c>
      <c r="AG174" t="b" cm="1">
        <f t="array" aca="1" ref="AG174" ca="1">RAND() &lt;INDEX(Abilities[Effect Chance], Z174)*O174/100</f>
        <v>1</v>
      </c>
      <c r="AH174" t="str">
        <f t="shared" ca="1" si="78"/>
        <v>Fortify</v>
      </c>
      <c r="AI174" s="15">
        <f t="shared" ca="1" si="79"/>
        <v>5.2289714886113963</v>
      </c>
      <c r="AJ174" s="15">
        <f t="shared" ca="1" si="80"/>
        <v>7.456379865895407</v>
      </c>
      <c r="AK174" t="b">
        <f t="shared" ca="1" si="81"/>
        <v>0</v>
      </c>
      <c r="AL174" t="b">
        <f ca="1">AND(AK174, H174=COUNTA(Parties[Player Party]))</f>
        <v>0</v>
      </c>
      <c r="AM174" s="15" cm="1">
        <f t="array" aca="1" ref="AM174" ca="1">INDEX(ElementMultiplier, BM174, P174)*100/N174</f>
        <v>0.76923076923076927</v>
      </c>
      <c r="AN174" s="15">
        <f t="shared" ca="1" si="82"/>
        <v>6</v>
      </c>
      <c r="AO174" s="19">
        <f t="shared" ca="1" si="83"/>
        <v>74</v>
      </c>
      <c r="AP174" s="19">
        <f t="shared" ca="1" si="84"/>
        <v>75</v>
      </c>
      <c r="AQ174" s="19">
        <f t="shared" ca="1" si="85"/>
        <v>70</v>
      </c>
      <c r="AR174" s="19">
        <f t="shared" ca="1" si="86"/>
        <v>72</v>
      </c>
      <c r="AS174" s="19">
        <f t="shared" ca="1" si="87"/>
        <v>50</v>
      </c>
      <c r="AT174">
        <f t="shared" ca="1" si="88"/>
        <v>1</v>
      </c>
      <c r="AU174" cm="1">
        <f t="array" aca="1" ref="AU174" ca="1">IF(AT174=AT173, AU173, INDEX(Parties[Opponent ID], AT174))</f>
        <v>8</v>
      </c>
      <c r="AV174" t="str" cm="1">
        <f t="array" aca="1" ref="AV174" ca="1">IF(AU174=AU173,AV173, INDEX(Monsters[Name], AU174))</f>
        <v>Ripper</v>
      </c>
      <c r="AW174" cm="1">
        <f t="array" aca="1" ref="AW174" ca="1">IF(AND($AT174=$AT173, $CF173=""), CA173, INDEX(Monsters[Health], $AU174))</f>
        <v>120</v>
      </c>
      <c r="AX174" cm="1">
        <f t="array" aca="1" ref="AX174" ca="1">IF(AND($AT174=$AT173, $CF173=""), CB173, INDEX(Monsters[Stamina], $AU174))</f>
        <v>90</v>
      </c>
      <c r="AY174" s="19" cm="1">
        <f t="array" aca="1" ref="AY174" ca="1">IF(AND($AT174=$AT173, $CF173=""), CC173, INDEX(Monsters[Attack], $AU174))</f>
        <v>100</v>
      </c>
      <c r="AZ174" s="19" cm="1">
        <f t="array" aca="1" ref="AZ174" ca="1">IF(AND($AT174=$AT173, $CF173=""), CD173, INDEX(Monsters[Defense], $AU174))</f>
        <v>18</v>
      </c>
      <c r="BA174" s="19" cm="1">
        <f t="array" aca="1" ref="BA174" ca="1">IF(AND($AT174=$AT173, $CF173=""), CE173, INDEX(Monsters[Luck], $AU174))</f>
        <v>70</v>
      </c>
      <c r="BB174" cm="1">
        <f t="array" aca="1" ref="BB174" ca="1">IF(AU174=AU173, BB173, MATCH(INDEX(Monsters[Element], AU174), Elements, 0))</f>
        <v>6</v>
      </c>
      <c r="BC174" s="4" cm="1">
        <f t="array" aca="1" ref="BC174" ca="1">INDEX(Monsters[Chance to Use 2], AU174)</f>
        <v>0.25</v>
      </c>
      <c r="BD174" cm="1">
        <f t="array" aca="1" ref="BD174" ca="1">INDEX(Monsters[Ability 1 ID], AU174)</f>
        <v>7</v>
      </c>
      <c r="BE174" cm="1">
        <f t="array" aca="1" ref="BE174" ca="1">INDEX(Monsters[Ability 2 ID], AU174)</f>
        <v>2</v>
      </c>
      <c r="BF174" cm="1">
        <f t="array" aca="1" ref="BF174" ca="1">INDEX(Abilities[Stamina Cost], BD174)</f>
        <v>5</v>
      </c>
      <c r="BG174" cm="1">
        <f t="array" aca="1" ref="BG174" ca="1">INDEX(Abilities[Stamina Cost], BE174)</f>
        <v>6</v>
      </c>
      <c r="BH174">
        <f t="shared" ca="1" si="89"/>
        <v>1</v>
      </c>
      <c r="BI174">
        <f t="shared" ca="1" si="90"/>
        <v>5</v>
      </c>
      <c r="BJ174">
        <f t="shared" ca="1" si="91"/>
        <v>6</v>
      </c>
      <c r="BK174">
        <f t="shared" ca="1" si="92"/>
        <v>1</v>
      </c>
      <c r="BL174">
        <f t="shared" ca="1" si="93"/>
        <v>7</v>
      </c>
      <c r="BM174" s="19" cm="1">
        <f t="array" aca="1" ref="BM174" ca="1">INDEX(Abilities[Element ID], $BL174)</f>
        <v>3</v>
      </c>
      <c r="BN174" s="19" cm="1">
        <f t="array" aca="1" ref="BN174" ca="1">INDEX(Abilities[Stamina Cost], $BL174)</f>
        <v>5</v>
      </c>
      <c r="BO174" s="19" cm="1">
        <f t="array" aca="1" ref="BO174" ca="1">INDEX(Abilities[Min Damage], $BL174)</f>
        <v>5</v>
      </c>
      <c r="BP174" s="19" cm="1">
        <f t="array" aca="1" ref="BP174" ca="1">INDEX(Abilities[Max Damage], $BL174)</f>
        <v>10</v>
      </c>
      <c r="BQ174" s="15">
        <f t="shared" ca="1" si="94"/>
        <v>7.456379865895407</v>
      </c>
      <c r="BR174" t="str" cm="1">
        <f t="array" aca="1" ref="BR174" ca="1">INDEX(Abilities[Special Effect], BL174)</f>
        <v>Fortify</v>
      </c>
      <c r="BS174" t="b" cm="1">
        <f t="array" aca="1" ref="BS174" ca="1">RAND() &lt;INDEX(Abilities[Effect Chance], BL174)*BA174/100</f>
        <v>1</v>
      </c>
      <c r="BT174" t="str">
        <f t="shared" ca="1" si="95"/>
        <v>Fortify</v>
      </c>
      <c r="BU174" s="15">
        <f t="shared" ca="1" si="96"/>
        <v>7.456379865895407</v>
      </c>
      <c r="BV174" s="15">
        <f t="shared" ca="1" si="97"/>
        <v>5.2289714886113963</v>
      </c>
      <c r="BW174" t="b">
        <f t="shared" ca="1" si="98"/>
        <v>0</v>
      </c>
      <c r="BX174" t="b">
        <f ca="1">AND(BW174, AT174=COUNTA(Parties[Opponent Party]))</f>
        <v>0</v>
      </c>
      <c r="BY174" s="15" cm="1">
        <f t="array" aca="1" ref="BY174" ca="1">INDEX(ElementMultiplier, AA174, BB174)*100/AZ174</f>
        <v>5.5555555555555554</v>
      </c>
      <c r="BZ174" s="19">
        <f t="shared" ca="1" si="99"/>
        <v>29</v>
      </c>
      <c r="CA174" s="19">
        <f t="shared" ca="1" si="100"/>
        <v>91</v>
      </c>
      <c r="CB174" s="19">
        <f t="shared" ca="1" si="101"/>
        <v>85</v>
      </c>
      <c r="CC174" s="19">
        <f t="shared" ca="1" si="102"/>
        <v>100</v>
      </c>
      <c r="CD174" s="19">
        <f t="shared" ca="1" si="103"/>
        <v>20</v>
      </c>
      <c r="CE174" s="19">
        <f t="shared" ca="1" si="104"/>
        <v>70</v>
      </c>
      <c r="CF174" t="str">
        <f t="shared" ca="1" si="105"/>
        <v/>
      </c>
    </row>
    <row r="175" spans="8:84">
      <c r="H175">
        <f t="shared" ca="1" si="71"/>
        <v>1</v>
      </c>
      <c r="I175" cm="1">
        <f t="array" aca="1" ref="I175" ca="1">IF(H175=H174, I174, INDEX(Parties[Player ID], H175))</f>
        <v>1</v>
      </c>
      <c r="J175" t="str" cm="1">
        <f t="array" aca="1" ref="J175" ca="1">IF(I175=I174,J174, INDEX(Monsters[Name], I175))</f>
        <v>Hades</v>
      </c>
      <c r="K175" cm="1">
        <f t="array" aca="1" ref="K175" ca="1">IF(AND($H175=$H174, CF174=""), AO174, INDEX(Monsters[Health], $I175))</f>
        <v>74</v>
      </c>
      <c r="L175" cm="1">
        <f t="array" aca="1" ref="L175" ca="1">IF(AND($H175=$H174, $CF174=""), AP174, INDEX(Monsters[Stamina], $I175))</f>
        <v>75</v>
      </c>
      <c r="M175" s="19" cm="1">
        <f t="array" aca="1" ref="M175" ca="1">IF(AND($H175=$H174, $CF174=""), AQ174, INDEX(Monsters[Attack], $I175))</f>
        <v>70</v>
      </c>
      <c r="N175" s="19" cm="1">
        <f t="array" aca="1" ref="N175" ca="1">IF(AND($H175=$H174, $CF174=""), AR174, INDEX(Monsters[Defense], $I175))</f>
        <v>72</v>
      </c>
      <c r="O175" s="19" cm="1">
        <f t="array" aca="1" ref="O175" ca="1">IF(AND($H175=$H174, $CF174=""), AS174, INDEX(Monsters[Luck], $I175))</f>
        <v>50</v>
      </c>
      <c r="P175" cm="1">
        <f t="array" aca="1" ref="P175" ca="1">IF(I175=I174, P174, MATCH(INDEX(Monsters[Element], I175), Elements, 0))</f>
        <v>1</v>
      </c>
      <c r="Q175" s="4" cm="1">
        <f t="array" aca="1" ref="Q175" ca="1">INDEX(Monsters[Chance to Use 2], I175)</f>
        <v>0.55000000000000004</v>
      </c>
      <c r="R175" cm="1">
        <f t="array" aca="1" ref="R175" ca="1">INDEX(Monsters[Ability 1 ID], I175)</f>
        <v>1</v>
      </c>
      <c r="S175" cm="1">
        <f t="array" aca="1" ref="S175" ca="1">INDEX(Monsters[Ability 2 ID], I175)</f>
        <v>7</v>
      </c>
      <c r="T175" cm="1">
        <f t="array" aca="1" ref="T175" ca="1">INDEX(Abilities[Stamina Cost], R175)</f>
        <v>5</v>
      </c>
      <c r="U175" cm="1">
        <f t="array" aca="1" ref="U175" ca="1">INDEX(Abilities[Stamina Cost], S175)</f>
        <v>5</v>
      </c>
      <c r="V175">
        <f t="shared" ca="1" si="72"/>
        <v>1</v>
      </c>
      <c r="W175">
        <f t="shared" ca="1" si="73"/>
        <v>5</v>
      </c>
      <c r="X175">
        <f t="shared" ca="1" si="74"/>
        <v>5</v>
      </c>
      <c r="Y175">
        <f t="shared" ca="1" si="75"/>
        <v>2</v>
      </c>
      <c r="Z175">
        <f t="shared" ca="1" si="76"/>
        <v>7</v>
      </c>
      <c r="AA175" s="19" cm="1">
        <f t="array" aca="1" ref="AA175" ca="1">INDEX(Abilities[Element ID], $Z175)</f>
        <v>3</v>
      </c>
      <c r="AB175" s="19" cm="1">
        <f t="array" aca="1" ref="AB175" ca="1">INDEX(Abilities[Stamina Cost], $Z175)</f>
        <v>5</v>
      </c>
      <c r="AC175" s="19" cm="1">
        <f t="array" aca="1" ref="AC175" ca="1">INDEX(Abilities[Min Damage], $Z175)</f>
        <v>5</v>
      </c>
      <c r="AD175" s="19" cm="1">
        <f t="array" aca="1" ref="AD175" ca="1">INDEX(Abilities[Max Damage], $Z175)</f>
        <v>10</v>
      </c>
      <c r="AE175" s="15">
        <f t="shared" ca="1" si="77"/>
        <v>5.0691105752998098</v>
      </c>
      <c r="AF175" t="str" cm="1">
        <f t="array" aca="1" ref="AF175" ca="1">INDEX(Abilities[Special Effect], Z175)</f>
        <v>Fortify</v>
      </c>
      <c r="AG175" t="b" cm="1">
        <f t="array" aca="1" ref="AG175" ca="1">RAND() &lt;INDEX(Abilities[Effect Chance], Z175)*O175/100</f>
        <v>1</v>
      </c>
      <c r="AH175" t="str">
        <f t="shared" ca="1" si="78"/>
        <v>Fortify</v>
      </c>
      <c r="AI175" s="15">
        <f t="shared" ca="1" si="79"/>
        <v>5.0691105752998098</v>
      </c>
      <c r="AJ175" s="15">
        <f t="shared" ca="1" si="80"/>
        <v>6.9495808877302583</v>
      </c>
      <c r="AK175" t="b">
        <f t="shared" ca="1" si="81"/>
        <v>0</v>
      </c>
      <c r="AL175" t="b">
        <f ca="1">AND(AK175, H175=COUNTA(Parties[Player Party]))</f>
        <v>0</v>
      </c>
      <c r="AM175" s="15" cm="1">
        <f t="array" aca="1" ref="AM175" ca="1">INDEX(ElementMultiplier, BM175, P175)*100/N175</f>
        <v>0.69444444444444442</v>
      </c>
      <c r="AN175" s="15">
        <f t="shared" ca="1" si="82"/>
        <v>5</v>
      </c>
      <c r="AO175" s="19">
        <f t="shared" ca="1" si="83"/>
        <v>69</v>
      </c>
      <c r="AP175" s="19">
        <f t="shared" ca="1" si="84"/>
        <v>70</v>
      </c>
      <c r="AQ175" s="19">
        <f t="shared" ca="1" si="85"/>
        <v>70</v>
      </c>
      <c r="AR175" s="19">
        <f t="shared" ca="1" si="86"/>
        <v>79</v>
      </c>
      <c r="AS175" s="19">
        <f t="shared" ca="1" si="87"/>
        <v>50</v>
      </c>
      <c r="AT175">
        <f t="shared" ca="1" si="88"/>
        <v>1</v>
      </c>
      <c r="AU175" cm="1">
        <f t="array" aca="1" ref="AU175" ca="1">IF(AT175=AT174, AU174, INDEX(Parties[Opponent ID], AT175))</f>
        <v>8</v>
      </c>
      <c r="AV175" t="str" cm="1">
        <f t="array" aca="1" ref="AV175" ca="1">IF(AU175=AU174,AV174, INDEX(Monsters[Name], AU175))</f>
        <v>Ripper</v>
      </c>
      <c r="AW175" cm="1">
        <f t="array" aca="1" ref="AW175" ca="1">IF(AND($AT175=$AT174, $CF174=""), CA174, INDEX(Monsters[Health], $AU175))</f>
        <v>91</v>
      </c>
      <c r="AX175" cm="1">
        <f t="array" aca="1" ref="AX175" ca="1">IF(AND($AT175=$AT174, $CF174=""), CB174, INDEX(Monsters[Stamina], $AU175))</f>
        <v>85</v>
      </c>
      <c r="AY175" s="19" cm="1">
        <f t="array" aca="1" ref="AY175" ca="1">IF(AND($AT175=$AT174, $CF174=""), CC174, INDEX(Monsters[Attack], $AU175))</f>
        <v>100</v>
      </c>
      <c r="AZ175" s="19" cm="1">
        <f t="array" aca="1" ref="AZ175" ca="1">IF(AND($AT175=$AT174, $CF174=""), CD174, INDEX(Monsters[Defense], $AU175))</f>
        <v>20</v>
      </c>
      <c r="BA175" s="19" cm="1">
        <f t="array" aca="1" ref="BA175" ca="1">IF(AND($AT175=$AT174, $CF174=""), CE174, INDEX(Monsters[Luck], $AU175))</f>
        <v>70</v>
      </c>
      <c r="BB175" cm="1">
        <f t="array" aca="1" ref="BB175" ca="1">IF(AU175=AU174, BB174, MATCH(INDEX(Monsters[Element], AU175), Elements, 0))</f>
        <v>6</v>
      </c>
      <c r="BC175" s="4" cm="1">
        <f t="array" aca="1" ref="BC175" ca="1">INDEX(Monsters[Chance to Use 2], AU175)</f>
        <v>0.25</v>
      </c>
      <c r="BD175" cm="1">
        <f t="array" aca="1" ref="BD175" ca="1">INDEX(Monsters[Ability 1 ID], AU175)</f>
        <v>7</v>
      </c>
      <c r="BE175" cm="1">
        <f t="array" aca="1" ref="BE175" ca="1">INDEX(Monsters[Ability 2 ID], AU175)</f>
        <v>2</v>
      </c>
      <c r="BF175" cm="1">
        <f t="array" aca="1" ref="BF175" ca="1">INDEX(Abilities[Stamina Cost], BD175)</f>
        <v>5</v>
      </c>
      <c r="BG175" cm="1">
        <f t="array" aca="1" ref="BG175" ca="1">INDEX(Abilities[Stamina Cost], BE175)</f>
        <v>6</v>
      </c>
      <c r="BH175">
        <f t="shared" ca="1" si="89"/>
        <v>1</v>
      </c>
      <c r="BI175">
        <f t="shared" ca="1" si="90"/>
        <v>5</v>
      </c>
      <c r="BJ175">
        <f t="shared" ca="1" si="91"/>
        <v>6</v>
      </c>
      <c r="BK175">
        <f t="shared" ca="1" si="92"/>
        <v>1</v>
      </c>
      <c r="BL175">
        <f t="shared" ca="1" si="93"/>
        <v>7</v>
      </c>
      <c r="BM175" s="19" cm="1">
        <f t="array" aca="1" ref="BM175" ca="1">INDEX(Abilities[Element ID], $BL175)</f>
        <v>3</v>
      </c>
      <c r="BN175" s="19" cm="1">
        <f t="array" aca="1" ref="BN175" ca="1">INDEX(Abilities[Stamina Cost], $BL175)</f>
        <v>5</v>
      </c>
      <c r="BO175" s="19" cm="1">
        <f t="array" aca="1" ref="BO175" ca="1">INDEX(Abilities[Min Damage], $BL175)</f>
        <v>5</v>
      </c>
      <c r="BP175" s="19" cm="1">
        <f t="array" aca="1" ref="BP175" ca="1">INDEX(Abilities[Max Damage], $BL175)</f>
        <v>10</v>
      </c>
      <c r="BQ175" s="15">
        <f t="shared" ca="1" si="94"/>
        <v>6.9495808877302583</v>
      </c>
      <c r="BR175" t="str" cm="1">
        <f t="array" aca="1" ref="BR175" ca="1">INDEX(Abilities[Special Effect], BL175)</f>
        <v>Fortify</v>
      </c>
      <c r="BS175" t="b" cm="1">
        <f t="array" aca="1" ref="BS175" ca="1">RAND() &lt;INDEX(Abilities[Effect Chance], BL175)*BA175/100</f>
        <v>0</v>
      </c>
      <c r="BT175" t="str">
        <f t="shared" ca="1" si="95"/>
        <v/>
      </c>
      <c r="BU175" s="15">
        <f t="shared" ca="1" si="96"/>
        <v>6.9495808877302583</v>
      </c>
      <c r="BV175" s="15">
        <f t="shared" ca="1" si="97"/>
        <v>5.0691105752998098</v>
      </c>
      <c r="BW175" t="b">
        <f t="shared" ca="1" si="98"/>
        <v>0</v>
      </c>
      <c r="BX175" t="b">
        <f ca="1">AND(BW175, AT175=COUNTA(Parties[Opponent Party]))</f>
        <v>0</v>
      </c>
      <c r="BY175" s="15" cm="1">
        <f t="array" aca="1" ref="BY175" ca="1">INDEX(ElementMultiplier, AA175, BB175)*100/AZ175</f>
        <v>5</v>
      </c>
      <c r="BZ175" s="19">
        <f t="shared" ca="1" si="99"/>
        <v>25</v>
      </c>
      <c r="CA175" s="19">
        <f t="shared" ca="1" si="100"/>
        <v>66</v>
      </c>
      <c r="CB175" s="19">
        <f t="shared" ca="1" si="101"/>
        <v>80</v>
      </c>
      <c r="CC175" s="19">
        <f t="shared" ca="1" si="102"/>
        <v>100</v>
      </c>
      <c r="CD175" s="19">
        <f t="shared" ca="1" si="103"/>
        <v>20</v>
      </c>
      <c r="CE175" s="19">
        <f t="shared" ca="1" si="104"/>
        <v>70</v>
      </c>
      <c r="CF175" t="str">
        <f t="shared" ca="1" si="105"/>
        <v/>
      </c>
    </row>
    <row r="176" spans="8:84">
      <c r="H176">
        <f t="shared" ca="1" si="71"/>
        <v>1</v>
      </c>
      <c r="I176" cm="1">
        <f t="array" aca="1" ref="I176" ca="1">IF(H176=H175, I175, INDEX(Parties[Player ID], H176))</f>
        <v>1</v>
      </c>
      <c r="J176" t="str" cm="1">
        <f t="array" aca="1" ref="J176" ca="1">IF(I176=I175,J175, INDEX(Monsters[Name], I176))</f>
        <v>Hades</v>
      </c>
      <c r="K176" cm="1">
        <f t="array" aca="1" ref="K176" ca="1">IF(AND($H176=$H175, CF175=""), AO175, INDEX(Monsters[Health], $I176))</f>
        <v>69</v>
      </c>
      <c r="L176" cm="1">
        <f t="array" aca="1" ref="L176" ca="1">IF(AND($H176=$H175, $CF175=""), AP175, INDEX(Monsters[Stamina], $I176))</f>
        <v>70</v>
      </c>
      <c r="M176" s="19" cm="1">
        <f t="array" aca="1" ref="M176" ca="1">IF(AND($H176=$H175, $CF175=""), AQ175, INDEX(Monsters[Attack], $I176))</f>
        <v>70</v>
      </c>
      <c r="N176" s="19" cm="1">
        <f t="array" aca="1" ref="N176" ca="1">IF(AND($H176=$H175, $CF175=""), AR175, INDEX(Monsters[Defense], $I176))</f>
        <v>79</v>
      </c>
      <c r="O176" s="19" cm="1">
        <f t="array" aca="1" ref="O176" ca="1">IF(AND($H176=$H175, $CF175=""), AS175, INDEX(Monsters[Luck], $I176))</f>
        <v>50</v>
      </c>
      <c r="P176" cm="1">
        <f t="array" aca="1" ref="P176" ca="1">IF(I176=I175, P175, MATCH(INDEX(Monsters[Element], I176), Elements, 0))</f>
        <v>1</v>
      </c>
      <c r="Q176" s="4" cm="1">
        <f t="array" aca="1" ref="Q176" ca="1">INDEX(Monsters[Chance to Use 2], I176)</f>
        <v>0.55000000000000004</v>
      </c>
      <c r="R176" cm="1">
        <f t="array" aca="1" ref="R176" ca="1">INDEX(Monsters[Ability 1 ID], I176)</f>
        <v>1</v>
      </c>
      <c r="S176" cm="1">
        <f t="array" aca="1" ref="S176" ca="1">INDEX(Monsters[Ability 2 ID], I176)</f>
        <v>7</v>
      </c>
      <c r="T176" cm="1">
        <f t="array" aca="1" ref="T176" ca="1">INDEX(Abilities[Stamina Cost], R176)</f>
        <v>5</v>
      </c>
      <c r="U176" cm="1">
        <f t="array" aca="1" ref="U176" ca="1">INDEX(Abilities[Stamina Cost], S176)</f>
        <v>5</v>
      </c>
      <c r="V176">
        <f t="shared" ca="1" si="72"/>
        <v>1</v>
      </c>
      <c r="W176">
        <f t="shared" ca="1" si="73"/>
        <v>5</v>
      </c>
      <c r="X176">
        <f t="shared" ca="1" si="74"/>
        <v>5</v>
      </c>
      <c r="Y176">
        <f t="shared" ca="1" si="75"/>
        <v>1</v>
      </c>
      <c r="Z176">
        <f t="shared" ca="1" si="76"/>
        <v>1</v>
      </c>
      <c r="AA176" s="19" cm="1">
        <f t="array" aca="1" ref="AA176" ca="1">INDEX(Abilities[Element ID], $Z176)</f>
        <v>1</v>
      </c>
      <c r="AB176" s="19" cm="1">
        <f t="array" aca="1" ref="AB176" ca="1">INDEX(Abilities[Stamina Cost], $Z176)</f>
        <v>5</v>
      </c>
      <c r="AC176" s="19" cm="1">
        <f t="array" aca="1" ref="AC176" ca="1">INDEX(Abilities[Min Damage], $Z176)</f>
        <v>3.5</v>
      </c>
      <c r="AD176" s="19" cm="1">
        <f t="array" aca="1" ref="AD176" ca="1">INDEX(Abilities[Max Damage], $Z176)</f>
        <v>10</v>
      </c>
      <c r="AE176" s="15">
        <f t="shared" ca="1" si="77"/>
        <v>6.0359319994602307</v>
      </c>
      <c r="AF176" t="str" cm="1">
        <f t="array" aca="1" ref="AF176" ca="1">INDEX(Abilities[Special Effect], Z176)</f>
        <v>Hit Chance</v>
      </c>
      <c r="AG176" t="b" cm="1">
        <f t="array" aca="1" ref="AG176" ca="1">RAND() &lt;INDEX(Abilities[Effect Chance], Z176)*O176/100</f>
        <v>1</v>
      </c>
      <c r="AH176" t="str">
        <f t="shared" ca="1" si="78"/>
        <v>Hit Chance</v>
      </c>
      <c r="AI176" s="15">
        <f t="shared" ca="1" si="79"/>
        <v>6.0359319994602307</v>
      </c>
      <c r="AJ176" s="15">
        <f t="shared" ca="1" si="80"/>
        <v>19.772683481409913</v>
      </c>
      <c r="AK176" t="b">
        <f t="shared" ca="1" si="81"/>
        <v>0</v>
      </c>
      <c r="AL176" t="b">
        <f ca="1">AND(AK176, H176=COUNTA(Parties[Player Party]))</f>
        <v>0</v>
      </c>
      <c r="AM176" s="15" cm="1">
        <f t="array" aca="1" ref="AM176" ca="1">INDEX(ElementMultiplier, BM176, P176)*100/N176</f>
        <v>1.2658227848101267</v>
      </c>
      <c r="AN176" s="15">
        <f t="shared" ca="1" si="82"/>
        <v>25</v>
      </c>
      <c r="AO176" s="19">
        <f t="shared" ca="1" si="83"/>
        <v>44</v>
      </c>
      <c r="AP176" s="19">
        <f t="shared" ca="1" si="84"/>
        <v>65</v>
      </c>
      <c r="AQ176" s="19">
        <f t="shared" ca="1" si="85"/>
        <v>70</v>
      </c>
      <c r="AR176" s="19">
        <f t="shared" ca="1" si="86"/>
        <v>79</v>
      </c>
      <c r="AS176" s="19">
        <f t="shared" ca="1" si="87"/>
        <v>50</v>
      </c>
      <c r="AT176">
        <f t="shared" ca="1" si="88"/>
        <v>1</v>
      </c>
      <c r="AU176" cm="1">
        <f t="array" aca="1" ref="AU176" ca="1">IF(AT176=AT175, AU175, INDEX(Parties[Opponent ID], AT176))</f>
        <v>8</v>
      </c>
      <c r="AV176" t="str" cm="1">
        <f t="array" aca="1" ref="AV176" ca="1">IF(AU176=AU175,AV175, INDEX(Monsters[Name], AU176))</f>
        <v>Ripper</v>
      </c>
      <c r="AW176" cm="1">
        <f t="array" aca="1" ref="AW176" ca="1">IF(AND($AT176=$AT175, $CF175=""), CA175, INDEX(Monsters[Health], $AU176))</f>
        <v>66</v>
      </c>
      <c r="AX176" cm="1">
        <f t="array" aca="1" ref="AX176" ca="1">IF(AND($AT176=$AT175, $CF175=""), CB175, INDEX(Monsters[Stamina], $AU176))</f>
        <v>80</v>
      </c>
      <c r="AY176" s="19" cm="1">
        <f t="array" aca="1" ref="AY176" ca="1">IF(AND($AT176=$AT175, $CF175=""), CC175, INDEX(Monsters[Attack], $AU176))</f>
        <v>100</v>
      </c>
      <c r="AZ176" s="19" cm="1">
        <f t="array" aca="1" ref="AZ176" ca="1">IF(AND($AT176=$AT175, $CF175=""), CD175, INDEX(Monsters[Defense], $AU176))</f>
        <v>20</v>
      </c>
      <c r="BA176" s="19" cm="1">
        <f t="array" aca="1" ref="BA176" ca="1">IF(AND($AT176=$AT175, $CF175=""), CE175, INDEX(Monsters[Luck], $AU176))</f>
        <v>70</v>
      </c>
      <c r="BB176" cm="1">
        <f t="array" aca="1" ref="BB176" ca="1">IF(AU176=AU175, BB175, MATCH(INDEX(Monsters[Element], AU176), Elements, 0))</f>
        <v>6</v>
      </c>
      <c r="BC176" s="4" cm="1">
        <f t="array" aca="1" ref="BC176" ca="1">INDEX(Monsters[Chance to Use 2], AU176)</f>
        <v>0.25</v>
      </c>
      <c r="BD176" cm="1">
        <f t="array" aca="1" ref="BD176" ca="1">INDEX(Monsters[Ability 1 ID], AU176)</f>
        <v>7</v>
      </c>
      <c r="BE176" cm="1">
        <f t="array" aca="1" ref="BE176" ca="1">INDEX(Monsters[Ability 2 ID], AU176)</f>
        <v>2</v>
      </c>
      <c r="BF176" cm="1">
        <f t="array" aca="1" ref="BF176" ca="1">INDEX(Abilities[Stamina Cost], BD176)</f>
        <v>5</v>
      </c>
      <c r="BG176" cm="1">
        <f t="array" aca="1" ref="BG176" ca="1">INDEX(Abilities[Stamina Cost], BE176)</f>
        <v>6</v>
      </c>
      <c r="BH176">
        <f t="shared" ca="1" si="89"/>
        <v>1</v>
      </c>
      <c r="BI176">
        <f t="shared" ca="1" si="90"/>
        <v>5</v>
      </c>
      <c r="BJ176">
        <f t="shared" ca="1" si="91"/>
        <v>6</v>
      </c>
      <c r="BK176">
        <f t="shared" ca="1" si="92"/>
        <v>2</v>
      </c>
      <c r="BL176">
        <f t="shared" ca="1" si="93"/>
        <v>2</v>
      </c>
      <c r="BM176" s="19" cm="1">
        <f t="array" aca="1" ref="BM176" ca="1">INDEX(Abilities[Element ID], $BL176)</f>
        <v>1</v>
      </c>
      <c r="BN176" s="19" cm="1">
        <f t="array" aca="1" ref="BN176" ca="1">INDEX(Abilities[Stamina Cost], $BL176)</f>
        <v>6</v>
      </c>
      <c r="BO176" s="19" cm="1">
        <f t="array" aca="1" ref="BO176" ca="1">INDEX(Abilities[Min Damage], $BL176)</f>
        <v>10</v>
      </c>
      <c r="BP176" s="19" cm="1">
        <f t="array" aca="1" ref="BP176" ca="1">INDEX(Abilities[Max Damage], $BL176)</f>
        <v>25</v>
      </c>
      <c r="BQ176" s="15">
        <f t="shared" ca="1" si="94"/>
        <v>19.772683481409913</v>
      </c>
      <c r="BR176" t="str" cm="1">
        <f t="array" aca="1" ref="BR176" ca="1">INDEX(Abilities[Special Effect], BL176)</f>
        <v>Sunder</v>
      </c>
      <c r="BS176" t="b" cm="1">
        <f t="array" aca="1" ref="BS176" ca="1">RAND() &lt;INDEX(Abilities[Effect Chance], BL176)*BA176/100</f>
        <v>0</v>
      </c>
      <c r="BT176" t="str">
        <f t="shared" ca="1" si="95"/>
        <v/>
      </c>
      <c r="BU176" s="15">
        <f t="shared" ca="1" si="96"/>
        <v>19.772683481409913</v>
      </c>
      <c r="BV176" s="15">
        <f t="shared" ca="1" si="97"/>
        <v>6.0359319994602307</v>
      </c>
      <c r="BW176" t="b">
        <f t="shared" ca="1" si="98"/>
        <v>0</v>
      </c>
      <c r="BX176" t="b">
        <f ca="1">AND(BW176, AT176=COUNTA(Parties[Opponent Party]))</f>
        <v>0</v>
      </c>
      <c r="BY176" s="15" cm="1">
        <f t="array" aca="1" ref="BY176" ca="1">INDEX(ElementMultiplier, AA176, BB176)*100/AZ176</f>
        <v>7.5</v>
      </c>
      <c r="BZ176" s="19">
        <f t="shared" ca="1" si="99"/>
        <v>45</v>
      </c>
      <c r="CA176" s="19">
        <f t="shared" ca="1" si="100"/>
        <v>21</v>
      </c>
      <c r="CB176" s="19">
        <f t="shared" ca="1" si="101"/>
        <v>74</v>
      </c>
      <c r="CC176" s="19">
        <f t="shared" ca="1" si="102"/>
        <v>100</v>
      </c>
      <c r="CD176" s="19">
        <f t="shared" ca="1" si="103"/>
        <v>20</v>
      </c>
      <c r="CE176" s="19">
        <f t="shared" ca="1" si="104"/>
        <v>70</v>
      </c>
      <c r="CF176" t="str">
        <f t="shared" ca="1" si="105"/>
        <v/>
      </c>
    </row>
    <row r="177" spans="8:84">
      <c r="H177">
        <f t="shared" ca="1" si="71"/>
        <v>1</v>
      </c>
      <c r="I177" cm="1">
        <f t="array" aca="1" ref="I177" ca="1">IF(H177=H176, I176, INDEX(Parties[Player ID], H177))</f>
        <v>1</v>
      </c>
      <c r="J177" t="str" cm="1">
        <f t="array" aca="1" ref="J177" ca="1">IF(I177=I176,J176, INDEX(Monsters[Name], I177))</f>
        <v>Hades</v>
      </c>
      <c r="K177" cm="1">
        <f t="array" aca="1" ref="K177" ca="1">IF(AND($H177=$H176, CF176=""), AO176, INDEX(Monsters[Health], $I177))</f>
        <v>44</v>
      </c>
      <c r="L177" cm="1">
        <f t="array" aca="1" ref="L177" ca="1">IF(AND($H177=$H176, $CF176=""), AP176, INDEX(Monsters[Stamina], $I177))</f>
        <v>65</v>
      </c>
      <c r="M177" s="19" cm="1">
        <f t="array" aca="1" ref="M177" ca="1">IF(AND($H177=$H176, $CF176=""), AQ176, INDEX(Monsters[Attack], $I177))</f>
        <v>70</v>
      </c>
      <c r="N177" s="19" cm="1">
        <f t="array" aca="1" ref="N177" ca="1">IF(AND($H177=$H176, $CF176=""), AR176, INDEX(Monsters[Defense], $I177))</f>
        <v>79</v>
      </c>
      <c r="O177" s="19" cm="1">
        <f t="array" aca="1" ref="O177" ca="1">IF(AND($H177=$H176, $CF176=""), AS176, INDEX(Monsters[Luck], $I177))</f>
        <v>50</v>
      </c>
      <c r="P177" cm="1">
        <f t="array" aca="1" ref="P177" ca="1">IF(I177=I176, P176, MATCH(INDEX(Monsters[Element], I177), Elements, 0))</f>
        <v>1</v>
      </c>
      <c r="Q177" s="4" cm="1">
        <f t="array" aca="1" ref="Q177" ca="1">INDEX(Monsters[Chance to Use 2], I177)</f>
        <v>0.55000000000000004</v>
      </c>
      <c r="R177" cm="1">
        <f t="array" aca="1" ref="R177" ca="1">INDEX(Monsters[Ability 1 ID], I177)</f>
        <v>1</v>
      </c>
      <c r="S177" cm="1">
        <f t="array" aca="1" ref="S177" ca="1">INDEX(Monsters[Ability 2 ID], I177)</f>
        <v>7</v>
      </c>
      <c r="T177" cm="1">
        <f t="array" aca="1" ref="T177" ca="1">INDEX(Abilities[Stamina Cost], R177)</f>
        <v>5</v>
      </c>
      <c r="U177" cm="1">
        <f t="array" aca="1" ref="U177" ca="1">INDEX(Abilities[Stamina Cost], S177)</f>
        <v>5</v>
      </c>
      <c r="V177">
        <f t="shared" ca="1" si="72"/>
        <v>1</v>
      </c>
      <c r="W177">
        <f t="shared" ca="1" si="73"/>
        <v>5</v>
      </c>
      <c r="X177">
        <f t="shared" ca="1" si="74"/>
        <v>5</v>
      </c>
      <c r="Y177">
        <f t="shared" ca="1" si="75"/>
        <v>1</v>
      </c>
      <c r="Z177">
        <f t="shared" ca="1" si="76"/>
        <v>1</v>
      </c>
      <c r="AA177" s="19" cm="1">
        <f t="array" aca="1" ref="AA177" ca="1">INDEX(Abilities[Element ID], $Z177)</f>
        <v>1</v>
      </c>
      <c r="AB177" s="19" cm="1">
        <f t="array" aca="1" ref="AB177" ca="1">INDEX(Abilities[Stamina Cost], $Z177)</f>
        <v>5</v>
      </c>
      <c r="AC177" s="19" cm="1">
        <f t="array" aca="1" ref="AC177" ca="1">INDEX(Abilities[Min Damage], $Z177)</f>
        <v>3.5</v>
      </c>
      <c r="AD177" s="19" cm="1">
        <f t="array" aca="1" ref="AD177" ca="1">INDEX(Abilities[Max Damage], $Z177)</f>
        <v>10</v>
      </c>
      <c r="AE177" s="15">
        <f t="shared" ca="1" si="77"/>
        <v>4.0574960656540489</v>
      </c>
      <c r="AF177" t="str" cm="1">
        <f t="array" aca="1" ref="AF177" ca="1">INDEX(Abilities[Special Effect], Z177)</f>
        <v>Hit Chance</v>
      </c>
      <c r="AG177" t="b" cm="1">
        <f t="array" aca="1" ref="AG177" ca="1">RAND() &lt;INDEX(Abilities[Effect Chance], Z177)*O177/100</f>
        <v>1</v>
      </c>
      <c r="AH177" t="str">
        <f t="shared" ca="1" si="78"/>
        <v>Hit Chance</v>
      </c>
      <c r="AI177" s="15">
        <f t="shared" ca="1" si="79"/>
        <v>4.0574960656540489</v>
      </c>
      <c r="AJ177" s="15">
        <f t="shared" ca="1" si="80"/>
        <v>8.0642169514181496</v>
      </c>
      <c r="AK177" t="b">
        <f t="shared" ca="1" si="81"/>
        <v>0</v>
      </c>
      <c r="AL177" t="b">
        <f ca="1">AND(AK177, H177=COUNTA(Parties[Player Party]))</f>
        <v>0</v>
      </c>
      <c r="AM177" s="15" cm="1">
        <f t="array" aca="1" ref="AM177" ca="1">INDEX(ElementMultiplier, BM177, P177)*100/N177</f>
        <v>0.63291139240506333</v>
      </c>
      <c r="AN177" s="15">
        <f t="shared" ca="1" si="82"/>
        <v>5</v>
      </c>
      <c r="AO177" s="19">
        <f t="shared" ca="1" si="83"/>
        <v>39</v>
      </c>
      <c r="AP177" s="19">
        <f t="shared" ca="1" si="84"/>
        <v>60</v>
      </c>
      <c r="AQ177" s="19">
        <f t="shared" ca="1" si="85"/>
        <v>70</v>
      </c>
      <c r="AR177" s="19">
        <f t="shared" ca="1" si="86"/>
        <v>79</v>
      </c>
      <c r="AS177" s="19">
        <f t="shared" ca="1" si="87"/>
        <v>50</v>
      </c>
      <c r="AT177">
        <f t="shared" ca="1" si="88"/>
        <v>1</v>
      </c>
      <c r="AU177" cm="1">
        <f t="array" aca="1" ref="AU177" ca="1">IF(AT177=AT176, AU176, INDEX(Parties[Opponent ID], AT177))</f>
        <v>8</v>
      </c>
      <c r="AV177" t="str" cm="1">
        <f t="array" aca="1" ref="AV177" ca="1">IF(AU177=AU176,AV176, INDEX(Monsters[Name], AU177))</f>
        <v>Ripper</v>
      </c>
      <c r="AW177" cm="1">
        <f t="array" aca="1" ref="AW177" ca="1">IF(AND($AT177=$AT176, $CF176=""), CA176, INDEX(Monsters[Health], $AU177))</f>
        <v>21</v>
      </c>
      <c r="AX177" cm="1">
        <f t="array" aca="1" ref="AX177" ca="1">IF(AND($AT177=$AT176, $CF176=""), CB176, INDEX(Monsters[Stamina], $AU177))</f>
        <v>74</v>
      </c>
      <c r="AY177" s="19" cm="1">
        <f t="array" aca="1" ref="AY177" ca="1">IF(AND($AT177=$AT176, $CF176=""), CC176, INDEX(Monsters[Attack], $AU177))</f>
        <v>100</v>
      </c>
      <c r="AZ177" s="19" cm="1">
        <f t="array" aca="1" ref="AZ177" ca="1">IF(AND($AT177=$AT176, $CF176=""), CD176, INDEX(Monsters[Defense], $AU177))</f>
        <v>20</v>
      </c>
      <c r="BA177" s="19" cm="1">
        <f t="array" aca="1" ref="BA177" ca="1">IF(AND($AT177=$AT176, $CF176=""), CE176, INDEX(Monsters[Luck], $AU177))</f>
        <v>70</v>
      </c>
      <c r="BB177" cm="1">
        <f t="array" aca="1" ref="BB177" ca="1">IF(AU177=AU176, BB176, MATCH(INDEX(Monsters[Element], AU177), Elements, 0))</f>
        <v>6</v>
      </c>
      <c r="BC177" s="4" cm="1">
        <f t="array" aca="1" ref="BC177" ca="1">INDEX(Monsters[Chance to Use 2], AU177)</f>
        <v>0.25</v>
      </c>
      <c r="BD177" cm="1">
        <f t="array" aca="1" ref="BD177" ca="1">INDEX(Monsters[Ability 1 ID], AU177)</f>
        <v>7</v>
      </c>
      <c r="BE177" cm="1">
        <f t="array" aca="1" ref="BE177" ca="1">INDEX(Monsters[Ability 2 ID], AU177)</f>
        <v>2</v>
      </c>
      <c r="BF177" cm="1">
        <f t="array" aca="1" ref="BF177" ca="1">INDEX(Abilities[Stamina Cost], BD177)</f>
        <v>5</v>
      </c>
      <c r="BG177" cm="1">
        <f t="array" aca="1" ref="BG177" ca="1">INDEX(Abilities[Stamina Cost], BE177)</f>
        <v>6</v>
      </c>
      <c r="BH177">
        <f t="shared" ca="1" si="89"/>
        <v>1</v>
      </c>
      <c r="BI177">
        <f t="shared" ca="1" si="90"/>
        <v>5</v>
      </c>
      <c r="BJ177">
        <f t="shared" ca="1" si="91"/>
        <v>6</v>
      </c>
      <c r="BK177">
        <f t="shared" ca="1" si="92"/>
        <v>1</v>
      </c>
      <c r="BL177">
        <f t="shared" ca="1" si="93"/>
        <v>7</v>
      </c>
      <c r="BM177" s="19" cm="1">
        <f t="array" aca="1" ref="BM177" ca="1">INDEX(Abilities[Element ID], $BL177)</f>
        <v>3</v>
      </c>
      <c r="BN177" s="19" cm="1">
        <f t="array" aca="1" ref="BN177" ca="1">INDEX(Abilities[Stamina Cost], $BL177)</f>
        <v>5</v>
      </c>
      <c r="BO177" s="19" cm="1">
        <f t="array" aca="1" ref="BO177" ca="1">INDEX(Abilities[Min Damage], $BL177)</f>
        <v>5</v>
      </c>
      <c r="BP177" s="19" cm="1">
        <f t="array" aca="1" ref="BP177" ca="1">INDEX(Abilities[Max Damage], $BL177)</f>
        <v>10</v>
      </c>
      <c r="BQ177" s="15">
        <f t="shared" ca="1" si="94"/>
        <v>8.0642169514181496</v>
      </c>
      <c r="BR177" t="str" cm="1">
        <f t="array" aca="1" ref="BR177" ca="1">INDEX(Abilities[Special Effect], BL177)</f>
        <v>Fortify</v>
      </c>
      <c r="BS177" t="b" cm="1">
        <f t="array" aca="1" ref="BS177" ca="1">RAND() &lt;INDEX(Abilities[Effect Chance], BL177)*BA177/100</f>
        <v>0</v>
      </c>
      <c r="BT177" t="str">
        <f t="shared" ca="1" si="95"/>
        <v/>
      </c>
      <c r="BU177" s="15">
        <f t="shared" ca="1" si="96"/>
        <v>8.0642169514181496</v>
      </c>
      <c r="BV177" s="15">
        <f t="shared" ca="1" si="97"/>
        <v>4.0574960656540489</v>
      </c>
      <c r="BW177" t="b">
        <f t="shared" ca="1" si="98"/>
        <v>1</v>
      </c>
      <c r="BX177" t="b">
        <f ca="1">AND(BW177, AT177=COUNTA(Parties[Opponent Party]))</f>
        <v>1</v>
      </c>
      <c r="BY177" s="15" cm="1">
        <f t="array" aca="1" ref="BY177" ca="1">INDEX(ElementMultiplier, AA177, BB177)*100/AZ177</f>
        <v>7.5</v>
      </c>
      <c r="BZ177" s="19">
        <f t="shared" ca="1" si="99"/>
        <v>30</v>
      </c>
      <c r="CA177" s="19">
        <f t="shared" ca="1" si="100"/>
        <v>0</v>
      </c>
      <c r="CB177" s="19">
        <f t="shared" ca="1" si="101"/>
        <v>69</v>
      </c>
      <c r="CC177" s="19">
        <f t="shared" ca="1" si="102"/>
        <v>100</v>
      </c>
      <c r="CD177" s="19">
        <f t="shared" ca="1" si="103"/>
        <v>20</v>
      </c>
      <c r="CE177" s="19">
        <f t="shared" ca="1" si="104"/>
        <v>70</v>
      </c>
      <c r="CF177" t="str">
        <f t="shared" ca="1" si="105"/>
        <v>Player</v>
      </c>
    </row>
    <row r="178" spans="8:84">
      <c r="H178">
        <f t="shared" ca="1" si="71"/>
        <v>1</v>
      </c>
      <c r="I178" cm="1">
        <f t="array" aca="1" ref="I178" ca="1">IF(H178=H177, I177, INDEX(Parties[Player ID], H178))</f>
        <v>1</v>
      </c>
      <c r="J178" t="str" cm="1">
        <f t="array" aca="1" ref="J178" ca="1">IF(I178=I177,J177, INDEX(Monsters[Name], I178))</f>
        <v>Hades</v>
      </c>
      <c r="K178" cm="1">
        <f t="array" aca="1" ref="K178" ca="1">IF(AND($H178=$H177, CF177=""), AO177, INDEX(Monsters[Health], $I178))</f>
        <v>80</v>
      </c>
      <c r="L178" cm="1">
        <f t="array" aca="1" ref="L178" ca="1">IF(AND($H178=$H177, $CF177=""), AP177, INDEX(Monsters[Stamina], $I178))</f>
        <v>80</v>
      </c>
      <c r="M178" s="19" cm="1">
        <f t="array" aca="1" ref="M178" ca="1">IF(AND($H178=$H177, $CF177=""), AQ177, INDEX(Monsters[Attack], $I178))</f>
        <v>70</v>
      </c>
      <c r="N178" s="19" cm="1">
        <f t="array" aca="1" ref="N178" ca="1">IF(AND($H178=$H177, $CF177=""), AR177, INDEX(Monsters[Defense], $I178))</f>
        <v>65</v>
      </c>
      <c r="O178" s="19" cm="1">
        <f t="array" aca="1" ref="O178" ca="1">IF(AND($H178=$H177, $CF177=""), AS177, INDEX(Monsters[Luck], $I178))</f>
        <v>50</v>
      </c>
      <c r="P178" cm="1">
        <f t="array" aca="1" ref="P178" ca="1">IF(I178=I177, P177, MATCH(INDEX(Monsters[Element], I178), Elements, 0))</f>
        <v>1</v>
      </c>
      <c r="Q178" s="4" cm="1">
        <f t="array" aca="1" ref="Q178" ca="1">INDEX(Monsters[Chance to Use 2], I178)</f>
        <v>0.55000000000000004</v>
      </c>
      <c r="R178" cm="1">
        <f t="array" aca="1" ref="R178" ca="1">INDEX(Monsters[Ability 1 ID], I178)</f>
        <v>1</v>
      </c>
      <c r="S178" cm="1">
        <f t="array" aca="1" ref="S178" ca="1">INDEX(Monsters[Ability 2 ID], I178)</f>
        <v>7</v>
      </c>
      <c r="T178" cm="1">
        <f t="array" aca="1" ref="T178" ca="1">INDEX(Abilities[Stamina Cost], R178)</f>
        <v>5</v>
      </c>
      <c r="U178" cm="1">
        <f t="array" aca="1" ref="U178" ca="1">INDEX(Abilities[Stamina Cost], S178)</f>
        <v>5</v>
      </c>
      <c r="V178">
        <f t="shared" ca="1" si="72"/>
        <v>1</v>
      </c>
      <c r="W178">
        <f t="shared" ca="1" si="73"/>
        <v>5</v>
      </c>
      <c r="X178">
        <f t="shared" ca="1" si="74"/>
        <v>5</v>
      </c>
      <c r="Y178">
        <f t="shared" ca="1" si="75"/>
        <v>2</v>
      </c>
      <c r="Z178">
        <f t="shared" ca="1" si="76"/>
        <v>7</v>
      </c>
      <c r="AA178" s="19" cm="1">
        <f t="array" aca="1" ref="AA178" ca="1">INDEX(Abilities[Element ID], $Z178)</f>
        <v>3</v>
      </c>
      <c r="AB178" s="19" cm="1">
        <f t="array" aca="1" ref="AB178" ca="1">INDEX(Abilities[Stamina Cost], $Z178)</f>
        <v>5</v>
      </c>
      <c r="AC178" s="19" cm="1">
        <f t="array" aca="1" ref="AC178" ca="1">INDEX(Abilities[Min Damage], $Z178)</f>
        <v>5</v>
      </c>
      <c r="AD178" s="19" cm="1">
        <f t="array" aca="1" ref="AD178" ca="1">INDEX(Abilities[Max Damage], $Z178)</f>
        <v>10</v>
      </c>
      <c r="AE178" s="15">
        <f t="shared" ca="1" si="77"/>
        <v>5.0967441980044743</v>
      </c>
      <c r="AF178" t="str" cm="1">
        <f t="array" aca="1" ref="AF178" ca="1">INDEX(Abilities[Special Effect], Z178)</f>
        <v>Fortify</v>
      </c>
      <c r="AG178" t="b" cm="1">
        <f t="array" aca="1" ref="AG178" ca="1">RAND() &lt;INDEX(Abilities[Effect Chance], Z178)*O178/100</f>
        <v>1</v>
      </c>
      <c r="AH178" t="str">
        <f t="shared" ca="1" si="78"/>
        <v>Fortify</v>
      </c>
      <c r="AI178" s="15">
        <f t="shared" ca="1" si="79"/>
        <v>5.0967441980044743</v>
      </c>
      <c r="AJ178" s="15">
        <f t="shared" ca="1" si="80"/>
        <v>7.7504037466040607</v>
      </c>
      <c r="AK178" t="b">
        <f t="shared" ca="1" si="81"/>
        <v>0</v>
      </c>
      <c r="AL178" t="b">
        <f ca="1">AND(AK178, H178=COUNTA(Parties[Player Party]))</f>
        <v>0</v>
      </c>
      <c r="AM178" s="15" cm="1">
        <f t="array" aca="1" ref="AM178" ca="1">INDEX(ElementMultiplier, BM178, P178)*100/N178</f>
        <v>0.76923076923076927</v>
      </c>
      <c r="AN178" s="15">
        <f t="shared" ca="1" si="82"/>
        <v>6</v>
      </c>
      <c r="AO178" s="19">
        <f t="shared" ca="1" si="83"/>
        <v>74</v>
      </c>
      <c r="AP178" s="19">
        <f t="shared" ca="1" si="84"/>
        <v>75</v>
      </c>
      <c r="AQ178" s="19">
        <f t="shared" ca="1" si="85"/>
        <v>70</v>
      </c>
      <c r="AR178" s="19">
        <f t="shared" ca="1" si="86"/>
        <v>72</v>
      </c>
      <c r="AS178" s="19">
        <f t="shared" ca="1" si="87"/>
        <v>50</v>
      </c>
      <c r="AT178">
        <f t="shared" ca="1" si="88"/>
        <v>1</v>
      </c>
      <c r="AU178" cm="1">
        <f t="array" aca="1" ref="AU178" ca="1">IF(AT178=AT177, AU177, INDEX(Parties[Opponent ID], AT178))</f>
        <v>8</v>
      </c>
      <c r="AV178" t="str" cm="1">
        <f t="array" aca="1" ref="AV178" ca="1">IF(AU178=AU177,AV177, INDEX(Monsters[Name], AU178))</f>
        <v>Ripper</v>
      </c>
      <c r="AW178" cm="1">
        <f t="array" aca="1" ref="AW178" ca="1">IF(AND($AT178=$AT177, $CF177=""), CA177, INDEX(Monsters[Health], $AU178))</f>
        <v>120</v>
      </c>
      <c r="AX178" cm="1">
        <f t="array" aca="1" ref="AX178" ca="1">IF(AND($AT178=$AT177, $CF177=""), CB177, INDEX(Monsters[Stamina], $AU178))</f>
        <v>90</v>
      </c>
      <c r="AY178" s="19" cm="1">
        <f t="array" aca="1" ref="AY178" ca="1">IF(AND($AT178=$AT177, $CF177=""), CC177, INDEX(Monsters[Attack], $AU178))</f>
        <v>100</v>
      </c>
      <c r="AZ178" s="19" cm="1">
        <f t="array" aca="1" ref="AZ178" ca="1">IF(AND($AT178=$AT177, $CF177=""), CD177, INDEX(Monsters[Defense], $AU178))</f>
        <v>18</v>
      </c>
      <c r="BA178" s="19" cm="1">
        <f t="array" aca="1" ref="BA178" ca="1">IF(AND($AT178=$AT177, $CF177=""), CE177, INDEX(Monsters[Luck], $AU178))</f>
        <v>70</v>
      </c>
      <c r="BB178" cm="1">
        <f t="array" aca="1" ref="BB178" ca="1">IF(AU178=AU177, BB177, MATCH(INDEX(Monsters[Element], AU178), Elements, 0))</f>
        <v>6</v>
      </c>
      <c r="BC178" s="4" cm="1">
        <f t="array" aca="1" ref="BC178" ca="1">INDEX(Monsters[Chance to Use 2], AU178)</f>
        <v>0.25</v>
      </c>
      <c r="BD178" cm="1">
        <f t="array" aca="1" ref="BD178" ca="1">INDEX(Monsters[Ability 1 ID], AU178)</f>
        <v>7</v>
      </c>
      <c r="BE178" cm="1">
        <f t="array" aca="1" ref="BE178" ca="1">INDEX(Monsters[Ability 2 ID], AU178)</f>
        <v>2</v>
      </c>
      <c r="BF178" cm="1">
        <f t="array" aca="1" ref="BF178" ca="1">INDEX(Abilities[Stamina Cost], BD178)</f>
        <v>5</v>
      </c>
      <c r="BG178" cm="1">
        <f t="array" aca="1" ref="BG178" ca="1">INDEX(Abilities[Stamina Cost], BE178)</f>
        <v>6</v>
      </c>
      <c r="BH178">
        <f t="shared" ca="1" si="89"/>
        <v>1</v>
      </c>
      <c r="BI178">
        <f t="shared" ca="1" si="90"/>
        <v>5</v>
      </c>
      <c r="BJ178">
        <f t="shared" ca="1" si="91"/>
        <v>6</v>
      </c>
      <c r="BK178">
        <f t="shared" ca="1" si="92"/>
        <v>1</v>
      </c>
      <c r="BL178">
        <f t="shared" ca="1" si="93"/>
        <v>7</v>
      </c>
      <c r="BM178" s="19" cm="1">
        <f t="array" aca="1" ref="BM178" ca="1">INDEX(Abilities[Element ID], $BL178)</f>
        <v>3</v>
      </c>
      <c r="BN178" s="19" cm="1">
        <f t="array" aca="1" ref="BN178" ca="1">INDEX(Abilities[Stamina Cost], $BL178)</f>
        <v>5</v>
      </c>
      <c r="BO178" s="19" cm="1">
        <f t="array" aca="1" ref="BO178" ca="1">INDEX(Abilities[Min Damage], $BL178)</f>
        <v>5</v>
      </c>
      <c r="BP178" s="19" cm="1">
        <f t="array" aca="1" ref="BP178" ca="1">INDEX(Abilities[Max Damage], $BL178)</f>
        <v>10</v>
      </c>
      <c r="BQ178" s="15">
        <f t="shared" ca="1" si="94"/>
        <v>7.7504037466040607</v>
      </c>
      <c r="BR178" t="str" cm="1">
        <f t="array" aca="1" ref="BR178" ca="1">INDEX(Abilities[Special Effect], BL178)</f>
        <v>Fortify</v>
      </c>
      <c r="BS178" t="b" cm="1">
        <f t="array" aca="1" ref="BS178" ca="1">RAND() &lt;INDEX(Abilities[Effect Chance], BL178)*BA178/100</f>
        <v>0</v>
      </c>
      <c r="BT178" t="str">
        <f t="shared" ca="1" si="95"/>
        <v/>
      </c>
      <c r="BU178" s="15">
        <f t="shared" ca="1" si="96"/>
        <v>7.7504037466040607</v>
      </c>
      <c r="BV178" s="15">
        <f t="shared" ca="1" si="97"/>
        <v>5.0967441980044743</v>
      </c>
      <c r="BW178" t="b">
        <f t="shared" ca="1" si="98"/>
        <v>0</v>
      </c>
      <c r="BX178" t="b">
        <f ca="1">AND(BW178, AT178=COUNTA(Parties[Opponent Party]))</f>
        <v>0</v>
      </c>
      <c r="BY178" s="15" cm="1">
        <f t="array" aca="1" ref="BY178" ca="1">INDEX(ElementMultiplier, AA178, BB178)*100/AZ178</f>
        <v>5.5555555555555554</v>
      </c>
      <c r="BZ178" s="19">
        <f t="shared" ca="1" si="99"/>
        <v>28</v>
      </c>
      <c r="CA178" s="19">
        <f t="shared" ca="1" si="100"/>
        <v>92</v>
      </c>
      <c r="CB178" s="19">
        <f t="shared" ca="1" si="101"/>
        <v>85</v>
      </c>
      <c r="CC178" s="19">
        <f t="shared" ca="1" si="102"/>
        <v>100</v>
      </c>
      <c r="CD178" s="19">
        <f t="shared" ca="1" si="103"/>
        <v>18</v>
      </c>
      <c r="CE178" s="19">
        <f t="shared" ca="1" si="104"/>
        <v>70</v>
      </c>
      <c r="CF178" t="str">
        <f t="shared" ca="1" si="105"/>
        <v/>
      </c>
    </row>
    <row r="179" spans="8:84">
      <c r="H179">
        <f t="shared" ca="1" si="71"/>
        <v>1</v>
      </c>
      <c r="I179" cm="1">
        <f t="array" aca="1" ref="I179" ca="1">IF(H179=H178, I178, INDEX(Parties[Player ID], H179))</f>
        <v>1</v>
      </c>
      <c r="J179" t="str" cm="1">
        <f t="array" aca="1" ref="J179" ca="1">IF(I179=I178,J178, INDEX(Monsters[Name], I179))</f>
        <v>Hades</v>
      </c>
      <c r="K179" cm="1">
        <f t="array" aca="1" ref="K179" ca="1">IF(AND($H179=$H178, CF178=""), AO178, INDEX(Monsters[Health], $I179))</f>
        <v>74</v>
      </c>
      <c r="L179" cm="1">
        <f t="array" aca="1" ref="L179" ca="1">IF(AND($H179=$H178, $CF178=""), AP178, INDEX(Monsters[Stamina], $I179))</f>
        <v>75</v>
      </c>
      <c r="M179" s="19" cm="1">
        <f t="array" aca="1" ref="M179" ca="1">IF(AND($H179=$H178, $CF178=""), AQ178, INDEX(Monsters[Attack], $I179))</f>
        <v>70</v>
      </c>
      <c r="N179" s="19" cm="1">
        <f t="array" aca="1" ref="N179" ca="1">IF(AND($H179=$H178, $CF178=""), AR178, INDEX(Monsters[Defense], $I179))</f>
        <v>72</v>
      </c>
      <c r="O179" s="19" cm="1">
        <f t="array" aca="1" ref="O179" ca="1">IF(AND($H179=$H178, $CF178=""), AS178, INDEX(Monsters[Luck], $I179))</f>
        <v>50</v>
      </c>
      <c r="P179" cm="1">
        <f t="array" aca="1" ref="P179" ca="1">IF(I179=I178, P178, MATCH(INDEX(Monsters[Element], I179), Elements, 0))</f>
        <v>1</v>
      </c>
      <c r="Q179" s="4" cm="1">
        <f t="array" aca="1" ref="Q179" ca="1">INDEX(Monsters[Chance to Use 2], I179)</f>
        <v>0.55000000000000004</v>
      </c>
      <c r="R179" cm="1">
        <f t="array" aca="1" ref="R179" ca="1">INDEX(Monsters[Ability 1 ID], I179)</f>
        <v>1</v>
      </c>
      <c r="S179" cm="1">
        <f t="array" aca="1" ref="S179" ca="1">INDEX(Monsters[Ability 2 ID], I179)</f>
        <v>7</v>
      </c>
      <c r="T179" cm="1">
        <f t="array" aca="1" ref="T179" ca="1">INDEX(Abilities[Stamina Cost], R179)</f>
        <v>5</v>
      </c>
      <c r="U179" cm="1">
        <f t="array" aca="1" ref="U179" ca="1">INDEX(Abilities[Stamina Cost], S179)</f>
        <v>5</v>
      </c>
      <c r="V179">
        <f t="shared" ca="1" si="72"/>
        <v>1</v>
      </c>
      <c r="W179">
        <f t="shared" ca="1" si="73"/>
        <v>5</v>
      </c>
      <c r="X179">
        <f t="shared" ca="1" si="74"/>
        <v>5</v>
      </c>
      <c r="Y179">
        <f t="shared" ca="1" si="75"/>
        <v>2</v>
      </c>
      <c r="Z179">
        <f t="shared" ca="1" si="76"/>
        <v>7</v>
      </c>
      <c r="AA179" s="19" cm="1">
        <f t="array" aca="1" ref="AA179" ca="1">INDEX(Abilities[Element ID], $Z179)</f>
        <v>3</v>
      </c>
      <c r="AB179" s="19" cm="1">
        <f t="array" aca="1" ref="AB179" ca="1">INDEX(Abilities[Stamina Cost], $Z179)</f>
        <v>5</v>
      </c>
      <c r="AC179" s="19" cm="1">
        <f t="array" aca="1" ref="AC179" ca="1">INDEX(Abilities[Min Damage], $Z179)</f>
        <v>5</v>
      </c>
      <c r="AD179" s="19" cm="1">
        <f t="array" aca="1" ref="AD179" ca="1">INDEX(Abilities[Max Damage], $Z179)</f>
        <v>10</v>
      </c>
      <c r="AE179" s="15">
        <f t="shared" ca="1" si="77"/>
        <v>4.9669765109728532</v>
      </c>
      <c r="AF179" t="str" cm="1">
        <f t="array" aca="1" ref="AF179" ca="1">INDEX(Abilities[Special Effect], Z179)</f>
        <v>Fortify</v>
      </c>
      <c r="AG179" t="b" cm="1">
        <f t="array" aca="1" ref="AG179" ca="1">RAND() &lt;INDEX(Abilities[Effect Chance], Z179)*O179/100</f>
        <v>0</v>
      </c>
      <c r="AH179" t="str">
        <f t="shared" ca="1" si="78"/>
        <v/>
      </c>
      <c r="AI179" s="15">
        <f t="shared" ca="1" si="79"/>
        <v>4.9669765109728532</v>
      </c>
      <c r="AJ179" s="15">
        <f t="shared" ca="1" si="80"/>
        <v>6.9200045219136532</v>
      </c>
      <c r="AK179" t="b">
        <f t="shared" ca="1" si="81"/>
        <v>0</v>
      </c>
      <c r="AL179" t="b">
        <f ca="1">AND(AK179, H179=COUNTA(Parties[Player Party]))</f>
        <v>0</v>
      </c>
      <c r="AM179" s="15" cm="1">
        <f t="array" aca="1" ref="AM179" ca="1">INDEX(ElementMultiplier, BM179, P179)*100/N179</f>
        <v>0.69444444444444442</v>
      </c>
      <c r="AN179" s="15">
        <f t="shared" ca="1" si="82"/>
        <v>5</v>
      </c>
      <c r="AO179" s="19">
        <f t="shared" ca="1" si="83"/>
        <v>69</v>
      </c>
      <c r="AP179" s="19">
        <f t="shared" ca="1" si="84"/>
        <v>70</v>
      </c>
      <c r="AQ179" s="19">
        <f t="shared" ca="1" si="85"/>
        <v>70</v>
      </c>
      <c r="AR179" s="19">
        <f t="shared" ca="1" si="86"/>
        <v>72</v>
      </c>
      <c r="AS179" s="19">
        <f t="shared" ca="1" si="87"/>
        <v>50</v>
      </c>
      <c r="AT179">
        <f t="shared" ca="1" si="88"/>
        <v>1</v>
      </c>
      <c r="AU179" cm="1">
        <f t="array" aca="1" ref="AU179" ca="1">IF(AT179=AT178, AU178, INDEX(Parties[Opponent ID], AT179))</f>
        <v>8</v>
      </c>
      <c r="AV179" t="str" cm="1">
        <f t="array" aca="1" ref="AV179" ca="1">IF(AU179=AU178,AV178, INDEX(Monsters[Name], AU179))</f>
        <v>Ripper</v>
      </c>
      <c r="AW179" cm="1">
        <f t="array" aca="1" ref="AW179" ca="1">IF(AND($AT179=$AT178, $CF178=""), CA178, INDEX(Monsters[Health], $AU179))</f>
        <v>92</v>
      </c>
      <c r="AX179" cm="1">
        <f t="array" aca="1" ref="AX179" ca="1">IF(AND($AT179=$AT178, $CF178=""), CB178, INDEX(Monsters[Stamina], $AU179))</f>
        <v>85</v>
      </c>
      <c r="AY179" s="19" cm="1">
        <f t="array" aca="1" ref="AY179" ca="1">IF(AND($AT179=$AT178, $CF178=""), CC178, INDEX(Monsters[Attack], $AU179))</f>
        <v>100</v>
      </c>
      <c r="AZ179" s="19" cm="1">
        <f t="array" aca="1" ref="AZ179" ca="1">IF(AND($AT179=$AT178, $CF178=""), CD178, INDEX(Monsters[Defense], $AU179))</f>
        <v>18</v>
      </c>
      <c r="BA179" s="19" cm="1">
        <f t="array" aca="1" ref="BA179" ca="1">IF(AND($AT179=$AT178, $CF178=""), CE178, INDEX(Monsters[Luck], $AU179))</f>
        <v>70</v>
      </c>
      <c r="BB179" cm="1">
        <f t="array" aca="1" ref="BB179" ca="1">IF(AU179=AU178, BB178, MATCH(INDEX(Monsters[Element], AU179), Elements, 0))</f>
        <v>6</v>
      </c>
      <c r="BC179" s="4" cm="1">
        <f t="array" aca="1" ref="BC179" ca="1">INDEX(Monsters[Chance to Use 2], AU179)</f>
        <v>0.25</v>
      </c>
      <c r="BD179" cm="1">
        <f t="array" aca="1" ref="BD179" ca="1">INDEX(Monsters[Ability 1 ID], AU179)</f>
        <v>7</v>
      </c>
      <c r="BE179" cm="1">
        <f t="array" aca="1" ref="BE179" ca="1">INDEX(Monsters[Ability 2 ID], AU179)</f>
        <v>2</v>
      </c>
      <c r="BF179" cm="1">
        <f t="array" aca="1" ref="BF179" ca="1">INDEX(Abilities[Stamina Cost], BD179)</f>
        <v>5</v>
      </c>
      <c r="BG179" cm="1">
        <f t="array" aca="1" ref="BG179" ca="1">INDEX(Abilities[Stamina Cost], BE179)</f>
        <v>6</v>
      </c>
      <c r="BH179">
        <f t="shared" ca="1" si="89"/>
        <v>1</v>
      </c>
      <c r="BI179">
        <f t="shared" ca="1" si="90"/>
        <v>5</v>
      </c>
      <c r="BJ179">
        <f t="shared" ca="1" si="91"/>
        <v>6</v>
      </c>
      <c r="BK179">
        <f t="shared" ca="1" si="92"/>
        <v>1</v>
      </c>
      <c r="BL179">
        <f t="shared" ca="1" si="93"/>
        <v>7</v>
      </c>
      <c r="BM179" s="19" cm="1">
        <f t="array" aca="1" ref="BM179" ca="1">INDEX(Abilities[Element ID], $BL179)</f>
        <v>3</v>
      </c>
      <c r="BN179" s="19" cm="1">
        <f t="array" aca="1" ref="BN179" ca="1">INDEX(Abilities[Stamina Cost], $BL179)</f>
        <v>5</v>
      </c>
      <c r="BO179" s="19" cm="1">
        <f t="array" aca="1" ref="BO179" ca="1">INDEX(Abilities[Min Damage], $BL179)</f>
        <v>5</v>
      </c>
      <c r="BP179" s="19" cm="1">
        <f t="array" aca="1" ref="BP179" ca="1">INDEX(Abilities[Max Damage], $BL179)</f>
        <v>10</v>
      </c>
      <c r="BQ179" s="15">
        <f t="shared" ca="1" si="94"/>
        <v>6.9200045219136532</v>
      </c>
      <c r="BR179" t="str" cm="1">
        <f t="array" aca="1" ref="BR179" ca="1">INDEX(Abilities[Special Effect], BL179)</f>
        <v>Fortify</v>
      </c>
      <c r="BS179" t="b" cm="1">
        <f t="array" aca="1" ref="BS179" ca="1">RAND() &lt;INDEX(Abilities[Effect Chance], BL179)*BA179/100</f>
        <v>1</v>
      </c>
      <c r="BT179" t="str">
        <f t="shared" ca="1" si="95"/>
        <v>Fortify</v>
      </c>
      <c r="BU179" s="15">
        <f t="shared" ca="1" si="96"/>
        <v>6.9200045219136532</v>
      </c>
      <c r="BV179" s="15">
        <f t="shared" ca="1" si="97"/>
        <v>4.9669765109728532</v>
      </c>
      <c r="BW179" t="b">
        <f t="shared" ca="1" si="98"/>
        <v>0</v>
      </c>
      <c r="BX179" t="b">
        <f ca="1">AND(BW179, AT179=COUNTA(Parties[Opponent Party]))</f>
        <v>0</v>
      </c>
      <c r="BY179" s="15" cm="1">
        <f t="array" aca="1" ref="BY179" ca="1">INDEX(ElementMultiplier, AA179, BB179)*100/AZ179</f>
        <v>5.5555555555555554</v>
      </c>
      <c r="BZ179" s="19">
        <f t="shared" ca="1" si="99"/>
        <v>28</v>
      </c>
      <c r="CA179" s="19">
        <f t="shared" ca="1" si="100"/>
        <v>64</v>
      </c>
      <c r="CB179" s="19">
        <f t="shared" ca="1" si="101"/>
        <v>80</v>
      </c>
      <c r="CC179" s="19">
        <f t="shared" ca="1" si="102"/>
        <v>100</v>
      </c>
      <c r="CD179" s="19">
        <f t="shared" ca="1" si="103"/>
        <v>20</v>
      </c>
      <c r="CE179" s="19">
        <f t="shared" ca="1" si="104"/>
        <v>70</v>
      </c>
      <c r="CF179" t="str">
        <f t="shared" ca="1" si="105"/>
        <v/>
      </c>
    </row>
    <row r="180" spans="8:84">
      <c r="H180">
        <f t="shared" ca="1" si="71"/>
        <v>1</v>
      </c>
      <c r="I180" cm="1">
        <f t="array" aca="1" ref="I180" ca="1">IF(H180=H179, I179, INDEX(Parties[Player ID], H180))</f>
        <v>1</v>
      </c>
      <c r="J180" t="str" cm="1">
        <f t="array" aca="1" ref="J180" ca="1">IF(I180=I179,J179, INDEX(Monsters[Name], I180))</f>
        <v>Hades</v>
      </c>
      <c r="K180" cm="1">
        <f t="array" aca="1" ref="K180" ca="1">IF(AND($H180=$H179, CF179=""), AO179, INDEX(Monsters[Health], $I180))</f>
        <v>69</v>
      </c>
      <c r="L180" cm="1">
        <f t="array" aca="1" ref="L180" ca="1">IF(AND($H180=$H179, $CF179=""), AP179, INDEX(Monsters[Stamina], $I180))</f>
        <v>70</v>
      </c>
      <c r="M180" s="19" cm="1">
        <f t="array" aca="1" ref="M180" ca="1">IF(AND($H180=$H179, $CF179=""), AQ179, INDEX(Monsters[Attack], $I180))</f>
        <v>70</v>
      </c>
      <c r="N180" s="19" cm="1">
        <f t="array" aca="1" ref="N180" ca="1">IF(AND($H180=$H179, $CF179=""), AR179, INDEX(Monsters[Defense], $I180))</f>
        <v>72</v>
      </c>
      <c r="O180" s="19" cm="1">
        <f t="array" aca="1" ref="O180" ca="1">IF(AND($H180=$H179, $CF179=""), AS179, INDEX(Monsters[Luck], $I180))</f>
        <v>50</v>
      </c>
      <c r="P180" cm="1">
        <f t="array" aca="1" ref="P180" ca="1">IF(I180=I179, P179, MATCH(INDEX(Monsters[Element], I180), Elements, 0))</f>
        <v>1</v>
      </c>
      <c r="Q180" s="4" cm="1">
        <f t="array" aca="1" ref="Q180" ca="1">INDEX(Monsters[Chance to Use 2], I180)</f>
        <v>0.55000000000000004</v>
      </c>
      <c r="R180" cm="1">
        <f t="array" aca="1" ref="R180" ca="1">INDEX(Monsters[Ability 1 ID], I180)</f>
        <v>1</v>
      </c>
      <c r="S180" cm="1">
        <f t="array" aca="1" ref="S180" ca="1">INDEX(Monsters[Ability 2 ID], I180)</f>
        <v>7</v>
      </c>
      <c r="T180" cm="1">
        <f t="array" aca="1" ref="T180" ca="1">INDEX(Abilities[Stamina Cost], R180)</f>
        <v>5</v>
      </c>
      <c r="U180" cm="1">
        <f t="array" aca="1" ref="U180" ca="1">INDEX(Abilities[Stamina Cost], S180)</f>
        <v>5</v>
      </c>
      <c r="V180">
        <f t="shared" ca="1" si="72"/>
        <v>1</v>
      </c>
      <c r="W180">
        <f t="shared" ca="1" si="73"/>
        <v>5</v>
      </c>
      <c r="X180">
        <f t="shared" ca="1" si="74"/>
        <v>5</v>
      </c>
      <c r="Y180">
        <f t="shared" ca="1" si="75"/>
        <v>1</v>
      </c>
      <c r="Z180">
        <f t="shared" ca="1" si="76"/>
        <v>1</v>
      </c>
      <c r="AA180" s="19" cm="1">
        <f t="array" aca="1" ref="AA180" ca="1">INDEX(Abilities[Element ID], $Z180)</f>
        <v>1</v>
      </c>
      <c r="AB180" s="19" cm="1">
        <f t="array" aca="1" ref="AB180" ca="1">INDEX(Abilities[Stamina Cost], $Z180)</f>
        <v>5</v>
      </c>
      <c r="AC180" s="19" cm="1">
        <f t="array" aca="1" ref="AC180" ca="1">INDEX(Abilities[Min Damage], $Z180)</f>
        <v>3.5</v>
      </c>
      <c r="AD180" s="19" cm="1">
        <f t="array" aca="1" ref="AD180" ca="1">INDEX(Abilities[Max Damage], $Z180)</f>
        <v>10</v>
      </c>
      <c r="AE180" s="15">
        <f t="shared" ca="1" si="77"/>
        <v>3.6797483504382518</v>
      </c>
      <c r="AF180" t="str" cm="1">
        <f t="array" aca="1" ref="AF180" ca="1">INDEX(Abilities[Special Effect], Z180)</f>
        <v>Hit Chance</v>
      </c>
      <c r="AG180" t="b" cm="1">
        <f t="array" aca="1" ref="AG180" ca="1">RAND() &lt;INDEX(Abilities[Effect Chance], Z180)*O180/100</f>
        <v>0</v>
      </c>
      <c r="AH180" t="str">
        <f t="shared" ca="1" si="78"/>
        <v/>
      </c>
      <c r="AI180" s="15">
        <f t="shared" ca="1" si="79"/>
        <v>0</v>
      </c>
      <c r="AJ180" s="15">
        <f t="shared" ca="1" si="80"/>
        <v>6.2016733421428425</v>
      </c>
      <c r="AK180" t="b">
        <f t="shared" ca="1" si="81"/>
        <v>0</v>
      </c>
      <c r="AL180" t="b">
        <f ca="1">AND(AK180, H180=COUNTA(Parties[Player Party]))</f>
        <v>0</v>
      </c>
      <c r="AM180" s="15" cm="1">
        <f t="array" aca="1" ref="AM180" ca="1">INDEX(ElementMultiplier, BM180, P180)*100/N180</f>
        <v>0.69444444444444442</v>
      </c>
      <c r="AN180" s="15">
        <f t="shared" ca="1" si="82"/>
        <v>4</v>
      </c>
      <c r="AO180" s="19">
        <f t="shared" ca="1" si="83"/>
        <v>65</v>
      </c>
      <c r="AP180" s="19">
        <f t="shared" ca="1" si="84"/>
        <v>65</v>
      </c>
      <c r="AQ180" s="19">
        <f t="shared" ca="1" si="85"/>
        <v>70</v>
      </c>
      <c r="AR180" s="19">
        <f t="shared" ca="1" si="86"/>
        <v>72</v>
      </c>
      <c r="AS180" s="19">
        <f t="shared" ca="1" si="87"/>
        <v>50</v>
      </c>
      <c r="AT180">
        <f t="shared" ca="1" si="88"/>
        <v>1</v>
      </c>
      <c r="AU180" cm="1">
        <f t="array" aca="1" ref="AU180" ca="1">IF(AT180=AT179, AU179, INDEX(Parties[Opponent ID], AT180))</f>
        <v>8</v>
      </c>
      <c r="AV180" t="str" cm="1">
        <f t="array" aca="1" ref="AV180" ca="1">IF(AU180=AU179,AV179, INDEX(Monsters[Name], AU180))</f>
        <v>Ripper</v>
      </c>
      <c r="AW180" cm="1">
        <f t="array" aca="1" ref="AW180" ca="1">IF(AND($AT180=$AT179, $CF179=""), CA179, INDEX(Monsters[Health], $AU180))</f>
        <v>64</v>
      </c>
      <c r="AX180" cm="1">
        <f t="array" aca="1" ref="AX180" ca="1">IF(AND($AT180=$AT179, $CF179=""), CB179, INDEX(Monsters[Stamina], $AU180))</f>
        <v>80</v>
      </c>
      <c r="AY180" s="19" cm="1">
        <f t="array" aca="1" ref="AY180" ca="1">IF(AND($AT180=$AT179, $CF179=""), CC179, INDEX(Monsters[Attack], $AU180))</f>
        <v>100</v>
      </c>
      <c r="AZ180" s="19" cm="1">
        <f t="array" aca="1" ref="AZ180" ca="1">IF(AND($AT180=$AT179, $CF179=""), CD179, INDEX(Monsters[Defense], $AU180))</f>
        <v>20</v>
      </c>
      <c r="BA180" s="19" cm="1">
        <f t="array" aca="1" ref="BA180" ca="1">IF(AND($AT180=$AT179, $CF179=""), CE179, INDEX(Monsters[Luck], $AU180))</f>
        <v>70</v>
      </c>
      <c r="BB180" cm="1">
        <f t="array" aca="1" ref="BB180" ca="1">IF(AU180=AU179, BB179, MATCH(INDEX(Monsters[Element], AU180), Elements, 0))</f>
        <v>6</v>
      </c>
      <c r="BC180" s="4" cm="1">
        <f t="array" aca="1" ref="BC180" ca="1">INDEX(Monsters[Chance to Use 2], AU180)</f>
        <v>0.25</v>
      </c>
      <c r="BD180" cm="1">
        <f t="array" aca="1" ref="BD180" ca="1">INDEX(Monsters[Ability 1 ID], AU180)</f>
        <v>7</v>
      </c>
      <c r="BE180" cm="1">
        <f t="array" aca="1" ref="BE180" ca="1">INDEX(Monsters[Ability 2 ID], AU180)</f>
        <v>2</v>
      </c>
      <c r="BF180" cm="1">
        <f t="array" aca="1" ref="BF180" ca="1">INDEX(Abilities[Stamina Cost], BD180)</f>
        <v>5</v>
      </c>
      <c r="BG180" cm="1">
        <f t="array" aca="1" ref="BG180" ca="1">INDEX(Abilities[Stamina Cost], BE180)</f>
        <v>6</v>
      </c>
      <c r="BH180">
        <f t="shared" ca="1" si="89"/>
        <v>1</v>
      </c>
      <c r="BI180">
        <f t="shared" ca="1" si="90"/>
        <v>5</v>
      </c>
      <c r="BJ180">
        <f t="shared" ca="1" si="91"/>
        <v>6</v>
      </c>
      <c r="BK180">
        <f t="shared" ca="1" si="92"/>
        <v>1</v>
      </c>
      <c r="BL180">
        <f t="shared" ca="1" si="93"/>
        <v>7</v>
      </c>
      <c r="BM180" s="19" cm="1">
        <f t="array" aca="1" ref="BM180" ca="1">INDEX(Abilities[Element ID], $BL180)</f>
        <v>3</v>
      </c>
      <c r="BN180" s="19" cm="1">
        <f t="array" aca="1" ref="BN180" ca="1">INDEX(Abilities[Stamina Cost], $BL180)</f>
        <v>5</v>
      </c>
      <c r="BO180" s="19" cm="1">
        <f t="array" aca="1" ref="BO180" ca="1">INDEX(Abilities[Min Damage], $BL180)</f>
        <v>5</v>
      </c>
      <c r="BP180" s="19" cm="1">
        <f t="array" aca="1" ref="BP180" ca="1">INDEX(Abilities[Max Damage], $BL180)</f>
        <v>10</v>
      </c>
      <c r="BQ180" s="15">
        <f t="shared" ca="1" si="94"/>
        <v>6.2016733421428425</v>
      </c>
      <c r="BR180" t="str" cm="1">
        <f t="array" aca="1" ref="BR180" ca="1">INDEX(Abilities[Special Effect], BL180)</f>
        <v>Fortify</v>
      </c>
      <c r="BS180" t="b" cm="1">
        <f t="array" aca="1" ref="BS180" ca="1">RAND() &lt;INDEX(Abilities[Effect Chance], BL180)*BA180/100</f>
        <v>1</v>
      </c>
      <c r="BT180" t="str">
        <f t="shared" ca="1" si="95"/>
        <v>Fortify</v>
      </c>
      <c r="BU180" s="15">
        <f t="shared" ca="1" si="96"/>
        <v>6.2016733421428425</v>
      </c>
      <c r="BV180" s="15">
        <f t="shared" ca="1" si="97"/>
        <v>0</v>
      </c>
      <c r="BW180" t="b">
        <f t="shared" ca="1" si="98"/>
        <v>0</v>
      </c>
      <c r="BX180" t="b">
        <f ca="1">AND(BW180, AT180=COUNTA(Parties[Opponent Party]))</f>
        <v>0</v>
      </c>
      <c r="BY180" s="15" cm="1">
        <f t="array" aca="1" ref="BY180" ca="1">INDEX(ElementMultiplier, AA180, BB180)*100/AZ180</f>
        <v>7.5</v>
      </c>
      <c r="BZ180" s="19">
        <f t="shared" ca="1" si="99"/>
        <v>0</v>
      </c>
      <c r="CA180" s="19">
        <f t="shared" ca="1" si="100"/>
        <v>64</v>
      </c>
      <c r="CB180" s="19">
        <f t="shared" ca="1" si="101"/>
        <v>75</v>
      </c>
      <c r="CC180" s="19">
        <f t="shared" ca="1" si="102"/>
        <v>100</v>
      </c>
      <c r="CD180" s="19">
        <f t="shared" ca="1" si="103"/>
        <v>22</v>
      </c>
      <c r="CE180" s="19">
        <f t="shared" ca="1" si="104"/>
        <v>70</v>
      </c>
      <c r="CF180" t="str">
        <f t="shared" ca="1" si="105"/>
        <v/>
      </c>
    </row>
    <row r="181" spans="8:84">
      <c r="H181">
        <f t="shared" ca="1" si="71"/>
        <v>1</v>
      </c>
      <c r="I181" cm="1">
        <f t="array" aca="1" ref="I181" ca="1">IF(H181=H180, I180, INDEX(Parties[Player ID], H181))</f>
        <v>1</v>
      </c>
      <c r="J181" t="str" cm="1">
        <f t="array" aca="1" ref="J181" ca="1">IF(I181=I180,J180, INDEX(Monsters[Name], I181))</f>
        <v>Hades</v>
      </c>
      <c r="K181" cm="1">
        <f t="array" aca="1" ref="K181" ca="1">IF(AND($H181=$H180, CF180=""), AO180, INDEX(Monsters[Health], $I181))</f>
        <v>65</v>
      </c>
      <c r="L181" cm="1">
        <f t="array" aca="1" ref="L181" ca="1">IF(AND($H181=$H180, $CF180=""), AP180, INDEX(Monsters[Stamina], $I181))</f>
        <v>65</v>
      </c>
      <c r="M181" s="19" cm="1">
        <f t="array" aca="1" ref="M181" ca="1">IF(AND($H181=$H180, $CF180=""), AQ180, INDEX(Monsters[Attack], $I181))</f>
        <v>70</v>
      </c>
      <c r="N181" s="19" cm="1">
        <f t="array" aca="1" ref="N181" ca="1">IF(AND($H181=$H180, $CF180=""), AR180, INDEX(Monsters[Defense], $I181))</f>
        <v>72</v>
      </c>
      <c r="O181" s="19" cm="1">
        <f t="array" aca="1" ref="O181" ca="1">IF(AND($H181=$H180, $CF180=""), AS180, INDEX(Monsters[Luck], $I181))</f>
        <v>50</v>
      </c>
      <c r="P181" cm="1">
        <f t="array" aca="1" ref="P181" ca="1">IF(I181=I180, P180, MATCH(INDEX(Monsters[Element], I181), Elements, 0))</f>
        <v>1</v>
      </c>
      <c r="Q181" s="4" cm="1">
        <f t="array" aca="1" ref="Q181" ca="1">INDEX(Monsters[Chance to Use 2], I181)</f>
        <v>0.55000000000000004</v>
      </c>
      <c r="R181" cm="1">
        <f t="array" aca="1" ref="R181" ca="1">INDEX(Monsters[Ability 1 ID], I181)</f>
        <v>1</v>
      </c>
      <c r="S181" cm="1">
        <f t="array" aca="1" ref="S181" ca="1">INDEX(Monsters[Ability 2 ID], I181)</f>
        <v>7</v>
      </c>
      <c r="T181" cm="1">
        <f t="array" aca="1" ref="T181" ca="1">INDEX(Abilities[Stamina Cost], R181)</f>
        <v>5</v>
      </c>
      <c r="U181" cm="1">
        <f t="array" aca="1" ref="U181" ca="1">INDEX(Abilities[Stamina Cost], S181)</f>
        <v>5</v>
      </c>
      <c r="V181">
        <f t="shared" ca="1" si="72"/>
        <v>1</v>
      </c>
      <c r="W181">
        <f t="shared" ca="1" si="73"/>
        <v>5</v>
      </c>
      <c r="X181">
        <f t="shared" ca="1" si="74"/>
        <v>5</v>
      </c>
      <c r="Y181">
        <f t="shared" ca="1" si="75"/>
        <v>1</v>
      </c>
      <c r="Z181">
        <f t="shared" ca="1" si="76"/>
        <v>1</v>
      </c>
      <c r="AA181" s="19" cm="1">
        <f t="array" aca="1" ref="AA181" ca="1">INDEX(Abilities[Element ID], $Z181)</f>
        <v>1</v>
      </c>
      <c r="AB181" s="19" cm="1">
        <f t="array" aca="1" ref="AB181" ca="1">INDEX(Abilities[Stamina Cost], $Z181)</f>
        <v>5</v>
      </c>
      <c r="AC181" s="19" cm="1">
        <f t="array" aca="1" ref="AC181" ca="1">INDEX(Abilities[Min Damage], $Z181)</f>
        <v>3.5</v>
      </c>
      <c r="AD181" s="19" cm="1">
        <f t="array" aca="1" ref="AD181" ca="1">INDEX(Abilities[Max Damage], $Z181)</f>
        <v>10</v>
      </c>
      <c r="AE181" s="15">
        <f t="shared" ca="1" si="77"/>
        <v>3.4875534460408999</v>
      </c>
      <c r="AF181" t="str" cm="1">
        <f t="array" aca="1" ref="AF181" ca="1">INDEX(Abilities[Special Effect], Z181)</f>
        <v>Hit Chance</v>
      </c>
      <c r="AG181" t="b" cm="1">
        <f t="array" aca="1" ref="AG181" ca="1">RAND() &lt;INDEX(Abilities[Effect Chance], Z181)*O181/100</f>
        <v>0</v>
      </c>
      <c r="AH181" t="str">
        <f t="shared" ca="1" si="78"/>
        <v/>
      </c>
      <c r="AI181" s="15">
        <f t="shared" ca="1" si="79"/>
        <v>0</v>
      </c>
      <c r="AJ181" s="15">
        <f t="shared" ca="1" si="80"/>
        <v>17.682561359499442</v>
      </c>
      <c r="AK181" t="b">
        <f t="shared" ca="1" si="81"/>
        <v>0</v>
      </c>
      <c r="AL181" t="b">
        <f ca="1">AND(AK181, H181=COUNTA(Parties[Player Party]))</f>
        <v>0</v>
      </c>
      <c r="AM181" s="15" cm="1">
        <f t="array" aca="1" ref="AM181" ca="1">INDEX(ElementMultiplier, BM181, P181)*100/N181</f>
        <v>1.3888888888888888</v>
      </c>
      <c r="AN181" s="15">
        <f t="shared" ca="1" si="82"/>
        <v>25</v>
      </c>
      <c r="AO181" s="19">
        <f t="shared" ca="1" si="83"/>
        <v>40</v>
      </c>
      <c r="AP181" s="19">
        <f t="shared" ca="1" si="84"/>
        <v>60</v>
      </c>
      <c r="AQ181" s="19">
        <f t="shared" ca="1" si="85"/>
        <v>70</v>
      </c>
      <c r="AR181" s="19">
        <f t="shared" ca="1" si="86"/>
        <v>65</v>
      </c>
      <c r="AS181" s="19">
        <f t="shared" ca="1" si="87"/>
        <v>50</v>
      </c>
      <c r="AT181">
        <f t="shared" ca="1" si="88"/>
        <v>1</v>
      </c>
      <c r="AU181" cm="1">
        <f t="array" aca="1" ref="AU181" ca="1">IF(AT181=AT180, AU180, INDEX(Parties[Opponent ID], AT181))</f>
        <v>8</v>
      </c>
      <c r="AV181" t="str" cm="1">
        <f t="array" aca="1" ref="AV181" ca="1">IF(AU181=AU180,AV180, INDEX(Monsters[Name], AU181))</f>
        <v>Ripper</v>
      </c>
      <c r="AW181" cm="1">
        <f t="array" aca="1" ref="AW181" ca="1">IF(AND($AT181=$AT180, $CF180=""), CA180, INDEX(Monsters[Health], $AU181))</f>
        <v>64</v>
      </c>
      <c r="AX181" cm="1">
        <f t="array" aca="1" ref="AX181" ca="1">IF(AND($AT181=$AT180, $CF180=""), CB180, INDEX(Monsters[Stamina], $AU181))</f>
        <v>75</v>
      </c>
      <c r="AY181" s="19" cm="1">
        <f t="array" aca="1" ref="AY181" ca="1">IF(AND($AT181=$AT180, $CF180=""), CC180, INDEX(Monsters[Attack], $AU181))</f>
        <v>100</v>
      </c>
      <c r="AZ181" s="19" cm="1">
        <f t="array" aca="1" ref="AZ181" ca="1">IF(AND($AT181=$AT180, $CF180=""), CD180, INDEX(Monsters[Defense], $AU181))</f>
        <v>22</v>
      </c>
      <c r="BA181" s="19" cm="1">
        <f t="array" aca="1" ref="BA181" ca="1">IF(AND($AT181=$AT180, $CF180=""), CE180, INDEX(Monsters[Luck], $AU181))</f>
        <v>70</v>
      </c>
      <c r="BB181" cm="1">
        <f t="array" aca="1" ref="BB181" ca="1">IF(AU181=AU180, BB180, MATCH(INDEX(Monsters[Element], AU181), Elements, 0))</f>
        <v>6</v>
      </c>
      <c r="BC181" s="4" cm="1">
        <f t="array" aca="1" ref="BC181" ca="1">INDEX(Monsters[Chance to Use 2], AU181)</f>
        <v>0.25</v>
      </c>
      <c r="BD181" cm="1">
        <f t="array" aca="1" ref="BD181" ca="1">INDEX(Monsters[Ability 1 ID], AU181)</f>
        <v>7</v>
      </c>
      <c r="BE181" cm="1">
        <f t="array" aca="1" ref="BE181" ca="1">INDEX(Monsters[Ability 2 ID], AU181)</f>
        <v>2</v>
      </c>
      <c r="BF181" cm="1">
        <f t="array" aca="1" ref="BF181" ca="1">INDEX(Abilities[Stamina Cost], BD181)</f>
        <v>5</v>
      </c>
      <c r="BG181" cm="1">
        <f t="array" aca="1" ref="BG181" ca="1">INDEX(Abilities[Stamina Cost], BE181)</f>
        <v>6</v>
      </c>
      <c r="BH181">
        <f t="shared" ca="1" si="89"/>
        <v>1</v>
      </c>
      <c r="BI181">
        <f t="shared" ca="1" si="90"/>
        <v>5</v>
      </c>
      <c r="BJ181">
        <f t="shared" ca="1" si="91"/>
        <v>6</v>
      </c>
      <c r="BK181">
        <f t="shared" ca="1" si="92"/>
        <v>2</v>
      </c>
      <c r="BL181">
        <f t="shared" ca="1" si="93"/>
        <v>2</v>
      </c>
      <c r="BM181" s="19" cm="1">
        <f t="array" aca="1" ref="BM181" ca="1">INDEX(Abilities[Element ID], $BL181)</f>
        <v>1</v>
      </c>
      <c r="BN181" s="19" cm="1">
        <f t="array" aca="1" ref="BN181" ca="1">INDEX(Abilities[Stamina Cost], $BL181)</f>
        <v>6</v>
      </c>
      <c r="BO181" s="19" cm="1">
        <f t="array" aca="1" ref="BO181" ca="1">INDEX(Abilities[Min Damage], $BL181)</f>
        <v>10</v>
      </c>
      <c r="BP181" s="19" cm="1">
        <f t="array" aca="1" ref="BP181" ca="1">INDEX(Abilities[Max Damage], $BL181)</f>
        <v>25</v>
      </c>
      <c r="BQ181" s="15">
        <f t="shared" ca="1" si="94"/>
        <v>17.682561359499442</v>
      </c>
      <c r="BR181" t="str" cm="1">
        <f t="array" aca="1" ref="BR181" ca="1">INDEX(Abilities[Special Effect], BL181)</f>
        <v>Sunder</v>
      </c>
      <c r="BS181" t="b" cm="1">
        <f t="array" aca="1" ref="BS181" ca="1">RAND() &lt;INDEX(Abilities[Effect Chance], BL181)*BA181/100</f>
        <v>1</v>
      </c>
      <c r="BT181" t="str">
        <f t="shared" ca="1" si="95"/>
        <v>Sunder</v>
      </c>
      <c r="BU181" s="15">
        <f t="shared" ca="1" si="96"/>
        <v>17.682561359499442</v>
      </c>
      <c r="BV181" s="15">
        <f t="shared" ca="1" si="97"/>
        <v>0</v>
      </c>
      <c r="BW181" t="b">
        <f t="shared" ca="1" si="98"/>
        <v>0</v>
      </c>
      <c r="BX181" t="b">
        <f ca="1">AND(BW181, AT181=COUNTA(Parties[Opponent Party]))</f>
        <v>0</v>
      </c>
      <c r="BY181" s="15" cm="1">
        <f t="array" aca="1" ref="BY181" ca="1">INDEX(ElementMultiplier, AA181, BB181)*100/AZ181</f>
        <v>6.8181818181818183</v>
      </c>
      <c r="BZ181" s="19">
        <f t="shared" ca="1" si="99"/>
        <v>0</v>
      </c>
      <c r="CA181" s="19">
        <f t="shared" ca="1" si="100"/>
        <v>64</v>
      </c>
      <c r="CB181" s="19">
        <f t="shared" ca="1" si="101"/>
        <v>69</v>
      </c>
      <c r="CC181" s="19">
        <f t="shared" ca="1" si="102"/>
        <v>100</v>
      </c>
      <c r="CD181" s="19">
        <f t="shared" ca="1" si="103"/>
        <v>22</v>
      </c>
      <c r="CE181" s="19">
        <f t="shared" ca="1" si="104"/>
        <v>70</v>
      </c>
      <c r="CF181" t="str">
        <f t="shared" ca="1" si="105"/>
        <v/>
      </c>
    </row>
    <row r="182" spans="8:84">
      <c r="H182">
        <f t="shared" ca="1" si="71"/>
        <v>1</v>
      </c>
      <c r="I182" cm="1">
        <f t="array" aca="1" ref="I182" ca="1">IF(H182=H181, I181, INDEX(Parties[Player ID], H182))</f>
        <v>1</v>
      </c>
      <c r="J182" t="str" cm="1">
        <f t="array" aca="1" ref="J182" ca="1">IF(I182=I181,J181, INDEX(Monsters[Name], I182))</f>
        <v>Hades</v>
      </c>
      <c r="K182" cm="1">
        <f t="array" aca="1" ref="K182" ca="1">IF(AND($H182=$H181, CF181=""), AO181, INDEX(Monsters[Health], $I182))</f>
        <v>40</v>
      </c>
      <c r="L182" cm="1">
        <f t="array" aca="1" ref="L182" ca="1">IF(AND($H182=$H181, $CF181=""), AP181, INDEX(Monsters[Stamina], $I182))</f>
        <v>60</v>
      </c>
      <c r="M182" s="19" cm="1">
        <f t="array" aca="1" ref="M182" ca="1">IF(AND($H182=$H181, $CF181=""), AQ181, INDEX(Monsters[Attack], $I182))</f>
        <v>70</v>
      </c>
      <c r="N182" s="19" cm="1">
        <f t="array" aca="1" ref="N182" ca="1">IF(AND($H182=$H181, $CF181=""), AR181, INDEX(Monsters[Defense], $I182))</f>
        <v>65</v>
      </c>
      <c r="O182" s="19" cm="1">
        <f t="array" aca="1" ref="O182" ca="1">IF(AND($H182=$H181, $CF181=""), AS181, INDEX(Monsters[Luck], $I182))</f>
        <v>50</v>
      </c>
      <c r="P182" cm="1">
        <f t="array" aca="1" ref="P182" ca="1">IF(I182=I181, P181, MATCH(INDEX(Monsters[Element], I182), Elements, 0))</f>
        <v>1</v>
      </c>
      <c r="Q182" s="4" cm="1">
        <f t="array" aca="1" ref="Q182" ca="1">INDEX(Monsters[Chance to Use 2], I182)</f>
        <v>0.55000000000000004</v>
      </c>
      <c r="R182" cm="1">
        <f t="array" aca="1" ref="R182" ca="1">INDEX(Monsters[Ability 1 ID], I182)</f>
        <v>1</v>
      </c>
      <c r="S182" cm="1">
        <f t="array" aca="1" ref="S182" ca="1">INDEX(Monsters[Ability 2 ID], I182)</f>
        <v>7</v>
      </c>
      <c r="T182" cm="1">
        <f t="array" aca="1" ref="T182" ca="1">INDEX(Abilities[Stamina Cost], R182)</f>
        <v>5</v>
      </c>
      <c r="U182" cm="1">
        <f t="array" aca="1" ref="U182" ca="1">INDEX(Abilities[Stamina Cost], S182)</f>
        <v>5</v>
      </c>
      <c r="V182">
        <f t="shared" ca="1" si="72"/>
        <v>1</v>
      </c>
      <c r="W182">
        <f t="shared" ca="1" si="73"/>
        <v>5</v>
      </c>
      <c r="X182">
        <f t="shared" ca="1" si="74"/>
        <v>5</v>
      </c>
      <c r="Y182">
        <f t="shared" ca="1" si="75"/>
        <v>2</v>
      </c>
      <c r="Z182">
        <f t="shared" ca="1" si="76"/>
        <v>7</v>
      </c>
      <c r="AA182" s="19" cm="1">
        <f t="array" aca="1" ref="AA182" ca="1">INDEX(Abilities[Element ID], $Z182)</f>
        <v>3</v>
      </c>
      <c r="AB182" s="19" cm="1">
        <f t="array" aca="1" ref="AB182" ca="1">INDEX(Abilities[Stamina Cost], $Z182)</f>
        <v>5</v>
      </c>
      <c r="AC182" s="19" cm="1">
        <f t="array" aca="1" ref="AC182" ca="1">INDEX(Abilities[Min Damage], $Z182)</f>
        <v>5</v>
      </c>
      <c r="AD182" s="19" cm="1">
        <f t="array" aca="1" ref="AD182" ca="1">INDEX(Abilities[Max Damage], $Z182)</f>
        <v>10</v>
      </c>
      <c r="AE182" s="15">
        <f t="shared" ca="1" si="77"/>
        <v>5.2516294727473394</v>
      </c>
      <c r="AF182" t="str" cm="1">
        <f t="array" aca="1" ref="AF182" ca="1">INDEX(Abilities[Special Effect], Z182)</f>
        <v>Fortify</v>
      </c>
      <c r="AG182" t="b" cm="1">
        <f t="array" aca="1" ref="AG182" ca="1">RAND() &lt;INDEX(Abilities[Effect Chance], Z182)*O182/100</f>
        <v>1</v>
      </c>
      <c r="AH182" t="str">
        <f t="shared" ca="1" si="78"/>
        <v>Fortify</v>
      </c>
      <c r="AI182" s="15">
        <f t="shared" ca="1" si="79"/>
        <v>5.2516294727473394</v>
      </c>
      <c r="AJ182" s="15">
        <f t="shared" ca="1" si="80"/>
        <v>7.4401823410687449</v>
      </c>
      <c r="AK182" t="b">
        <f t="shared" ca="1" si="81"/>
        <v>0</v>
      </c>
      <c r="AL182" t="b">
        <f ca="1">AND(AK182, H182=COUNTA(Parties[Player Party]))</f>
        <v>0</v>
      </c>
      <c r="AM182" s="15" cm="1">
        <f t="array" aca="1" ref="AM182" ca="1">INDEX(ElementMultiplier, BM182, P182)*100/N182</f>
        <v>0.76923076923076927</v>
      </c>
      <c r="AN182" s="15">
        <f t="shared" ca="1" si="82"/>
        <v>6</v>
      </c>
      <c r="AO182" s="19">
        <f t="shared" ca="1" si="83"/>
        <v>34</v>
      </c>
      <c r="AP182" s="19">
        <f t="shared" ca="1" si="84"/>
        <v>55</v>
      </c>
      <c r="AQ182" s="19">
        <f t="shared" ca="1" si="85"/>
        <v>70</v>
      </c>
      <c r="AR182" s="19">
        <f t="shared" ca="1" si="86"/>
        <v>72</v>
      </c>
      <c r="AS182" s="19">
        <f t="shared" ca="1" si="87"/>
        <v>50</v>
      </c>
      <c r="AT182">
        <f t="shared" ca="1" si="88"/>
        <v>1</v>
      </c>
      <c r="AU182" cm="1">
        <f t="array" aca="1" ref="AU182" ca="1">IF(AT182=AT181, AU181, INDEX(Parties[Opponent ID], AT182))</f>
        <v>8</v>
      </c>
      <c r="AV182" t="str" cm="1">
        <f t="array" aca="1" ref="AV182" ca="1">IF(AU182=AU181,AV181, INDEX(Monsters[Name], AU182))</f>
        <v>Ripper</v>
      </c>
      <c r="AW182" cm="1">
        <f t="array" aca="1" ref="AW182" ca="1">IF(AND($AT182=$AT181, $CF181=""), CA181, INDEX(Monsters[Health], $AU182))</f>
        <v>64</v>
      </c>
      <c r="AX182" cm="1">
        <f t="array" aca="1" ref="AX182" ca="1">IF(AND($AT182=$AT181, $CF181=""), CB181, INDEX(Monsters[Stamina], $AU182))</f>
        <v>69</v>
      </c>
      <c r="AY182" s="19" cm="1">
        <f t="array" aca="1" ref="AY182" ca="1">IF(AND($AT182=$AT181, $CF181=""), CC181, INDEX(Monsters[Attack], $AU182))</f>
        <v>100</v>
      </c>
      <c r="AZ182" s="19" cm="1">
        <f t="array" aca="1" ref="AZ182" ca="1">IF(AND($AT182=$AT181, $CF181=""), CD181, INDEX(Monsters[Defense], $AU182))</f>
        <v>22</v>
      </c>
      <c r="BA182" s="19" cm="1">
        <f t="array" aca="1" ref="BA182" ca="1">IF(AND($AT182=$AT181, $CF181=""), CE181, INDEX(Monsters[Luck], $AU182))</f>
        <v>70</v>
      </c>
      <c r="BB182" cm="1">
        <f t="array" aca="1" ref="BB182" ca="1">IF(AU182=AU181, BB181, MATCH(INDEX(Monsters[Element], AU182), Elements, 0))</f>
        <v>6</v>
      </c>
      <c r="BC182" s="4" cm="1">
        <f t="array" aca="1" ref="BC182" ca="1">INDEX(Monsters[Chance to Use 2], AU182)</f>
        <v>0.25</v>
      </c>
      <c r="BD182" cm="1">
        <f t="array" aca="1" ref="BD182" ca="1">INDEX(Monsters[Ability 1 ID], AU182)</f>
        <v>7</v>
      </c>
      <c r="BE182" cm="1">
        <f t="array" aca="1" ref="BE182" ca="1">INDEX(Monsters[Ability 2 ID], AU182)</f>
        <v>2</v>
      </c>
      <c r="BF182" cm="1">
        <f t="array" aca="1" ref="BF182" ca="1">INDEX(Abilities[Stamina Cost], BD182)</f>
        <v>5</v>
      </c>
      <c r="BG182" cm="1">
        <f t="array" aca="1" ref="BG182" ca="1">INDEX(Abilities[Stamina Cost], BE182)</f>
        <v>6</v>
      </c>
      <c r="BH182">
        <f t="shared" ca="1" si="89"/>
        <v>1</v>
      </c>
      <c r="BI182">
        <f t="shared" ca="1" si="90"/>
        <v>5</v>
      </c>
      <c r="BJ182">
        <f t="shared" ca="1" si="91"/>
        <v>6</v>
      </c>
      <c r="BK182">
        <f t="shared" ca="1" si="92"/>
        <v>1</v>
      </c>
      <c r="BL182">
        <f t="shared" ca="1" si="93"/>
        <v>7</v>
      </c>
      <c r="BM182" s="19" cm="1">
        <f t="array" aca="1" ref="BM182" ca="1">INDEX(Abilities[Element ID], $BL182)</f>
        <v>3</v>
      </c>
      <c r="BN182" s="19" cm="1">
        <f t="array" aca="1" ref="BN182" ca="1">INDEX(Abilities[Stamina Cost], $BL182)</f>
        <v>5</v>
      </c>
      <c r="BO182" s="19" cm="1">
        <f t="array" aca="1" ref="BO182" ca="1">INDEX(Abilities[Min Damage], $BL182)</f>
        <v>5</v>
      </c>
      <c r="BP182" s="19" cm="1">
        <f t="array" aca="1" ref="BP182" ca="1">INDEX(Abilities[Max Damage], $BL182)</f>
        <v>10</v>
      </c>
      <c r="BQ182" s="15">
        <f t="shared" ca="1" si="94"/>
        <v>7.4401823410687449</v>
      </c>
      <c r="BR182" t="str" cm="1">
        <f t="array" aca="1" ref="BR182" ca="1">INDEX(Abilities[Special Effect], BL182)</f>
        <v>Fortify</v>
      </c>
      <c r="BS182" t="b" cm="1">
        <f t="array" aca="1" ref="BS182" ca="1">RAND() &lt;INDEX(Abilities[Effect Chance], BL182)*BA182/100</f>
        <v>0</v>
      </c>
      <c r="BT182" t="str">
        <f t="shared" ca="1" si="95"/>
        <v/>
      </c>
      <c r="BU182" s="15">
        <f t="shared" ca="1" si="96"/>
        <v>7.4401823410687449</v>
      </c>
      <c r="BV182" s="15">
        <f t="shared" ca="1" si="97"/>
        <v>5.2516294727473394</v>
      </c>
      <c r="BW182" t="b">
        <f t="shared" ca="1" si="98"/>
        <v>0</v>
      </c>
      <c r="BX182" t="b">
        <f ca="1">AND(BW182, AT182=COUNTA(Parties[Opponent Party]))</f>
        <v>0</v>
      </c>
      <c r="BY182" s="15" cm="1">
        <f t="array" aca="1" ref="BY182" ca="1">INDEX(ElementMultiplier, AA182, BB182)*100/AZ182</f>
        <v>4.5454545454545459</v>
      </c>
      <c r="BZ182" s="19">
        <f t="shared" ca="1" si="99"/>
        <v>24</v>
      </c>
      <c r="CA182" s="19">
        <f t="shared" ca="1" si="100"/>
        <v>40</v>
      </c>
      <c r="CB182" s="19">
        <f t="shared" ca="1" si="101"/>
        <v>64</v>
      </c>
      <c r="CC182" s="19">
        <f t="shared" ca="1" si="102"/>
        <v>100</v>
      </c>
      <c r="CD182" s="19">
        <f t="shared" ca="1" si="103"/>
        <v>22</v>
      </c>
      <c r="CE182" s="19">
        <f t="shared" ca="1" si="104"/>
        <v>70</v>
      </c>
      <c r="CF182" t="str">
        <f t="shared" ca="1" si="105"/>
        <v/>
      </c>
    </row>
    <row r="183" spans="8:84">
      <c r="H183">
        <f t="shared" ca="1" si="71"/>
        <v>1</v>
      </c>
      <c r="I183" cm="1">
        <f t="array" aca="1" ref="I183" ca="1">IF(H183=H182, I182, INDEX(Parties[Player ID], H183))</f>
        <v>1</v>
      </c>
      <c r="J183" t="str" cm="1">
        <f t="array" aca="1" ref="J183" ca="1">IF(I183=I182,J182, INDEX(Monsters[Name], I183))</f>
        <v>Hades</v>
      </c>
      <c r="K183" cm="1">
        <f t="array" aca="1" ref="K183" ca="1">IF(AND($H183=$H182, CF182=""), AO182, INDEX(Monsters[Health], $I183))</f>
        <v>34</v>
      </c>
      <c r="L183" cm="1">
        <f t="array" aca="1" ref="L183" ca="1">IF(AND($H183=$H182, $CF182=""), AP182, INDEX(Monsters[Stamina], $I183))</f>
        <v>55</v>
      </c>
      <c r="M183" s="19" cm="1">
        <f t="array" aca="1" ref="M183" ca="1">IF(AND($H183=$H182, $CF182=""), AQ182, INDEX(Monsters[Attack], $I183))</f>
        <v>70</v>
      </c>
      <c r="N183" s="19" cm="1">
        <f t="array" aca="1" ref="N183" ca="1">IF(AND($H183=$H182, $CF182=""), AR182, INDEX(Monsters[Defense], $I183))</f>
        <v>72</v>
      </c>
      <c r="O183" s="19" cm="1">
        <f t="array" aca="1" ref="O183" ca="1">IF(AND($H183=$H182, $CF182=""), AS182, INDEX(Monsters[Luck], $I183))</f>
        <v>50</v>
      </c>
      <c r="P183" cm="1">
        <f t="array" aca="1" ref="P183" ca="1">IF(I183=I182, P182, MATCH(INDEX(Monsters[Element], I183), Elements, 0))</f>
        <v>1</v>
      </c>
      <c r="Q183" s="4" cm="1">
        <f t="array" aca="1" ref="Q183" ca="1">INDEX(Monsters[Chance to Use 2], I183)</f>
        <v>0.55000000000000004</v>
      </c>
      <c r="R183" cm="1">
        <f t="array" aca="1" ref="R183" ca="1">INDEX(Monsters[Ability 1 ID], I183)</f>
        <v>1</v>
      </c>
      <c r="S183" cm="1">
        <f t="array" aca="1" ref="S183" ca="1">INDEX(Monsters[Ability 2 ID], I183)</f>
        <v>7</v>
      </c>
      <c r="T183" cm="1">
        <f t="array" aca="1" ref="T183" ca="1">INDEX(Abilities[Stamina Cost], R183)</f>
        <v>5</v>
      </c>
      <c r="U183" cm="1">
        <f t="array" aca="1" ref="U183" ca="1">INDEX(Abilities[Stamina Cost], S183)</f>
        <v>5</v>
      </c>
      <c r="V183">
        <f t="shared" ca="1" si="72"/>
        <v>1</v>
      </c>
      <c r="W183">
        <f t="shared" ca="1" si="73"/>
        <v>5</v>
      </c>
      <c r="X183">
        <f t="shared" ca="1" si="74"/>
        <v>5</v>
      </c>
      <c r="Y183">
        <f t="shared" ca="1" si="75"/>
        <v>2</v>
      </c>
      <c r="Z183">
        <f t="shared" ca="1" si="76"/>
        <v>7</v>
      </c>
      <c r="AA183" s="19" cm="1">
        <f t="array" aca="1" ref="AA183" ca="1">INDEX(Abilities[Element ID], $Z183)</f>
        <v>3</v>
      </c>
      <c r="AB183" s="19" cm="1">
        <f t="array" aca="1" ref="AB183" ca="1">INDEX(Abilities[Stamina Cost], $Z183)</f>
        <v>5</v>
      </c>
      <c r="AC183" s="19" cm="1">
        <f t="array" aca="1" ref="AC183" ca="1">INDEX(Abilities[Min Damage], $Z183)</f>
        <v>5</v>
      </c>
      <c r="AD183" s="19" cm="1">
        <f t="array" aca="1" ref="AD183" ca="1">INDEX(Abilities[Max Damage], $Z183)</f>
        <v>10</v>
      </c>
      <c r="AE183" s="15">
        <f t="shared" ca="1" si="77"/>
        <v>5.1135687727179011</v>
      </c>
      <c r="AF183" t="str" cm="1">
        <f t="array" aca="1" ref="AF183" ca="1">INDEX(Abilities[Special Effect], Z183)</f>
        <v>Fortify</v>
      </c>
      <c r="AG183" t="b" cm="1">
        <f t="array" aca="1" ref="AG183" ca="1">RAND() &lt;INDEX(Abilities[Effect Chance], Z183)*O183/100</f>
        <v>1</v>
      </c>
      <c r="AH183" t="str">
        <f t="shared" ca="1" si="78"/>
        <v>Fortify</v>
      </c>
      <c r="AI183" s="15">
        <f t="shared" ca="1" si="79"/>
        <v>5.1135687727179011</v>
      </c>
      <c r="AJ183" s="15">
        <f t="shared" ca="1" si="80"/>
        <v>8.0006537019099007</v>
      </c>
      <c r="AK183" t="b">
        <f t="shared" ca="1" si="81"/>
        <v>0</v>
      </c>
      <c r="AL183" t="b">
        <f ca="1">AND(AK183, H183=COUNTA(Parties[Player Party]))</f>
        <v>0</v>
      </c>
      <c r="AM183" s="15" cm="1">
        <f t="array" aca="1" ref="AM183" ca="1">INDEX(ElementMultiplier, BM183, P183)*100/N183</f>
        <v>0.69444444444444442</v>
      </c>
      <c r="AN183" s="15">
        <f t="shared" ca="1" si="82"/>
        <v>6</v>
      </c>
      <c r="AO183" s="19">
        <f t="shared" ca="1" si="83"/>
        <v>28</v>
      </c>
      <c r="AP183" s="19">
        <f t="shared" ca="1" si="84"/>
        <v>50</v>
      </c>
      <c r="AQ183" s="19">
        <f t="shared" ca="1" si="85"/>
        <v>70</v>
      </c>
      <c r="AR183" s="19">
        <f t="shared" ca="1" si="86"/>
        <v>79</v>
      </c>
      <c r="AS183" s="19">
        <f t="shared" ca="1" si="87"/>
        <v>50</v>
      </c>
      <c r="AT183">
        <f t="shared" ca="1" si="88"/>
        <v>1</v>
      </c>
      <c r="AU183" cm="1">
        <f t="array" aca="1" ref="AU183" ca="1">IF(AT183=AT182, AU182, INDEX(Parties[Opponent ID], AT183))</f>
        <v>8</v>
      </c>
      <c r="AV183" t="str" cm="1">
        <f t="array" aca="1" ref="AV183" ca="1">IF(AU183=AU182,AV182, INDEX(Monsters[Name], AU183))</f>
        <v>Ripper</v>
      </c>
      <c r="AW183" cm="1">
        <f t="array" aca="1" ref="AW183" ca="1">IF(AND($AT183=$AT182, $CF182=""), CA182, INDEX(Monsters[Health], $AU183))</f>
        <v>40</v>
      </c>
      <c r="AX183" cm="1">
        <f t="array" aca="1" ref="AX183" ca="1">IF(AND($AT183=$AT182, $CF182=""), CB182, INDEX(Monsters[Stamina], $AU183))</f>
        <v>64</v>
      </c>
      <c r="AY183" s="19" cm="1">
        <f t="array" aca="1" ref="AY183" ca="1">IF(AND($AT183=$AT182, $CF182=""), CC182, INDEX(Monsters[Attack], $AU183))</f>
        <v>100</v>
      </c>
      <c r="AZ183" s="19" cm="1">
        <f t="array" aca="1" ref="AZ183" ca="1">IF(AND($AT183=$AT182, $CF182=""), CD182, INDEX(Monsters[Defense], $AU183))</f>
        <v>22</v>
      </c>
      <c r="BA183" s="19" cm="1">
        <f t="array" aca="1" ref="BA183" ca="1">IF(AND($AT183=$AT182, $CF182=""), CE182, INDEX(Monsters[Luck], $AU183))</f>
        <v>70</v>
      </c>
      <c r="BB183" cm="1">
        <f t="array" aca="1" ref="BB183" ca="1">IF(AU183=AU182, BB182, MATCH(INDEX(Monsters[Element], AU183), Elements, 0))</f>
        <v>6</v>
      </c>
      <c r="BC183" s="4" cm="1">
        <f t="array" aca="1" ref="BC183" ca="1">INDEX(Monsters[Chance to Use 2], AU183)</f>
        <v>0.25</v>
      </c>
      <c r="BD183" cm="1">
        <f t="array" aca="1" ref="BD183" ca="1">INDEX(Monsters[Ability 1 ID], AU183)</f>
        <v>7</v>
      </c>
      <c r="BE183" cm="1">
        <f t="array" aca="1" ref="BE183" ca="1">INDEX(Monsters[Ability 2 ID], AU183)</f>
        <v>2</v>
      </c>
      <c r="BF183" cm="1">
        <f t="array" aca="1" ref="BF183" ca="1">INDEX(Abilities[Stamina Cost], BD183)</f>
        <v>5</v>
      </c>
      <c r="BG183" cm="1">
        <f t="array" aca="1" ref="BG183" ca="1">INDEX(Abilities[Stamina Cost], BE183)</f>
        <v>6</v>
      </c>
      <c r="BH183">
        <f t="shared" ca="1" si="89"/>
        <v>1</v>
      </c>
      <c r="BI183">
        <f t="shared" ca="1" si="90"/>
        <v>5</v>
      </c>
      <c r="BJ183">
        <f t="shared" ca="1" si="91"/>
        <v>6</v>
      </c>
      <c r="BK183">
        <f t="shared" ca="1" si="92"/>
        <v>1</v>
      </c>
      <c r="BL183">
        <f t="shared" ca="1" si="93"/>
        <v>7</v>
      </c>
      <c r="BM183" s="19" cm="1">
        <f t="array" aca="1" ref="BM183" ca="1">INDEX(Abilities[Element ID], $BL183)</f>
        <v>3</v>
      </c>
      <c r="BN183" s="19" cm="1">
        <f t="array" aca="1" ref="BN183" ca="1">INDEX(Abilities[Stamina Cost], $BL183)</f>
        <v>5</v>
      </c>
      <c r="BO183" s="19" cm="1">
        <f t="array" aca="1" ref="BO183" ca="1">INDEX(Abilities[Min Damage], $BL183)</f>
        <v>5</v>
      </c>
      <c r="BP183" s="19" cm="1">
        <f t="array" aca="1" ref="BP183" ca="1">INDEX(Abilities[Max Damage], $BL183)</f>
        <v>10</v>
      </c>
      <c r="BQ183" s="15">
        <f t="shared" ca="1" si="94"/>
        <v>8.0006537019099007</v>
      </c>
      <c r="BR183" t="str" cm="1">
        <f t="array" aca="1" ref="BR183" ca="1">INDEX(Abilities[Special Effect], BL183)</f>
        <v>Fortify</v>
      </c>
      <c r="BS183" t="b" cm="1">
        <f t="array" aca="1" ref="BS183" ca="1">RAND() &lt;INDEX(Abilities[Effect Chance], BL183)*BA183/100</f>
        <v>0</v>
      </c>
      <c r="BT183" t="str">
        <f t="shared" ca="1" si="95"/>
        <v/>
      </c>
      <c r="BU183" s="15">
        <f t="shared" ca="1" si="96"/>
        <v>8.0006537019099007</v>
      </c>
      <c r="BV183" s="15">
        <f t="shared" ca="1" si="97"/>
        <v>5.1135687727179011</v>
      </c>
      <c r="BW183" t="b">
        <f t="shared" ca="1" si="98"/>
        <v>0</v>
      </c>
      <c r="BX183" t="b">
        <f ca="1">AND(BW183, AT183=COUNTA(Parties[Opponent Party]))</f>
        <v>0</v>
      </c>
      <c r="BY183" s="15" cm="1">
        <f t="array" aca="1" ref="BY183" ca="1">INDEX(ElementMultiplier, AA183, BB183)*100/AZ183</f>
        <v>4.5454545454545459</v>
      </c>
      <c r="BZ183" s="19">
        <f t="shared" ca="1" si="99"/>
        <v>23</v>
      </c>
      <c r="CA183" s="19">
        <f t="shared" ca="1" si="100"/>
        <v>17</v>
      </c>
      <c r="CB183" s="19">
        <f t="shared" ca="1" si="101"/>
        <v>59</v>
      </c>
      <c r="CC183" s="19">
        <f t="shared" ca="1" si="102"/>
        <v>100</v>
      </c>
      <c r="CD183" s="19">
        <f t="shared" ca="1" si="103"/>
        <v>22</v>
      </c>
      <c r="CE183" s="19">
        <f t="shared" ca="1" si="104"/>
        <v>70</v>
      </c>
      <c r="CF183" t="str">
        <f t="shared" ca="1" si="105"/>
        <v/>
      </c>
    </row>
    <row r="184" spans="8:84">
      <c r="H184">
        <f t="shared" ca="1" si="71"/>
        <v>1</v>
      </c>
      <c r="I184" cm="1">
        <f t="array" aca="1" ref="I184" ca="1">IF(H184=H183, I183, INDEX(Parties[Player ID], H184))</f>
        <v>1</v>
      </c>
      <c r="J184" t="str" cm="1">
        <f t="array" aca="1" ref="J184" ca="1">IF(I184=I183,J183, INDEX(Monsters[Name], I184))</f>
        <v>Hades</v>
      </c>
      <c r="K184" cm="1">
        <f t="array" aca="1" ref="K184" ca="1">IF(AND($H184=$H183, CF183=""), AO183, INDEX(Monsters[Health], $I184))</f>
        <v>28</v>
      </c>
      <c r="L184" cm="1">
        <f t="array" aca="1" ref="L184" ca="1">IF(AND($H184=$H183, $CF183=""), AP183, INDEX(Monsters[Stamina], $I184))</f>
        <v>50</v>
      </c>
      <c r="M184" s="19" cm="1">
        <f t="array" aca="1" ref="M184" ca="1">IF(AND($H184=$H183, $CF183=""), AQ183, INDEX(Monsters[Attack], $I184))</f>
        <v>70</v>
      </c>
      <c r="N184" s="19" cm="1">
        <f t="array" aca="1" ref="N184" ca="1">IF(AND($H184=$H183, $CF183=""), AR183, INDEX(Monsters[Defense], $I184))</f>
        <v>79</v>
      </c>
      <c r="O184" s="19" cm="1">
        <f t="array" aca="1" ref="O184" ca="1">IF(AND($H184=$H183, $CF183=""), AS183, INDEX(Monsters[Luck], $I184))</f>
        <v>50</v>
      </c>
      <c r="P184" cm="1">
        <f t="array" aca="1" ref="P184" ca="1">IF(I184=I183, P183, MATCH(INDEX(Monsters[Element], I184), Elements, 0))</f>
        <v>1</v>
      </c>
      <c r="Q184" s="4" cm="1">
        <f t="array" aca="1" ref="Q184" ca="1">INDEX(Monsters[Chance to Use 2], I184)</f>
        <v>0.55000000000000004</v>
      </c>
      <c r="R184" cm="1">
        <f t="array" aca="1" ref="R184" ca="1">INDEX(Monsters[Ability 1 ID], I184)</f>
        <v>1</v>
      </c>
      <c r="S184" cm="1">
        <f t="array" aca="1" ref="S184" ca="1">INDEX(Monsters[Ability 2 ID], I184)</f>
        <v>7</v>
      </c>
      <c r="T184" cm="1">
        <f t="array" aca="1" ref="T184" ca="1">INDEX(Abilities[Stamina Cost], R184)</f>
        <v>5</v>
      </c>
      <c r="U184" cm="1">
        <f t="array" aca="1" ref="U184" ca="1">INDEX(Abilities[Stamina Cost], S184)</f>
        <v>5</v>
      </c>
      <c r="V184">
        <f t="shared" ca="1" si="72"/>
        <v>1</v>
      </c>
      <c r="W184">
        <f t="shared" ca="1" si="73"/>
        <v>5</v>
      </c>
      <c r="X184">
        <f t="shared" ca="1" si="74"/>
        <v>5</v>
      </c>
      <c r="Y184">
        <f t="shared" ca="1" si="75"/>
        <v>2</v>
      </c>
      <c r="Z184">
        <f t="shared" ca="1" si="76"/>
        <v>7</v>
      </c>
      <c r="AA184" s="19" cm="1">
        <f t="array" aca="1" ref="AA184" ca="1">INDEX(Abilities[Element ID], $Z184)</f>
        <v>3</v>
      </c>
      <c r="AB184" s="19" cm="1">
        <f t="array" aca="1" ref="AB184" ca="1">INDEX(Abilities[Stamina Cost], $Z184)</f>
        <v>5</v>
      </c>
      <c r="AC184" s="19" cm="1">
        <f t="array" aca="1" ref="AC184" ca="1">INDEX(Abilities[Min Damage], $Z184)</f>
        <v>5</v>
      </c>
      <c r="AD184" s="19" cm="1">
        <f t="array" aca="1" ref="AD184" ca="1">INDEX(Abilities[Max Damage], $Z184)</f>
        <v>10</v>
      </c>
      <c r="AE184" s="15">
        <f t="shared" ca="1" si="77"/>
        <v>5.2705405682526907</v>
      </c>
      <c r="AF184" t="str" cm="1">
        <f t="array" aca="1" ref="AF184" ca="1">INDEX(Abilities[Special Effect], Z184)</f>
        <v>Fortify</v>
      </c>
      <c r="AG184" t="b" cm="1">
        <f t="array" aca="1" ref="AG184" ca="1">RAND() &lt;INDEX(Abilities[Effect Chance], Z184)*O184/100</f>
        <v>0</v>
      </c>
      <c r="AH184" t="str">
        <f t="shared" ca="1" si="78"/>
        <v/>
      </c>
      <c r="AI184" s="15">
        <f t="shared" ca="1" si="79"/>
        <v>5.2705405682526907</v>
      </c>
      <c r="AJ184" s="15">
        <f t="shared" ca="1" si="80"/>
        <v>14.501950955136966</v>
      </c>
      <c r="AK184" t="b">
        <f t="shared" ca="1" si="81"/>
        <v>0</v>
      </c>
      <c r="AL184" t="b">
        <f ca="1">AND(AK184, H184=COUNTA(Parties[Player Party]))</f>
        <v>0</v>
      </c>
      <c r="AM184" s="15" cm="1">
        <f t="array" aca="1" ref="AM184" ca="1">INDEX(ElementMultiplier, BM184, P184)*100/N184</f>
        <v>1.2658227848101267</v>
      </c>
      <c r="AN184" s="15">
        <f t="shared" ca="1" si="82"/>
        <v>18</v>
      </c>
      <c r="AO184" s="19">
        <f t="shared" ca="1" si="83"/>
        <v>10</v>
      </c>
      <c r="AP184" s="19">
        <f t="shared" ca="1" si="84"/>
        <v>45</v>
      </c>
      <c r="AQ184" s="19">
        <f t="shared" ca="1" si="85"/>
        <v>70</v>
      </c>
      <c r="AR184" s="19">
        <f t="shared" ca="1" si="86"/>
        <v>71</v>
      </c>
      <c r="AS184" s="19">
        <f t="shared" ca="1" si="87"/>
        <v>50</v>
      </c>
      <c r="AT184">
        <f t="shared" ca="1" si="88"/>
        <v>1</v>
      </c>
      <c r="AU184" cm="1">
        <f t="array" aca="1" ref="AU184" ca="1">IF(AT184=AT183, AU183, INDEX(Parties[Opponent ID], AT184))</f>
        <v>8</v>
      </c>
      <c r="AV184" t="str" cm="1">
        <f t="array" aca="1" ref="AV184" ca="1">IF(AU184=AU183,AV183, INDEX(Monsters[Name], AU184))</f>
        <v>Ripper</v>
      </c>
      <c r="AW184" cm="1">
        <f t="array" aca="1" ref="AW184" ca="1">IF(AND($AT184=$AT183, $CF183=""), CA183, INDEX(Monsters[Health], $AU184))</f>
        <v>17</v>
      </c>
      <c r="AX184" cm="1">
        <f t="array" aca="1" ref="AX184" ca="1">IF(AND($AT184=$AT183, $CF183=""), CB183, INDEX(Monsters[Stamina], $AU184))</f>
        <v>59</v>
      </c>
      <c r="AY184" s="19" cm="1">
        <f t="array" aca="1" ref="AY184" ca="1">IF(AND($AT184=$AT183, $CF183=""), CC183, INDEX(Monsters[Attack], $AU184))</f>
        <v>100</v>
      </c>
      <c r="AZ184" s="19" cm="1">
        <f t="array" aca="1" ref="AZ184" ca="1">IF(AND($AT184=$AT183, $CF183=""), CD183, INDEX(Monsters[Defense], $AU184))</f>
        <v>22</v>
      </c>
      <c r="BA184" s="19" cm="1">
        <f t="array" aca="1" ref="BA184" ca="1">IF(AND($AT184=$AT183, $CF183=""), CE183, INDEX(Monsters[Luck], $AU184))</f>
        <v>70</v>
      </c>
      <c r="BB184" cm="1">
        <f t="array" aca="1" ref="BB184" ca="1">IF(AU184=AU183, BB183, MATCH(INDEX(Monsters[Element], AU184), Elements, 0))</f>
        <v>6</v>
      </c>
      <c r="BC184" s="4" cm="1">
        <f t="array" aca="1" ref="BC184" ca="1">INDEX(Monsters[Chance to Use 2], AU184)</f>
        <v>0.25</v>
      </c>
      <c r="BD184" cm="1">
        <f t="array" aca="1" ref="BD184" ca="1">INDEX(Monsters[Ability 1 ID], AU184)</f>
        <v>7</v>
      </c>
      <c r="BE184" cm="1">
        <f t="array" aca="1" ref="BE184" ca="1">INDEX(Monsters[Ability 2 ID], AU184)</f>
        <v>2</v>
      </c>
      <c r="BF184" cm="1">
        <f t="array" aca="1" ref="BF184" ca="1">INDEX(Abilities[Stamina Cost], BD184)</f>
        <v>5</v>
      </c>
      <c r="BG184" cm="1">
        <f t="array" aca="1" ref="BG184" ca="1">INDEX(Abilities[Stamina Cost], BE184)</f>
        <v>6</v>
      </c>
      <c r="BH184">
        <f t="shared" ca="1" si="89"/>
        <v>1</v>
      </c>
      <c r="BI184">
        <f t="shared" ca="1" si="90"/>
        <v>5</v>
      </c>
      <c r="BJ184">
        <f t="shared" ca="1" si="91"/>
        <v>6</v>
      </c>
      <c r="BK184">
        <f t="shared" ca="1" si="92"/>
        <v>2</v>
      </c>
      <c r="BL184">
        <f t="shared" ca="1" si="93"/>
        <v>2</v>
      </c>
      <c r="BM184" s="19" cm="1">
        <f t="array" aca="1" ref="BM184" ca="1">INDEX(Abilities[Element ID], $BL184)</f>
        <v>1</v>
      </c>
      <c r="BN184" s="19" cm="1">
        <f t="array" aca="1" ref="BN184" ca="1">INDEX(Abilities[Stamina Cost], $BL184)</f>
        <v>6</v>
      </c>
      <c r="BO184" s="19" cm="1">
        <f t="array" aca="1" ref="BO184" ca="1">INDEX(Abilities[Min Damage], $BL184)</f>
        <v>10</v>
      </c>
      <c r="BP184" s="19" cm="1">
        <f t="array" aca="1" ref="BP184" ca="1">INDEX(Abilities[Max Damage], $BL184)</f>
        <v>25</v>
      </c>
      <c r="BQ184" s="15">
        <f t="shared" ca="1" si="94"/>
        <v>14.501950955136966</v>
      </c>
      <c r="BR184" t="str" cm="1">
        <f t="array" aca="1" ref="BR184" ca="1">INDEX(Abilities[Special Effect], BL184)</f>
        <v>Sunder</v>
      </c>
      <c r="BS184" t="b" cm="1">
        <f t="array" aca="1" ref="BS184" ca="1">RAND() &lt;INDEX(Abilities[Effect Chance], BL184)*BA184/100</f>
        <v>1</v>
      </c>
      <c r="BT184" t="str">
        <f t="shared" ca="1" si="95"/>
        <v>Sunder</v>
      </c>
      <c r="BU184" s="15">
        <f t="shared" ca="1" si="96"/>
        <v>14.501950955136966</v>
      </c>
      <c r="BV184" s="15">
        <f t="shared" ca="1" si="97"/>
        <v>5.2705405682526907</v>
      </c>
      <c r="BW184" t="b">
        <f t="shared" ca="1" si="98"/>
        <v>1</v>
      </c>
      <c r="BX184" t="b">
        <f ca="1">AND(BW184, AT184=COUNTA(Parties[Opponent Party]))</f>
        <v>1</v>
      </c>
      <c r="BY184" s="15" cm="1">
        <f t="array" aca="1" ref="BY184" ca="1">INDEX(ElementMultiplier, AA184, BB184)*100/AZ184</f>
        <v>4.5454545454545459</v>
      </c>
      <c r="BZ184" s="19">
        <f t="shared" ca="1" si="99"/>
        <v>24</v>
      </c>
      <c r="CA184" s="19">
        <f t="shared" ca="1" si="100"/>
        <v>0</v>
      </c>
      <c r="CB184" s="19">
        <f t="shared" ca="1" si="101"/>
        <v>53</v>
      </c>
      <c r="CC184" s="19">
        <f t="shared" ca="1" si="102"/>
        <v>100</v>
      </c>
      <c r="CD184" s="19">
        <f t="shared" ca="1" si="103"/>
        <v>22</v>
      </c>
      <c r="CE184" s="19">
        <f t="shared" ca="1" si="104"/>
        <v>70</v>
      </c>
      <c r="CF184" t="str">
        <f t="shared" ca="1" si="105"/>
        <v>Player</v>
      </c>
    </row>
    <row r="185" spans="8:84">
      <c r="H185">
        <f t="shared" ca="1" si="71"/>
        <v>1</v>
      </c>
      <c r="I185" cm="1">
        <f t="array" aca="1" ref="I185" ca="1">IF(H185=H184, I184, INDEX(Parties[Player ID], H185))</f>
        <v>1</v>
      </c>
      <c r="J185" t="str" cm="1">
        <f t="array" aca="1" ref="J185" ca="1">IF(I185=I184,J184, INDEX(Monsters[Name], I185))</f>
        <v>Hades</v>
      </c>
      <c r="K185" cm="1">
        <f t="array" aca="1" ref="K185" ca="1">IF(AND($H185=$H184, CF184=""), AO184, INDEX(Monsters[Health], $I185))</f>
        <v>80</v>
      </c>
      <c r="L185" cm="1">
        <f t="array" aca="1" ref="L185" ca="1">IF(AND($H185=$H184, $CF184=""), AP184, INDEX(Monsters[Stamina], $I185))</f>
        <v>80</v>
      </c>
      <c r="M185" s="19" cm="1">
        <f t="array" aca="1" ref="M185" ca="1">IF(AND($H185=$H184, $CF184=""), AQ184, INDEX(Monsters[Attack], $I185))</f>
        <v>70</v>
      </c>
      <c r="N185" s="19" cm="1">
        <f t="array" aca="1" ref="N185" ca="1">IF(AND($H185=$H184, $CF184=""), AR184, INDEX(Monsters[Defense], $I185))</f>
        <v>65</v>
      </c>
      <c r="O185" s="19" cm="1">
        <f t="array" aca="1" ref="O185" ca="1">IF(AND($H185=$H184, $CF184=""), AS184, INDEX(Monsters[Luck], $I185))</f>
        <v>50</v>
      </c>
      <c r="P185" cm="1">
        <f t="array" aca="1" ref="P185" ca="1">IF(I185=I184, P184, MATCH(INDEX(Monsters[Element], I185), Elements, 0))</f>
        <v>1</v>
      </c>
      <c r="Q185" s="4" cm="1">
        <f t="array" aca="1" ref="Q185" ca="1">INDEX(Monsters[Chance to Use 2], I185)</f>
        <v>0.55000000000000004</v>
      </c>
      <c r="R185" cm="1">
        <f t="array" aca="1" ref="R185" ca="1">INDEX(Monsters[Ability 1 ID], I185)</f>
        <v>1</v>
      </c>
      <c r="S185" cm="1">
        <f t="array" aca="1" ref="S185" ca="1">INDEX(Monsters[Ability 2 ID], I185)</f>
        <v>7</v>
      </c>
      <c r="T185" cm="1">
        <f t="array" aca="1" ref="T185" ca="1">INDEX(Abilities[Stamina Cost], R185)</f>
        <v>5</v>
      </c>
      <c r="U185" cm="1">
        <f t="array" aca="1" ref="U185" ca="1">INDEX(Abilities[Stamina Cost], S185)</f>
        <v>5</v>
      </c>
      <c r="V185">
        <f t="shared" ca="1" si="72"/>
        <v>1</v>
      </c>
      <c r="W185">
        <f t="shared" ca="1" si="73"/>
        <v>5</v>
      </c>
      <c r="X185">
        <f t="shared" ca="1" si="74"/>
        <v>5</v>
      </c>
      <c r="Y185">
        <f t="shared" ca="1" si="75"/>
        <v>1</v>
      </c>
      <c r="Z185">
        <f t="shared" ca="1" si="76"/>
        <v>1</v>
      </c>
      <c r="AA185" s="19" cm="1">
        <f t="array" aca="1" ref="AA185" ca="1">INDEX(Abilities[Element ID], $Z185)</f>
        <v>1</v>
      </c>
      <c r="AB185" s="19" cm="1">
        <f t="array" aca="1" ref="AB185" ca="1">INDEX(Abilities[Stamina Cost], $Z185)</f>
        <v>5</v>
      </c>
      <c r="AC185" s="19" cm="1">
        <f t="array" aca="1" ref="AC185" ca="1">INDEX(Abilities[Min Damage], $Z185)</f>
        <v>3.5</v>
      </c>
      <c r="AD185" s="19" cm="1">
        <f t="array" aca="1" ref="AD185" ca="1">INDEX(Abilities[Max Damage], $Z185)</f>
        <v>10</v>
      </c>
      <c r="AE185" s="15">
        <f t="shared" ca="1" si="77"/>
        <v>3.7834067475788316</v>
      </c>
      <c r="AF185" t="str" cm="1">
        <f t="array" aca="1" ref="AF185" ca="1">INDEX(Abilities[Special Effect], Z185)</f>
        <v>Hit Chance</v>
      </c>
      <c r="AG185" t="b" cm="1">
        <f t="array" aca="1" ref="AG185" ca="1">RAND() &lt;INDEX(Abilities[Effect Chance], Z185)*O185/100</f>
        <v>0</v>
      </c>
      <c r="AH185" t="str">
        <f t="shared" ca="1" si="78"/>
        <v/>
      </c>
      <c r="AI185" s="15">
        <f t="shared" ca="1" si="79"/>
        <v>0</v>
      </c>
      <c r="AJ185" s="15">
        <f t="shared" ca="1" si="80"/>
        <v>6.5924073791851807</v>
      </c>
      <c r="AK185" t="b">
        <f t="shared" ca="1" si="81"/>
        <v>0</v>
      </c>
      <c r="AL185" t="b">
        <f ca="1">AND(AK185, H185=COUNTA(Parties[Player Party]))</f>
        <v>0</v>
      </c>
      <c r="AM185" s="15" cm="1">
        <f t="array" aca="1" ref="AM185" ca="1">INDEX(ElementMultiplier, BM185, P185)*100/N185</f>
        <v>0.76923076923076927</v>
      </c>
      <c r="AN185" s="15">
        <f t="shared" ca="1" si="82"/>
        <v>5</v>
      </c>
      <c r="AO185" s="19">
        <f t="shared" ca="1" si="83"/>
        <v>75</v>
      </c>
      <c r="AP185" s="19">
        <f t="shared" ca="1" si="84"/>
        <v>75</v>
      </c>
      <c r="AQ185" s="19">
        <f t="shared" ca="1" si="85"/>
        <v>70</v>
      </c>
      <c r="AR185" s="19">
        <f t="shared" ca="1" si="86"/>
        <v>65</v>
      </c>
      <c r="AS185" s="19">
        <f t="shared" ca="1" si="87"/>
        <v>50</v>
      </c>
      <c r="AT185">
        <f t="shared" ca="1" si="88"/>
        <v>1</v>
      </c>
      <c r="AU185" cm="1">
        <f t="array" aca="1" ref="AU185" ca="1">IF(AT185=AT184, AU184, INDEX(Parties[Opponent ID], AT185))</f>
        <v>8</v>
      </c>
      <c r="AV185" t="str" cm="1">
        <f t="array" aca="1" ref="AV185" ca="1">IF(AU185=AU184,AV184, INDEX(Monsters[Name], AU185))</f>
        <v>Ripper</v>
      </c>
      <c r="AW185" cm="1">
        <f t="array" aca="1" ref="AW185" ca="1">IF(AND($AT185=$AT184, $CF184=""), CA184, INDEX(Monsters[Health], $AU185))</f>
        <v>120</v>
      </c>
      <c r="AX185" cm="1">
        <f t="array" aca="1" ref="AX185" ca="1">IF(AND($AT185=$AT184, $CF184=""), CB184, INDEX(Monsters[Stamina], $AU185))</f>
        <v>90</v>
      </c>
      <c r="AY185" s="19" cm="1">
        <f t="array" aca="1" ref="AY185" ca="1">IF(AND($AT185=$AT184, $CF184=""), CC184, INDEX(Monsters[Attack], $AU185))</f>
        <v>100</v>
      </c>
      <c r="AZ185" s="19" cm="1">
        <f t="array" aca="1" ref="AZ185" ca="1">IF(AND($AT185=$AT184, $CF184=""), CD184, INDEX(Monsters[Defense], $AU185))</f>
        <v>18</v>
      </c>
      <c r="BA185" s="19" cm="1">
        <f t="array" aca="1" ref="BA185" ca="1">IF(AND($AT185=$AT184, $CF184=""), CE184, INDEX(Monsters[Luck], $AU185))</f>
        <v>70</v>
      </c>
      <c r="BB185" cm="1">
        <f t="array" aca="1" ref="BB185" ca="1">IF(AU185=AU184, BB184, MATCH(INDEX(Monsters[Element], AU185), Elements, 0))</f>
        <v>6</v>
      </c>
      <c r="BC185" s="4" cm="1">
        <f t="array" aca="1" ref="BC185" ca="1">INDEX(Monsters[Chance to Use 2], AU185)</f>
        <v>0.25</v>
      </c>
      <c r="BD185" cm="1">
        <f t="array" aca="1" ref="BD185" ca="1">INDEX(Monsters[Ability 1 ID], AU185)</f>
        <v>7</v>
      </c>
      <c r="BE185" cm="1">
        <f t="array" aca="1" ref="BE185" ca="1">INDEX(Monsters[Ability 2 ID], AU185)</f>
        <v>2</v>
      </c>
      <c r="BF185" cm="1">
        <f t="array" aca="1" ref="BF185" ca="1">INDEX(Abilities[Stamina Cost], BD185)</f>
        <v>5</v>
      </c>
      <c r="BG185" cm="1">
        <f t="array" aca="1" ref="BG185" ca="1">INDEX(Abilities[Stamina Cost], BE185)</f>
        <v>6</v>
      </c>
      <c r="BH185">
        <f t="shared" ca="1" si="89"/>
        <v>1</v>
      </c>
      <c r="BI185">
        <f t="shared" ca="1" si="90"/>
        <v>5</v>
      </c>
      <c r="BJ185">
        <f t="shared" ca="1" si="91"/>
        <v>6</v>
      </c>
      <c r="BK185">
        <f t="shared" ca="1" si="92"/>
        <v>1</v>
      </c>
      <c r="BL185">
        <f t="shared" ca="1" si="93"/>
        <v>7</v>
      </c>
      <c r="BM185" s="19" cm="1">
        <f t="array" aca="1" ref="BM185" ca="1">INDEX(Abilities[Element ID], $BL185)</f>
        <v>3</v>
      </c>
      <c r="BN185" s="19" cm="1">
        <f t="array" aca="1" ref="BN185" ca="1">INDEX(Abilities[Stamina Cost], $BL185)</f>
        <v>5</v>
      </c>
      <c r="BO185" s="19" cm="1">
        <f t="array" aca="1" ref="BO185" ca="1">INDEX(Abilities[Min Damage], $BL185)</f>
        <v>5</v>
      </c>
      <c r="BP185" s="19" cm="1">
        <f t="array" aca="1" ref="BP185" ca="1">INDEX(Abilities[Max Damage], $BL185)</f>
        <v>10</v>
      </c>
      <c r="BQ185" s="15">
        <f t="shared" ca="1" si="94"/>
        <v>6.5924073791851807</v>
      </c>
      <c r="BR185" t="str" cm="1">
        <f t="array" aca="1" ref="BR185" ca="1">INDEX(Abilities[Special Effect], BL185)</f>
        <v>Fortify</v>
      </c>
      <c r="BS185" t="b" cm="1">
        <f t="array" aca="1" ref="BS185" ca="1">RAND() &lt;INDEX(Abilities[Effect Chance], BL185)*BA185/100</f>
        <v>1</v>
      </c>
      <c r="BT185" t="str">
        <f t="shared" ca="1" si="95"/>
        <v>Fortify</v>
      </c>
      <c r="BU185" s="15">
        <f t="shared" ca="1" si="96"/>
        <v>6.5924073791851807</v>
      </c>
      <c r="BV185" s="15">
        <f t="shared" ca="1" si="97"/>
        <v>0</v>
      </c>
      <c r="BW185" t="b">
        <f t="shared" ca="1" si="98"/>
        <v>0</v>
      </c>
      <c r="BX185" t="b">
        <f ca="1">AND(BW185, AT185=COUNTA(Parties[Opponent Party]))</f>
        <v>0</v>
      </c>
      <c r="BY185" s="15" cm="1">
        <f t="array" aca="1" ref="BY185" ca="1">INDEX(ElementMultiplier, AA185, BB185)*100/AZ185</f>
        <v>8.3333333333333339</v>
      </c>
      <c r="BZ185" s="19">
        <f t="shared" ca="1" si="99"/>
        <v>0</v>
      </c>
      <c r="CA185" s="19">
        <f t="shared" ca="1" si="100"/>
        <v>120</v>
      </c>
      <c r="CB185" s="19">
        <f t="shared" ca="1" si="101"/>
        <v>85</v>
      </c>
      <c r="CC185" s="19">
        <f t="shared" ca="1" si="102"/>
        <v>100</v>
      </c>
      <c r="CD185" s="19">
        <f t="shared" ca="1" si="103"/>
        <v>20</v>
      </c>
      <c r="CE185" s="19">
        <f t="shared" ca="1" si="104"/>
        <v>70</v>
      </c>
      <c r="CF185" t="str">
        <f t="shared" ca="1" si="105"/>
        <v/>
      </c>
    </row>
    <row r="186" spans="8:84">
      <c r="H186">
        <f t="shared" ca="1" si="71"/>
        <v>1</v>
      </c>
      <c r="I186" cm="1">
        <f t="array" aca="1" ref="I186" ca="1">IF(H186=H185, I185, INDEX(Parties[Player ID], H186))</f>
        <v>1</v>
      </c>
      <c r="J186" t="str" cm="1">
        <f t="array" aca="1" ref="J186" ca="1">IF(I186=I185,J185, INDEX(Monsters[Name], I186))</f>
        <v>Hades</v>
      </c>
      <c r="K186" cm="1">
        <f t="array" aca="1" ref="K186" ca="1">IF(AND($H186=$H185, CF185=""), AO185, INDEX(Monsters[Health], $I186))</f>
        <v>75</v>
      </c>
      <c r="L186" cm="1">
        <f t="array" aca="1" ref="L186" ca="1">IF(AND($H186=$H185, $CF185=""), AP185, INDEX(Monsters[Stamina], $I186))</f>
        <v>75</v>
      </c>
      <c r="M186" s="19" cm="1">
        <f t="array" aca="1" ref="M186" ca="1">IF(AND($H186=$H185, $CF185=""), AQ185, INDEX(Monsters[Attack], $I186))</f>
        <v>70</v>
      </c>
      <c r="N186" s="19" cm="1">
        <f t="array" aca="1" ref="N186" ca="1">IF(AND($H186=$H185, $CF185=""), AR185, INDEX(Monsters[Defense], $I186))</f>
        <v>65</v>
      </c>
      <c r="O186" s="19" cm="1">
        <f t="array" aca="1" ref="O186" ca="1">IF(AND($H186=$H185, $CF185=""), AS185, INDEX(Monsters[Luck], $I186))</f>
        <v>50</v>
      </c>
      <c r="P186" cm="1">
        <f t="array" aca="1" ref="P186" ca="1">IF(I186=I185, P185, MATCH(INDEX(Monsters[Element], I186), Elements, 0))</f>
        <v>1</v>
      </c>
      <c r="Q186" s="4" cm="1">
        <f t="array" aca="1" ref="Q186" ca="1">INDEX(Monsters[Chance to Use 2], I186)</f>
        <v>0.55000000000000004</v>
      </c>
      <c r="R186" cm="1">
        <f t="array" aca="1" ref="R186" ca="1">INDEX(Monsters[Ability 1 ID], I186)</f>
        <v>1</v>
      </c>
      <c r="S186" cm="1">
        <f t="array" aca="1" ref="S186" ca="1">INDEX(Monsters[Ability 2 ID], I186)</f>
        <v>7</v>
      </c>
      <c r="T186" cm="1">
        <f t="array" aca="1" ref="T186" ca="1">INDEX(Abilities[Stamina Cost], R186)</f>
        <v>5</v>
      </c>
      <c r="U186" cm="1">
        <f t="array" aca="1" ref="U186" ca="1">INDEX(Abilities[Stamina Cost], S186)</f>
        <v>5</v>
      </c>
      <c r="V186">
        <f t="shared" ca="1" si="72"/>
        <v>1</v>
      </c>
      <c r="W186">
        <f t="shared" ca="1" si="73"/>
        <v>5</v>
      </c>
      <c r="X186">
        <f t="shared" ca="1" si="74"/>
        <v>5</v>
      </c>
      <c r="Y186">
        <f t="shared" ca="1" si="75"/>
        <v>2</v>
      </c>
      <c r="Z186">
        <f t="shared" ca="1" si="76"/>
        <v>7</v>
      </c>
      <c r="AA186" s="19" cm="1">
        <f t="array" aca="1" ref="AA186" ca="1">INDEX(Abilities[Element ID], $Z186)</f>
        <v>3</v>
      </c>
      <c r="AB186" s="19" cm="1">
        <f t="array" aca="1" ref="AB186" ca="1">INDEX(Abilities[Stamina Cost], $Z186)</f>
        <v>5</v>
      </c>
      <c r="AC186" s="19" cm="1">
        <f t="array" aca="1" ref="AC186" ca="1">INDEX(Abilities[Min Damage], $Z186)</f>
        <v>5</v>
      </c>
      <c r="AD186" s="19" cm="1">
        <f t="array" aca="1" ref="AD186" ca="1">INDEX(Abilities[Max Damage], $Z186)</f>
        <v>10</v>
      </c>
      <c r="AE186" s="15">
        <f t="shared" ca="1" si="77"/>
        <v>6.0592566581237035</v>
      </c>
      <c r="AF186" t="str" cm="1">
        <f t="array" aca="1" ref="AF186" ca="1">INDEX(Abilities[Special Effect], Z186)</f>
        <v>Fortify</v>
      </c>
      <c r="AG186" t="b" cm="1">
        <f t="array" aca="1" ref="AG186" ca="1">RAND() &lt;INDEX(Abilities[Effect Chance], Z186)*O186/100</f>
        <v>1</v>
      </c>
      <c r="AH186" t="str">
        <f t="shared" ca="1" si="78"/>
        <v>Fortify</v>
      </c>
      <c r="AI186" s="15">
        <f t="shared" ca="1" si="79"/>
        <v>6.0592566581237035</v>
      </c>
      <c r="AJ186" s="15">
        <f t="shared" ca="1" si="80"/>
        <v>18.03598996408931</v>
      </c>
      <c r="AK186" t="b">
        <f t="shared" ca="1" si="81"/>
        <v>0</v>
      </c>
      <c r="AL186" t="b">
        <f ca="1">AND(AK186, H186=COUNTA(Parties[Player Party]))</f>
        <v>0</v>
      </c>
      <c r="AM186" s="15" cm="1">
        <f t="array" aca="1" ref="AM186" ca="1">INDEX(ElementMultiplier, BM186, P186)*100/N186</f>
        <v>1.5384615384615385</v>
      </c>
      <c r="AN186" s="15">
        <f t="shared" ca="1" si="82"/>
        <v>28</v>
      </c>
      <c r="AO186" s="19">
        <f t="shared" ca="1" si="83"/>
        <v>47</v>
      </c>
      <c r="AP186" s="19">
        <f t="shared" ca="1" si="84"/>
        <v>70</v>
      </c>
      <c r="AQ186" s="19">
        <f t="shared" ca="1" si="85"/>
        <v>70</v>
      </c>
      <c r="AR186" s="19">
        <f t="shared" ca="1" si="86"/>
        <v>72</v>
      </c>
      <c r="AS186" s="19">
        <f t="shared" ca="1" si="87"/>
        <v>50</v>
      </c>
      <c r="AT186">
        <f t="shared" ca="1" si="88"/>
        <v>1</v>
      </c>
      <c r="AU186" cm="1">
        <f t="array" aca="1" ref="AU186" ca="1">IF(AT186=AT185, AU185, INDEX(Parties[Opponent ID], AT186))</f>
        <v>8</v>
      </c>
      <c r="AV186" t="str" cm="1">
        <f t="array" aca="1" ref="AV186" ca="1">IF(AU186=AU185,AV185, INDEX(Monsters[Name], AU186))</f>
        <v>Ripper</v>
      </c>
      <c r="AW186" cm="1">
        <f t="array" aca="1" ref="AW186" ca="1">IF(AND($AT186=$AT185, $CF185=""), CA185, INDEX(Monsters[Health], $AU186))</f>
        <v>120</v>
      </c>
      <c r="AX186" cm="1">
        <f t="array" aca="1" ref="AX186" ca="1">IF(AND($AT186=$AT185, $CF185=""), CB185, INDEX(Monsters[Stamina], $AU186))</f>
        <v>85</v>
      </c>
      <c r="AY186" s="19" cm="1">
        <f t="array" aca="1" ref="AY186" ca="1">IF(AND($AT186=$AT185, $CF185=""), CC185, INDEX(Monsters[Attack], $AU186))</f>
        <v>100</v>
      </c>
      <c r="AZ186" s="19" cm="1">
        <f t="array" aca="1" ref="AZ186" ca="1">IF(AND($AT186=$AT185, $CF185=""), CD185, INDEX(Monsters[Defense], $AU186))</f>
        <v>20</v>
      </c>
      <c r="BA186" s="19" cm="1">
        <f t="array" aca="1" ref="BA186" ca="1">IF(AND($AT186=$AT185, $CF185=""), CE185, INDEX(Monsters[Luck], $AU186))</f>
        <v>70</v>
      </c>
      <c r="BB186" cm="1">
        <f t="array" aca="1" ref="BB186" ca="1">IF(AU186=AU185, BB185, MATCH(INDEX(Monsters[Element], AU186), Elements, 0))</f>
        <v>6</v>
      </c>
      <c r="BC186" s="4" cm="1">
        <f t="array" aca="1" ref="BC186" ca="1">INDEX(Monsters[Chance to Use 2], AU186)</f>
        <v>0.25</v>
      </c>
      <c r="BD186" cm="1">
        <f t="array" aca="1" ref="BD186" ca="1">INDEX(Monsters[Ability 1 ID], AU186)</f>
        <v>7</v>
      </c>
      <c r="BE186" cm="1">
        <f t="array" aca="1" ref="BE186" ca="1">INDEX(Monsters[Ability 2 ID], AU186)</f>
        <v>2</v>
      </c>
      <c r="BF186" cm="1">
        <f t="array" aca="1" ref="BF186" ca="1">INDEX(Abilities[Stamina Cost], BD186)</f>
        <v>5</v>
      </c>
      <c r="BG186" cm="1">
        <f t="array" aca="1" ref="BG186" ca="1">INDEX(Abilities[Stamina Cost], BE186)</f>
        <v>6</v>
      </c>
      <c r="BH186">
        <f t="shared" ca="1" si="89"/>
        <v>1</v>
      </c>
      <c r="BI186">
        <f t="shared" ca="1" si="90"/>
        <v>5</v>
      </c>
      <c r="BJ186">
        <f t="shared" ca="1" si="91"/>
        <v>6</v>
      </c>
      <c r="BK186">
        <f t="shared" ca="1" si="92"/>
        <v>2</v>
      </c>
      <c r="BL186">
        <f t="shared" ca="1" si="93"/>
        <v>2</v>
      </c>
      <c r="BM186" s="19" cm="1">
        <f t="array" aca="1" ref="BM186" ca="1">INDEX(Abilities[Element ID], $BL186)</f>
        <v>1</v>
      </c>
      <c r="BN186" s="19" cm="1">
        <f t="array" aca="1" ref="BN186" ca="1">INDEX(Abilities[Stamina Cost], $BL186)</f>
        <v>6</v>
      </c>
      <c r="BO186" s="19" cm="1">
        <f t="array" aca="1" ref="BO186" ca="1">INDEX(Abilities[Min Damage], $BL186)</f>
        <v>10</v>
      </c>
      <c r="BP186" s="19" cm="1">
        <f t="array" aca="1" ref="BP186" ca="1">INDEX(Abilities[Max Damage], $BL186)</f>
        <v>25</v>
      </c>
      <c r="BQ186" s="15">
        <f t="shared" ca="1" si="94"/>
        <v>18.03598996408931</v>
      </c>
      <c r="BR186" t="str" cm="1">
        <f t="array" aca="1" ref="BR186" ca="1">INDEX(Abilities[Special Effect], BL186)</f>
        <v>Sunder</v>
      </c>
      <c r="BS186" t="b" cm="1">
        <f t="array" aca="1" ref="BS186" ca="1">RAND() &lt;INDEX(Abilities[Effect Chance], BL186)*BA186/100</f>
        <v>0</v>
      </c>
      <c r="BT186" t="str">
        <f t="shared" ca="1" si="95"/>
        <v/>
      </c>
      <c r="BU186" s="15">
        <f t="shared" ca="1" si="96"/>
        <v>18.03598996408931</v>
      </c>
      <c r="BV186" s="15">
        <f t="shared" ca="1" si="97"/>
        <v>6.0592566581237035</v>
      </c>
      <c r="BW186" t="b">
        <f t="shared" ca="1" si="98"/>
        <v>0</v>
      </c>
      <c r="BX186" t="b">
        <f ca="1">AND(BW186, AT186=COUNTA(Parties[Opponent Party]))</f>
        <v>0</v>
      </c>
      <c r="BY186" s="15" cm="1">
        <f t="array" aca="1" ref="BY186" ca="1">INDEX(ElementMultiplier, AA186, BB186)*100/AZ186</f>
        <v>5</v>
      </c>
      <c r="BZ186" s="19">
        <f t="shared" ca="1" si="99"/>
        <v>30</v>
      </c>
      <c r="CA186" s="19">
        <f t="shared" ca="1" si="100"/>
        <v>90</v>
      </c>
      <c r="CB186" s="19">
        <f t="shared" ca="1" si="101"/>
        <v>79</v>
      </c>
      <c r="CC186" s="19">
        <f t="shared" ca="1" si="102"/>
        <v>100</v>
      </c>
      <c r="CD186" s="19">
        <f t="shared" ca="1" si="103"/>
        <v>20</v>
      </c>
      <c r="CE186" s="19">
        <f t="shared" ca="1" si="104"/>
        <v>70</v>
      </c>
      <c r="CF186" t="str">
        <f t="shared" ca="1" si="105"/>
        <v/>
      </c>
    </row>
    <row r="187" spans="8:84">
      <c r="H187">
        <f t="shared" ca="1" si="71"/>
        <v>1</v>
      </c>
      <c r="I187" cm="1">
        <f t="array" aca="1" ref="I187" ca="1">IF(H187=H186, I186, INDEX(Parties[Player ID], H187))</f>
        <v>1</v>
      </c>
      <c r="J187" t="str" cm="1">
        <f t="array" aca="1" ref="J187" ca="1">IF(I187=I186,J186, INDEX(Monsters[Name], I187))</f>
        <v>Hades</v>
      </c>
      <c r="K187" cm="1">
        <f t="array" aca="1" ref="K187" ca="1">IF(AND($H187=$H186, CF186=""), AO186, INDEX(Monsters[Health], $I187))</f>
        <v>47</v>
      </c>
      <c r="L187" cm="1">
        <f t="array" aca="1" ref="L187" ca="1">IF(AND($H187=$H186, $CF186=""), AP186, INDEX(Monsters[Stamina], $I187))</f>
        <v>70</v>
      </c>
      <c r="M187" s="19" cm="1">
        <f t="array" aca="1" ref="M187" ca="1">IF(AND($H187=$H186, $CF186=""), AQ186, INDEX(Monsters[Attack], $I187))</f>
        <v>70</v>
      </c>
      <c r="N187" s="19" cm="1">
        <f t="array" aca="1" ref="N187" ca="1">IF(AND($H187=$H186, $CF186=""), AR186, INDEX(Monsters[Defense], $I187))</f>
        <v>72</v>
      </c>
      <c r="O187" s="19" cm="1">
        <f t="array" aca="1" ref="O187" ca="1">IF(AND($H187=$H186, $CF186=""), AS186, INDEX(Monsters[Luck], $I187))</f>
        <v>50</v>
      </c>
      <c r="P187" cm="1">
        <f t="array" aca="1" ref="P187" ca="1">IF(I187=I186, P186, MATCH(INDEX(Monsters[Element], I187), Elements, 0))</f>
        <v>1</v>
      </c>
      <c r="Q187" s="4" cm="1">
        <f t="array" aca="1" ref="Q187" ca="1">INDEX(Monsters[Chance to Use 2], I187)</f>
        <v>0.55000000000000004</v>
      </c>
      <c r="R187" cm="1">
        <f t="array" aca="1" ref="R187" ca="1">INDEX(Monsters[Ability 1 ID], I187)</f>
        <v>1</v>
      </c>
      <c r="S187" cm="1">
        <f t="array" aca="1" ref="S187" ca="1">INDEX(Monsters[Ability 2 ID], I187)</f>
        <v>7</v>
      </c>
      <c r="T187" cm="1">
        <f t="array" aca="1" ref="T187" ca="1">INDEX(Abilities[Stamina Cost], R187)</f>
        <v>5</v>
      </c>
      <c r="U187" cm="1">
        <f t="array" aca="1" ref="U187" ca="1">INDEX(Abilities[Stamina Cost], S187)</f>
        <v>5</v>
      </c>
      <c r="V187">
        <f t="shared" ca="1" si="72"/>
        <v>1</v>
      </c>
      <c r="W187">
        <f t="shared" ca="1" si="73"/>
        <v>5</v>
      </c>
      <c r="X187">
        <f t="shared" ca="1" si="74"/>
        <v>5</v>
      </c>
      <c r="Y187">
        <f t="shared" ca="1" si="75"/>
        <v>2</v>
      </c>
      <c r="Z187">
        <f t="shared" ca="1" si="76"/>
        <v>7</v>
      </c>
      <c r="AA187" s="19" cm="1">
        <f t="array" aca="1" ref="AA187" ca="1">INDEX(Abilities[Element ID], $Z187)</f>
        <v>3</v>
      </c>
      <c r="AB187" s="19" cm="1">
        <f t="array" aca="1" ref="AB187" ca="1">INDEX(Abilities[Stamina Cost], $Z187)</f>
        <v>5</v>
      </c>
      <c r="AC187" s="19" cm="1">
        <f t="array" aca="1" ref="AC187" ca="1">INDEX(Abilities[Min Damage], $Z187)</f>
        <v>5</v>
      </c>
      <c r="AD187" s="19" cm="1">
        <f t="array" aca="1" ref="AD187" ca="1">INDEX(Abilities[Max Damage], $Z187)</f>
        <v>10</v>
      </c>
      <c r="AE187" s="15">
        <f t="shared" ca="1" si="77"/>
        <v>6.2224806679767424</v>
      </c>
      <c r="AF187" t="str" cm="1">
        <f t="array" aca="1" ref="AF187" ca="1">INDEX(Abilities[Special Effect], Z187)</f>
        <v>Fortify</v>
      </c>
      <c r="AG187" t="b" cm="1">
        <f t="array" aca="1" ref="AG187" ca="1">RAND() &lt;INDEX(Abilities[Effect Chance], Z187)*O187/100</f>
        <v>0</v>
      </c>
      <c r="AH187" t="str">
        <f t="shared" ca="1" si="78"/>
        <v/>
      </c>
      <c r="AI187" s="15">
        <f t="shared" ca="1" si="79"/>
        <v>6.2224806679767424</v>
      </c>
      <c r="AJ187" s="15">
        <f t="shared" ca="1" si="80"/>
        <v>7.9957682688144276</v>
      </c>
      <c r="AK187" t="b">
        <f t="shared" ca="1" si="81"/>
        <v>0</v>
      </c>
      <c r="AL187" t="b">
        <f ca="1">AND(AK187, H187=COUNTA(Parties[Player Party]))</f>
        <v>0</v>
      </c>
      <c r="AM187" s="15" cm="1">
        <f t="array" aca="1" ref="AM187" ca="1">INDEX(ElementMultiplier, BM187, P187)*100/N187</f>
        <v>0.69444444444444442</v>
      </c>
      <c r="AN187" s="15">
        <f t="shared" ca="1" si="82"/>
        <v>6</v>
      </c>
      <c r="AO187" s="19">
        <f t="shared" ca="1" si="83"/>
        <v>41</v>
      </c>
      <c r="AP187" s="19">
        <f t="shared" ca="1" si="84"/>
        <v>65</v>
      </c>
      <c r="AQ187" s="19">
        <f t="shared" ca="1" si="85"/>
        <v>70</v>
      </c>
      <c r="AR187" s="19">
        <f t="shared" ca="1" si="86"/>
        <v>72</v>
      </c>
      <c r="AS187" s="19">
        <f t="shared" ca="1" si="87"/>
        <v>50</v>
      </c>
      <c r="AT187">
        <f t="shared" ca="1" si="88"/>
        <v>1</v>
      </c>
      <c r="AU187" cm="1">
        <f t="array" aca="1" ref="AU187" ca="1">IF(AT187=AT186, AU186, INDEX(Parties[Opponent ID], AT187))</f>
        <v>8</v>
      </c>
      <c r="AV187" t="str" cm="1">
        <f t="array" aca="1" ref="AV187" ca="1">IF(AU187=AU186,AV186, INDEX(Monsters[Name], AU187))</f>
        <v>Ripper</v>
      </c>
      <c r="AW187" cm="1">
        <f t="array" aca="1" ref="AW187" ca="1">IF(AND($AT187=$AT186, $CF186=""), CA186, INDEX(Monsters[Health], $AU187))</f>
        <v>90</v>
      </c>
      <c r="AX187" cm="1">
        <f t="array" aca="1" ref="AX187" ca="1">IF(AND($AT187=$AT186, $CF186=""), CB186, INDEX(Monsters[Stamina], $AU187))</f>
        <v>79</v>
      </c>
      <c r="AY187" s="19" cm="1">
        <f t="array" aca="1" ref="AY187" ca="1">IF(AND($AT187=$AT186, $CF186=""), CC186, INDEX(Monsters[Attack], $AU187))</f>
        <v>100</v>
      </c>
      <c r="AZ187" s="19" cm="1">
        <f t="array" aca="1" ref="AZ187" ca="1">IF(AND($AT187=$AT186, $CF186=""), CD186, INDEX(Monsters[Defense], $AU187))</f>
        <v>20</v>
      </c>
      <c r="BA187" s="19" cm="1">
        <f t="array" aca="1" ref="BA187" ca="1">IF(AND($AT187=$AT186, $CF186=""), CE186, INDEX(Monsters[Luck], $AU187))</f>
        <v>70</v>
      </c>
      <c r="BB187" cm="1">
        <f t="array" aca="1" ref="BB187" ca="1">IF(AU187=AU186, BB186, MATCH(INDEX(Monsters[Element], AU187), Elements, 0))</f>
        <v>6</v>
      </c>
      <c r="BC187" s="4" cm="1">
        <f t="array" aca="1" ref="BC187" ca="1">INDEX(Monsters[Chance to Use 2], AU187)</f>
        <v>0.25</v>
      </c>
      <c r="BD187" cm="1">
        <f t="array" aca="1" ref="BD187" ca="1">INDEX(Monsters[Ability 1 ID], AU187)</f>
        <v>7</v>
      </c>
      <c r="BE187" cm="1">
        <f t="array" aca="1" ref="BE187" ca="1">INDEX(Monsters[Ability 2 ID], AU187)</f>
        <v>2</v>
      </c>
      <c r="BF187" cm="1">
        <f t="array" aca="1" ref="BF187" ca="1">INDEX(Abilities[Stamina Cost], BD187)</f>
        <v>5</v>
      </c>
      <c r="BG187" cm="1">
        <f t="array" aca="1" ref="BG187" ca="1">INDEX(Abilities[Stamina Cost], BE187)</f>
        <v>6</v>
      </c>
      <c r="BH187">
        <f t="shared" ca="1" si="89"/>
        <v>1</v>
      </c>
      <c r="BI187">
        <f t="shared" ca="1" si="90"/>
        <v>5</v>
      </c>
      <c r="BJ187">
        <f t="shared" ca="1" si="91"/>
        <v>6</v>
      </c>
      <c r="BK187">
        <f t="shared" ca="1" si="92"/>
        <v>1</v>
      </c>
      <c r="BL187">
        <f t="shared" ca="1" si="93"/>
        <v>7</v>
      </c>
      <c r="BM187" s="19" cm="1">
        <f t="array" aca="1" ref="BM187" ca="1">INDEX(Abilities[Element ID], $BL187)</f>
        <v>3</v>
      </c>
      <c r="BN187" s="19" cm="1">
        <f t="array" aca="1" ref="BN187" ca="1">INDEX(Abilities[Stamina Cost], $BL187)</f>
        <v>5</v>
      </c>
      <c r="BO187" s="19" cm="1">
        <f t="array" aca="1" ref="BO187" ca="1">INDEX(Abilities[Min Damage], $BL187)</f>
        <v>5</v>
      </c>
      <c r="BP187" s="19" cm="1">
        <f t="array" aca="1" ref="BP187" ca="1">INDEX(Abilities[Max Damage], $BL187)</f>
        <v>10</v>
      </c>
      <c r="BQ187" s="15">
        <f t="shared" ca="1" si="94"/>
        <v>7.9957682688144276</v>
      </c>
      <c r="BR187" t="str" cm="1">
        <f t="array" aca="1" ref="BR187" ca="1">INDEX(Abilities[Special Effect], BL187)</f>
        <v>Fortify</v>
      </c>
      <c r="BS187" t="b" cm="1">
        <f t="array" aca="1" ref="BS187" ca="1">RAND() &lt;INDEX(Abilities[Effect Chance], BL187)*BA187/100</f>
        <v>1</v>
      </c>
      <c r="BT187" t="str">
        <f t="shared" ca="1" si="95"/>
        <v>Fortify</v>
      </c>
      <c r="BU187" s="15">
        <f t="shared" ca="1" si="96"/>
        <v>7.9957682688144276</v>
      </c>
      <c r="BV187" s="15">
        <f t="shared" ca="1" si="97"/>
        <v>6.2224806679767424</v>
      </c>
      <c r="BW187" t="b">
        <f t="shared" ca="1" si="98"/>
        <v>0</v>
      </c>
      <c r="BX187" t="b">
        <f ca="1">AND(BW187, AT187=COUNTA(Parties[Opponent Party]))</f>
        <v>0</v>
      </c>
      <c r="BY187" s="15" cm="1">
        <f t="array" aca="1" ref="BY187" ca="1">INDEX(ElementMultiplier, AA187, BB187)*100/AZ187</f>
        <v>5</v>
      </c>
      <c r="BZ187" s="19">
        <f t="shared" ca="1" si="99"/>
        <v>31</v>
      </c>
      <c r="CA187" s="19">
        <f t="shared" ca="1" si="100"/>
        <v>59</v>
      </c>
      <c r="CB187" s="19">
        <f t="shared" ca="1" si="101"/>
        <v>74</v>
      </c>
      <c r="CC187" s="19">
        <f t="shared" ca="1" si="102"/>
        <v>100</v>
      </c>
      <c r="CD187" s="19">
        <f t="shared" ca="1" si="103"/>
        <v>22</v>
      </c>
      <c r="CE187" s="19">
        <f t="shared" ca="1" si="104"/>
        <v>70</v>
      </c>
      <c r="CF187" t="str">
        <f t="shared" ca="1" si="105"/>
        <v/>
      </c>
    </row>
    <row r="188" spans="8:84">
      <c r="H188">
        <f t="shared" ca="1" si="71"/>
        <v>1</v>
      </c>
      <c r="I188" cm="1">
        <f t="array" aca="1" ref="I188" ca="1">IF(H188=H187, I187, INDEX(Parties[Player ID], H188))</f>
        <v>1</v>
      </c>
      <c r="J188" t="str" cm="1">
        <f t="array" aca="1" ref="J188" ca="1">IF(I188=I187,J187, INDEX(Monsters[Name], I188))</f>
        <v>Hades</v>
      </c>
      <c r="K188" cm="1">
        <f t="array" aca="1" ref="K188" ca="1">IF(AND($H188=$H187, CF187=""), AO187, INDEX(Monsters[Health], $I188))</f>
        <v>41</v>
      </c>
      <c r="L188" cm="1">
        <f t="array" aca="1" ref="L188" ca="1">IF(AND($H188=$H187, $CF187=""), AP187, INDEX(Monsters[Stamina], $I188))</f>
        <v>65</v>
      </c>
      <c r="M188" s="19" cm="1">
        <f t="array" aca="1" ref="M188" ca="1">IF(AND($H188=$H187, $CF187=""), AQ187, INDEX(Monsters[Attack], $I188))</f>
        <v>70</v>
      </c>
      <c r="N188" s="19" cm="1">
        <f t="array" aca="1" ref="N188" ca="1">IF(AND($H188=$H187, $CF187=""), AR187, INDEX(Monsters[Defense], $I188))</f>
        <v>72</v>
      </c>
      <c r="O188" s="19" cm="1">
        <f t="array" aca="1" ref="O188" ca="1">IF(AND($H188=$H187, $CF187=""), AS187, INDEX(Monsters[Luck], $I188))</f>
        <v>50</v>
      </c>
      <c r="P188" cm="1">
        <f t="array" aca="1" ref="P188" ca="1">IF(I188=I187, P187, MATCH(INDEX(Monsters[Element], I188), Elements, 0))</f>
        <v>1</v>
      </c>
      <c r="Q188" s="4" cm="1">
        <f t="array" aca="1" ref="Q188" ca="1">INDEX(Monsters[Chance to Use 2], I188)</f>
        <v>0.55000000000000004</v>
      </c>
      <c r="R188" cm="1">
        <f t="array" aca="1" ref="R188" ca="1">INDEX(Monsters[Ability 1 ID], I188)</f>
        <v>1</v>
      </c>
      <c r="S188" cm="1">
        <f t="array" aca="1" ref="S188" ca="1">INDEX(Monsters[Ability 2 ID], I188)</f>
        <v>7</v>
      </c>
      <c r="T188" cm="1">
        <f t="array" aca="1" ref="T188" ca="1">INDEX(Abilities[Stamina Cost], R188)</f>
        <v>5</v>
      </c>
      <c r="U188" cm="1">
        <f t="array" aca="1" ref="U188" ca="1">INDEX(Abilities[Stamina Cost], S188)</f>
        <v>5</v>
      </c>
      <c r="V188">
        <f t="shared" ca="1" si="72"/>
        <v>1</v>
      </c>
      <c r="W188">
        <f t="shared" ca="1" si="73"/>
        <v>5</v>
      </c>
      <c r="X188">
        <f t="shared" ca="1" si="74"/>
        <v>5</v>
      </c>
      <c r="Y188">
        <f t="shared" ca="1" si="75"/>
        <v>1</v>
      </c>
      <c r="Z188">
        <f t="shared" ca="1" si="76"/>
        <v>1</v>
      </c>
      <c r="AA188" s="19" cm="1">
        <f t="array" aca="1" ref="AA188" ca="1">INDEX(Abilities[Element ID], $Z188)</f>
        <v>1</v>
      </c>
      <c r="AB188" s="19" cm="1">
        <f t="array" aca="1" ref="AB188" ca="1">INDEX(Abilities[Stamina Cost], $Z188)</f>
        <v>5</v>
      </c>
      <c r="AC188" s="19" cm="1">
        <f t="array" aca="1" ref="AC188" ca="1">INDEX(Abilities[Min Damage], $Z188)</f>
        <v>3.5</v>
      </c>
      <c r="AD188" s="19" cm="1">
        <f t="array" aca="1" ref="AD188" ca="1">INDEX(Abilities[Max Damage], $Z188)</f>
        <v>10</v>
      </c>
      <c r="AE188" s="15">
        <f t="shared" ca="1" si="77"/>
        <v>5.2702295718070999</v>
      </c>
      <c r="AF188" t="str" cm="1">
        <f t="array" aca="1" ref="AF188" ca="1">INDEX(Abilities[Special Effect], Z188)</f>
        <v>Hit Chance</v>
      </c>
      <c r="AG188" t="b" cm="1">
        <f t="array" aca="1" ref="AG188" ca="1">RAND() &lt;INDEX(Abilities[Effect Chance], Z188)*O188/100</f>
        <v>1</v>
      </c>
      <c r="AH188" t="str">
        <f t="shared" ca="1" si="78"/>
        <v>Hit Chance</v>
      </c>
      <c r="AI188" s="15">
        <f t="shared" ca="1" si="79"/>
        <v>5.2702295718070999</v>
      </c>
      <c r="AJ188" s="15">
        <f t="shared" ca="1" si="80"/>
        <v>17.251888571523654</v>
      </c>
      <c r="AK188" t="b">
        <f t="shared" ca="1" si="81"/>
        <v>0</v>
      </c>
      <c r="AL188" t="b">
        <f ca="1">AND(AK188, H188=COUNTA(Parties[Player Party]))</f>
        <v>0</v>
      </c>
      <c r="AM188" s="15" cm="1">
        <f t="array" aca="1" ref="AM188" ca="1">INDEX(ElementMultiplier, BM188, P188)*100/N188</f>
        <v>1.3888888888888888</v>
      </c>
      <c r="AN188" s="15">
        <f t="shared" ca="1" si="82"/>
        <v>24</v>
      </c>
      <c r="AO188" s="19">
        <f t="shared" ca="1" si="83"/>
        <v>17</v>
      </c>
      <c r="AP188" s="19">
        <f t="shared" ca="1" si="84"/>
        <v>60</v>
      </c>
      <c r="AQ188" s="19">
        <f t="shared" ca="1" si="85"/>
        <v>70</v>
      </c>
      <c r="AR188" s="19">
        <f t="shared" ca="1" si="86"/>
        <v>72</v>
      </c>
      <c r="AS188" s="19">
        <f t="shared" ca="1" si="87"/>
        <v>50</v>
      </c>
      <c r="AT188">
        <f t="shared" ca="1" si="88"/>
        <v>1</v>
      </c>
      <c r="AU188" cm="1">
        <f t="array" aca="1" ref="AU188" ca="1">IF(AT188=AT187, AU187, INDEX(Parties[Opponent ID], AT188))</f>
        <v>8</v>
      </c>
      <c r="AV188" t="str" cm="1">
        <f t="array" aca="1" ref="AV188" ca="1">IF(AU188=AU187,AV187, INDEX(Monsters[Name], AU188))</f>
        <v>Ripper</v>
      </c>
      <c r="AW188" cm="1">
        <f t="array" aca="1" ref="AW188" ca="1">IF(AND($AT188=$AT187, $CF187=""), CA187, INDEX(Monsters[Health], $AU188))</f>
        <v>59</v>
      </c>
      <c r="AX188" cm="1">
        <f t="array" aca="1" ref="AX188" ca="1">IF(AND($AT188=$AT187, $CF187=""), CB187, INDEX(Monsters[Stamina], $AU188))</f>
        <v>74</v>
      </c>
      <c r="AY188" s="19" cm="1">
        <f t="array" aca="1" ref="AY188" ca="1">IF(AND($AT188=$AT187, $CF187=""), CC187, INDEX(Monsters[Attack], $AU188))</f>
        <v>100</v>
      </c>
      <c r="AZ188" s="19" cm="1">
        <f t="array" aca="1" ref="AZ188" ca="1">IF(AND($AT188=$AT187, $CF187=""), CD187, INDEX(Monsters[Defense], $AU188))</f>
        <v>22</v>
      </c>
      <c r="BA188" s="19" cm="1">
        <f t="array" aca="1" ref="BA188" ca="1">IF(AND($AT188=$AT187, $CF187=""), CE187, INDEX(Monsters[Luck], $AU188))</f>
        <v>70</v>
      </c>
      <c r="BB188" cm="1">
        <f t="array" aca="1" ref="BB188" ca="1">IF(AU188=AU187, BB187, MATCH(INDEX(Monsters[Element], AU188), Elements, 0))</f>
        <v>6</v>
      </c>
      <c r="BC188" s="4" cm="1">
        <f t="array" aca="1" ref="BC188" ca="1">INDEX(Monsters[Chance to Use 2], AU188)</f>
        <v>0.25</v>
      </c>
      <c r="BD188" cm="1">
        <f t="array" aca="1" ref="BD188" ca="1">INDEX(Monsters[Ability 1 ID], AU188)</f>
        <v>7</v>
      </c>
      <c r="BE188" cm="1">
        <f t="array" aca="1" ref="BE188" ca="1">INDEX(Monsters[Ability 2 ID], AU188)</f>
        <v>2</v>
      </c>
      <c r="BF188" cm="1">
        <f t="array" aca="1" ref="BF188" ca="1">INDEX(Abilities[Stamina Cost], BD188)</f>
        <v>5</v>
      </c>
      <c r="BG188" cm="1">
        <f t="array" aca="1" ref="BG188" ca="1">INDEX(Abilities[Stamina Cost], BE188)</f>
        <v>6</v>
      </c>
      <c r="BH188">
        <f t="shared" ca="1" si="89"/>
        <v>1</v>
      </c>
      <c r="BI188">
        <f t="shared" ca="1" si="90"/>
        <v>5</v>
      </c>
      <c r="BJ188">
        <f t="shared" ca="1" si="91"/>
        <v>6</v>
      </c>
      <c r="BK188">
        <f t="shared" ca="1" si="92"/>
        <v>2</v>
      </c>
      <c r="BL188">
        <f t="shared" ca="1" si="93"/>
        <v>2</v>
      </c>
      <c r="BM188" s="19" cm="1">
        <f t="array" aca="1" ref="BM188" ca="1">INDEX(Abilities[Element ID], $BL188)</f>
        <v>1</v>
      </c>
      <c r="BN188" s="19" cm="1">
        <f t="array" aca="1" ref="BN188" ca="1">INDEX(Abilities[Stamina Cost], $BL188)</f>
        <v>6</v>
      </c>
      <c r="BO188" s="19" cm="1">
        <f t="array" aca="1" ref="BO188" ca="1">INDEX(Abilities[Min Damage], $BL188)</f>
        <v>10</v>
      </c>
      <c r="BP188" s="19" cm="1">
        <f t="array" aca="1" ref="BP188" ca="1">INDEX(Abilities[Max Damage], $BL188)</f>
        <v>25</v>
      </c>
      <c r="BQ188" s="15">
        <f t="shared" ca="1" si="94"/>
        <v>17.251888571523654</v>
      </c>
      <c r="BR188" t="str" cm="1">
        <f t="array" aca="1" ref="BR188" ca="1">INDEX(Abilities[Special Effect], BL188)</f>
        <v>Sunder</v>
      </c>
      <c r="BS188" t="b" cm="1">
        <f t="array" aca="1" ref="BS188" ca="1">RAND() &lt;INDEX(Abilities[Effect Chance], BL188)*BA188/100</f>
        <v>0</v>
      </c>
      <c r="BT188" t="str">
        <f t="shared" ca="1" si="95"/>
        <v/>
      </c>
      <c r="BU188" s="15">
        <f t="shared" ca="1" si="96"/>
        <v>17.251888571523654</v>
      </c>
      <c r="BV188" s="15">
        <f t="shared" ca="1" si="97"/>
        <v>5.2702295718070999</v>
      </c>
      <c r="BW188" t="b">
        <f t="shared" ca="1" si="98"/>
        <v>0</v>
      </c>
      <c r="BX188" t="b">
        <f ca="1">AND(BW188, AT188=COUNTA(Parties[Opponent Party]))</f>
        <v>0</v>
      </c>
      <c r="BY188" s="15" cm="1">
        <f t="array" aca="1" ref="BY188" ca="1">INDEX(ElementMultiplier, AA188, BB188)*100/AZ188</f>
        <v>6.8181818181818183</v>
      </c>
      <c r="BZ188" s="19">
        <f t="shared" ca="1" si="99"/>
        <v>36</v>
      </c>
      <c r="CA188" s="19">
        <f t="shared" ca="1" si="100"/>
        <v>23</v>
      </c>
      <c r="CB188" s="19">
        <f t="shared" ca="1" si="101"/>
        <v>68</v>
      </c>
      <c r="CC188" s="19">
        <f t="shared" ca="1" si="102"/>
        <v>100</v>
      </c>
      <c r="CD188" s="19">
        <f t="shared" ca="1" si="103"/>
        <v>22</v>
      </c>
      <c r="CE188" s="19">
        <f t="shared" ca="1" si="104"/>
        <v>70</v>
      </c>
      <c r="CF188" t="str">
        <f t="shared" ca="1" si="105"/>
        <v/>
      </c>
    </row>
    <row r="189" spans="8:84">
      <c r="H189">
        <f t="shared" ca="1" si="71"/>
        <v>1</v>
      </c>
      <c r="I189" cm="1">
        <f t="array" aca="1" ref="I189" ca="1">IF(H189=H188, I188, INDEX(Parties[Player ID], H189))</f>
        <v>1</v>
      </c>
      <c r="J189" t="str" cm="1">
        <f t="array" aca="1" ref="J189" ca="1">IF(I189=I188,J188, INDEX(Monsters[Name], I189))</f>
        <v>Hades</v>
      </c>
      <c r="K189" cm="1">
        <f t="array" aca="1" ref="K189" ca="1">IF(AND($H189=$H188, CF188=""), AO188, INDEX(Monsters[Health], $I189))</f>
        <v>17</v>
      </c>
      <c r="L189" cm="1">
        <f t="array" aca="1" ref="L189" ca="1">IF(AND($H189=$H188, $CF188=""), AP188, INDEX(Monsters[Stamina], $I189))</f>
        <v>60</v>
      </c>
      <c r="M189" s="19" cm="1">
        <f t="array" aca="1" ref="M189" ca="1">IF(AND($H189=$H188, $CF188=""), AQ188, INDEX(Monsters[Attack], $I189))</f>
        <v>70</v>
      </c>
      <c r="N189" s="19" cm="1">
        <f t="array" aca="1" ref="N189" ca="1">IF(AND($H189=$H188, $CF188=""), AR188, INDEX(Monsters[Defense], $I189))</f>
        <v>72</v>
      </c>
      <c r="O189" s="19" cm="1">
        <f t="array" aca="1" ref="O189" ca="1">IF(AND($H189=$H188, $CF188=""), AS188, INDEX(Monsters[Luck], $I189))</f>
        <v>50</v>
      </c>
      <c r="P189" cm="1">
        <f t="array" aca="1" ref="P189" ca="1">IF(I189=I188, P188, MATCH(INDEX(Monsters[Element], I189), Elements, 0))</f>
        <v>1</v>
      </c>
      <c r="Q189" s="4" cm="1">
        <f t="array" aca="1" ref="Q189" ca="1">INDEX(Monsters[Chance to Use 2], I189)</f>
        <v>0.55000000000000004</v>
      </c>
      <c r="R189" cm="1">
        <f t="array" aca="1" ref="R189" ca="1">INDEX(Monsters[Ability 1 ID], I189)</f>
        <v>1</v>
      </c>
      <c r="S189" cm="1">
        <f t="array" aca="1" ref="S189" ca="1">INDEX(Monsters[Ability 2 ID], I189)</f>
        <v>7</v>
      </c>
      <c r="T189" cm="1">
        <f t="array" aca="1" ref="T189" ca="1">INDEX(Abilities[Stamina Cost], R189)</f>
        <v>5</v>
      </c>
      <c r="U189" cm="1">
        <f t="array" aca="1" ref="U189" ca="1">INDEX(Abilities[Stamina Cost], S189)</f>
        <v>5</v>
      </c>
      <c r="V189">
        <f t="shared" ca="1" si="72"/>
        <v>1</v>
      </c>
      <c r="W189">
        <f t="shared" ca="1" si="73"/>
        <v>5</v>
      </c>
      <c r="X189">
        <f t="shared" ca="1" si="74"/>
        <v>5</v>
      </c>
      <c r="Y189">
        <f t="shared" ca="1" si="75"/>
        <v>2</v>
      </c>
      <c r="Z189">
        <f t="shared" ca="1" si="76"/>
        <v>7</v>
      </c>
      <c r="AA189" s="19" cm="1">
        <f t="array" aca="1" ref="AA189" ca="1">INDEX(Abilities[Element ID], $Z189)</f>
        <v>3</v>
      </c>
      <c r="AB189" s="19" cm="1">
        <f t="array" aca="1" ref="AB189" ca="1">INDEX(Abilities[Stamina Cost], $Z189)</f>
        <v>5</v>
      </c>
      <c r="AC189" s="19" cm="1">
        <f t="array" aca="1" ref="AC189" ca="1">INDEX(Abilities[Min Damage], $Z189)</f>
        <v>5</v>
      </c>
      <c r="AD189" s="19" cm="1">
        <f t="array" aca="1" ref="AD189" ca="1">INDEX(Abilities[Max Damage], $Z189)</f>
        <v>10</v>
      </c>
      <c r="AE189" s="15">
        <f t="shared" ca="1" si="77"/>
        <v>5.8400708654623692</v>
      </c>
      <c r="AF189" t="str" cm="1">
        <f t="array" aca="1" ref="AF189" ca="1">INDEX(Abilities[Special Effect], Z189)</f>
        <v>Fortify</v>
      </c>
      <c r="AG189" t="b" cm="1">
        <f t="array" aca="1" ref="AG189" ca="1">RAND() &lt;INDEX(Abilities[Effect Chance], Z189)*O189/100</f>
        <v>0</v>
      </c>
      <c r="AH189" t="str">
        <f t="shared" ca="1" si="78"/>
        <v/>
      </c>
      <c r="AI189" s="15">
        <f t="shared" ca="1" si="79"/>
        <v>5.8400708654623692</v>
      </c>
      <c r="AJ189" s="15">
        <f t="shared" ca="1" si="80"/>
        <v>7.4456289819320194</v>
      </c>
      <c r="AK189" t="b">
        <f t="shared" ca="1" si="81"/>
        <v>0</v>
      </c>
      <c r="AL189" t="b">
        <f ca="1">AND(AK189, H189=COUNTA(Parties[Player Party]))</f>
        <v>0</v>
      </c>
      <c r="AM189" s="15" cm="1">
        <f t="array" aca="1" ref="AM189" ca="1">INDEX(ElementMultiplier, BM189, P189)*100/N189</f>
        <v>0.69444444444444442</v>
      </c>
      <c r="AN189" s="15">
        <f t="shared" ca="1" si="82"/>
        <v>5</v>
      </c>
      <c r="AO189" s="19">
        <f t="shared" ca="1" si="83"/>
        <v>12</v>
      </c>
      <c r="AP189" s="19">
        <f t="shared" ca="1" si="84"/>
        <v>55</v>
      </c>
      <c r="AQ189" s="19">
        <f t="shared" ca="1" si="85"/>
        <v>70</v>
      </c>
      <c r="AR189" s="19">
        <f t="shared" ca="1" si="86"/>
        <v>72</v>
      </c>
      <c r="AS189" s="19">
        <f t="shared" ca="1" si="87"/>
        <v>50</v>
      </c>
      <c r="AT189">
        <f t="shared" ca="1" si="88"/>
        <v>1</v>
      </c>
      <c r="AU189" cm="1">
        <f t="array" aca="1" ref="AU189" ca="1">IF(AT189=AT188, AU188, INDEX(Parties[Opponent ID], AT189))</f>
        <v>8</v>
      </c>
      <c r="AV189" t="str" cm="1">
        <f t="array" aca="1" ref="AV189" ca="1">IF(AU189=AU188,AV188, INDEX(Monsters[Name], AU189))</f>
        <v>Ripper</v>
      </c>
      <c r="AW189" cm="1">
        <f t="array" aca="1" ref="AW189" ca="1">IF(AND($AT189=$AT188, $CF188=""), CA188, INDEX(Monsters[Health], $AU189))</f>
        <v>23</v>
      </c>
      <c r="AX189" cm="1">
        <f t="array" aca="1" ref="AX189" ca="1">IF(AND($AT189=$AT188, $CF188=""), CB188, INDEX(Monsters[Stamina], $AU189))</f>
        <v>68</v>
      </c>
      <c r="AY189" s="19" cm="1">
        <f t="array" aca="1" ref="AY189" ca="1">IF(AND($AT189=$AT188, $CF188=""), CC188, INDEX(Monsters[Attack], $AU189))</f>
        <v>100</v>
      </c>
      <c r="AZ189" s="19" cm="1">
        <f t="array" aca="1" ref="AZ189" ca="1">IF(AND($AT189=$AT188, $CF188=""), CD188, INDEX(Monsters[Defense], $AU189))</f>
        <v>22</v>
      </c>
      <c r="BA189" s="19" cm="1">
        <f t="array" aca="1" ref="BA189" ca="1">IF(AND($AT189=$AT188, $CF188=""), CE188, INDEX(Monsters[Luck], $AU189))</f>
        <v>70</v>
      </c>
      <c r="BB189" cm="1">
        <f t="array" aca="1" ref="BB189" ca="1">IF(AU189=AU188, BB188, MATCH(INDEX(Monsters[Element], AU189), Elements, 0))</f>
        <v>6</v>
      </c>
      <c r="BC189" s="4" cm="1">
        <f t="array" aca="1" ref="BC189" ca="1">INDEX(Monsters[Chance to Use 2], AU189)</f>
        <v>0.25</v>
      </c>
      <c r="BD189" cm="1">
        <f t="array" aca="1" ref="BD189" ca="1">INDEX(Monsters[Ability 1 ID], AU189)</f>
        <v>7</v>
      </c>
      <c r="BE189" cm="1">
        <f t="array" aca="1" ref="BE189" ca="1">INDEX(Monsters[Ability 2 ID], AU189)</f>
        <v>2</v>
      </c>
      <c r="BF189" cm="1">
        <f t="array" aca="1" ref="BF189" ca="1">INDEX(Abilities[Stamina Cost], BD189)</f>
        <v>5</v>
      </c>
      <c r="BG189" cm="1">
        <f t="array" aca="1" ref="BG189" ca="1">INDEX(Abilities[Stamina Cost], BE189)</f>
        <v>6</v>
      </c>
      <c r="BH189">
        <f t="shared" ca="1" si="89"/>
        <v>1</v>
      </c>
      <c r="BI189">
        <f t="shared" ca="1" si="90"/>
        <v>5</v>
      </c>
      <c r="BJ189">
        <f t="shared" ca="1" si="91"/>
        <v>6</v>
      </c>
      <c r="BK189">
        <f t="shared" ca="1" si="92"/>
        <v>1</v>
      </c>
      <c r="BL189">
        <f t="shared" ca="1" si="93"/>
        <v>7</v>
      </c>
      <c r="BM189" s="19" cm="1">
        <f t="array" aca="1" ref="BM189" ca="1">INDEX(Abilities[Element ID], $BL189)</f>
        <v>3</v>
      </c>
      <c r="BN189" s="19" cm="1">
        <f t="array" aca="1" ref="BN189" ca="1">INDEX(Abilities[Stamina Cost], $BL189)</f>
        <v>5</v>
      </c>
      <c r="BO189" s="19" cm="1">
        <f t="array" aca="1" ref="BO189" ca="1">INDEX(Abilities[Min Damage], $BL189)</f>
        <v>5</v>
      </c>
      <c r="BP189" s="19" cm="1">
        <f t="array" aca="1" ref="BP189" ca="1">INDEX(Abilities[Max Damage], $BL189)</f>
        <v>10</v>
      </c>
      <c r="BQ189" s="15">
        <f t="shared" ca="1" si="94"/>
        <v>7.4456289819320194</v>
      </c>
      <c r="BR189" t="str" cm="1">
        <f t="array" aca="1" ref="BR189" ca="1">INDEX(Abilities[Special Effect], BL189)</f>
        <v>Fortify</v>
      </c>
      <c r="BS189" t="b" cm="1">
        <f t="array" aca="1" ref="BS189" ca="1">RAND() &lt;INDEX(Abilities[Effect Chance], BL189)*BA189/100</f>
        <v>1</v>
      </c>
      <c r="BT189" t="str">
        <f t="shared" ca="1" si="95"/>
        <v>Fortify</v>
      </c>
      <c r="BU189" s="15">
        <f t="shared" ca="1" si="96"/>
        <v>7.4456289819320194</v>
      </c>
      <c r="BV189" s="15">
        <f t="shared" ca="1" si="97"/>
        <v>5.8400708654623692</v>
      </c>
      <c r="BW189" t="b">
        <f t="shared" ca="1" si="98"/>
        <v>1</v>
      </c>
      <c r="BX189" t="b">
        <f ca="1">AND(BW189, AT189=COUNTA(Parties[Opponent Party]))</f>
        <v>1</v>
      </c>
      <c r="BY189" s="15" cm="1">
        <f t="array" aca="1" ref="BY189" ca="1">INDEX(ElementMultiplier, AA189, BB189)*100/AZ189</f>
        <v>4.5454545454545459</v>
      </c>
      <c r="BZ189" s="19">
        <f t="shared" ca="1" si="99"/>
        <v>27</v>
      </c>
      <c r="CA189" s="19">
        <f t="shared" ca="1" si="100"/>
        <v>0</v>
      </c>
      <c r="CB189" s="19">
        <f t="shared" ca="1" si="101"/>
        <v>63</v>
      </c>
      <c r="CC189" s="19">
        <f t="shared" ca="1" si="102"/>
        <v>100</v>
      </c>
      <c r="CD189" s="19">
        <f t="shared" ca="1" si="103"/>
        <v>24</v>
      </c>
      <c r="CE189" s="19">
        <f t="shared" ca="1" si="104"/>
        <v>70</v>
      </c>
      <c r="CF189" t="str">
        <f t="shared" ca="1" si="105"/>
        <v>Player</v>
      </c>
    </row>
    <row r="190" spans="8:84">
      <c r="H190">
        <f t="shared" ca="1" si="71"/>
        <v>1</v>
      </c>
      <c r="I190" cm="1">
        <f t="array" aca="1" ref="I190" ca="1">IF(H190=H189, I189, INDEX(Parties[Player ID], H190))</f>
        <v>1</v>
      </c>
      <c r="J190" t="str" cm="1">
        <f t="array" aca="1" ref="J190" ca="1">IF(I190=I189,J189, INDEX(Monsters[Name], I190))</f>
        <v>Hades</v>
      </c>
      <c r="K190" cm="1">
        <f t="array" aca="1" ref="K190" ca="1">IF(AND($H190=$H189, CF189=""), AO189, INDEX(Monsters[Health], $I190))</f>
        <v>80</v>
      </c>
      <c r="L190" cm="1">
        <f t="array" aca="1" ref="L190" ca="1">IF(AND($H190=$H189, $CF189=""), AP189, INDEX(Monsters[Stamina], $I190))</f>
        <v>80</v>
      </c>
      <c r="M190" s="19" cm="1">
        <f t="array" aca="1" ref="M190" ca="1">IF(AND($H190=$H189, $CF189=""), AQ189, INDEX(Monsters[Attack], $I190))</f>
        <v>70</v>
      </c>
      <c r="N190" s="19" cm="1">
        <f t="array" aca="1" ref="N190" ca="1">IF(AND($H190=$H189, $CF189=""), AR189, INDEX(Monsters[Defense], $I190))</f>
        <v>65</v>
      </c>
      <c r="O190" s="19" cm="1">
        <f t="array" aca="1" ref="O190" ca="1">IF(AND($H190=$H189, $CF189=""), AS189, INDEX(Monsters[Luck], $I190))</f>
        <v>50</v>
      </c>
      <c r="P190" cm="1">
        <f t="array" aca="1" ref="P190" ca="1">IF(I190=I189, P189, MATCH(INDEX(Monsters[Element], I190), Elements, 0))</f>
        <v>1</v>
      </c>
      <c r="Q190" s="4" cm="1">
        <f t="array" aca="1" ref="Q190" ca="1">INDEX(Monsters[Chance to Use 2], I190)</f>
        <v>0.55000000000000004</v>
      </c>
      <c r="R190" cm="1">
        <f t="array" aca="1" ref="R190" ca="1">INDEX(Monsters[Ability 1 ID], I190)</f>
        <v>1</v>
      </c>
      <c r="S190" cm="1">
        <f t="array" aca="1" ref="S190" ca="1">INDEX(Monsters[Ability 2 ID], I190)</f>
        <v>7</v>
      </c>
      <c r="T190" cm="1">
        <f t="array" aca="1" ref="T190" ca="1">INDEX(Abilities[Stamina Cost], R190)</f>
        <v>5</v>
      </c>
      <c r="U190" cm="1">
        <f t="array" aca="1" ref="U190" ca="1">INDEX(Abilities[Stamina Cost], S190)</f>
        <v>5</v>
      </c>
      <c r="V190">
        <f t="shared" ca="1" si="72"/>
        <v>1</v>
      </c>
      <c r="W190">
        <f t="shared" ca="1" si="73"/>
        <v>5</v>
      </c>
      <c r="X190">
        <f t="shared" ca="1" si="74"/>
        <v>5</v>
      </c>
      <c r="Y190">
        <f t="shared" ca="1" si="75"/>
        <v>2</v>
      </c>
      <c r="Z190">
        <f t="shared" ca="1" si="76"/>
        <v>7</v>
      </c>
      <c r="AA190" s="19" cm="1">
        <f t="array" aca="1" ref="AA190" ca="1">INDEX(Abilities[Element ID], $Z190)</f>
        <v>3</v>
      </c>
      <c r="AB190" s="19" cm="1">
        <f t="array" aca="1" ref="AB190" ca="1">INDEX(Abilities[Stamina Cost], $Z190)</f>
        <v>5</v>
      </c>
      <c r="AC190" s="19" cm="1">
        <f t="array" aca="1" ref="AC190" ca="1">INDEX(Abilities[Min Damage], $Z190)</f>
        <v>5</v>
      </c>
      <c r="AD190" s="19" cm="1">
        <f t="array" aca="1" ref="AD190" ca="1">INDEX(Abilities[Max Damage], $Z190)</f>
        <v>10</v>
      </c>
      <c r="AE190" s="15">
        <f t="shared" ca="1" si="77"/>
        <v>5.6886458539015532</v>
      </c>
      <c r="AF190" t="str" cm="1">
        <f t="array" aca="1" ref="AF190" ca="1">INDEX(Abilities[Special Effect], Z190)</f>
        <v>Fortify</v>
      </c>
      <c r="AG190" t="b" cm="1">
        <f t="array" aca="1" ref="AG190" ca="1">RAND() &lt;INDEX(Abilities[Effect Chance], Z190)*O190/100</f>
        <v>0</v>
      </c>
      <c r="AH190" t="str">
        <f t="shared" ca="1" si="78"/>
        <v/>
      </c>
      <c r="AI190" s="15">
        <f t="shared" ca="1" si="79"/>
        <v>5.6886458539015532</v>
      </c>
      <c r="AJ190" s="15">
        <f t="shared" ca="1" si="80"/>
        <v>6.9354993554766482</v>
      </c>
      <c r="AK190" t="b">
        <f t="shared" ca="1" si="81"/>
        <v>0</v>
      </c>
      <c r="AL190" t="b">
        <f ca="1">AND(AK190, H190=COUNTA(Parties[Player Party]))</f>
        <v>0</v>
      </c>
      <c r="AM190" s="15" cm="1">
        <f t="array" aca="1" ref="AM190" ca="1">INDEX(ElementMultiplier, BM190, P190)*100/N190</f>
        <v>0.76923076923076927</v>
      </c>
      <c r="AN190" s="15">
        <f t="shared" ca="1" si="82"/>
        <v>5</v>
      </c>
      <c r="AO190" s="19">
        <f t="shared" ca="1" si="83"/>
        <v>75</v>
      </c>
      <c r="AP190" s="19">
        <f t="shared" ca="1" si="84"/>
        <v>75</v>
      </c>
      <c r="AQ190" s="19">
        <f t="shared" ca="1" si="85"/>
        <v>70</v>
      </c>
      <c r="AR190" s="19">
        <f t="shared" ca="1" si="86"/>
        <v>65</v>
      </c>
      <c r="AS190" s="19">
        <f t="shared" ca="1" si="87"/>
        <v>50</v>
      </c>
      <c r="AT190">
        <f t="shared" ca="1" si="88"/>
        <v>1</v>
      </c>
      <c r="AU190" cm="1">
        <f t="array" aca="1" ref="AU190" ca="1">IF(AT190=AT189, AU189, INDEX(Parties[Opponent ID], AT190))</f>
        <v>8</v>
      </c>
      <c r="AV190" t="str" cm="1">
        <f t="array" aca="1" ref="AV190" ca="1">IF(AU190=AU189,AV189, INDEX(Monsters[Name], AU190))</f>
        <v>Ripper</v>
      </c>
      <c r="AW190" cm="1">
        <f t="array" aca="1" ref="AW190" ca="1">IF(AND($AT190=$AT189, $CF189=""), CA189, INDEX(Monsters[Health], $AU190))</f>
        <v>120</v>
      </c>
      <c r="AX190" cm="1">
        <f t="array" aca="1" ref="AX190" ca="1">IF(AND($AT190=$AT189, $CF189=""), CB189, INDEX(Monsters[Stamina], $AU190))</f>
        <v>90</v>
      </c>
      <c r="AY190" s="19" cm="1">
        <f t="array" aca="1" ref="AY190" ca="1">IF(AND($AT190=$AT189, $CF189=""), CC189, INDEX(Monsters[Attack], $AU190))</f>
        <v>100</v>
      </c>
      <c r="AZ190" s="19" cm="1">
        <f t="array" aca="1" ref="AZ190" ca="1">IF(AND($AT190=$AT189, $CF189=""), CD189, INDEX(Monsters[Defense], $AU190))</f>
        <v>18</v>
      </c>
      <c r="BA190" s="19" cm="1">
        <f t="array" aca="1" ref="BA190" ca="1">IF(AND($AT190=$AT189, $CF189=""), CE189, INDEX(Monsters[Luck], $AU190))</f>
        <v>70</v>
      </c>
      <c r="BB190" cm="1">
        <f t="array" aca="1" ref="BB190" ca="1">IF(AU190=AU189, BB189, MATCH(INDEX(Monsters[Element], AU190), Elements, 0))</f>
        <v>6</v>
      </c>
      <c r="BC190" s="4" cm="1">
        <f t="array" aca="1" ref="BC190" ca="1">INDEX(Monsters[Chance to Use 2], AU190)</f>
        <v>0.25</v>
      </c>
      <c r="BD190" cm="1">
        <f t="array" aca="1" ref="BD190" ca="1">INDEX(Monsters[Ability 1 ID], AU190)</f>
        <v>7</v>
      </c>
      <c r="BE190" cm="1">
        <f t="array" aca="1" ref="BE190" ca="1">INDEX(Monsters[Ability 2 ID], AU190)</f>
        <v>2</v>
      </c>
      <c r="BF190" cm="1">
        <f t="array" aca="1" ref="BF190" ca="1">INDEX(Abilities[Stamina Cost], BD190)</f>
        <v>5</v>
      </c>
      <c r="BG190" cm="1">
        <f t="array" aca="1" ref="BG190" ca="1">INDEX(Abilities[Stamina Cost], BE190)</f>
        <v>6</v>
      </c>
      <c r="BH190">
        <f t="shared" ca="1" si="89"/>
        <v>1</v>
      </c>
      <c r="BI190">
        <f t="shared" ca="1" si="90"/>
        <v>5</v>
      </c>
      <c r="BJ190">
        <f t="shared" ca="1" si="91"/>
        <v>6</v>
      </c>
      <c r="BK190">
        <f t="shared" ca="1" si="92"/>
        <v>1</v>
      </c>
      <c r="BL190">
        <f t="shared" ca="1" si="93"/>
        <v>7</v>
      </c>
      <c r="BM190" s="19" cm="1">
        <f t="array" aca="1" ref="BM190" ca="1">INDEX(Abilities[Element ID], $BL190)</f>
        <v>3</v>
      </c>
      <c r="BN190" s="19" cm="1">
        <f t="array" aca="1" ref="BN190" ca="1">INDEX(Abilities[Stamina Cost], $BL190)</f>
        <v>5</v>
      </c>
      <c r="BO190" s="19" cm="1">
        <f t="array" aca="1" ref="BO190" ca="1">INDEX(Abilities[Min Damage], $BL190)</f>
        <v>5</v>
      </c>
      <c r="BP190" s="19" cm="1">
        <f t="array" aca="1" ref="BP190" ca="1">INDEX(Abilities[Max Damage], $BL190)</f>
        <v>10</v>
      </c>
      <c r="BQ190" s="15">
        <f t="shared" ca="1" si="94"/>
        <v>6.9354993554766482</v>
      </c>
      <c r="BR190" t="str" cm="1">
        <f t="array" aca="1" ref="BR190" ca="1">INDEX(Abilities[Special Effect], BL190)</f>
        <v>Fortify</v>
      </c>
      <c r="BS190" t="b" cm="1">
        <f t="array" aca="1" ref="BS190" ca="1">RAND() &lt;INDEX(Abilities[Effect Chance], BL190)*BA190/100</f>
        <v>1</v>
      </c>
      <c r="BT190" t="str">
        <f t="shared" ca="1" si="95"/>
        <v>Fortify</v>
      </c>
      <c r="BU190" s="15">
        <f t="shared" ca="1" si="96"/>
        <v>6.9354993554766482</v>
      </c>
      <c r="BV190" s="15">
        <f t="shared" ca="1" si="97"/>
        <v>5.6886458539015532</v>
      </c>
      <c r="BW190" t="b">
        <f t="shared" ca="1" si="98"/>
        <v>0</v>
      </c>
      <c r="BX190" t="b">
        <f ca="1">AND(BW190, AT190=COUNTA(Parties[Opponent Party]))</f>
        <v>0</v>
      </c>
      <c r="BY190" s="15" cm="1">
        <f t="array" aca="1" ref="BY190" ca="1">INDEX(ElementMultiplier, AA190, BB190)*100/AZ190</f>
        <v>5.5555555555555554</v>
      </c>
      <c r="BZ190" s="19">
        <f t="shared" ca="1" si="99"/>
        <v>32</v>
      </c>
      <c r="CA190" s="19">
        <f t="shared" ca="1" si="100"/>
        <v>88</v>
      </c>
      <c r="CB190" s="19">
        <f t="shared" ca="1" si="101"/>
        <v>85</v>
      </c>
      <c r="CC190" s="19">
        <f t="shared" ca="1" si="102"/>
        <v>100</v>
      </c>
      <c r="CD190" s="19">
        <f t="shared" ca="1" si="103"/>
        <v>20</v>
      </c>
      <c r="CE190" s="19">
        <f t="shared" ca="1" si="104"/>
        <v>70</v>
      </c>
      <c r="CF190" t="str">
        <f t="shared" ca="1" si="105"/>
        <v/>
      </c>
    </row>
    <row r="191" spans="8:84">
      <c r="H191">
        <f t="shared" ca="1" si="71"/>
        <v>1</v>
      </c>
      <c r="I191" cm="1">
        <f t="array" aca="1" ref="I191" ca="1">IF(H191=H190, I190, INDEX(Parties[Player ID], H191))</f>
        <v>1</v>
      </c>
      <c r="J191" t="str" cm="1">
        <f t="array" aca="1" ref="J191" ca="1">IF(I191=I190,J190, INDEX(Monsters[Name], I191))</f>
        <v>Hades</v>
      </c>
      <c r="K191" cm="1">
        <f t="array" aca="1" ref="K191" ca="1">IF(AND($H191=$H190, CF190=""), AO190, INDEX(Monsters[Health], $I191))</f>
        <v>75</v>
      </c>
      <c r="L191" cm="1">
        <f t="array" aca="1" ref="L191" ca="1">IF(AND($H191=$H190, $CF190=""), AP190, INDEX(Monsters[Stamina], $I191))</f>
        <v>75</v>
      </c>
      <c r="M191" s="19" cm="1">
        <f t="array" aca="1" ref="M191" ca="1">IF(AND($H191=$H190, $CF190=""), AQ190, INDEX(Monsters[Attack], $I191))</f>
        <v>70</v>
      </c>
      <c r="N191" s="19" cm="1">
        <f t="array" aca="1" ref="N191" ca="1">IF(AND($H191=$H190, $CF190=""), AR190, INDEX(Monsters[Defense], $I191))</f>
        <v>65</v>
      </c>
      <c r="O191" s="19" cm="1">
        <f t="array" aca="1" ref="O191" ca="1">IF(AND($H191=$H190, $CF190=""), AS190, INDEX(Monsters[Luck], $I191))</f>
        <v>50</v>
      </c>
      <c r="P191" cm="1">
        <f t="array" aca="1" ref="P191" ca="1">IF(I191=I190, P190, MATCH(INDEX(Monsters[Element], I191), Elements, 0))</f>
        <v>1</v>
      </c>
      <c r="Q191" s="4" cm="1">
        <f t="array" aca="1" ref="Q191" ca="1">INDEX(Monsters[Chance to Use 2], I191)</f>
        <v>0.55000000000000004</v>
      </c>
      <c r="R191" cm="1">
        <f t="array" aca="1" ref="R191" ca="1">INDEX(Monsters[Ability 1 ID], I191)</f>
        <v>1</v>
      </c>
      <c r="S191" cm="1">
        <f t="array" aca="1" ref="S191" ca="1">INDEX(Monsters[Ability 2 ID], I191)</f>
        <v>7</v>
      </c>
      <c r="T191" cm="1">
        <f t="array" aca="1" ref="T191" ca="1">INDEX(Abilities[Stamina Cost], R191)</f>
        <v>5</v>
      </c>
      <c r="U191" cm="1">
        <f t="array" aca="1" ref="U191" ca="1">INDEX(Abilities[Stamina Cost], S191)</f>
        <v>5</v>
      </c>
      <c r="V191">
        <f t="shared" ca="1" si="72"/>
        <v>1</v>
      </c>
      <c r="W191">
        <f t="shared" ca="1" si="73"/>
        <v>5</v>
      </c>
      <c r="X191">
        <f t="shared" ca="1" si="74"/>
        <v>5</v>
      </c>
      <c r="Y191">
        <f t="shared" ca="1" si="75"/>
        <v>2</v>
      </c>
      <c r="Z191">
        <f t="shared" ca="1" si="76"/>
        <v>7</v>
      </c>
      <c r="AA191" s="19" cm="1">
        <f t="array" aca="1" ref="AA191" ca="1">INDEX(Abilities[Element ID], $Z191)</f>
        <v>3</v>
      </c>
      <c r="AB191" s="19" cm="1">
        <f t="array" aca="1" ref="AB191" ca="1">INDEX(Abilities[Stamina Cost], $Z191)</f>
        <v>5</v>
      </c>
      <c r="AC191" s="19" cm="1">
        <f t="array" aca="1" ref="AC191" ca="1">INDEX(Abilities[Min Damage], $Z191)</f>
        <v>5</v>
      </c>
      <c r="AD191" s="19" cm="1">
        <f t="array" aca="1" ref="AD191" ca="1">INDEX(Abilities[Max Damage], $Z191)</f>
        <v>10</v>
      </c>
      <c r="AE191" s="15">
        <f t="shared" ca="1" si="77"/>
        <v>5.1769939385718367</v>
      </c>
      <c r="AF191" t="str" cm="1">
        <f t="array" aca="1" ref="AF191" ca="1">INDEX(Abilities[Special Effect], Z191)</f>
        <v>Fortify</v>
      </c>
      <c r="AG191" t="b" cm="1">
        <f t="array" aca="1" ref="AG191" ca="1">RAND() &lt;INDEX(Abilities[Effect Chance], Z191)*O191/100</f>
        <v>0</v>
      </c>
      <c r="AH191" t="str">
        <f t="shared" ca="1" si="78"/>
        <v/>
      </c>
      <c r="AI191" s="15">
        <f t="shared" ca="1" si="79"/>
        <v>5.1769939385718367</v>
      </c>
      <c r="AJ191" s="15">
        <f t="shared" ca="1" si="80"/>
        <v>7.7240261732658908</v>
      </c>
      <c r="AK191" t="b">
        <f t="shared" ca="1" si="81"/>
        <v>0</v>
      </c>
      <c r="AL191" t="b">
        <f ca="1">AND(AK191, H191=COUNTA(Parties[Player Party]))</f>
        <v>0</v>
      </c>
      <c r="AM191" s="15" cm="1">
        <f t="array" aca="1" ref="AM191" ca="1">INDEX(ElementMultiplier, BM191, P191)*100/N191</f>
        <v>0.76923076923076927</v>
      </c>
      <c r="AN191" s="15">
        <f t="shared" ca="1" si="82"/>
        <v>6</v>
      </c>
      <c r="AO191" s="19">
        <f t="shared" ca="1" si="83"/>
        <v>69</v>
      </c>
      <c r="AP191" s="19">
        <f t="shared" ca="1" si="84"/>
        <v>70</v>
      </c>
      <c r="AQ191" s="19">
        <f t="shared" ca="1" si="85"/>
        <v>70</v>
      </c>
      <c r="AR191" s="19">
        <f t="shared" ca="1" si="86"/>
        <v>65</v>
      </c>
      <c r="AS191" s="19">
        <f t="shared" ca="1" si="87"/>
        <v>50</v>
      </c>
      <c r="AT191">
        <f t="shared" ca="1" si="88"/>
        <v>1</v>
      </c>
      <c r="AU191" cm="1">
        <f t="array" aca="1" ref="AU191" ca="1">IF(AT191=AT190, AU190, INDEX(Parties[Opponent ID], AT191))</f>
        <v>8</v>
      </c>
      <c r="AV191" t="str" cm="1">
        <f t="array" aca="1" ref="AV191" ca="1">IF(AU191=AU190,AV190, INDEX(Monsters[Name], AU191))</f>
        <v>Ripper</v>
      </c>
      <c r="AW191" cm="1">
        <f t="array" aca="1" ref="AW191" ca="1">IF(AND($AT191=$AT190, $CF190=""), CA190, INDEX(Monsters[Health], $AU191))</f>
        <v>88</v>
      </c>
      <c r="AX191" cm="1">
        <f t="array" aca="1" ref="AX191" ca="1">IF(AND($AT191=$AT190, $CF190=""), CB190, INDEX(Monsters[Stamina], $AU191))</f>
        <v>85</v>
      </c>
      <c r="AY191" s="19" cm="1">
        <f t="array" aca="1" ref="AY191" ca="1">IF(AND($AT191=$AT190, $CF190=""), CC190, INDEX(Monsters[Attack], $AU191))</f>
        <v>100</v>
      </c>
      <c r="AZ191" s="19" cm="1">
        <f t="array" aca="1" ref="AZ191" ca="1">IF(AND($AT191=$AT190, $CF190=""), CD190, INDEX(Monsters[Defense], $AU191))</f>
        <v>20</v>
      </c>
      <c r="BA191" s="19" cm="1">
        <f t="array" aca="1" ref="BA191" ca="1">IF(AND($AT191=$AT190, $CF190=""), CE190, INDEX(Monsters[Luck], $AU191))</f>
        <v>70</v>
      </c>
      <c r="BB191" cm="1">
        <f t="array" aca="1" ref="BB191" ca="1">IF(AU191=AU190, BB190, MATCH(INDEX(Monsters[Element], AU191), Elements, 0))</f>
        <v>6</v>
      </c>
      <c r="BC191" s="4" cm="1">
        <f t="array" aca="1" ref="BC191" ca="1">INDEX(Monsters[Chance to Use 2], AU191)</f>
        <v>0.25</v>
      </c>
      <c r="BD191" cm="1">
        <f t="array" aca="1" ref="BD191" ca="1">INDEX(Monsters[Ability 1 ID], AU191)</f>
        <v>7</v>
      </c>
      <c r="BE191" cm="1">
        <f t="array" aca="1" ref="BE191" ca="1">INDEX(Monsters[Ability 2 ID], AU191)</f>
        <v>2</v>
      </c>
      <c r="BF191" cm="1">
        <f t="array" aca="1" ref="BF191" ca="1">INDEX(Abilities[Stamina Cost], BD191)</f>
        <v>5</v>
      </c>
      <c r="BG191" cm="1">
        <f t="array" aca="1" ref="BG191" ca="1">INDEX(Abilities[Stamina Cost], BE191)</f>
        <v>6</v>
      </c>
      <c r="BH191">
        <f t="shared" ca="1" si="89"/>
        <v>1</v>
      </c>
      <c r="BI191">
        <f t="shared" ca="1" si="90"/>
        <v>5</v>
      </c>
      <c r="BJ191">
        <f t="shared" ca="1" si="91"/>
        <v>6</v>
      </c>
      <c r="BK191">
        <f t="shared" ca="1" si="92"/>
        <v>1</v>
      </c>
      <c r="BL191">
        <f t="shared" ca="1" si="93"/>
        <v>7</v>
      </c>
      <c r="BM191" s="19" cm="1">
        <f t="array" aca="1" ref="BM191" ca="1">INDEX(Abilities[Element ID], $BL191)</f>
        <v>3</v>
      </c>
      <c r="BN191" s="19" cm="1">
        <f t="array" aca="1" ref="BN191" ca="1">INDEX(Abilities[Stamina Cost], $BL191)</f>
        <v>5</v>
      </c>
      <c r="BO191" s="19" cm="1">
        <f t="array" aca="1" ref="BO191" ca="1">INDEX(Abilities[Min Damage], $BL191)</f>
        <v>5</v>
      </c>
      <c r="BP191" s="19" cm="1">
        <f t="array" aca="1" ref="BP191" ca="1">INDEX(Abilities[Max Damage], $BL191)</f>
        <v>10</v>
      </c>
      <c r="BQ191" s="15">
        <f t="shared" ca="1" si="94"/>
        <v>7.7240261732658908</v>
      </c>
      <c r="BR191" t="str" cm="1">
        <f t="array" aca="1" ref="BR191" ca="1">INDEX(Abilities[Special Effect], BL191)</f>
        <v>Fortify</v>
      </c>
      <c r="BS191" t="b" cm="1">
        <f t="array" aca="1" ref="BS191" ca="1">RAND() &lt;INDEX(Abilities[Effect Chance], BL191)*BA191/100</f>
        <v>0</v>
      </c>
      <c r="BT191" t="str">
        <f t="shared" ca="1" si="95"/>
        <v/>
      </c>
      <c r="BU191" s="15">
        <f t="shared" ca="1" si="96"/>
        <v>7.7240261732658908</v>
      </c>
      <c r="BV191" s="15">
        <f t="shared" ca="1" si="97"/>
        <v>5.1769939385718367</v>
      </c>
      <c r="BW191" t="b">
        <f t="shared" ca="1" si="98"/>
        <v>0</v>
      </c>
      <c r="BX191" t="b">
        <f ca="1">AND(BW191, AT191=COUNTA(Parties[Opponent Party]))</f>
        <v>0</v>
      </c>
      <c r="BY191" s="15" cm="1">
        <f t="array" aca="1" ref="BY191" ca="1">INDEX(ElementMultiplier, AA191, BB191)*100/AZ191</f>
        <v>5</v>
      </c>
      <c r="BZ191" s="19">
        <f t="shared" ca="1" si="99"/>
        <v>26</v>
      </c>
      <c r="CA191" s="19">
        <f t="shared" ca="1" si="100"/>
        <v>62</v>
      </c>
      <c r="CB191" s="19">
        <f t="shared" ca="1" si="101"/>
        <v>80</v>
      </c>
      <c r="CC191" s="19">
        <f t="shared" ca="1" si="102"/>
        <v>100</v>
      </c>
      <c r="CD191" s="19">
        <f t="shared" ca="1" si="103"/>
        <v>20</v>
      </c>
      <c r="CE191" s="19">
        <f t="shared" ca="1" si="104"/>
        <v>70</v>
      </c>
      <c r="CF191" t="str">
        <f t="shared" ca="1" si="105"/>
        <v/>
      </c>
    </row>
    <row r="192" spans="8:84">
      <c r="H192">
        <f t="shared" ca="1" si="71"/>
        <v>1</v>
      </c>
      <c r="I192" cm="1">
        <f t="array" aca="1" ref="I192" ca="1">IF(H192=H191, I191, INDEX(Parties[Player ID], H192))</f>
        <v>1</v>
      </c>
      <c r="J192" t="str" cm="1">
        <f t="array" aca="1" ref="J192" ca="1">IF(I192=I191,J191, INDEX(Monsters[Name], I192))</f>
        <v>Hades</v>
      </c>
      <c r="K192" cm="1">
        <f t="array" aca="1" ref="K192" ca="1">IF(AND($H192=$H191, CF191=""), AO191, INDEX(Monsters[Health], $I192))</f>
        <v>69</v>
      </c>
      <c r="L192" cm="1">
        <f t="array" aca="1" ref="L192" ca="1">IF(AND($H192=$H191, $CF191=""), AP191, INDEX(Monsters[Stamina], $I192))</f>
        <v>70</v>
      </c>
      <c r="M192" s="19" cm="1">
        <f t="array" aca="1" ref="M192" ca="1">IF(AND($H192=$H191, $CF191=""), AQ191, INDEX(Monsters[Attack], $I192))</f>
        <v>70</v>
      </c>
      <c r="N192" s="19" cm="1">
        <f t="array" aca="1" ref="N192" ca="1">IF(AND($H192=$H191, $CF191=""), AR191, INDEX(Monsters[Defense], $I192))</f>
        <v>65</v>
      </c>
      <c r="O192" s="19" cm="1">
        <f t="array" aca="1" ref="O192" ca="1">IF(AND($H192=$H191, $CF191=""), AS191, INDEX(Monsters[Luck], $I192))</f>
        <v>50</v>
      </c>
      <c r="P192" cm="1">
        <f t="array" aca="1" ref="P192" ca="1">IF(I192=I191, P191, MATCH(INDEX(Monsters[Element], I192), Elements, 0))</f>
        <v>1</v>
      </c>
      <c r="Q192" s="4" cm="1">
        <f t="array" aca="1" ref="Q192" ca="1">INDEX(Monsters[Chance to Use 2], I192)</f>
        <v>0.55000000000000004</v>
      </c>
      <c r="R192" cm="1">
        <f t="array" aca="1" ref="R192" ca="1">INDEX(Monsters[Ability 1 ID], I192)</f>
        <v>1</v>
      </c>
      <c r="S192" cm="1">
        <f t="array" aca="1" ref="S192" ca="1">INDEX(Monsters[Ability 2 ID], I192)</f>
        <v>7</v>
      </c>
      <c r="T192" cm="1">
        <f t="array" aca="1" ref="T192" ca="1">INDEX(Abilities[Stamina Cost], R192)</f>
        <v>5</v>
      </c>
      <c r="U192" cm="1">
        <f t="array" aca="1" ref="U192" ca="1">INDEX(Abilities[Stamina Cost], S192)</f>
        <v>5</v>
      </c>
      <c r="V192">
        <f t="shared" ca="1" si="72"/>
        <v>1</v>
      </c>
      <c r="W192">
        <f t="shared" ca="1" si="73"/>
        <v>5</v>
      </c>
      <c r="X192">
        <f t="shared" ca="1" si="74"/>
        <v>5</v>
      </c>
      <c r="Y192">
        <f t="shared" ca="1" si="75"/>
        <v>2</v>
      </c>
      <c r="Z192">
        <f t="shared" ca="1" si="76"/>
        <v>7</v>
      </c>
      <c r="AA192" s="19" cm="1">
        <f t="array" aca="1" ref="AA192" ca="1">INDEX(Abilities[Element ID], $Z192)</f>
        <v>3</v>
      </c>
      <c r="AB192" s="19" cm="1">
        <f t="array" aca="1" ref="AB192" ca="1">INDEX(Abilities[Stamina Cost], $Z192)</f>
        <v>5</v>
      </c>
      <c r="AC192" s="19" cm="1">
        <f t="array" aca="1" ref="AC192" ca="1">INDEX(Abilities[Min Damage], $Z192)</f>
        <v>5</v>
      </c>
      <c r="AD192" s="19" cm="1">
        <f t="array" aca="1" ref="AD192" ca="1">INDEX(Abilities[Max Damage], $Z192)</f>
        <v>10</v>
      </c>
      <c r="AE192" s="15">
        <f t="shared" ca="1" si="77"/>
        <v>4.8804411461938715</v>
      </c>
      <c r="AF192" t="str" cm="1">
        <f t="array" aca="1" ref="AF192" ca="1">INDEX(Abilities[Special Effect], Z192)</f>
        <v>Fortify</v>
      </c>
      <c r="AG192" t="b" cm="1">
        <f t="array" aca="1" ref="AG192" ca="1">RAND() &lt;INDEX(Abilities[Effect Chance], Z192)*O192/100</f>
        <v>1</v>
      </c>
      <c r="AH192" t="str">
        <f t="shared" ca="1" si="78"/>
        <v>Fortify</v>
      </c>
      <c r="AI192" s="15">
        <f t="shared" ca="1" si="79"/>
        <v>4.8804411461938715</v>
      </c>
      <c r="AJ192" s="15">
        <f t="shared" ca="1" si="80"/>
        <v>6.3439193374393605</v>
      </c>
      <c r="AK192" t="b">
        <f t="shared" ca="1" si="81"/>
        <v>0</v>
      </c>
      <c r="AL192" t="b">
        <f ca="1">AND(AK192, H192=COUNTA(Parties[Player Party]))</f>
        <v>0</v>
      </c>
      <c r="AM192" s="15" cm="1">
        <f t="array" aca="1" ref="AM192" ca="1">INDEX(ElementMultiplier, BM192, P192)*100/N192</f>
        <v>0.76923076923076927</v>
      </c>
      <c r="AN192" s="15">
        <f t="shared" ca="1" si="82"/>
        <v>5</v>
      </c>
      <c r="AO192" s="19">
        <f t="shared" ca="1" si="83"/>
        <v>64</v>
      </c>
      <c r="AP192" s="19">
        <f t="shared" ca="1" si="84"/>
        <v>65</v>
      </c>
      <c r="AQ192" s="19">
        <f t="shared" ca="1" si="85"/>
        <v>70</v>
      </c>
      <c r="AR192" s="19">
        <f t="shared" ca="1" si="86"/>
        <v>72</v>
      </c>
      <c r="AS192" s="19">
        <f t="shared" ca="1" si="87"/>
        <v>50</v>
      </c>
      <c r="AT192">
        <f t="shared" ca="1" si="88"/>
        <v>1</v>
      </c>
      <c r="AU192" cm="1">
        <f t="array" aca="1" ref="AU192" ca="1">IF(AT192=AT191, AU191, INDEX(Parties[Opponent ID], AT192))</f>
        <v>8</v>
      </c>
      <c r="AV192" t="str" cm="1">
        <f t="array" aca="1" ref="AV192" ca="1">IF(AU192=AU191,AV191, INDEX(Monsters[Name], AU192))</f>
        <v>Ripper</v>
      </c>
      <c r="AW192" cm="1">
        <f t="array" aca="1" ref="AW192" ca="1">IF(AND($AT192=$AT191, $CF191=""), CA191, INDEX(Monsters[Health], $AU192))</f>
        <v>62</v>
      </c>
      <c r="AX192" cm="1">
        <f t="array" aca="1" ref="AX192" ca="1">IF(AND($AT192=$AT191, $CF191=""), CB191, INDEX(Monsters[Stamina], $AU192))</f>
        <v>80</v>
      </c>
      <c r="AY192" s="19" cm="1">
        <f t="array" aca="1" ref="AY192" ca="1">IF(AND($AT192=$AT191, $CF191=""), CC191, INDEX(Monsters[Attack], $AU192))</f>
        <v>100</v>
      </c>
      <c r="AZ192" s="19" cm="1">
        <f t="array" aca="1" ref="AZ192" ca="1">IF(AND($AT192=$AT191, $CF191=""), CD191, INDEX(Monsters[Defense], $AU192))</f>
        <v>20</v>
      </c>
      <c r="BA192" s="19" cm="1">
        <f t="array" aca="1" ref="BA192" ca="1">IF(AND($AT192=$AT191, $CF191=""), CE191, INDEX(Monsters[Luck], $AU192))</f>
        <v>70</v>
      </c>
      <c r="BB192" cm="1">
        <f t="array" aca="1" ref="BB192" ca="1">IF(AU192=AU191, BB191, MATCH(INDEX(Monsters[Element], AU192), Elements, 0))</f>
        <v>6</v>
      </c>
      <c r="BC192" s="4" cm="1">
        <f t="array" aca="1" ref="BC192" ca="1">INDEX(Monsters[Chance to Use 2], AU192)</f>
        <v>0.25</v>
      </c>
      <c r="BD192" cm="1">
        <f t="array" aca="1" ref="BD192" ca="1">INDEX(Monsters[Ability 1 ID], AU192)</f>
        <v>7</v>
      </c>
      <c r="BE192" cm="1">
        <f t="array" aca="1" ref="BE192" ca="1">INDEX(Monsters[Ability 2 ID], AU192)</f>
        <v>2</v>
      </c>
      <c r="BF192" cm="1">
        <f t="array" aca="1" ref="BF192" ca="1">INDEX(Abilities[Stamina Cost], BD192)</f>
        <v>5</v>
      </c>
      <c r="BG192" cm="1">
        <f t="array" aca="1" ref="BG192" ca="1">INDEX(Abilities[Stamina Cost], BE192)</f>
        <v>6</v>
      </c>
      <c r="BH192">
        <f t="shared" ca="1" si="89"/>
        <v>1</v>
      </c>
      <c r="BI192">
        <f t="shared" ca="1" si="90"/>
        <v>5</v>
      </c>
      <c r="BJ192">
        <f t="shared" ca="1" si="91"/>
        <v>6</v>
      </c>
      <c r="BK192">
        <f t="shared" ca="1" si="92"/>
        <v>1</v>
      </c>
      <c r="BL192">
        <f t="shared" ca="1" si="93"/>
        <v>7</v>
      </c>
      <c r="BM192" s="19" cm="1">
        <f t="array" aca="1" ref="BM192" ca="1">INDEX(Abilities[Element ID], $BL192)</f>
        <v>3</v>
      </c>
      <c r="BN192" s="19" cm="1">
        <f t="array" aca="1" ref="BN192" ca="1">INDEX(Abilities[Stamina Cost], $BL192)</f>
        <v>5</v>
      </c>
      <c r="BO192" s="19" cm="1">
        <f t="array" aca="1" ref="BO192" ca="1">INDEX(Abilities[Min Damage], $BL192)</f>
        <v>5</v>
      </c>
      <c r="BP192" s="19" cm="1">
        <f t="array" aca="1" ref="BP192" ca="1">INDEX(Abilities[Max Damage], $BL192)</f>
        <v>10</v>
      </c>
      <c r="BQ192" s="15">
        <f t="shared" ca="1" si="94"/>
        <v>6.3439193374393605</v>
      </c>
      <c r="BR192" t="str" cm="1">
        <f t="array" aca="1" ref="BR192" ca="1">INDEX(Abilities[Special Effect], BL192)</f>
        <v>Fortify</v>
      </c>
      <c r="BS192" t="b" cm="1">
        <f t="array" aca="1" ref="BS192" ca="1">RAND() &lt;INDEX(Abilities[Effect Chance], BL192)*BA192/100</f>
        <v>1</v>
      </c>
      <c r="BT192" t="str">
        <f t="shared" ca="1" si="95"/>
        <v>Fortify</v>
      </c>
      <c r="BU192" s="15">
        <f t="shared" ca="1" si="96"/>
        <v>6.3439193374393605</v>
      </c>
      <c r="BV192" s="15">
        <f t="shared" ca="1" si="97"/>
        <v>4.8804411461938715</v>
      </c>
      <c r="BW192" t="b">
        <f t="shared" ca="1" si="98"/>
        <v>0</v>
      </c>
      <c r="BX192" t="b">
        <f ca="1">AND(BW192, AT192=COUNTA(Parties[Opponent Party]))</f>
        <v>0</v>
      </c>
      <c r="BY192" s="15" cm="1">
        <f t="array" aca="1" ref="BY192" ca="1">INDEX(ElementMultiplier, AA192, BB192)*100/AZ192</f>
        <v>5</v>
      </c>
      <c r="BZ192" s="19">
        <f t="shared" ca="1" si="99"/>
        <v>24</v>
      </c>
      <c r="CA192" s="19">
        <f t="shared" ca="1" si="100"/>
        <v>38</v>
      </c>
      <c r="CB192" s="19">
        <f t="shared" ca="1" si="101"/>
        <v>75</v>
      </c>
      <c r="CC192" s="19">
        <f t="shared" ca="1" si="102"/>
        <v>100</v>
      </c>
      <c r="CD192" s="19">
        <f t="shared" ca="1" si="103"/>
        <v>22</v>
      </c>
      <c r="CE192" s="19">
        <f t="shared" ca="1" si="104"/>
        <v>70</v>
      </c>
      <c r="CF192" t="str">
        <f t="shared" ca="1" si="105"/>
        <v/>
      </c>
    </row>
    <row r="193" spans="8:84">
      <c r="H193">
        <f t="shared" ca="1" si="71"/>
        <v>1</v>
      </c>
      <c r="I193" cm="1">
        <f t="array" aca="1" ref="I193" ca="1">IF(H193=H192, I192, INDEX(Parties[Player ID], H193))</f>
        <v>1</v>
      </c>
      <c r="J193" t="str" cm="1">
        <f t="array" aca="1" ref="J193" ca="1">IF(I193=I192,J192, INDEX(Monsters[Name], I193))</f>
        <v>Hades</v>
      </c>
      <c r="K193" cm="1">
        <f t="array" aca="1" ref="K193" ca="1">IF(AND($H193=$H192, CF192=""), AO192, INDEX(Monsters[Health], $I193))</f>
        <v>64</v>
      </c>
      <c r="L193" cm="1">
        <f t="array" aca="1" ref="L193" ca="1">IF(AND($H193=$H192, $CF192=""), AP192, INDEX(Monsters[Stamina], $I193))</f>
        <v>65</v>
      </c>
      <c r="M193" s="19" cm="1">
        <f t="array" aca="1" ref="M193" ca="1">IF(AND($H193=$H192, $CF192=""), AQ192, INDEX(Monsters[Attack], $I193))</f>
        <v>70</v>
      </c>
      <c r="N193" s="19" cm="1">
        <f t="array" aca="1" ref="N193" ca="1">IF(AND($H193=$H192, $CF192=""), AR192, INDEX(Monsters[Defense], $I193))</f>
        <v>72</v>
      </c>
      <c r="O193" s="19" cm="1">
        <f t="array" aca="1" ref="O193" ca="1">IF(AND($H193=$H192, $CF192=""), AS192, INDEX(Monsters[Luck], $I193))</f>
        <v>50</v>
      </c>
      <c r="P193" cm="1">
        <f t="array" aca="1" ref="P193" ca="1">IF(I193=I192, P192, MATCH(INDEX(Monsters[Element], I193), Elements, 0))</f>
        <v>1</v>
      </c>
      <c r="Q193" s="4" cm="1">
        <f t="array" aca="1" ref="Q193" ca="1">INDEX(Monsters[Chance to Use 2], I193)</f>
        <v>0.55000000000000004</v>
      </c>
      <c r="R193" cm="1">
        <f t="array" aca="1" ref="R193" ca="1">INDEX(Monsters[Ability 1 ID], I193)</f>
        <v>1</v>
      </c>
      <c r="S193" cm="1">
        <f t="array" aca="1" ref="S193" ca="1">INDEX(Monsters[Ability 2 ID], I193)</f>
        <v>7</v>
      </c>
      <c r="T193" cm="1">
        <f t="array" aca="1" ref="T193" ca="1">INDEX(Abilities[Stamina Cost], R193)</f>
        <v>5</v>
      </c>
      <c r="U193" cm="1">
        <f t="array" aca="1" ref="U193" ca="1">INDEX(Abilities[Stamina Cost], S193)</f>
        <v>5</v>
      </c>
      <c r="V193">
        <f t="shared" ca="1" si="72"/>
        <v>1</v>
      </c>
      <c r="W193">
        <f t="shared" ca="1" si="73"/>
        <v>5</v>
      </c>
      <c r="X193">
        <f t="shared" ca="1" si="74"/>
        <v>5</v>
      </c>
      <c r="Y193">
        <f t="shared" ca="1" si="75"/>
        <v>2</v>
      </c>
      <c r="Z193">
        <f t="shared" ca="1" si="76"/>
        <v>7</v>
      </c>
      <c r="AA193" s="19" cm="1">
        <f t="array" aca="1" ref="AA193" ca="1">INDEX(Abilities[Element ID], $Z193)</f>
        <v>3</v>
      </c>
      <c r="AB193" s="19" cm="1">
        <f t="array" aca="1" ref="AB193" ca="1">INDEX(Abilities[Stamina Cost], $Z193)</f>
        <v>5</v>
      </c>
      <c r="AC193" s="19" cm="1">
        <f t="array" aca="1" ref="AC193" ca="1">INDEX(Abilities[Min Damage], $Z193)</f>
        <v>5</v>
      </c>
      <c r="AD193" s="19" cm="1">
        <f t="array" aca="1" ref="AD193" ca="1">INDEX(Abilities[Max Damage], $Z193)</f>
        <v>10</v>
      </c>
      <c r="AE193" s="15">
        <f t="shared" ca="1" si="77"/>
        <v>5.1334153761967301</v>
      </c>
      <c r="AF193" t="str" cm="1">
        <f t="array" aca="1" ref="AF193" ca="1">INDEX(Abilities[Special Effect], Z193)</f>
        <v>Fortify</v>
      </c>
      <c r="AG193" t="b" cm="1">
        <f t="array" aca="1" ref="AG193" ca="1">RAND() &lt;INDEX(Abilities[Effect Chance], Z193)*O193/100</f>
        <v>0</v>
      </c>
      <c r="AH193" t="str">
        <f t="shared" ca="1" si="78"/>
        <v/>
      </c>
      <c r="AI193" s="15">
        <f t="shared" ca="1" si="79"/>
        <v>5.1334153761967301</v>
      </c>
      <c r="AJ193" s="15">
        <f t="shared" ca="1" si="80"/>
        <v>6.6685280095745778</v>
      </c>
      <c r="AK193" t="b">
        <f t="shared" ca="1" si="81"/>
        <v>0</v>
      </c>
      <c r="AL193" t="b">
        <f ca="1">AND(AK193, H193=COUNTA(Parties[Player Party]))</f>
        <v>0</v>
      </c>
      <c r="AM193" s="15" cm="1">
        <f t="array" aca="1" ref="AM193" ca="1">INDEX(ElementMultiplier, BM193, P193)*100/N193</f>
        <v>0.69444444444444442</v>
      </c>
      <c r="AN193" s="15">
        <f t="shared" ca="1" si="82"/>
        <v>5</v>
      </c>
      <c r="AO193" s="19">
        <f t="shared" ca="1" si="83"/>
        <v>59</v>
      </c>
      <c r="AP193" s="19">
        <f t="shared" ca="1" si="84"/>
        <v>60</v>
      </c>
      <c r="AQ193" s="19">
        <f t="shared" ca="1" si="85"/>
        <v>70</v>
      </c>
      <c r="AR193" s="19">
        <f t="shared" ca="1" si="86"/>
        <v>72</v>
      </c>
      <c r="AS193" s="19">
        <f t="shared" ca="1" si="87"/>
        <v>50</v>
      </c>
      <c r="AT193">
        <f t="shared" ca="1" si="88"/>
        <v>1</v>
      </c>
      <c r="AU193" cm="1">
        <f t="array" aca="1" ref="AU193" ca="1">IF(AT193=AT192, AU192, INDEX(Parties[Opponent ID], AT193))</f>
        <v>8</v>
      </c>
      <c r="AV193" t="str" cm="1">
        <f t="array" aca="1" ref="AV193" ca="1">IF(AU193=AU192,AV192, INDEX(Monsters[Name], AU193))</f>
        <v>Ripper</v>
      </c>
      <c r="AW193" cm="1">
        <f t="array" aca="1" ref="AW193" ca="1">IF(AND($AT193=$AT192, $CF192=""), CA192, INDEX(Monsters[Health], $AU193))</f>
        <v>38</v>
      </c>
      <c r="AX193" cm="1">
        <f t="array" aca="1" ref="AX193" ca="1">IF(AND($AT193=$AT192, $CF192=""), CB192, INDEX(Monsters[Stamina], $AU193))</f>
        <v>75</v>
      </c>
      <c r="AY193" s="19" cm="1">
        <f t="array" aca="1" ref="AY193" ca="1">IF(AND($AT193=$AT192, $CF192=""), CC192, INDEX(Monsters[Attack], $AU193))</f>
        <v>100</v>
      </c>
      <c r="AZ193" s="19" cm="1">
        <f t="array" aca="1" ref="AZ193" ca="1">IF(AND($AT193=$AT192, $CF192=""), CD192, INDEX(Monsters[Defense], $AU193))</f>
        <v>22</v>
      </c>
      <c r="BA193" s="19" cm="1">
        <f t="array" aca="1" ref="BA193" ca="1">IF(AND($AT193=$AT192, $CF192=""), CE192, INDEX(Monsters[Luck], $AU193))</f>
        <v>70</v>
      </c>
      <c r="BB193" cm="1">
        <f t="array" aca="1" ref="BB193" ca="1">IF(AU193=AU192, BB192, MATCH(INDEX(Monsters[Element], AU193), Elements, 0))</f>
        <v>6</v>
      </c>
      <c r="BC193" s="4" cm="1">
        <f t="array" aca="1" ref="BC193" ca="1">INDEX(Monsters[Chance to Use 2], AU193)</f>
        <v>0.25</v>
      </c>
      <c r="BD193" cm="1">
        <f t="array" aca="1" ref="BD193" ca="1">INDEX(Monsters[Ability 1 ID], AU193)</f>
        <v>7</v>
      </c>
      <c r="BE193" cm="1">
        <f t="array" aca="1" ref="BE193" ca="1">INDEX(Monsters[Ability 2 ID], AU193)</f>
        <v>2</v>
      </c>
      <c r="BF193" cm="1">
        <f t="array" aca="1" ref="BF193" ca="1">INDEX(Abilities[Stamina Cost], BD193)</f>
        <v>5</v>
      </c>
      <c r="BG193" cm="1">
        <f t="array" aca="1" ref="BG193" ca="1">INDEX(Abilities[Stamina Cost], BE193)</f>
        <v>6</v>
      </c>
      <c r="BH193">
        <f t="shared" ca="1" si="89"/>
        <v>1</v>
      </c>
      <c r="BI193">
        <f t="shared" ca="1" si="90"/>
        <v>5</v>
      </c>
      <c r="BJ193">
        <f t="shared" ca="1" si="91"/>
        <v>6</v>
      </c>
      <c r="BK193">
        <f t="shared" ca="1" si="92"/>
        <v>1</v>
      </c>
      <c r="BL193">
        <f t="shared" ca="1" si="93"/>
        <v>7</v>
      </c>
      <c r="BM193" s="19" cm="1">
        <f t="array" aca="1" ref="BM193" ca="1">INDEX(Abilities[Element ID], $BL193)</f>
        <v>3</v>
      </c>
      <c r="BN193" s="19" cm="1">
        <f t="array" aca="1" ref="BN193" ca="1">INDEX(Abilities[Stamina Cost], $BL193)</f>
        <v>5</v>
      </c>
      <c r="BO193" s="19" cm="1">
        <f t="array" aca="1" ref="BO193" ca="1">INDEX(Abilities[Min Damage], $BL193)</f>
        <v>5</v>
      </c>
      <c r="BP193" s="19" cm="1">
        <f t="array" aca="1" ref="BP193" ca="1">INDEX(Abilities[Max Damage], $BL193)</f>
        <v>10</v>
      </c>
      <c r="BQ193" s="15">
        <f t="shared" ca="1" si="94"/>
        <v>6.6685280095745778</v>
      </c>
      <c r="BR193" t="str" cm="1">
        <f t="array" aca="1" ref="BR193" ca="1">INDEX(Abilities[Special Effect], BL193)</f>
        <v>Fortify</v>
      </c>
      <c r="BS193" t="b" cm="1">
        <f t="array" aca="1" ref="BS193" ca="1">RAND() &lt;INDEX(Abilities[Effect Chance], BL193)*BA193/100</f>
        <v>0</v>
      </c>
      <c r="BT193" t="str">
        <f t="shared" ca="1" si="95"/>
        <v/>
      </c>
      <c r="BU193" s="15">
        <f t="shared" ca="1" si="96"/>
        <v>6.6685280095745778</v>
      </c>
      <c r="BV193" s="15">
        <f t="shared" ca="1" si="97"/>
        <v>5.1334153761967301</v>
      </c>
      <c r="BW193" t="b">
        <f t="shared" ca="1" si="98"/>
        <v>0</v>
      </c>
      <c r="BX193" t="b">
        <f ca="1">AND(BW193, AT193=COUNTA(Parties[Opponent Party]))</f>
        <v>0</v>
      </c>
      <c r="BY193" s="15" cm="1">
        <f t="array" aca="1" ref="BY193" ca="1">INDEX(ElementMultiplier, AA193, BB193)*100/AZ193</f>
        <v>4.5454545454545459</v>
      </c>
      <c r="BZ193" s="19">
        <f t="shared" ca="1" si="99"/>
        <v>23</v>
      </c>
      <c r="CA193" s="19">
        <f t="shared" ca="1" si="100"/>
        <v>15</v>
      </c>
      <c r="CB193" s="19">
        <f t="shared" ca="1" si="101"/>
        <v>70</v>
      </c>
      <c r="CC193" s="19">
        <f t="shared" ca="1" si="102"/>
        <v>100</v>
      </c>
      <c r="CD193" s="19">
        <f t="shared" ca="1" si="103"/>
        <v>22</v>
      </c>
      <c r="CE193" s="19">
        <f t="shared" ca="1" si="104"/>
        <v>70</v>
      </c>
      <c r="CF193" t="str">
        <f t="shared" ca="1" si="105"/>
        <v/>
      </c>
    </row>
    <row r="194" spans="8:84">
      <c r="H194">
        <f t="shared" ca="1" si="71"/>
        <v>1</v>
      </c>
      <c r="I194" cm="1">
        <f t="array" aca="1" ref="I194" ca="1">IF(H194=H193, I193, INDEX(Parties[Player ID], H194))</f>
        <v>1</v>
      </c>
      <c r="J194" t="str" cm="1">
        <f t="array" aca="1" ref="J194" ca="1">IF(I194=I193,J193, INDEX(Monsters[Name], I194))</f>
        <v>Hades</v>
      </c>
      <c r="K194" cm="1">
        <f t="array" aca="1" ref="K194" ca="1">IF(AND($H194=$H193, CF193=""), AO193, INDEX(Monsters[Health], $I194))</f>
        <v>59</v>
      </c>
      <c r="L194" cm="1">
        <f t="array" aca="1" ref="L194" ca="1">IF(AND($H194=$H193, $CF193=""), AP193, INDEX(Monsters[Stamina], $I194))</f>
        <v>60</v>
      </c>
      <c r="M194" s="19" cm="1">
        <f t="array" aca="1" ref="M194" ca="1">IF(AND($H194=$H193, $CF193=""), AQ193, INDEX(Monsters[Attack], $I194))</f>
        <v>70</v>
      </c>
      <c r="N194" s="19" cm="1">
        <f t="array" aca="1" ref="N194" ca="1">IF(AND($H194=$H193, $CF193=""), AR193, INDEX(Monsters[Defense], $I194))</f>
        <v>72</v>
      </c>
      <c r="O194" s="19" cm="1">
        <f t="array" aca="1" ref="O194" ca="1">IF(AND($H194=$H193, $CF193=""), AS193, INDEX(Monsters[Luck], $I194))</f>
        <v>50</v>
      </c>
      <c r="P194" cm="1">
        <f t="array" aca="1" ref="P194" ca="1">IF(I194=I193, P193, MATCH(INDEX(Monsters[Element], I194), Elements, 0))</f>
        <v>1</v>
      </c>
      <c r="Q194" s="4" cm="1">
        <f t="array" aca="1" ref="Q194" ca="1">INDEX(Monsters[Chance to Use 2], I194)</f>
        <v>0.55000000000000004</v>
      </c>
      <c r="R194" cm="1">
        <f t="array" aca="1" ref="R194" ca="1">INDEX(Monsters[Ability 1 ID], I194)</f>
        <v>1</v>
      </c>
      <c r="S194" cm="1">
        <f t="array" aca="1" ref="S194" ca="1">INDEX(Monsters[Ability 2 ID], I194)</f>
        <v>7</v>
      </c>
      <c r="T194" cm="1">
        <f t="array" aca="1" ref="T194" ca="1">INDEX(Abilities[Stamina Cost], R194)</f>
        <v>5</v>
      </c>
      <c r="U194" cm="1">
        <f t="array" aca="1" ref="U194" ca="1">INDEX(Abilities[Stamina Cost], S194)</f>
        <v>5</v>
      </c>
      <c r="V194">
        <f t="shared" ca="1" si="72"/>
        <v>1</v>
      </c>
      <c r="W194">
        <f t="shared" ca="1" si="73"/>
        <v>5</v>
      </c>
      <c r="X194">
        <f t="shared" ca="1" si="74"/>
        <v>5</v>
      </c>
      <c r="Y194">
        <f t="shared" ca="1" si="75"/>
        <v>1</v>
      </c>
      <c r="Z194">
        <f t="shared" ca="1" si="76"/>
        <v>1</v>
      </c>
      <c r="AA194" s="19" cm="1">
        <f t="array" aca="1" ref="AA194" ca="1">INDEX(Abilities[Element ID], $Z194)</f>
        <v>1</v>
      </c>
      <c r="AB194" s="19" cm="1">
        <f t="array" aca="1" ref="AB194" ca="1">INDEX(Abilities[Stamina Cost], $Z194)</f>
        <v>5</v>
      </c>
      <c r="AC194" s="19" cm="1">
        <f t="array" aca="1" ref="AC194" ca="1">INDEX(Abilities[Min Damage], $Z194)</f>
        <v>3.5</v>
      </c>
      <c r="AD194" s="19" cm="1">
        <f t="array" aca="1" ref="AD194" ca="1">INDEX(Abilities[Max Damage], $Z194)</f>
        <v>10</v>
      </c>
      <c r="AE194" s="15">
        <f t="shared" ca="1" si="77"/>
        <v>5.8852121963034962</v>
      </c>
      <c r="AF194" t="str" cm="1">
        <f t="array" aca="1" ref="AF194" ca="1">INDEX(Abilities[Special Effect], Z194)</f>
        <v>Hit Chance</v>
      </c>
      <c r="AG194" t="b" cm="1">
        <f t="array" aca="1" ref="AG194" ca="1">RAND() &lt;INDEX(Abilities[Effect Chance], Z194)*O194/100</f>
        <v>0</v>
      </c>
      <c r="AH194" t="str">
        <f t="shared" ca="1" si="78"/>
        <v/>
      </c>
      <c r="AI194" s="15">
        <f t="shared" ca="1" si="79"/>
        <v>0</v>
      </c>
      <c r="AJ194" s="15">
        <f t="shared" ca="1" si="80"/>
        <v>8.5940284504751698</v>
      </c>
      <c r="AK194" t="b">
        <f t="shared" ca="1" si="81"/>
        <v>0</v>
      </c>
      <c r="AL194" t="b">
        <f ca="1">AND(AK194, H194=COUNTA(Parties[Player Party]))</f>
        <v>0</v>
      </c>
      <c r="AM194" s="15" cm="1">
        <f t="array" aca="1" ref="AM194" ca="1">INDEX(ElementMultiplier, BM194, P194)*100/N194</f>
        <v>0.69444444444444442</v>
      </c>
      <c r="AN194" s="15">
        <f t="shared" ca="1" si="82"/>
        <v>6</v>
      </c>
      <c r="AO194" s="19">
        <f t="shared" ca="1" si="83"/>
        <v>53</v>
      </c>
      <c r="AP194" s="19">
        <f t="shared" ca="1" si="84"/>
        <v>55</v>
      </c>
      <c r="AQ194" s="19">
        <f t="shared" ca="1" si="85"/>
        <v>70</v>
      </c>
      <c r="AR194" s="19">
        <f t="shared" ca="1" si="86"/>
        <v>72</v>
      </c>
      <c r="AS194" s="19">
        <f t="shared" ca="1" si="87"/>
        <v>50</v>
      </c>
      <c r="AT194">
        <f t="shared" ca="1" si="88"/>
        <v>1</v>
      </c>
      <c r="AU194" cm="1">
        <f t="array" aca="1" ref="AU194" ca="1">IF(AT194=AT193, AU193, INDEX(Parties[Opponent ID], AT194))</f>
        <v>8</v>
      </c>
      <c r="AV194" t="str" cm="1">
        <f t="array" aca="1" ref="AV194" ca="1">IF(AU194=AU193,AV193, INDEX(Monsters[Name], AU194))</f>
        <v>Ripper</v>
      </c>
      <c r="AW194" cm="1">
        <f t="array" aca="1" ref="AW194" ca="1">IF(AND($AT194=$AT193, $CF193=""), CA193, INDEX(Monsters[Health], $AU194))</f>
        <v>15</v>
      </c>
      <c r="AX194" cm="1">
        <f t="array" aca="1" ref="AX194" ca="1">IF(AND($AT194=$AT193, $CF193=""), CB193, INDEX(Monsters[Stamina], $AU194))</f>
        <v>70</v>
      </c>
      <c r="AY194" s="19" cm="1">
        <f t="array" aca="1" ref="AY194" ca="1">IF(AND($AT194=$AT193, $CF193=""), CC193, INDEX(Monsters[Attack], $AU194))</f>
        <v>100</v>
      </c>
      <c r="AZ194" s="19" cm="1">
        <f t="array" aca="1" ref="AZ194" ca="1">IF(AND($AT194=$AT193, $CF193=""), CD193, INDEX(Monsters[Defense], $AU194))</f>
        <v>22</v>
      </c>
      <c r="BA194" s="19" cm="1">
        <f t="array" aca="1" ref="BA194" ca="1">IF(AND($AT194=$AT193, $CF193=""), CE193, INDEX(Monsters[Luck], $AU194))</f>
        <v>70</v>
      </c>
      <c r="BB194" cm="1">
        <f t="array" aca="1" ref="BB194" ca="1">IF(AU194=AU193, BB193, MATCH(INDEX(Monsters[Element], AU194), Elements, 0))</f>
        <v>6</v>
      </c>
      <c r="BC194" s="4" cm="1">
        <f t="array" aca="1" ref="BC194" ca="1">INDEX(Monsters[Chance to Use 2], AU194)</f>
        <v>0.25</v>
      </c>
      <c r="BD194" cm="1">
        <f t="array" aca="1" ref="BD194" ca="1">INDEX(Monsters[Ability 1 ID], AU194)</f>
        <v>7</v>
      </c>
      <c r="BE194" cm="1">
        <f t="array" aca="1" ref="BE194" ca="1">INDEX(Monsters[Ability 2 ID], AU194)</f>
        <v>2</v>
      </c>
      <c r="BF194" cm="1">
        <f t="array" aca="1" ref="BF194" ca="1">INDEX(Abilities[Stamina Cost], BD194)</f>
        <v>5</v>
      </c>
      <c r="BG194" cm="1">
        <f t="array" aca="1" ref="BG194" ca="1">INDEX(Abilities[Stamina Cost], BE194)</f>
        <v>6</v>
      </c>
      <c r="BH194">
        <f t="shared" ca="1" si="89"/>
        <v>1</v>
      </c>
      <c r="BI194">
        <f t="shared" ca="1" si="90"/>
        <v>5</v>
      </c>
      <c r="BJ194">
        <f t="shared" ca="1" si="91"/>
        <v>6</v>
      </c>
      <c r="BK194">
        <f t="shared" ca="1" si="92"/>
        <v>1</v>
      </c>
      <c r="BL194">
        <f t="shared" ca="1" si="93"/>
        <v>7</v>
      </c>
      <c r="BM194" s="19" cm="1">
        <f t="array" aca="1" ref="BM194" ca="1">INDEX(Abilities[Element ID], $BL194)</f>
        <v>3</v>
      </c>
      <c r="BN194" s="19" cm="1">
        <f t="array" aca="1" ref="BN194" ca="1">INDEX(Abilities[Stamina Cost], $BL194)</f>
        <v>5</v>
      </c>
      <c r="BO194" s="19" cm="1">
        <f t="array" aca="1" ref="BO194" ca="1">INDEX(Abilities[Min Damage], $BL194)</f>
        <v>5</v>
      </c>
      <c r="BP194" s="19" cm="1">
        <f t="array" aca="1" ref="BP194" ca="1">INDEX(Abilities[Max Damage], $BL194)</f>
        <v>10</v>
      </c>
      <c r="BQ194" s="15">
        <f t="shared" ca="1" si="94"/>
        <v>8.5940284504751698</v>
      </c>
      <c r="BR194" t="str" cm="1">
        <f t="array" aca="1" ref="BR194" ca="1">INDEX(Abilities[Special Effect], BL194)</f>
        <v>Fortify</v>
      </c>
      <c r="BS194" t="b" cm="1">
        <f t="array" aca="1" ref="BS194" ca="1">RAND() &lt;INDEX(Abilities[Effect Chance], BL194)*BA194/100</f>
        <v>1</v>
      </c>
      <c r="BT194" t="str">
        <f t="shared" ca="1" si="95"/>
        <v>Fortify</v>
      </c>
      <c r="BU194" s="15">
        <f t="shared" ca="1" si="96"/>
        <v>8.5940284504751698</v>
      </c>
      <c r="BV194" s="15">
        <f t="shared" ca="1" si="97"/>
        <v>0</v>
      </c>
      <c r="BW194" t="b">
        <f t="shared" ca="1" si="98"/>
        <v>0</v>
      </c>
      <c r="BX194" t="b">
        <f ca="1">AND(BW194, AT194=COUNTA(Parties[Opponent Party]))</f>
        <v>0</v>
      </c>
      <c r="BY194" s="15" cm="1">
        <f t="array" aca="1" ref="BY194" ca="1">INDEX(ElementMultiplier, AA194, BB194)*100/AZ194</f>
        <v>6.8181818181818183</v>
      </c>
      <c r="BZ194" s="19">
        <f t="shared" ca="1" si="99"/>
        <v>0</v>
      </c>
      <c r="CA194" s="19">
        <f t="shared" ca="1" si="100"/>
        <v>15</v>
      </c>
      <c r="CB194" s="19">
        <f t="shared" ca="1" si="101"/>
        <v>65</v>
      </c>
      <c r="CC194" s="19">
        <f t="shared" ca="1" si="102"/>
        <v>100</v>
      </c>
      <c r="CD194" s="19">
        <f t="shared" ca="1" si="103"/>
        <v>24</v>
      </c>
      <c r="CE194" s="19">
        <f t="shared" ca="1" si="104"/>
        <v>70</v>
      </c>
      <c r="CF194" t="str">
        <f t="shared" ca="1" si="105"/>
        <v/>
      </c>
    </row>
    <row r="195" spans="8:84">
      <c r="H195">
        <f t="shared" ca="1" si="71"/>
        <v>1</v>
      </c>
      <c r="I195" cm="1">
        <f t="array" aca="1" ref="I195" ca="1">IF(H195=H194, I194, INDEX(Parties[Player ID], H195))</f>
        <v>1</v>
      </c>
      <c r="J195" t="str" cm="1">
        <f t="array" aca="1" ref="J195" ca="1">IF(I195=I194,J194, INDEX(Monsters[Name], I195))</f>
        <v>Hades</v>
      </c>
      <c r="K195" cm="1">
        <f t="array" aca="1" ref="K195" ca="1">IF(AND($H195=$H194, CF194=""), AO194, INDEX(Monsters[Health], $I195))</f>
        <v>53</v>
      </c>
      <c r="L195" cm="1">
        <f t="array" aca="1" ref="L195" ca="1">IF(AND($H195=$H194, $CF194=""), AP194, INDEX(Monsters[Stamina], $I195))</f>
        <v>55</v>
      </c>
      <c r="M195" s="19" cm="1">
        <f t="array" aca="1" ref="M195" ca="1">IF(AND($H195=$H194, $CF194=""), AQ194, INDEX(Monsters[Attack], $I195))</f>
        <v>70</v>
      </c>
      <c r="N195" s="19" cm="1">
        <f t="array" aca="1" ref="N195" ca="1">IF(AND($H195=$H194, $CF194=""), AR194, INDEX(Monsters[Defense], $I195))</f>
        <v>72</v>
      </c>
      <c r="O195" s="19" cm="1">
        <f t="array" aca="1" ref="O195" ca="1">IF(AND($H195=$H194, $CF194=""), AS194, INDEX(Monsters[Luck], $I195))</f>
        <v>50</v>
      </c>
      <c r="P195" cm="1">
        <f t="array" aca="1" ref="P195" ca="1">IF(I195=I194, P194, MATCH(INDEX(Monsters[Element], I195), Elements, 0))</f>
        <v>1</v>
      </c>
      <c r="Q195" s="4" cm="1">
        <f t="array" aca="1" ref="Q195" ca="1">INDEX(Monsters[Chance to Use 2], I195)</f>
        <v>0.55000000000000004</v>
      </c>
      <c r="R195" cm="1">
        <f t="array" aca="1" ref="R195" ca="1">INDEX(Monsters[Ability 1 ID], I195)</f>
        <v>1</v>
      </c>
      <c r="S195" cm="1">
        <f t="array" aca="1" ref="S195" ca="1">INDEX(Monsters[Ability 2 ID], I195)</f>
        <v>7</v>
      </c>
      <c r="T195" cm="1">
        <f t="array" aca="1" ref="T195" ca="1">INDEX(Abilities[Stamina Cost], R195)</f>
        <v>5</v>
      </c>
      <c r="U195" cm="1">
        <f t="array" aca="1" ref="U195" ca="1">INDEX(Abilities[Stamina Cost], S195)</f>
        <v>5</v>
      </c>
      <c r="V195">
        <f t="shared" ca="1" si="72"/>
        <v>1</v>
      </c>
      <c r="W195">
        <f t="shared" ca="1" si="73"/>
        <v>5</v>
      </c>
      <c r="X195">
        <f t="shared" ca="1" si="74"/>
        <v>5</v>
      </c>
      <c r="Y195">
        <f t="shared" ca="1" si="75"/>
        <v>2</v>
      </c>
      <c r="Z195">
        <f t="shared" ca="1" si="76"/>
        <v>7</v>
      </c>
      <c r="AA195" s="19" cm="1">
        <f t="array" aca="1" ref="AA195" ca="1">INDEX(Abilities[Element ID], $Z195)</f>
        <v>3</v>
      </c>
      <c r="AB195" s="19" cm="1">
        <f t="array" aca="1" ref="AB195" ca="1">INDEX(Abilities[Stamina Cost], $Z195)</f>
        <v>5</v>
      </c>
      <c r="AC195" s="19" cm="1">
        <f t="array" aca="1" ref="AC195" ca="1">INDEX(Abilities[Min Damage], $Z195)</f>
        <v>5</v>
      </c>
      <c r="AD195" s="19" cm="1">
        <f t="array" aca="1" ref="AD195" ca="1">INDEX(Abilities[Max Damage], $Z195)</f>
        <v>10</v>
      </c>
      <c r="AE195" s="15">
        <f t="shared" ca="1" si="77"/>
        <v>5.4347042600777833</v>
      </c>
      <c r="AF195" t="str" cm="1">
        <f t="array" aca="1" ref="AF195" ca="1">INDEX(Abilities[Special Effect], Z195)</f>
        <v>Fortify</v>
      </c>
      <c r="AG195" t="b" cm="1">
        <f t="array" aca="1" ref="AG195" ca="1">RAND() &lt;INDEX(Abilities[Effect Chance], Z195)*O195/100</f>
        <v>0</v>
      </c>
      <c r="AH195" t="str">
        <f t="shared" ca="1" si="78"/>
        <v/>
      </c>
      <c r="AI195" s="15">
        <f t="shared" ca="1" si="79"/>
        <v>5.4347042600777833</v>
      </c>
      <c r="AJ195" s="15">
        <f t="shared" ca="1" si="80"/>
        <v>6.8041138098980873</v>
      </c>
      <c r="AK195" t="b">
        <f t="shared" ca="1" si="81"/>
        <v>0</v>
      </c>
      <c r="AL195" t="b">
        <f ca="1">AND(AK195, H195=COUNTA(Parties[Player Party]))</f>
        <v>0</v>
      </c>
      <c r="AM195" s="15" cm="1">
        <f t="array" aca="1" ref="AM195" ca="1">INDEX(ElementMultiplier, BM195, P195)*100/N195</f>
        <v>0.69444444444444442</v>
      </c>
      <c r="AN195" s="15">
        <f t="shared" ca="1" si="82"/>
        <v>5</v>
      </c>
      <c r="AO195" s="19">
        <f t="shared" ca="1" si="83"/>
        <v>48</v>
      </c>
      <c r="AP195" s="19">
        <f t="shared" ca="1" si="84"/>
        <v>50</v>
      </c>
      <c r="AQ195" s="19">
        <f t="shared" ca="1" si="85"/>
        <v>70</v>
      </c>
      <c r="AR195" s="19">
        <f t="shared" ca="1" si="86"/>
        <v>72</v>
      </c>
      <c r="AS195" s="19">
        <f t="shared" ca="1" si="87"/>
        <v>50</v>
      </c>
      <c r="AT195">
        <f t="shared" ca="1" si="88"/>
        <v>1</v>
      </c>
      <c r="AU195" cm="1">
        <f t="array" aca="1" ref="AU195" ca="1">IF(AT195=AT194, AU194, INDEX(Parties[Opponent ID], AT195))</f>
        <v>8</v>
      </c>
      <c r="AV195" t="str" cm="1">
        <f t="array" aca="1" ref="AV195" ca="1">IF(AU195=AU194,AV194, INDEX(Monsters[Name], AU195))</f>
        <v>Ripper</v>
      </c>
      <c r="AW195" cm="1">
        <f t="array" aca="1" ref="AW195" ca="1">IF(AND($AT195=$AT194, $CF194=""), CA194, INDEX(Monsters[Health], $AU195))</f>
        <v>15</v>
      </c>
      <c r="AX195" cm="1">
        <f t="array" aca="1" ref="AX195" ca="1">IF(AND($AT195=$AT194, $CF194=""), CB194, INDEX(Monsters[Stamina], $AU195))</f>
        <v>65</v>
      </c>
      <c r="AY195" s="19" cm="1">
        <f t="array" aca="1" ref="AY195" ca="1">IF(AND($AT195=$AT194, $CF194=""), CC194, INDEX(Monsters[Attack], $AU195))</f>
        <v>100</v>
      </c>
      <c r="AZ195" s="19" cm="1">
        <f t="array" aca="1" ref="AZ195" ca="1">IF(AND($AT195=$AT194, $CF194=""), CD194, INDEX(Monsters[Defense], $AU195))</f>
        <v>24</v>
      </c>
      <c r="BA195" s="19" cm="1">
        <f t="array" aca="1" ref="BA195" ca="1">IF(AND($AT195=$AT194, $CF194=""), CE194, INDEX(Monsters[Luck], $AU195))</f>
        <v>70</v>
      </c>
      <c r="BB195" cm="1">
        <f t="array" aca="1" ref="BB195" ca="1">IF(AU195=AU194, BB194, MATCH(INDEX(Monsters[Element], AU195), Elements, 0))</f>
        <v>6</v>
      </c>
      <c r="BC195" s="4" cm="1">
        <f t="array" aca="1" ref="BC195" ca="1">INDEX(Monsters[Chance to Use 2], AU195)</f>
        <v>0.25</v>
      </c>
      <c r="BD195" cm="1">
        <f t="array" aca="1" ref="BD195" ca="1">INDEX(Monsters[Ability 1 ID], AU195)</f>
        <v>7</v>
      </c>
      <c r="BE195" cm="1">
        <f t="array" aca="1" ref="BE195" ca="1">INDEX(Monsters[Ability 2 ID], AU195)</f>
        <v>2</v>
      </c>
      <c r="BF195" cm="1">
        <f t="array" aca="1" ref="BF195" ca="1">INDEX(Abilities[Stamina Cost], BD195)</f>
        <v>5</v>
      </c>
      <c r="BG195" cm="1">
        <f t="array" aca="1" ref="BG195" ca="1">INDEX(Abilities[Stamina Cost], BE195)</f>
        <v>6</v>
      </c>
      <c r="BH195">
        <f t="shared" ca="1" si="89"/>
        <v>1</v>
      </c>
      <c r="BI195">
        <f t="shared" ca="1" si="90"/>
        <v>5</v>
      </c>
      <c r="BJ195">
        <f t="shared" ca="1" si="91"/>
        <v>6</v>
      </c>
      <c r="BK195">
        <f t="shared" ca="1" si="92"/>
        <v>1</v>
      </c>
      <c r="BL195">
        <f t="shared" ca="1" si="93"/>
        <v>7</v>
      </c>
      <c r="BM195" s="19" cm="1">
        <f t="array" aca="1" ref="BM195" ca="1">INDEX(Abilities[Element ID], $BL195)</f>
        <v>3</v>
      </c>
      <c r="BN195" s="19" cm="1">
        <f t="array" aca="1" ref="BN195" ca="1">INDEX(Abilities[Stamina Cost], $BL195)</f>
        <v>5</v>
      </c>
      <c r="BO195" s="19" cm="1">
        <f t="array" aca="1" ref="BO195" ca="1">INDEX(Abilities[Min Damage], $BL195)</f>
        <v>5</v>
      </c>
      <c r="BP195" s="19" cm="1">
        <f t="array" aca="1" ref="BP195" ca="1">INDEX(Abilities[Max Damage], $BL195)</f>
        <v>10</v>
      </c>
      <c r="BQ195" s="15">
        <f t="shared" ca="1" si="94"/>
        <v>6.8041138098980873</v>
      </c>
      <c r="BR195" t="str" cm="1">
        <f t="array" aca="1" ref="BR195" ca="1">INDEX(Abilities[Special Effect], BL195)</f>
        <v>Fortify</v>
      </c>
      <c r="BS195" t="b" cm="1">
        <f t="array" aca="1" ref="BS195" ca="1">RAND() &lt;INDEX(Abilities[Effect Chance], BL195)*BA195/100</f>
        <v>1</v>
      </c>
      <c r="BT195" t="str">
        <f t="shared" ca="1" si="95"/>
        <v>Fortify</v>
      </c>
      <c r="BU195" s="15">
        <f t="shared" ca="1" si="96"/>
        <v>6.8041138098980873</v>
      </c>
      <c r="BV195" s="15">
        <f t="shared" ca="1" si="97"/>
        <v>5.4347042600777833</v>
      </c>
      <c r="BW195" t="b">
        <f t="shared" ca="1" si="98"/>
        <v>1</v>
      </c>
      <c r="BX195" t="b">
        <f ca="1">AND(BW195, AT195=COUNTA(Parties[Opponent Party]))</f>
        <v>1</v>
      </c>
      <c r="BY195" s="15" cm="1">
        <f t="array" aca="1" ref="BY195" ca="1">INDEX(ElementMultiplier, AA195, BB195)*100/AZ195</f>
        <v>4.166666666666667</v>
      </c>
      <c r="BZ195" s="19">
        <f t="shared" ca="1" si="99"/>
        <v>23</v>
      </c>
      <c r="CA195" s="19">
        <f t="shared" ca="1" si="100"/>
        <v>0</v>
      </c>
      <c r="CB195" s="19">
        <f t="shared" ca="1" si="101"/>
        <v>60</v>
      </c>
      <c r="CC195" s="19">
        <f t="shared" ca="1" si="102"/>
        <v>100</v>
      </c>
      <c r="CD195" s="19">
        <f t="shared" ca="1" si="103"/>
        <v>26</v>
      </c>
      <c r="CE195" s="19">
        <f t="shared" ca="1" si="104"/>
        <v>70</v>
      </c>
      <c r="CF195" t="str">
        <f t="shared" ca="1" si="105"/>
        <v>Player</v>
      </c>
    </row>
    <row r="196" spans="8:84">
      <c r="H196">
        <f t="shared" ref="H196:H200" ca="1" si="106">IF($CF195="",IF(AK195, H195+1, H195), 1)</f>
        <v>1</v>
      </c>
      <c r="I196" cm="1">
        <f t="array" aca="1" ref="I196" ca="1">IF(H196=H195, I195, INDEX(Parties[Player ID], H196))</f>
        <v>1</v>
      </c>
      <c r="J196" t="str" cm="1">
        <f t="array" aca="1" ref="J196" ca="1">IF(I196=I195,J195, INDEX(Monsters[Name], I196))</f>
        <v>Hades</v>
      </c>
      <c r="K196" cm="1">
        <f t="array" aca="1" ref="K196" ca="1">IF(AND($H196=$H195, CF195=""), AO195, INDEX(Monsters[Health], $I196))</f>
        <v>80</v>
      </c>
      <c r="L196" cm="1">
        <f t="array" aca="1" ref="L196" ca="1">IF(AND($H196=$H195, $CF195=""), AP195, INDEX(Monsters[Stamina], $I196))</f>
        <v>80</v>
      </c>
      <c r="M196" s="19" cm="1">
        <f t="array" aca="1" ref="M196" ca="1">IF(AND($H196=$H195, $CF195=""), AQ195, INDEX(Monsters[Attack], $I196))</f>
        <v>70</v>
      </c>
      <c r="N196" s="19" cm="1">
        <f t="array" aca="1" ref="N196" ca="1">IF(AND($H196=$H195, $CF195=""), AR195, INDEX(Monsters[Defense], $I196))</f>
        <v>65</v>
      </c>
      <c r="O196" s="19" cm="1">
        <f t="array" aca="1" ref="O196" ca="1">IF(AND($H196=$H195, $CF195=""), AS195, INDEX(Monsters[Luck], $I196))</f>
        <v>50</v>
      </c>
      <c r="P196" cm="1">
        <f t="array" aca="1" ref="P196" ca="1">IF(I196=I195, P195, MATCH(INDEX(Monsters[Element], I196), Elements, 0))</f>
        <v>1</v>
      </c>
      <c r="Q196" s="4" cm="1">
        <f t="array" aca="1" ref="Q196" ca="1">INDEX(Monsters[Chance to Use 2], I196)</f>
        <v>0.55000000000000004</v>
      </c>
      <c r="R196" cm="1">
        <f t="array" aca="1" ref="R196" ca="1">INDEX(Monsters[Ability 1 ID], I196)</f>
        <v>1</v>
      </c>
      <c r="S196" cm="1">
        <f t="array" aca="1" ref="S196" ca="1">INDEX(Monsters[Ability 2 ID], I196)</f>
        <v>7</v>
      </c>
      <c r="T196" cm="1">
        <f t="array" aca="1" ref="T196" ca="1">INDEX(Abilities[Stamina Cost], R196)</f>
        <v>5</v>
      </c>
      <c r="U196" cm="1">
        <f t="array" aca="1" ref="U196" ca="1">INDEX(Abilities[Stamina Cost], S196)</f>
        <v>5</v>
      </c>
      <c r="V196">
        <f t="shared" ref="V196:V200" ca="1" si="107">IF(T196&lt;=U196, 1, 2)</f>
        <v>1</v>
      </c>
      <c r="W196">
        <f t="shared" ref="W196:W200" ca="1" si="108">MIN(T196:U196)</f>
        <v>5</v>
      </c>
      <c r="X196">
        <f t="shared" ref="X196:X200" ca="1" si="109">MAX(T196:U196)</f>
        <v>5</v>
      </c>
      <c r="Y196">
        <f t="shared" ref="Y196:Y200" ca="1" si="110">IF(L196&lt;X196, V196, 1 + (RAND()&lt;Q196))</f>
        <v>2</v>
      </c>
      <c r="Z196">
        <f t="shared" ref="Z196:Z200" ca="1" si="111">CHOOSE(Y196,R196,S196)</f>
        <v>7</v>
      </c>
      <c r="AA196" s="19" cm="1">
        <f t="array" aca="1" ref="AA196" ca="1">INDEX(Abilities[Element ID], $Z196)</f>
        <v>3</v>
      </c>
      <c r="AB196" s="19" cm="1">
        <f t="array" aca="1" ref="AB196" ca="1">INDEX(Abilities[Stamina Cost], $Z196)</f>
        <v>5</v>
      </c>
      <c r="AC196" s="19" cm="1">
        <f t="array" aca="1" ref="AC196" ca="1">INDEX(Abilities[Min Damage], $Z196)</f>
        <v>5</v>
      </c>
      <c r="AD196" s="19" cm="1">
        <f t="array" aca="1" ref="AD196" ca="1">INDEX(Abilities[Max Damage], $Z196)</f>
        <v>10</v>
      </c>
      <c r="AE196" s="15">
        <f t="shared" ref="AE196:AE200" ca="1" si="112">(AC196+(RAND()+RAND()+RAND())*(AD196-AC196)/3)*M196/100</f>
        <v>5.3402841251606752</v>
      </c>
      <c r="AF196" t="str" cm="1">
        <f t="array" aca="1" ref="AF196" ca="1">INDEX(Abilities[Special Effect], Z196)</f>
        <v>Fortify</v>
      </c>
      <c r="AG196" t="b" cm="1">
        <f t="array" aca="1" ref="AG196" ca="1">RAND() &lt;INDEX(Abilities[Effect Chance], Z196)*O196/100</f>
        <v>1</v>
      </c>
      <c r="AH196" t="str">
        <f t="shared" ref="AH196:AH200" ca="1" si="113">IF(AG196,AF196,"")</f>
        <v>Fortify</v>
      </c>
      <c r="AI196" s="15">
        <f t="shared" ref="AI196:AI200" ca="1" si="114">IF(AF196="Hit Chance", AG196*AE196, AE196)</f>
        <v>5.3402841251606752</v>
      </c>
      <c r="AJ196" s="15">
        <f t="shared" ref="AJ196:AJ259" ca="1" si="115">IF(AH196="Dodge", BU196*0, BU196)</f>
        <v>8.3740304635349645</v>
      </c>
      <c r="AK196" t="b">
        <f t="shared" ref="AK196:AK200" ca="1" si="116">OR(AO196=0,AP196&lt;W196)</f>
        <v>0</v>
      </c>
      <c r="AL196" t="b">
        <f ca="1">AND(AK196, H196=COUNTA(Parties[Player Party]))</f>
        <v>0</v>
      </c>
      <c r="AM196" s="15" cm="1">
        <f t="array" aca="1" ref="AM196" ca="1">INDEX(ElementMultiplier, BM196, P196)*100/N196</f>
        <v>0.76923076923076927</v>
      </c>
      <c r="AN196" s="15">
        <f t="shared" ref="AN196:AN259" ca="1" si="117">ROUND(AM196*AJ196, 0)</f>
        <v>6</v>
      </c>
      <c r="AO196" s="19">
        <f t="shared" ref="AO196:AO259" ca="1" si="118">IF(AH196="Restore",MAX(K$3,0),MAX(K196-AN196,0))</f>
        <v>74</v>
      </c>
      <c r="AP196" s="19">
        <f t="shared" ref="AP196:AP259" ca="1" si="119">IF(AH196="Restore",MAX(L$3,0),MAX(L196-AB196,0))</f>
        <v>75</v>
      </c>
      <c r="AQ196" s="19">
        <f t="shared" ref="AQ196:AQ259" ca="1" si="120">ROUND(M196*IF($BT196="Weaken", 0.9, 1)*IF($AH196="Focus", 1.1, 1) * IF($AH196="Restore", M196=M$3,1), 0)</f>
        <v>70</v>
      </c>
      <c r="AR196" s="19">
        <f t="shared" ref="AR196:AR259" ca="1" si="121">ROUND(N196*IF($BT196="Sunder", 0.9, 1)*IF($AH196="Fortify", 1.1, 1) * IF($AH196="Restore", N196=N$3,1), 0)</f>
        <v>72</v>
      </c>
      <c r="AS196" s="19">
        <f t="shared" ref="AS196:AS259" ca="1" si="122">ROUND(O196*IF($BT196="Unlucky", 0.9, 1)*IF($AH196="Lucky", 1.1, 1) * IF($AH196="Restore", O196=O$3,1), 0)</f>
        <v>50</v>
      </c>
      <c r="AT196">
        <f t="shared" ref="AT196:AT200" ca="1" si="123">IF($CF195="",IF(BW195, AT195+1, AT195), 1)</f>
        <v>1</v>
      </c>
      <c r="AU196" cm="1">
        <f t="array" aca="1" ref="AU196" ca="1">IF(AT196=AT195, AU195, INDEX(Parties[Opponent ID], AT196))</f>
        <v>8</v>
      </c>
      <c r="AV196" t="str" cm="1">
        <f t="array" aca="1" ref="AV196" ca="1">IF(AU196=AU195,AV195, INDEX(Monsters[Name], AU196))</f>
        <v>Ripper</v>
      </c>
      <c r="AW196" cm="1">
        <f t="array" aca="1" ref="AW196" ca="1">IF(AND($AT196=$AT195, $CF195=""), CA195, INDEX(Monsters[Health], $AU196))</f>
        <v>120</v>
      </c>
      <c r="AX196" cm="1">
        <f t="array" aca="1" ref="AX196" ca="1">IF(AND($AT196=$AT195, $CF195=""), CB195, INDEX(Monsters[Stamina], $AU196))</f>
        <v>90</v>
      </c>
      <c r="AY196" s="19" cm="1">
        <f t="array" aca="1" ref="AY196" ca="1">IF(AND($AT196=$AT195, $CF195=""), CC195, INDEX(Monsters[Attack], $AU196))</f>
        <v>100</v>
      </c>
      <c r="AZ196" s="19" cm="1">
        <f t="array" aca="1" ref="AZ196" ca="1">IF(AND($AT196=$AT195, $CF195=""), CD195, INDEX(Monsters[Defense], $AU196))</f>
        <v>18</v>
      </c>
      <c r="BA196" s="19" cm="1">
        <f t="array" aca="1" ref="BA196" ca="1">IF(AND($AT196=$AT195, $CF195=""), CE195, INDEX(Monsters[Luck], $AU196))</f>
        <v>70</v>
      </c>
      <c r="BB196" cm="1">
        <f t="array" aca="1" ref="BB196" ca="1">IF(AU196=AU195, BB195, MATCH(INDEX(Monsters[Element], AU196), Elements, 0))</f>
        <v>6</v>
      </c>
      <c r="BC196" s="4" cm="1">
        <f t="array" aca="1" ref="BC196" ca="1">INDEX(Monsters[Chance to Use 2], AU196)</f>
        <v>0.25</v>
      </c>
      <c r="BD196" cm="1">
        <f t="array" aca="1" ref="BD196" ca="1">INDEX(Monsters[Ability 1 ID], AU196)</f>
        <v>7</v>
      </c>
      <c r="BE196" cm="1">
        <f t="array" aca="1" ref="BE196" ca="1">INDEX(Monsters[Ability 2 ID], AU196)</f>
        <v>2</v>
      </c>
      <c r="BF196" cm="1">
        <f t="array" aca="1" ref="BF196" ca="1">INDEX(Abilities[Stamina Cost], BD196)</f>
        <v>5</v>
      </c>
      <c r="BG196" cm="1">
        <f t="array" aca="1" ref="BG196" ca="1">INDEX(Abilities[Stamina Cost], BE196)</f>
        <v>6</v>
      </c>
      <c r="BH196">
        <f t="shared" ref="BH196:BH200" ca="1" si="124">IF(BF196&lt;=BG196, 1, 2)</f>
        <v>1</v>
      </c>
      <c r="BI196">
        <f t="shared" ref="BI196:BI200" ca="1" si="125">MIN(BF196:BG196)</f>
        <v>5</v>
      </c>
      <c r="BJ196">
        <f t="shared" ref="BJ196:BJ200" ca="1" si="126">MAX(BF196:BG196)</f>
        <v>6</v>
      </c>
      <c r="BK196">
        <f t="shared" ref="BK196:BK200" ca="1" si="127">IF(AX196&lt;BJ196, BH196, 1 + (RAND()&lt;BC196))</f>
        <v>1</v>
      </c>
      <c r="BL196">
        <f t="shared" ref="BL196:BL200" ca="1" si="128">CHOOSE(BK196,BD196,BE196)</f>
        <v>7</v>
      </c>
      <c r="BM196" s="19" cm="1">
        <f t="array" aca="1" ref="BM196" ca="1">INDEX(Abilities[Element ID], $BL196)</f>
        <v>3</v>
      </c>
      <c r="BN196" s="19" cm="1">
        <f t="array" aca="1" ref="BN196" ca="1">INDEX(Abilities[Stamina Cost], $BL196)</f>
        <v>5</v>
      </c>
      <c r="BO196" s="19" cm="1">
        <f t="array" aca="1" ref="BO196" ca="1">INDEX(Abilities[Min Damage], $BL196)</f>
        <v>5</v>
      </c>
      <c r="BP196" s="19" cm="1">
        <f t="array" aca="1" ref="BP196" ca="1">INDEX(Abilities[Max Damage], $BL196)</f>
        <v>10</v>
      </c>
      <c r="BQ196" s="15">
        <f t="shared" ref="BQ196:BQ200" ca="1" si="129">(BO196+(RAND()+RAND()+RAND())*(BP196-BO196)/3)*AY196/100</f>
        <v>8.3740304635349645</v>
      </c>
      <c r="BR196" t="str" cm="1">
        <f t="array" aca="1" ref="BR196" ca="1">INDEX(Abilities[Special Effect], BL196)</f>
        <v>Fortify</v>
      </c>
      <c r="BS196" t="b" cm="1">
        <f t="array" aca="1" ref="BS196" ca="1">RAND() &lt;INDEX(Abilities[Effect Chance], BL196)*BA196/100</f>
        <v>0</v>
      </c>
      <c r="BT196" t="str">
        <f t="shared" ref="BT196:BT200" ca="1" si="130">IF(BS196, BR196, "")</f>
        <v/>
      </c>
      <c r="BU196" s="15">
        <f t="shared" ref="BU196:BU200" ca="1" si="131">IF(BR196="Hit Chance", BQ196*BS196, BQ196)</f>
        <v>8.3740304635349645</v>
      </c>
      <c r="BV196" s="15">
        <f t="shared" ref="BV196:BV259" ca="1" si="132">IF(BT196="Dodge", AI196*0, AI196 )</f>
        <v>5.3402841251606752</v>
      </c>
      <c r="BW196" t="b">
        <f t="shared" ref="BW196:BW200" ca="1" si="133">OR(CA196=0,CB196&lt;BI196)</f>
        <v>0</v>
      </c>
      <c r="BX196" t="b">
        <f ca="1">AND(BW196, AT196=COUNTA(Parties[Opponent Party]))</f>
        <v>0</v>
      </c>
      <c r="BY196" s="15" cm="1">
        <f t="array" aca="1" ref="BY196" ca="1">INDEX(ElementMultiplier, AA196, BB196)*100/AZ196</f>
        <v>5.5555555555555554</v>
      </c>
      <c r="BZ196" s="19">
        <f t="shared" ref="BZ196:BZ259" ca="1" si="134">ROUND(BV196*BY196, 0)</f>
        <v>30</v>
      </c>
      <c r="CA196" s="19">
        <f t="shared" ref="CA196:CA259" ca="1" si="135">IF(BT196="Restore", MAX(AW$3,0), MAX(AW196-BZ196,0))</f>
        <v>90</v>
      </c>
      <c r="CB196" s="19">
        <f t="shared" ref="CB196:CB259" ca="1" si="136">IF(BT196="Restore",MAX(AX$3,0),MAX(AX196-BN196,0))</f>
        <v>85</v>
      </c>
      <c r="CC196" s="19">
        <f t="shared" ref="CC196:CC259" ca="1" si="137">ROUND(AY196 * IF($AH196="Weaken", 0.9, 1) * IF($BT196="Focus", 1.1, 1) * IF($BT196="Restore", AY196=AY$3, 1), 0)</f>
        <v>100</v>
      </c>
      <c r="CD196" s="19">
        <f t="shared" ref="CD196:CD259" ca="1" si="138">ROUND(AZ196 * IF($AH196="Sunder", 0.9, 1) * IF($BT196="Fortify", 1.1, 1) * IF($BT196="Restore", AZ196=AZ$3, 1), 0)</f>
        <v>18</v>
      </c>
      <c r="CE196" s="19">
        <f t="shared" ref="CE196:CE259" ca="1" si="139">ROUND(BA196 * IF($AH196="Unlucky", 0.9, 1) * IF($BT196="Lucky", 1.1, 1) * IF($BT196="Restore", BA196=BA$3, 1), 0)</f>
        <v>70</v>
      </c>
      <c r="CF196" t="str">
        <f t="shared" ref="CF196:CF200" ca="1" si="140">IF(AL196, IF(BX196, "Tie", "Opponent"), IF(BX196, "Player", ""))</f>
        <v/>
      </c>
    </row>
    <row r="197" spans="8:84">
      <c r="H197">
        <f t="shared" ca="1" si="106"/>
        <v>1</v>
      </c>
      <c r="I197" cm="1">
        <f t="array" aca="1" ref="I197" ca="1">IF(H197=H196, I196, INDEX(Parties[Player ID], H197))</f>
        <v>1</v>
      </c>
      <c r="J197" t="str" cm="1">
        <f t="array" aca="1" ref="J197" ca="1">IF(I197=I196,J196, INDEX(Monsters[Name], I197))</f>
        <v>Hades</v>
      </c>
      <c r="K197" cm="1">
        <f t="array" aca="1" ref="K197" ca="1">IF(AND($H197=$H196, CF196=""), AO196, INDEX(Monsters[Health], $I197))</f>
        <v>74</v>
      </c>
      <c r="L197" cm="1">
        <f t="array" aca="1" ref="L197" ca="1">IF(AND($H197=$H196, $CF196=""), AP196, INDEX(Monsters[Stamina], $I197))</f>
        <v>75</v>
      </c>
      <c r="M197" s="19" cm="1">
        <f t="array" aca="1" ref="M197" ca="1">IF(AND($H197=$H196, $CF196=""), AQ196, INDEX(Monsters[Attack], $I197))</f>
        <v>70</v>
      </c>
      <c r="N197" s="19" cm="1">
        <f t="array" aca="1" ref="N197" ca="1">IF(AND($H197=$H196, $CF196=""), AR196, INDEX(Monsters[Defense], $I197))</f>
        <v>72</v>
      </c>
      <c r="O197" s="19" cm="1">
        <f t="array" aca="1" ref="O197" ca="1">IF(AND($H197=$H196, $CF196=""), AS196, INDEX(Monsters[Luck], $I197))</f>
        <v>50</v>
      </c>
      <c r="P197" cm="1">
        <f t="array" aca="1" ref="P197" ca="1">IF(I197=I196, P196, MATCH(INDEX(Monsters[Element], I197), Elements, 0))</f>
        <v>1</v>
      </c>
      <c r="Q197" s="4" cm="1">
        <f t="array" aca="1" ref="Q197" ca="1">INDEX(Monsters[Chance to Use 2], I197)</f>
        <v>0.55000000000000004</v>
      </c>
      <c r="R197" cm="1">
        <f t="array" aca="1" ref="R197" ca="1">INDEX(Monsters[Ability 1 ID], I197)</f>
        <v>1</v>
      </c>
      <c r="S197" cm="1">
        <f t="array" aca="1" ref="S197" ca="1">INDEX(Monsters[Ability 2 ID], I197)</f>
        <v>7</v>
      </c>
      <c r="T197" cm="1">
        <f t="array" aca="1" ref="T197" ca="1">INDEX(Abilities[Stamina Cost], R197)</f>
        <v>5</v>
      </c>
      <c r="U197" cm="1">
        <f t="array" aca="1" ref="U197" ca="1">INDEX(Abilities[Stamina Cost], S197)</f>
        <v>5</v>
      </c>
      <c r="V197">
        <f t="shared" ca="1" si="107"/>
        <v>1</v>
      </c>
      <c r="W197">
        <f t="shared" ca="1" si="108"/>
        <v>5</v>
      </c>
      <c r="X197">
        <f t="shared" ca="1" si="109"/>
        <v>5</v>
      </c>
      <c r="Y197">
        <f t="shared" ca="1" si="110"/>
        <v>1</v>
      </c>
      <c r="Z197">
        <f t="shared" ca="1" si="111"/>
        <v>1</v>
      </c>
      <c r="AA197" s="19" cm="1">
        <f t="array" aca="1" ref="AA197" ca="1">INDEX(Abilities[Element ID], $Z197)</f>
        <v>1</v>
      </c>
      <c r="AB197" s="19" cm="1">
        <f t="array" aca="1" ref="AB197" ca="1">INDEX(Abilities[Stamina Cost], $Z197)</f>
        <v>5</v>
      </c>
      <c r="AC197" s="19" cm="1">
        <f t="array" aca="1" ref="AC197" ca="1">INDEX(Abilities[Min Damage], $Z197)</f>
        <v>3.5</v>
      </c>
      <c r="AD197" s="19" cm="1">
        <f t="array" aca="1" ref="AD197" ca="1">INDEX(Abilities[Max Damage], $Z197)</f>
        <v>10</v>
      </c>
      <c r="AE197" s="15">
        <f t="shared" ca="1" si="112"/>
        <v>4.3948114372554841</v>
      </c>
      <c r="AF197" t="str" cm="1">
        <f t="array" aca="1" ref="AF197" ca="1">INDEX(Abilities[Special Effect], Z197)</f>
        <v>Hit Chance</v>
      </c>
      <c r="AG197" t="b" cm="1">
        <f t="array" aca="1" ref="AG197" ca="1">RAND() &lt;INDEX(Abilities[Effect Chance], Z197)*O197/100</f>
        <v>1</v>
      </c>
      <c r="AH197" t="str">
        <f t="shared" ca="1" si="113"/>
        <v>Hit Chance</v>
      </c>
      <c r="AI197" s="15">
        <f t="shared" ca="1" si="114"/>
        <v>4.3948114372554841</v>
      </c>
      <c r="AJ197" s="15">
        <f t="shared" ca="1" si="115"/>
        <v>7.8513746814296326</v>
      </c>
      <c r="AK197" t="b">
        <f t="shared" ca="1" si="116"/>
        <v>0</v>
      </c>
      <c r="AL197" t="b">
        <f ca="1">AND(AK197, H197=COUNTA(Parties[Player Party]))</f>
        <v>0</v>
      </c>
      <c r="AM197" s="15" cm="1">
        <f t="array" aca="1" ref="AM197" ca="1">INDEX(ElementMultiplier, BM197, P197)*100/N197</f>
        <v>0.69444444444444442</v>
      </c>
      <c r="AN197" s="15">
        <f t="shared" ca="1" si="117"/>
        <v>5</v>
      </c>
      <c r="AO197" s="19">
        <f t="shared" ca="1" si="118"/>
        <v>69</v>
      </c>
      <c r="AP197" s="19">
        <f t="shared" ca="1" si="119"/>
        <v>70</v>
      </c>
      <c r="AQ197" s="19">
        <f t="shared" ca="1" si="120"/>
        <v>70</v>
      </c>
      <c r="AR197" s="19">
        <f t="shared" ca="1" si="121"/>
        <v>72</v>
      </c>
      <c r="AS197" s="19">
        <f t="shared" ca="1" si="122"/>
        <v>50</v>
      </c>
      <c r="AT197">
        <f t="shared" ca="1" si="123"/>
        <v>1</v>
      </c>
      <c r="AU197" cm="1">
        <f t="array" aca="1" ref="AU197" ca="1">IF(AT197=AT196, AU196, INDEX(Parties[Opponent ID], AT197))</f>
        <v>8</v>
      </c>
      <c r="AV197" t="str" cm="1">
        <f t="array" aca="1" ref="AV197" ca="1">IF(AU197=AU196,AV196, INDEX(Monsters[Name], AU197))</f>
        <v>Ripper</v>
      </c>
      <c r="AW197" cm="1">
        <f t="array" aca="1" ref="AW197" ca="1">IF(AND($AT197=$AT196, $CF196=""), CA196, INDEX(Monsters[Health], $AU197))</f>
        <v>90</v>
      </c>
      <c r="AX197" cm="1">
        <f t="array" aca="1" ref="AX197" ca="1">IF(AND($AT197=$AT196, $CF196=""), CB196, INDEX(Monsters[Stamina], $AU197))</f>
        <v>85</v>
      </c>
      <c r="AY197" s="19" cm="1">
        <f t="array" aca="1" ref="AY197" ca="1">IF(AND($AT197=$AT196, $CF196=""), CC196, INDEX(Monsters[Attack], $AU197))</f>
        <v>100</v>
      </c>
      <c r="AZ197" s="19" cm="1">
        <f t="array" aca="1" ref="AZ197" ca="1">IF(AND($AT197=$AT196, $CF196=""), CD196, INDEX(Monsters[Defense], $AU197))</f>
        <v>18</v>
      </c>
      <c r="BA197" s="19" cm="1">
        <f t="array" aca="1" ref="BA197" ca="1">IF(AND($AT197=$AT196, $CF196=""), CE196, INDEX(Monsters[Luck], $AU197))</f>
        <v>70</v>
      </c>
      <c r="BB197" cm="1">
        <f t="array" aca="1" ref="BB197" ca="1">IF(AU197=AU196, BB196, MATCH(INDEX(Monsters[Element], AU197), Elements, 0))</f>
        <v>6</v>
      </c>
      <c r="BC197" s="4" cm="1">
        <f t="array" aca="1" ref="BC197" ca="1">INDEX(Monsters[Chance to Use 2], AU197)</f>
        <v>0.25</v>
      </c>
      <c r="BD197" cm="1">
        <f t="array" aca="1" ref="BD197" ca="1">INDEX(Monsters[Ability 1 ID], AU197)</f>
        <v>7</v>
      </c>
      <c r="BE197" cm="1">
        <f t="array" aca="1" ref="BE197" ca="1">INDEX(Monsters[Ability 2 ID], AU197)</f>
        <v>2</v>
      </c>
      <c r="BF197" cm="1">
        <f t="array" aca="1" ref="BF197" ca="1">INDEX(Abilities[Stamina Cost], BD197)</f>
        <v>5</v>
      </c>
      <c r="BG197" cm="1">
        <f t="array" aca="1" ref="BG197" ca="1">INDEX(Abilities[Stamina Cost], BE197)</f>
        <v>6</v>
      </c>
      <c r="BH197">
        <f t="shared" ca="1" si="124"/>
        <v>1</v>
      </c>
      <c r="BI197">
        <f t="shared" ca="1" si="125"/>
        <v>5</v>
      </c>
      <c r="BJ197">
        <f t="shared" ca="1" si="126"/>
        <v>6</v>
      </c>
      <c r="BK197">
        <f t="shared" ca="1" si="127"/>
        <v>1</v>
      </c>
      <c r="BL197">
        <f t="shared" ca="1" si="128"/>
        <v>7</v>
      </c>
      <c r="BM197" s="19" cm="1">
        <f t="array" aca="1" ref="BM197" ca="1">INDEX(Abilities[Element ID], $BL197)</f>
        <v>3</v>
      </c>
      <c r="BN197" s="19" cm="1">
        <f t="array" aca="1" ref="BN197" ca="1">INDEX(Abilities[Stamina Cost], $BL197)</f>
        <v>5</v>
      </c>
      <c r="BO197" s="19" cm="1">
        <f t="array" aca="1" ref="BO197" ca="1">INDEX(Abilities[Min Damage], $BL197)</f>
        <v>5</v>
      </c>
      <c r="BP197" s="19" cm="1">
        <f t="array" aca="1" ref="BP197" ca="1">INDEX(Abilities[Max Damage], $BL197)</f>
        <v>10</v>
      </c>
      <c r="BQ197" s="15">
        <f t="shared" ca="1" si="129"/>
        <v>7.8513746814296326</v>
      </c>
      <c r="BR197" t="str" cm="1">
        <f t="array" aca="1" ref="BR197" ca="1">INDEX(Abilities[Special Effect], BL197)</f>
        <v>Fortify</v>
      </c>
      <c r="BS197" t="b" cm="1">
        <f t="array" aca="1" ref="BS197" ca="1">RAND() &lt;INDEX(Abilities[Effect Chance], BL197)*BA197/100</f>
        <v>1</v>
      </c>
      <c r="BT197" t="str">
        <f t="shared" ca="1" si="130"/>
        <v>Fortify</v>
      </c>
      <c r="BU197" s="15">
        <f t="shared" ca="1" si="131"/>
        <v>7.8513746814296326</v>
      </c>
      <c r="BV197" s="15">
        <f t="shared" ca="1" si="132"/>
        <v>4.3948114372554841</v>
      </c>
      <c r="BW197" t="b">
        <f t="shared" ca="1" si="133"/>
        <v>0</v>
      </c>
      <c r="BX197" t="b">
        <f ca="1">AND(BW197, AT197=COUNTA(Parties[Opponent Party]))</f>
        <v>0</v>
      </c>
      <c r="BY197" s="15" cm="1">
        <f t="array" aca="1" ref="BY197" ca="1">INDEX(ElementMultiplier, AA197, BB197)*100/AZ197</f>
        <v>8.3333333333333339</v>
      </c>
      <c r="BZ197" s="19">
        <f t="shared" ca="1" si="134"/>
        <v>37</v>
      </c>
      <c r="CA197" s="19">
        <f t="shared" ca="1" si="135"/>
        <v>53</v>
      </c>
      <c r="CB197" s="19">
        <f t="shared" ca="1" si="136"/>
        <v>80</v>
      </c>
      <c r="CC197" s="19">
        <f t="shared" ca="1" si="137"/>
        <v>100</v>
      </c>
      <c r="CD197" s="19">
        <f t="shared" ca="1" si="138"/>
        <v>20</v>
      </c>
      <c r="CE197" s="19">
        <f t="shared" ca="1" si="139"/>
        <v>70</v>
      </c>
      <c r="CF197" t="str">
        <f t="shared" ca="1" si="140"/>
        <v/>
      </c>
    </row>
    <row r="198" spans="8:84">
      <c r="H198">
        <f t="shared" ca="1" si="106"/>
        <v>1</v>
      </c>
      <c r="I198" cm="1">
        <f t="array" aca="1" ref="I198" ca="1">IF(H198=H197, I197, INDEX(Parties[Player ID], H198))</f>
        <v>1</v>
      </c>
      <c r="J198" t="str" cm="1">
        <f t="array" aca="1" ref="J198" ca="1">IF(I198=I197,J197, INDEX(Monsters[Name], I198))</f>
        <v>Hades</v>
      </c>
      <c r="K198" cm="1">
        <f t="array" aca="1" ref="K198" ca="1">IF(AND($H198=$H197, CF197=""), AO197, INDEX(Monsters[Health], $I198))</f>
        <v>69</v>
      </c>
      <c r="L198" cm="1">
        <f t="array" aca="1" ref="L198" ca="1">IF(AND($H198=$H197, $CF197=""), AP197, INDEX(Monsters[Stamina], $I198))</f>
        <v>70</v>
      </c>
      <c r="M198" s="19" cm="1">
        <f t="array" aca="1" ref="M198" ca="1">IF(AND($H198=$H197, $CF197=""), AQ197, INDEX(Monsters[Attack], $I198))</f>
        <v>70</v>
      </c>
      <c r="N198" s="19" cm="1">
        <f t="array" aca="1" ref="N198" ca="1">IF(AND($H198=$H197, $CF197=""), AR197, INDEX(Monsters[Defense], $I198))</f>
        <v>72</v>
      </c>
      <c r="O198" s="19" cm="1">
        <f t="array" aca="1" ref="O198" ca="1">IF(AND($H198=$H197, $CF197=""), AS197, INDEX(Monsters[Luck], $I198))</f>
        <v>50</v>
      </c>
      <c r="P198" cm="1">
        <f t="array" aca="1" ref="P198" ca="1">IF(I198=I197, P197, MATCH(INDEX(Monsters[Element], I198), Elements, 0))</f>
        <v>1</v>
      </c>
      <c r="Q198" s="4" cm="1">
        <f t="array" aca="1" ref="Q198" ca="1">INDEX(Monsters[Chance to Use 2], I198)</f>
        <v>0.55000000000000004</v>
      </c>
      <c r="R198" cm="1">
        <f t="array" aca="1" ref="R198" ca="1">INDEX(Monsters[Ability 1 ID], I198)</f>
        <v>1</v>
      </c>
      <c r="S198" cm="1">
        <f t="array" aca="1" ref="S198" ca="1">INDEX(Monsters[Ability 2 ID], I198)</f>
        <v>7</v>
      </c>
      <c r="T198" cm="1">
        <f t="array" aca="1" ref="T198" ca="1">INDEX(Abilities[Stamina Cost], R198)</f>
        <v>5</v>
      </c>
      <c r="U198" cm="1">
        <f t="array" aca="1" ref="U198" ca="1">INDEX(Abilities[Stamina Cost], S198)</f>
        <v>5</v>
      </c>
      <c r="V198">
        <f t="shared" ca="1" si="107"/>
        <v>1</v>
      </c>
      <c r="W198">
        <f t="shared" ca="1" si="108"/>
        <v>5</v>
      </c>
      <c r="X198">
        <f t="shared" ca="1" si="109"/>
        <v>5</v>
      </c>
      <c r="Y198">
        <f t="shared" ca="1" si="110"/>
        <v>1</v>
      </c>
      <c r="Z198">
        <f t="shared" ca="1" si="111"/>
        <v>1</v>
      </c>
      <c r="AA198" s="19" cm="1">
        <f t="array" aca="1" ref="AA198" ca="1">INDEX(Abilities[Element ID], $Z198)</f>
        <v>1</v>
      </c>
      <c r="AB198" s="19" cm="1">
        <f t="array" aca="1" ref="AB198" ca="1">INDEX(Abilities[Stamina Cost], $Z198)</f>
        <v>5</v>
      </c>
      <c r="AC198" s="19" cm="1">
        <f t="array" aca="1" ref="AC198" ca="1">INDEX(Abilities[Min Damage], $Z198)</f>
        <v>3.5</v>
      </c>
      <c r="AD198" s="19" cm="1">
        <f t="array" aca="1" ref="AD198" ca="1">INDEX(Abilities[Max Damage], $Z198)</f>
        <v>10</v>
      </c>
      <c r="AE198" s="15">
        <f t="shared" ca="1" si="112"/>
        <v>4.991149205859867</v>
      </c>
      <c r="AF198" t="str" cm="1">
        <f t="array" aca="1" ref="AF198" ca="1">INDEX(Abilities[Special Effect], Z198)</f>
        <v>Hit Chance</v>
      </c>
      <c r="AG198" t="b" cm="1">
        <f t="array" aca="1" ref="AG198" ca="1">RAND() &lt;INDEX(Abilities[Effect Chance], Z198)*O198/100</f>
        <v>0</v>
      </c>
      <c r="AH198" t="str">
        <f t="shared" ca="1" si="113"/>
        <v/>
      </c>
      <c r="AI198" s="15">
        <f t="shared" ca="1" si="114"/>
        <v>0</v>
      </c>
      <c r="AJ198" s="15">
        <f t="shared" ca="1" si="115"/>
        <v>19.00747478204805</v>
      </c>
      <c r="AK198" t="b">
        <f t="shared" ca="1" si="116"/>
        <v>0</v>
      </c>
      <c r="AL198" t="b">
        <f ca="1">AND(AK198, H198=COUNTA(Parties[Player Party]))</f>
        <v>0</v>
      </c>
      <c r="AM198" s="15" cm="1">
        <f t="array" aca="1" ref="AM198" ca="1">INDEX(ElementMultiplier, BM198, P198)*100/N198</f>
        <v>1.3888888888888888</v>
      </c>
      <c r="AN198" s="15">
        <f t="shared" ca="1" si="117"/>
        <v>26</v>
      </c>
      <c r="AO198" s="19">
        <f t="shared" ca="1" si="118"/>
        <v>43</v>
      </c>
      <c r="AP198" s="19">
        <f t="shared" ca="1" si="119"/>
        <v>65</v>
      </c>
      <c r="AQ198" s="19">
        <f t="shared" ca="1" si="120"/>
        <v>70</v>
      </c>
      <c r="AR198" s="19">
        <f t="shared" ca="1" si="121"/>
        <v>72</v>
      </c>
      <c r="AS198" s="19">
        <f t="shared" ca="1" si="122"/>
        <v>50</v>
      </c>
      <c r="AT198">
        <f t="shared" ca="1" si="123"/>
        <v>1</v>
      </c>
      <c r="AU198" cm="1">
        <f t="array" aca="1" ref="AU198" ca="1">IF(AT198=AT197, AU197, INDEX(Parties[Opponent ID], AT198))</f>
        <v>8</v>
      </c>
      <c r="AV198" t="str" cm="1">
        <f t="array" aca="1" ref="AV198" ca="1">IF(AU198=AU197,AV197, INDEX(Monsters[Name], AU198))</f>
        <v>Ripper</v>
      </c>
      <c r="AW198" cm="1">
        <f t="array" aca="1" ref="AW198" ca="1">IF(AND($AT198=$AT197, $CF197=""), CA197, INDEX(Monsters[Health], $AU198))</f>
        <v>53</v>
      </c>
      <c r="AX198" cm="1">
        <f t="array" aca="1" ref="AX198" ca="1">IF(AND($AT198=$AT197, $CF197=""), CB197, INDEX(Monsters[Stamina], $AU198))</f>
        <v>80</v>
      </c>
      <c r="AY198" s="19" cm="1">
        <f t="array" aca="1" ref="AY198" ca="1">IF(AND($AT198=$AT197, $CF197=""), CC197, INDEX(Monsters[Attack], $AU198))</f>
        <v>100</v>
      </c>
      <c r="AZ198" s="19" cm="1">
        <f t="array" aca="1" ref="AZ198" ca="1">IF(AND($AT198=$AT197, $CF197=""), CD197, INDEX(Monsters[Defense], $AU198))</f>
        <v>20</v>
      </c>
      <c r="BA198" s="19" cm="1">
        <f t="array" aca="1" ref="BA198" ca="1">IF(AND($AT198=$AT197, $CF197=""), CE197, INDEX(Monsters[Luck], $AU198))</f>
        <v>70</v>
      </c>
      <c r="BB198" cm="1">
        <f t="array" aca="1" ref="BB198" ca="1">IF(AU198=AU197, BB197, MATCH(INDEX(Monsters[Element], AU198), Elements, 0))</f>
        <v>6</v>
      </c>
      <c r="BC198" s="4" cm="1">
        <f t="array" aca="1" ref="BC198" ca="1">INDEX(Monsters[Chance to Use 2], AU198)</f>
        <v>0.25</v>
      </c>
      <c r="BD198" cm="1">
        <f t="array" aca="1" ref="BD198" ca="1">INDEX(Monsters[Ability 1 ID], AU198)</f>
        <v>7</v>
      </c>
      <c r="BE198" cm="1">
        <f t="array" aca="1" ref="BE198" ca="1">INDEX(Monsters[Ability 2 ID], AU198)</f>
        <v>2</v>
      </c>
      <c r="BF198" cm="1">
        <f t="array" aca="1" ref="BF198" ca="1">INDEX(Abilities[Stamina Cost], BD198)</f>
        <v>5</v>
      </c>
      <c r="BG198" cm="1">
        <f t="array" aca="1" ref="BG198" ca="1">INDEX(Abilities[Stamina Cost], BE198)</f>
        <v>6</v>
      </c>
      <c r="BH198">
        <f t="shared" ca="1" si="124"/>
        <v>1</v>
      </c>
      <c r="BI198">
        <f t="shared" ca="1" si="125"/>
        <v>5</v>
      </c>
      <c r="BJ198">
        <f t="shared" ca="1" si="126"/>
        <v>6</v>
      </c>
      <c r="BK198">
        <f t="shared" ca="1" si="127"/>
        <v>2</v>
      </c>
      <c r="BL198">
        <f t="shared" ca="1" si="128"/>
        <v>2</v>
      </c>
      <c r="BM198" s="19" cm="1">
        <f t="array" aca="1" ref="BM198" ca="1">INDEX(Abilities[Element ID], $BL198)</f>
        <v>1</v>
      </c>
      <c r="BN198" s="19" cm="1">
        <f t="array" aca="1" ref="BN198" ca="1">INDEX(Abilities[Stamina Cost], $BL198)</f>
        <v>6</v>
      </c>
      <c r="BO198" s="19" cm="1">
        <f t="array" aca="1" ref="BO198" ca="1">INDEX(Abilities[Min Damage], $BL198)</f>
        <v>10</v>
      </c>
      <c r="BP198" s="19" cm="1">
        <f t="array" aca="1" ref="BP198" ca="1">INDEX(Abilities[Max Damage], $BL198)</f>
        <v>25</v>
      </c>
      <c r="BQ198" s="15">
        <f t="shared" ca="1" si="129"/>
        <v>19.00747478204805</v>
      </c>
      <c r="BR198" t="str" cm="1">
        <f t="array" aca="1" ref="BR198" ca="1">INDEX(Abilities[Special Effect], BL198)</f>
        <v>Sunder</v>
      </c>
      <c r="BS198" t="b" cm="1">
        <f t="array" aca="1" ref="BS198" ca="1">RAND() &lt;INDEX(Abilities[Effect Chance], BL198)*BA198/100</f>
        <v>0</v>
      </c>
      <c r="BT198" t="str">
        <f t="shared" ca="1" si="130"/>
        <v/>
      </c>
      <c r="BU198" s="15">
        <f t="shared" ca="1" si="131"/>
        <v>19.00747478204805</v>
      </c>
      <c r="BV198" s="15">
        <f t="shared" ca="1" si="132"/>
        <v>0</v>
      </c>
      <c r="BW198" t="b">
        <f t="shared" ca="1" si="133"/>
        <v>0</v>
      </c>
      <c r="BX198" t="b">
        <f ca="1">AND(BW198, AT198=COUNTA(Parties[Opponent Party]))</f>
        <v>0</v>
      </c>
      <c r="BY198" s="15" cm="1">
        <f t="array" aca="1" ref="BY198" ca="1">INDEX(ElementMultiplier, AA198, BB198)*100/AZ198</f>
        <v>7.5</v>
      </c>
      <c r="BZ198" s="19">
        <f t="shared" ca="1" si="134"/>
        <v>0</v>
      </c>
      <c r="CA198" s="19">
        <f t="shared" ca="1" si="135"/>
        <v>53</v>
      </c>
      <c r="CB198" s="19">
        <f t="shared" ca="1" si="136"/>
        <v>74</v>
      </c>
      <c r="CC198" s="19">
        <f t="shared" ca="1" si="137"/>
        <v>100</v>
      </c>
      <c r="CD198" s="19">
        <f t="shared" ca="1" si="138"/>
        <v>20</v>
      </c>
      <c r="CE198" s="19">
        <f t="shared" ca="1" si="139"/>
        <v>70</v>
      </c>
      <c r="CF198" t="str">
        <f t="shared" ca="1" si="140"/>
        <v/>
      </c>
    </row>
    <row r="199" spans="8:84">
      <c r="H199">
        <f t="shared" ca="1" si="106"/>
        <v>1</v>
      </c>
      <c r="I199" cm="1">
        <f t="array" aca="1" ref="I199" ca="1">IF(H199=H198, I198, INDEX(Parties[Player ID], H199))</f>
        <v>1</v>
      </c>
      <c r="J199" t="str" cm="1">
        <f t="array" aca="1" ref="J199" ca="1">IF(I199=I198,J198, INDEX(Monsters[Name], I199))</f>
        <v>Hades</v>
      </c>
      <c r="K199" cm="1">
        <f t="array" aca="1" ref="K199" ca="1">IF(AND($H199=$H198, CF198=""), AO198, INDEX(Monsters[Health], $I199))</f>
        <v>43</v>
      </c>
      <c r="L199" cm="1">
        <f t="array" aca="1" ref="L199" ca="1">IF(AND($H199=$H198, $CF198=""), AP198, INDEX(Monsters[Stamina], $I199))</f>
        <v>65</v>
      </c>
      <c r="M199" s="19" cm="1">
        <f t="array" aca="1" ref="M199" ca="1">IF(AND($H199=$H198, $CF198=""), AQ198, INDEX(Monsters[Attack], $I199))</f>
        <v>70</v>
      </c>
      <c r="N199" s="19" cm="1">
        <f t="array" aca="1" ref="N199" ca="1">IF(AND($H199=$H198, $CF198=""), AR198, INDEX(Monsters[Defense], $I199))</f>
        <v>72</v>
      </c>
      <c r="O199" s="19" cm="1">
        <f t="array" aca="1" ref="O199" ca="1">IF(AND($H199=$H198, $CF198=""), AS198, INDEX(Monsters[Luck], $I199))</f>
        <v>50</v>
      </c>
      <c r="P199" cm="1">
        <f t="array" aca="1" ref="P199" ca="1">IF(I199=I198, P198, MATCH(INDEX(Monsters[Element], I199), Elements, 0))</f>
        <v>1</v>
      </c>
      <c r="Q199" s="4" cm="1">
        <f t="array" aca="1" ref="Q199" ca="1">INDEX(Monsters[Chance to Use 2], I199)</f>
        <v>0.55000000000000004</v>
      </c>
      <c r="R199" cm="1">
        <f t="array" aca="1" ref="R199" ca="1">INDEX(Monsters[Ability 1 ID], I199)</f>
        <v>1</v>
      </c>
      <c r="S199" cm="1">
        <f t="array" aca="1" ref="S199" ca="1">INDEX(Monsters[Ability 2 ID], I199)</f>
        <v>7</v>
      </c>
      <c r="T199" cm="1">
        <f t="array" aca="1" ref="T199" ca="1">INDEX(Abilities[Stamina Cost], R199)</f>
        <v>5</v>
      </c>
      <c r="U199" cm="1">
        <f t="array" aca="1" ref="U199" ca="1">INDEX(Abilities[Stamina Cost], S199)</f>
        <v>5</v>
      </c>
      <c r="V199">
        <f t="shared" ca="1" si="107"/>
        <v>1</v>
      </c>
      <c r="W199">
        <f t="shared" ca="1" si="108"/>
        <v>5</v>
      </c>
      <c r="X199">
        <f t="shared" ca="1" si="109"/>
        <v>5</v>
      </c>
      <c r="Y199">
        <f t="shared" ca="1" si="110"/>
        <v>1</v>
      </c>
      <c r="Z199">
        <f t="shared" ca="1" si="111"/>
        <v>1</v>
      </c>
      <c r="AA199" s="19" cm="1">
        <f t="array" aca="1" ref="AA199" ca="1">INDEX(Abilities[Element ID], $Z199)</f>
        <v>1</v>
      </c>
      <c r="AB199" s="19" cm="1">
        <f t="array" aca="1" ref="AB199" ca="1">INDEX(Abilities[Stamina Cost], $Z199)</f>
        <v>5</v>
      </c>
      <c r="AC199" s="19" cm="1">
        <f t="array" aca="1" ref="AC199" ca="1">INDEX(Abilities[Min Damage], $Z199)</f>
        <v>3.5</v>
      </c>
      <c r="AD199" s="19" cm="1">
        <f t="array" aca="1" ref="AD199" ca="1">INDEX(Abilities[Max Damage], $Z199)</f>
        <v>10</v>
      </c>
      <c r="AE199" s="15">
        <f t="shared" ca="1" si="112"/>
        <v>3.9989477129077544</v>
      </c>
      <c r="AF199" t="str" cm="1">
        <f t="array" aca="1" ref="AF199" ca="1">INDEX(Abilities[Special Effect], Z199)</f>
        <v>Hit Chance</v>
      </c>
      <c r="AG199" t="b" cm="1">
        <f t="array" aca="1" ref="AG199" ca="1">RAND() &lt;INDEX(Abilities[Effect Chance], Z199)*O199/100</f>
        <v>0</v>
      </c>
      <c r="AH199" t="str">
        <f t="shared" ca="1" si="113"/>
        <v/>
      </c>
      <c r="AI199" s="15">
        <f t="shared" ca="1" si="114"/>
        <v>0</v>
      </c>
      <c r="AJ199" s="15">
        <f t="shared" ca="1" si="115"/>
        <v>9.2049457400846997</v>
      </c>
      <c r="AK199" t="b">
        <f t="shared" ca="1" si="116"/>
        <v>0</v>
      </c>
      <c r="AL199" t="b">
        <f ca="1">AND(AK199, H199=COUNTA(Parties[Player Party]))</f>
        <v>0</v>
      </c>
      <c r="AM199" s="15" cm="1">
        <f t="array" aca="1" ref="AM199" ca="1">INDEX(ElementMultiplier, BM199, P199)*100/N199</f>
        <v>0.69444444444444442</v>
      </c>
      <c r="AN199" s="15">
        <f t="shared" ca="1" si="117"/>
        <v>6</v>
      </c>
      <c r="AO199" s="19">
        <f t="shared" ca="1" si="118"/>
        <v>37</v>
      </c>
      <c r="AP199" s="19">
        <f t="shared" ca="1" si="119"/>
        <v>60</v>
      </c>
      <c r="AQ199" s="19">
        <f t="shared" ca="1" si="120"/>
        <v>70</v>
      </c>
      <c r="AR199" s="19">
        <f t="shared" ca="1" si="121"/>
        <v>72</v>
      </c>
      <c r="AS199" s="19">
        <f t="shared" ca="1" si="122"/>
        <v>50</v>
      </c>
      <c r="AT199">
        <f t="shared" ca="1" si="123"/>
        <v>1</v>
      </c>
      <c r="AU199" cm="1">
        <f t="array" aca="1" ref="AU199" ca="1">IF(AT199=AT198, AU198, INDEX(Parties[Opponent ID], AT199))</f>
        <v>8</v>
      </c>
      <c r="AV199" t="str" cm="1">
        <f t="array" aca="1" ref="AV199" ca="1">IF(AU199=AU198,AV198, INDEX(Monsters[Name], AU199))</f>
        <v>Ripper</v>
      </c>
      <c r="AW199" cm="1">
        <f t="array" aca="1" ref="AW199" ca="1">IF(AND($AT199=$AT198, $CF198=""), CA198, INDEX(Monsters[Health], $AU199))</f>
        <v>53</v>
      </c>
      <c r="AX199" cm="1">
        <f t="array" aca="1" ref="AX199" ca="1">IF(AND($AT199=$AT198, $CF198=""), CB198, INDEX(Monsters[Stamina], $AU199))</f>
        <v>74</v>
      </c>
      <c r="AY199" s="19" cm="1">
        <f t="array" aca="1" ref="AY199" ca="1">IF(AND($AT199=$AT198, $CF198=""), CC198, INDEX(Monsters[Attack], $AU199))</f>
        <v>100</v>
      </c>
      <c r="AZ199" s="19" cm="1">
        <f t="array" aca="1" ref="AZ199" ca="1">IF(AND($AT199=$AT198, $CF198=""), CD198, INDEX(Monsters[Defense], $AU199))</f>
        <v>20</v>
      </c>
      <c r="BA199" s="19" cm="1">
        <f t="array" aca="1" ref="BA199" ca="1">IF(AND($AT199=$AT198, $CF198=""), CE198, INDEX(Monsters[Luck], $AU199))</f>
        <v>70</v>
      </c>
      <c r="BB199" cm="1">
        <f t="array" aca="1" ref="BB199" ca="1">IF(AU199=AU198, BB198, MATCH(INDEX(Monsters[Element], AU199), Elements, 0))</f>
        <v>6</v>
      </c>
      <c r="BC199" s="4" cm="1">
        <f t="array" aca="1" ref="BC199" ca="1">INDEX(Monsters[Chance to Use 2], AU199)</f>
        <v>0.25</v>
      </c>
      <c r="BD199" cm="1">
        <f t="array" aca="1" ref="BD199" ca="1">INDEX(Monsters[Ability 1 ID], AU199)</f>
        <v>7</v>
      </c>
      <c r="BE199" cm="1">
        <f t="array" aca="1" ref="BE199" ca="1">INDEX(Monsters[Ability 2 ID], AU199)</f>
        <v>2</v>
      </c>
      <c r="BF199" cm="1">
        <f t="array" aca="1" ref="BF199" ca="1">INDEX(Abilities[Stamina Cost], BD199)</f>
        <v>5</v>
      </c>
      <c r="BG199" cm="1">
        <f t="array" aca="1" ref="BG199" ca="1">INDEX(Abilities[Stamina Cost], BE199)</f>
        <v>6</v>
      </c>
      <c r="BH199">
        <f t="shared" ca="1" si="124"/>
        <v>1</v>
      </c>
      <c r="BI199">
        <f t="shared" ca="1" si="125"/>
        <v>5</v>
      </c>
      <c r="BJ199">
        <f t="shared" ca="1" si="126"/>
        <v>6</v>
      </c>
      <c r="BK199">
        <f t="shared" ca="1" si="127"/>
        <v>1</v>
      </c>
      <c r="BL199">
        <f t="shared" ca="1" si="128"/>
        <v>7</v>
      </c>
      <c r="BM199" s="19" cm="1">
        <f t="array" aca="1" ref="BM199" ca="1">INDEX(Abilities[Element ID], $BL199)</f>
        <v>3</v>
      </c>
      <c r="BN199" s="19" cm="1">
        <f t="array" aca="1" ref="BN199" ca="1">INDEX(Abilities[Stamina Cost], $BL199)</f>
        <v>5</v>
      </c>
      <c r="BO199" s="19" cm="1">
        <f t="array" aca="1" ref="BO199" ca="1">INDEX(Abilities[Min Damage], $BL199)</f>
        <v>5</v>
      </c>
      <c r="BP199" s="19" cm="1">
        <f t="array" aca="1" ref="BP199" ca="1">INDEX(Abilities[Max Damage], $BL199)</f>
        <v>10</v>
      </c>
      <c r="BQ199" s="15">
        <f t="shared" ca="1" si="129"/>
        <v>9.2049457400846997</v>
      </c>
      <c r="BR199" t="str" cm="1">
        <f t="array" aca="1" ref="BR199" ca="1">INDEX(Abilities[Special Effect], BL199)</f>
        <v>Fortify</v>
      </c>
      <c r="BS199" t="b" cm="1">
        <f t="array" aca="1" ref="BS199" ca="1">RAND() &lt;INDEX(Abilities[Effect Chance], BL199)*BA199/100</f>
        <v>1</v>
      </c>
      <c r="BT199" t="str">
        <f t="shared" ca="1" si="130"/>
        <v>Fortify</v>
      </c>
      <c r="BU199" s="15">
        <f t="shared" ca="1" si="131"/>
        <v>9.2049457400846997</v>
      </c>
      <c r="BV199" s="15">
        <f t="shared" ca="1" si="132"/>
        <v>0</v>
      </c>
      <c r="BW199" t="b">
        <f t="shared" ca="1" si="133"/>
        <v>0</v>
      </c>
      <c r="BX199" t="b">
        <f ca="1">AND(BW199, AT199=COUNTA(Parties[Opponent Party]))</f>
        <v>0</v>
      </c>
      <c r="BY199" s="15" cm="1">
        <f t="array" aca="1" ref="BY199" ca="1">INDEX(ElementMultiplier, AA199, BB199)*100/AZ199</f>
        <v>7.5</v>
      </c>
      <c r="BZ199" s="19">
        <f t="shared" ca="1" si="134"/>
        <v>0</v>
      </c>
      <c r="CA199" s="19">
        <f t="shared" ca="1" si="135"/>
        <v>53</v>
      </c>
      <c r="CB199" s="19">
        <f t="shared" ca="1" si="136"/>
        <v>69</v>
      </c>
      <c r="CC199" s="19">
        <f t="shared" ca="1" si="137"/>
        <v>100</v>
      </c>
      <c r="CD199" s="19">
        <f t="shared" ca="1" si="138"/>
        <v>22</v>
      </c>
      <c r="CE199" s="19">
        <f t="shared" ca="1" si="139"/>
        <v>70</v>
      </c>
      <c r="CF199" t="str">
        <f t="shared" ca="1" si="140"/>
        <v/>
      </c>
    </row>
    <row r="200" spans="8:84">
      <c r="H200">
        <f t="shared" ca="1" si="106"/>
        <v>1</v>
      </c>
      <c r="I200" cm="1">
        <f t="array" aca="1" ref="I200" ca="1">IF(H200=H199, I199, INDEX(Parties[Player ID], H200))</f>
        <v>1</v>
      </c>
      <c r="J200" t="str" cm="1">
        <f t="array" aca="1" ref="J200" ca="1">IF(I200=I199,J199, INDEX(Monsters[Name], I200))</f>
        <v>Hades</v>
      </c>
      <c r="K200" cm="1">
        <f t="array" aca="1" ref="K200" ca="1">IF(AND($H200=$H199, CF199=""), AO199, INDEX(Monsters[Health], $I200))</f>
        <v>37</v>
      </c>
      <c r="L200" cm="1">
        <f t="array" aca="1" ref="L200" ca="1">IF(AND($H200=$H199, $CF199=""), AP199, INDEX(Monsters[Stamina], $I200))</f>
        <v>60</v>
      </c>
      <c r="M200" s="19" cm="1">
        <f t="array" aca="1" ref="M200" ca="1">IF(AND($H200=$H199, $CF199=""), AQ199, INDEX(Monsters[Attack], $I200))</f>
        <v>70</v>
      </c>
      <c r="N200" s="19" cm="1">
        <f t="array" aca="1" ref="N200" ca="1">IF(AND($H200=$H199, $CF199=""), AR199, INDEX(Monsters[Defense], $I200))</f>
        <v>72</v>
      </c>
      <c r="O200" s="19" cm="1">
        <f t="array" aca="1" ref="O200" ca="1">IF(AND($H200=$H199, $CF199=""), AS199, INDEX(Monsters[Luck], $I200))</f>
        <v>50</v>
      </c>
      <c r="P200" cm="1">
        <f t="array" aca="1" ref="P200" ca="1">IF(I200=I199, P199, MATCH(INDEX(Monsters[Element], I200), Elements, 0))</f>
        <v>1</v>
      </c>
      <c r="Q200" s="4" cm="1">
        <f t="array" aca="1" ref="Q200" ca="1">INDEX(Monsters[Chance to Use 2], I200)</f>
        <v>0.55000000000000004</v>
      </c>
      <c r="R200" cm="1">
        <f t="array" aca="1" ref="R200" ca="1">INDEX(Monsters[Ability 1 ID], I200)</f>
        <v>1</v>
      </c>
      <c r="S200" cm="1">
        <f t="array" aca="1" ref="S200" ca="1">INDEX(Monsters[Ability 2 ID], I200)</f>
        <v>7</v>
      </c>
      <c r="T200" cm="1">
        <f t="array" aca="1" ref="T200" ca="1">INDEX(Abilities[Stamina Cost], R200)</f>
        <v>5</v>
      </c>
      <c r="U200" cm="1">
        <f t="array" aca="1" ref="U200" ca="1">INDEX(Abilities[Stamina Cost], S200)</f>
        <v>5</v>
      </c>
      <c r="V200">
        <f t="shared" ca="1" si="107"/>
        <v>1</v>
      </c>
      <c r="W200">
        <f t="shared" ca="1" si="108"/>
        <v>5</v>
      </c>
      <c r="X200">
        <f t="shared" ca="1" si="109"/>
        <v>5</v>
      </c>
      <c r="Y200">
        <f t="shared" ca="1" si="110"/>
        <v>2</v>
      </c>
      <c r="Z200">
        <f t="shared" ca="1" si="111"/>
        <v>7</v>
      </c>
      <c r="AA200" s="19" cm="1">
        <f t="array" aca="1" ref="AA200" ca="1">INDEX(Abilities[Element ID], $Z200)</f>
        <v>3</v>
      </c>
      <c r="AB200" s="19" cm="1">
        <f t="array" aca="1" ref="AB200" ca="1">INDEX(Abilities[Stamina Cost], $Z200)</f>
        <v>5</v>
      </c>
      <c r="AC200" s="19" cm="1">
        <f t="array" aca="1" ref="AC200" ca="1">INDEX(Abilities[Min Damage], $Z200)</f>
        <v>5</v>
      </c>
      <c r="AD200" s="19" cm="1">
        <f t="array" aca="1" ref="AD200" ca="1">INDEX(Abilities[Max Damage], $Z200)</f>
        <v>10</v>
      </c>
      <c r="AE200" s="15">
        <f t="shared" ca="1" si="112"/>
        <v>5.3840408762678234</v>
      </c>
      <c r="AF200" t="str" cm="1">
        <f t="array" aca="1" ref="AF200" ca="1">INDEX(Abilities[Special Effect], Z200)</f>
        <v>Fortify</v>
      </c>
      <c r="AG200" t="b" cm="1">
        <f t="array" aca="1" ref="AG200" ca="1">RAND() &lt;INDEX(Abilities[Effect Chance], Z200)*O200/100</f>
        <v>1</v>
      </c>
      <c r="AH200" t="str">
        <f t="shared" ca="1" si="113"/>
        <v>Fortify</v>
      </c>
      <c r="AI200" s="15">
        <f t="shared" ca="1" si="114"/>
        <v>5.3840408762678234</v>
      </c>
      <c r="AJ200" s="15">
        <f t="shared" ca="1" si="115"/>
        <v>6.5484735020805029</v>
      </c>
      <c r="AK200" t="b">
        <f t="shared" ca="1" si="116"/>
        <v>0</v>
      </c>
      <c r="AL200" t="b">
        <f ca="1">AND(AK200, H200=COUNTA(Parties[Player Party]))</f>
        <v>0</v>
      </c>
      <c r="AM200" s="15" cm="1">
        <f t="array" aca="1" ref="AM200" ca="1">INDEX(ElementMultiplier, BM200, P200)*100/N200</f>
        <v>0.69444444444444442</v>
      </c>
      <c r="AN200" s="15">
        <f t="shared" ca="1" si="117"/>
        <v>5</v>
      </c>
      <c r="AO200" s="19">
        <f t="shared" ca="1" si="118"/>
        <v>32</v>
      </c>
      <c r="AP200" s="19">
        <f t="shared" ca="1" si="119"/>
        <v>55</v>
      </c>
      <c r="AQ200" s="19">
        <f t="shared" ca="1" si="120"/>
        <v>70</v>
      </c>
      <c r="AR200" s="19">
        <f t="shared" ca="1" si="121"/>
        <v>79</v>
      </c>
      <c r="AS200" s="19">
        <f t="shared" ca="1" si="122"/>
        <v>50</v>
      </c>
      <c r="AT200">
        <f t="shared" ca="1" si="123"/>
        <v>1</v>
      </c>
      <c r="AU200" cm="1">
        <f t="array" aca="1" ref="AU200" ca="1">IF(AT200=AT199, AU199, INDEX(Parties[Opponent ID], AT200))</f>
        <v>8</v>
      </c>
      <c r="AV200" t="str" cm="1">
        <f t="array" aca="1" ref="AV200" ca="1">IF(AU200=AU199,AV199, INDEX(Monsters[Name], AU200))</f>
        <v>Ripper</v>
      </c>
      <c r="AW200" cm="1">
        <f t="array" aca="1" ref="AW200" ca="1">IF(AND($AT200=$AT199, $CF199=""), CA199, INDEX(Monsters[Health], $AU200))</f>
        <v>53</v>
      </c>
      <c r="AX200" cm="1">
        <f t="array" aca="1" ref="AX200" ca="1">IF(AND($AT200=$AT199, $CF199=""), CB199, INDEX(Monsters[Stamina], $AU200))</f>
        <v>69</v>
      </c>
      <c r="AY200" s="19" cm="1">
        <f t="array" aca="1" ref="AY200" ca="1">IF(AND($AT200=$AT199, $CF199=""), CC199, INDEX(Monsters[Attack], $AU200))</f>
        <v>100</v>
      </c>
      <c r="AZ200" s="19" cm="1">
        <f t="array" aca="1" ref="AZ200" ca="1">IF(AND($AT200=$AT199, $CF199=""), CD199, INDEX(Monsters[Defense], $AU200))</f>
        <v>22</v>
      </c>
      <c r="BA200" s="19" cm="1">
        <f t="array" aca="1" ref="BA200" ca="1">IF(AND($AT200=$AT199, $CF199=""), CE199, INDEX(Monsters[Luck], $AU200))</f>
        <v>70</v>
      </c>
      <c r="BB200" cm="1">
        <f t="array" aca="1" ref="BB200" ca="1">IF(AU200=AU199, BB199, MATCH(INDEX(Monsters[Element], AU200), Elements, 0))</f>
        <v>6</v>
      </c>
      <c r="BC200" s="4" cm="1">
        <f t="array" aca="1" ref="BC200" ca="1">INDEX(Monsters[Chance to Use 2], AU200)</f>
        <v>0.25</v>
      </c>
      <c r="BD200" cm="1">
        <f t="array" aca="1" ref="BD200" ca="1">INDEX(Monsters[Ability 1 ID], AU200)</f>
        <v>7</v>
      </c>
      <c r="BE200" cm="1">
        <f t="array" aca="1" ref="BE200" ca="1">INDEX(Monsters[Ability 2 ID], AU200)</f>
        <v>2</v>
      </c>
      <c r="BF200" cm="1">
        <f t="array" aca="1" ref="BF200" ca="1">INDEX(Abilities[Stamina Cost], BD200)</f>
        <v>5</v>
      </c>
      <c r="BG200" cm="1">
        <f t="array" aca="1" ref="BG200" ca="1">INDEX(Abilities[Stamina Cost], BE200)</f>
        <v>6</v>
      </c>
      <c r="BH200">
        <f t="shared" ca="1" si="124"/>
        <v>1</v>
      </c>
      <c r="BI200">
        <f t="shared" ca="1" si="125"/>
        <v>5</v>
      </c>
      <c r="BJ200">
        <f t="shared" ca="1" si="126"/>
        <v>6</v>
      </c>
      <c r="BK200">
        <f t="shared" ca="1" si="127"/>
        <v>1</v>
      </c>
      <c r="BL200">
        <f t="shared" ca="1" si="128"/>
        <v>7</v>
      </c>
      <c r="BM200" s="19" cm="1">
        <f t="array" aca="1" ref="BM200" ca="1">INDEX(Abilities[Element ID], $BL200)</f>
        <v>3</v>
      </c>
      <c r="BN200" s="19" cm="1">
        <f t="array" aca="1" ref="BN200" ca="1">INDEX(Abilities[Stamina Cost], $BL200)</f>
        <v>5</v>
      </c>
      <c r="BO200" s="19" cm="1">
        <f t="array" aca="1" ref="BO200" ca="1">INDEX(Abilities[Min Damage], $BL200)</f>
        <v>5</v>
      </c>
      <c r="BP200" s="19" cm="1">
        <f t="array" aca="1" ref="BP200" ca="1">INDEX(Abilities[Max Damage], $BL200)</f>
        <v>10</v>
      </c>
      <c r="BQ200" s="15">
        <f t="shared" ca="1" si="129"/>
        <v>6.5484735020805029</v>
      </c>
      <c r="BR200" t="str" cm="1">
        <f t="array" aca="1" ref="BR200" ca="1">INDEX(Abilities[Special Effect], BL200)</f>
        <v>Fortify</v>
      </c>
      <c r="BS200" t="b" cm="1">
        <f t="array" aca="1" ref="BS200" ca="1">RAND() &lt;INDEX(Abilities[Effect Chance], BL200)*BA200/100</f>
        <v>0</v>
      </c>
      <c r="BT200" t="str">
        <f t="shared" ca="1" si="130"/>
        <v/>
      </c>
      <c r="BU200" s="15">
        <f t="shared" ca="1" si="131"/>
        <v>6.5484735020805029</v>
      </c>
      <c r="BV200" s="15">
        <f t="shared" ca="1" si="132"/>
        <v>5.3840408762678234</v>
      </c>
      <c r="BW200" t="b">
        <f t="shared" ca="1" si="133"/>
        <v>0</v>
      </c>
      <c r="BX200" t="b">
        <f ca="1">AND(BW200, AT200=COUNTA(Parties[Opponent Party]))</f>
        <v>0</v>
      </c>
      <c r="BY200" s="15" cm="1">
        <f t="array" aca="1" ref="BY200" ca="1">INDEX(ElementMultiplier, AA200, BB200)*100/AZ200</f>
        <v>4.5454545454545459</v>
      </c>
      <c r="BZ200" s="19">
        <f t="shared" ca="1" si="134"/>
        <v>24</v>
      </c>
      <c r="CA200" s="19">
        <f t="shared" ca="1" si="135"/>
        <v>29</v>
      </c>
      <c r="CB200" s="19">
        <f t="shared" ca="1" si="136"/>
        <v>64</v>
      </c>
      <c r="CC200" s="19">
        <f t="shared" ca="1" si="137"/>
        <v>100</v>
      </c>
      <c r="CD200" s="19">
        <f t="shared" ca="1" si="138"/>
        <v>22</v>
      </c>
      <c r="CE200" s="19">
        <f t="shared" ca="1" si="139"/>
        <v>70</v>
      </c>
      <c r="CF200" t="str">
        <f t="shared" ca="1" si="140"/>
        <v/>
      </c>
    </row>
    <row r="201" spans="8:84">
      <c r="H201">
        <f t="shared" ref="H201:H264" ca="1" si="141">IF($CF200="",IF(AK200, H200+1, H200), 1)</f>
        <v>1</v>
      </c>
      <c r="I201" cm="1">
        <f t="array" aca="1" ref="I201" ca="1">IF(H201=H200, I200, INDEX(Parties[Player ID], H201))</f>
        <v>1</v>
      </c>
      <c r="J201" t="str" cm="1">
        <f t="array" aca="1" ref="J201" ca="1">IF(I201=I200,J200, INDEX(Monsters[Name], I201))</f>
        <v>Hades</v>
      </c>
      <c r="K201" cm="1">
        <f t="array" aca="1" ref="K201" ca="1">IF(AND($H201=$H200, CF200=""), AO200, INDEX(Monsters[Health], $I201))</f>
        <v>32</v>
      </c>
      <c r="L201" cm="1">
        <f t="array" aca="1" ref="L201" ca="1">IF(AND($H201=$H200, $CF200=""), AP200, INDEX(Monsters[Stamina], $I201))</f>
        <v>55</v>
      </c>
      <c r="M201" s="19" cm="1">
        <f t="array" aca="1" ref="M201" ca="1">IF(AND($H201=$H200, $CF200=""), AQ200, INDEX(Monsters[Attack], $I201))</f>
        <v>70</v>
      </c>
      <c r="N201" s="19" cm="1">
        <f t="array" aca="1" ref="N201" ca="1">IF(AND($H201=$H200, $CF200=""), AR200, INDEX(Monsters[Defense], $I201))</f>
        <v>79</v>
      </c>
      <c r="O201" s="19" cm="1">
        <f t="array" aca="1" ref="O201" ca="1">IF(AND($H201=$H200, $CF200=""), AS200, INDEX(Monsters[Luck], $I201))</f>
        <v>50</v>
      </c>
      <c r="P201" cm="1">
        <f t="array" aca="1" ref="P201" ca="1">IF(I201=I200, P200, MATCH(INDEX(Monsters[Element], I201), Elements, 0))</f>
        <v>1</v>
      </c>
      <c r="Q201" s="4" cm="1">
        <f t="array" aca="1" ref="Q201" ca="1">INDEX(Monsters[Chance to Use 2], I201)</f>
        <v>0.55000000000000004</v>
      </c>
      <c r="R201" cm="1">
        <f t="array" aca="1" ref="R201" ca="1">INDEX(Monsters[Ability 1 ID], I201)</f>
        <v>1</v>
      </c>
      <c r="S201" cm="1">
        <f t="array" aca="1" ref="S201" ca="1">INDEX(Monsters[Ability 2 ID], I201)</f>
        <v>7</v>
      </c>
      <c r="T201" cm="1">
        <f t="array" aca="1" ref="T201" ca="1">INDEX(Abilities[Stamina Cost], R201)</f>
        <v>5</v>
      </c>
      <c r="U201" cm="1">
        <f t="array" aca="1" ref="U201" ca="1">INDEX(Abilities[Stamina Cost], S201)</f>
        <v>5</v>
      </c>
      <c r="V201">
        <f t="shared" ref="V201:V264" ca="1" si="142">IF(T201&lt;=U201, 1, 2)</f>
        <v>1</v>
      </c>
      <c r="W201">
        <f t="shared" ref="W201:W264" ca="1" si="143">MIN(T201:U201)</f>
        <v>5</v>
      </c>
      <c r="X201">
        <f t="shared" ref="X201:X264" ca="1" si="144">MAX(T201:U201)</f>
        <v>5</v>
      </c>
      <c r="Y201">
        <f t="shared" ref="Y201:Y264" ca="1" si="145">IF(L201&lt;X201, V201, 1 + (RAND()&lt;Q201))</f>
        <v>2</v>
      </c>
      <c r="Z201">
        <f t="shared" ref="Z201:Z264" ca="1" si="146">CHOOSE(Y201,R201,S201)</f>
        <v>7</v>
      </c>
      <c r="AA201" s="19" cm="1">
        <f t="array" aca="1" ref="AA201" ca="1">INDEX(Abilities[Element ID], $Z201)</f>
        <v>3</v>
      </c>
      <c r="AB201" s="19" cm="1">
        <f t="array" aca="1" ref="AB201" ca="1">INDEX(Abilities[Stamina Cost], $Z201)</f>
        <v>5</v>
      </c>
      <c r="AC201" s="19" cm="1">
        <f t="array" aca="1" ref="AC201" ca="1">INDEX(Abilities[Min Damage], $Z201)</f>
        <v>5</v>
      </c>
      <c r="AD201" s="19" cm="1">
        <f t="array" aca="1" ref="AD201" ca="1">INDEX(Abilities[Max Damage], $Z201)</f>
        <v>10</v>
      </c>
      <c r="AE201" s="15">
        <f t="shared" ref="AE201:AE264" ca="1" si="147">(AC201+(RAND()+RAND()+RAND())*(AD201-AC201)/3)*M201/100</f>
        <v>4.8898619289982159</v>
      </c>
      <c r="AF201" t="str" cm="1">
        <f t="array" aca="1" ref="AF201" ca="1">INDEX(Abilities[Special Effect], Z201)</f>
        <v>Fortify</v>
      </c>
      <c r="AG201" t="b" cm="1">
        <f t="array" aca="1" ref="AG201" ca="1">RAND() &lt;INDEX(Abilities[Effect Chance], Z201)*O201/100</f>
        <v>1</v>
      </c>
      <c r="AH201" t="str">
        <f t="shared" ref="AH201:AH264" ca="1" si="148">IF(AG201,AF201,"")</f>
        <v>Fortify</v>
      </c>
      <c r="AI201" s="15">
        <f t="shared" ref="AI201:AI264" ca="1" si="149">IF(AF201="Hit Chance", AG201*AE201, AE201)</f>
        <v>4.8898619289982159</v>
      </c>
      <c r="AJ201" s="15">
        <f t="shared" ca="1" si="115"/>
        <v>8.061363370863436</v>
      </c>
      <c r="AK201" t="b">
        <f t="shared" ref="AK201:AK264" ca="1" si="150">OR(AO201=0,AP201&lt;W201)</f>
        <v>0</v>
      </c>
      <c r="AL201" t="b">
        <f ca="1">AND(AK201, H201=COUNTA(Parties[Player Party]))</f>
        <v>0</v>
      </c>
      <c r="AM201" s="15" cm="1">
        <f t="array" aca="1" ref="AM201" ca="1">INDEX(ElementMultiplier, BM201, P201)*100/N201</f>
        <v>0.63291139240506333</v>
      </c>
      <c r="AN201" s="15">
        <f t="shared" ca="1" si="117"/>
        <v>5</v>
      </c>
      <c r="AO201" s="19">
        <f t="shared" ca="1" si="118"/>
        <v>27</v>
      </c>
      <c r="AP201" s="19">
        <f t="shared" ca="1" si="119"/>
        <v>50</v>
      </c>
      <c r="AQ201" s="19">
        <f t="shared" ca="1" si="120"/>
        <v>70</v>
      </c>
      <c r="AR201" s="19">
        <f t="shared" ca="1" si="121"/>
        <v>87</v>
      </c>
      <c r="AS201" s="19">
        <f t="shared" ca="1" si="122"/>
        <v>50</v>
      </c>
      <c r="AT201">
        <f t="shared" ref="AT201:AT264" ca="1" si="151">IF($CF200="",IF(BW200, AT200+1, AT200), 1)</f>
        <v>1</v>
      </c>
      <c r="AU201" cm="1">
        <f t="array" aca="1" ref="AU201" ca="1">IF(AT201=AT200, AU200, INDEX(Parties[Opponent ID], AT201))</f>
        <v>8</v>
      </c>
      <c r="AV201" t="str" cm="1">
        <f t="array" aca="1" ref="AV201" ca="1">IF(AU201=AU200,AV200, INDEX(Monsters[Name], AU201))</f>
        <v>Ripper</v>
      </c>
      <c r="AW201" cm="1">
        <f t="array" aca="1" ref="AW201" ca="1">IF(AND($AT201=$AT200, $CF200=""), CA200, INDEX(Monsters[Health], $AU201))</f>
        <v>29</v>
      </c>
      <c r="AX201" cm="1">
        <f t="array" aca="1" ref="AX201" ca="1">IF(AND($AT201=$AT200, $CF200=""), CB200, INDEX(Monsters[Stamina], $AU201))</f>
        <v>64</v>
      </c>
      <c r="AY201" s="19" cm="1">
        <f t="array" aca="1" ref="AY201" ca="1">IF(AND($AT201=$AT200, $CF200=""), CC200, INDEX(Monsters[Attack], $AU201))</f>
        <v>100</v>
      </c>
      <c r="AZ201" s="19" cm="1">
        <f t="array" aca="1" ref="AZ201" ca="1">IF(AND($AT201=$AT200, $CF200=""), CD200, INDEX(Monsters[Defense], $AU201))</f>
        <v>22</v>
      </c>
      <c r="BA201" s="19" cm="1">
        <f t="array" aca="1" ref="BA201" ca="1">IF(AND($AT201=$AT200, $CF200=""), CE200, INDEX(Monsters[Luck], $AU201))</f>
        <v>70</v>
      </c>
      <c r="BB201" cm="1">
        <f t="array" aca="1" ref="BB201" ca="1">IF(AU201=AU200, BB200, MATCH(INDEX(Monsters[Element], AU201), Elements, 0))</f>
        <v>6</v>
      </c>
      <c r="BC201" s="4" cm="1">
        <f t="array" aca="1" ref="BC201" ca="1">INDEX(Monsters[Chance to Use 2], AU201)</f>
        <v>0.25</v>
      </c>
      <c r="BD201" cm="1">
        <f t="array" aca="1" ref="BD201" ca="1">INDEX(Monsters[Ability 1 ID], AU201)</f>
        <v>7</v>
      </c>
      <c r="BE201" cm="1">
        <f t="array" aca="1" ref="BE201" ca="1">INDEX(Monsters[Ability 2 ID], AU201)</f>
        <v>2</v>
      </c>
      <c r="BF201" cm="1">
        <f t="array" aca="1" ref="BF201" ca="1">INDEX(Abilities[Stamina Cost], BD201)</f>
        <v>5</v>
      </c>
      <c r="BG201" cm="1">
        <f t="array" aca="1" ref="BG201" ca="1">INDEX(Abilities[Stamina Cost], BE201)</f>
        <v>6</v>
      </c>
      <c r="BH201">
        <f t="shared" ref="BH201:BH264" ca="1" si="152">IF(BF201&lt;=BG201, 1, 2)</f>
        <v>1</v>
      </c>
      <c r="BI201">
        <f t="shared" ref="BI201:BI264" ca="1" si="153">MIN(BF201:BG201)</f>
        <v>5</v>
      </c>
      <c r="BJ201">
        <f t="shared" ref="BJ201:BJ264" ca="1" si="154">MAX(BF201:BG201)</f>
        <v>6</v>
      </c>
      <c r="BK201">
        <f t="shared" ref="BK201:BK264" ca="1" si="155">IF(AX201&lt;BJ201, BH201, 1 + (RAND()&lt;BC201))</f>
        <v>1</v>
      </c>
      <c r="BL201">
        <f t="shared" ref="BL201:BL264" ca="1" si="156">CHOOSE(BK201,BD201,BE201)</f>
        <v>7</v>
      </c>
      <c r="BM201" s="19" cm="1">
        <f t="array" aca="1" ref="BM201" ca="1">INDEX(Abilities[Element ID], $BL201)</f>
        <v>3</v>
      </c>
      <c r="BN201" s="19" cm="1">
        <f t="array" aca="1" ref="BN201" ca="1">INDEX(Abilities[Stamina Cost], $BL201)</f>
        <v>5</v>
      </c>
      <c r="BO201" s="19" cm="1">
        <f t="array" aca="1" ref="BO201" ca="1">INDEX(Abilities[Min Damage], $BL201)</f>
        <v>5</v>
      </c>
      <c r="BP201" s="19" cm="1">
        <f t="array" aca="1" ref="BP201" ca="1">INDEX(Abilities[Max Damage], $BL201)</f>
        <v>10</v>
      </c>
      <c r="BQ201" s="15">
        <f t="shared" ref="BQ201:BQ264" ca="1" si="157">(BO201+(RAND()+RAND()+RAND())*(BP201-BO201)/3)*AY201/100</f>
        <v>8.061363370863436</v>
      </c>
      <c r="BR201" t="str" cm="1">
        <f t="array" aca="1" ref="BR201" ca="1">INDEX(Abilities[Special Effect], BL201)</f>
        <v>Fortify</v>
      </c>
      <c r="BS201" t="b" cm="1">
        <f t="array" aca="1" ref="BS201" ca="1">RAND() &lt;INDEX(Abilities[Effect Chance], BL201)*BA201/100</f>
        <v>0</v>
      </c>
      <c r="BT201" t="str">
        <f t="shared" ref="BT201:BT264" ca="1" si="158">IF(BS201, BR201, "")</f>
        <v/>
      </c>
      <c r="BU201" s="15">
        <f t="shared" ref="BU201:BU264" ca="1" si="159">IF(BR201="Hit Chance", BQ201*BS201, BQ201)</f>
        <v>8.061363370863436</v>
      </c>
      <c r="BV201" s="15">
        <f t="shared" ca="1" si="132"/>
        <v>4.8898619289982159</v>
      </c>
      <c r="BW201" t="b">
        <f t="shared" ref="BW201:BW264" ca="1" si="160">OR(CA201=0,CB201&lt;BI201)</f>
        <v>0</v>
      </c>
      <c r="BX201" t="b">
        <f ca="1">AND(BW201, AT201=COUNTA(Parties[Opponent Party]))</f>
        <v>0</v>
      </c>
      <c r="BY201" s="15" cm="1">
        <f t="array" aca="1" ref="BY201" ca="1">INDEX(ElementMultiplier, AA201, BB201)*100/AZ201</f>
        <v>4.5454545454545459</v>
      </c>
      <c r="BZ201" s="19">
        <f t="shared" ca="1" si="134"/>
        <v>22</v>
      </c>
      <c r="CA201" s="19">
        <f t="shared" ca="1" si="135"/>
        <v>7</v>
      </c>
      <c r="CB201" s="19">
        <f t="shared" ca="1" si="136"/>
        <v>59</v>
      </c>
      <c r="CC201" s="19">
        <f t="shared" ca="1" si="137"/>
        <v>100</v>
      </c>
      <c r="CD201" s="19">
        <f t="shared" ca="1" si="138"/>
        <v>22</v>
      </c>
      <c r="CE201" s="19">
        <f t="shared" ca="1" si="139"/>
        <v>70</v>
      </c>
      <c r="CF201" t="str">
        <f t="shared" ref="CF201:CF264" ca="1" si="161">IF(AL201, IF(BX201, "Tie", "Opponent"), IF(BX201, "Player", ""))</f>
        <v/>
      </c>
    </row>
    <row r="202" spans="8:84">
      <c r="H202">
        <f t="shared" ca="1" si="141"/>
        <v>1</v>
      </c>
      <c r="I202" cm="1">
        <f t="array" aca="1" ref="I202" ca="1">IF(H202=H201, I201, INDEX(Parties[Player ID], H202))</f>
        <v>1</v>
      </c>
      <c r="J202" t="str" cm="1">
        <f t="array" aca="1" ref="J202" ca="1">IF(I202=I201,J201, INDEX(Monsters[Name], I202))</f>
        <v>Hades</v>
      </c>
      <c r="K202" cm="1">
        <f t="array" aca="1" ref="K202" ca="1">IF(AND($H202=$H201, CF201=""), AO201, INDEX(Monsters[Health], $I202))</f>
        <v>27</v>
      </c>
      <c r="L202" cm="1">
        <f t="array" aca="1" ref="L202" ca="1">IF(AND($H202=$H201, $CF201=""), AP201, INDEX(Monsters[Stamina], $I202))</f>
        <v>50</v>
      </c>
      <c r="M202" s="19" cm="1">
        <f t="array" aca="1" ref="M202" ca="1">IF(AND($H202=$H201, $CF201=""), AQ201, INDEX(Monsters[Attack], $I202))</f>
        <v>70</v>
      </c>
      <c r="N202" s="19" cm="1">
        <f t="array" aca="1" ref="N202" ca="1">IF(AND($H202=$H201, $CF201=""), AR201, INDEX(Monsters[Defense], $I202))</f>
        <v>87</v>
      </c>
      <c r="O202" s="19" cm="1">
        <f t="array" aca="1" ref="O202" ca="1">IF(AND($H202=$H201, $CF201=""), AS201, INDEX(Monsters[Luck], $I202))</f>
        <v>50</v>
      </c>
      <c r="P202" cm="1">
        <f t="array" aca="1" ref="P202" ca="1">IF(I202=I201, P201, MATCH(INDEX(Monsters[Element], I202), Elements, 0))</f>
        <v>1</v>
      </c>
      <c r="Q202" s="4" cm="1">
        <f t="array" aca="1" ref="Q202" ca="1">INDEX(Monsters[Chance to Use 2], I202)</f>
        <v>0.55000000000000004</v>
      </c>
      <c r="R202" cm="1">
        <f t="array" aca="1" ref="R202" ca="1">INDEX(Monsters[Ability 1 ID], I202)</f>
        <v>1</v>
      </c>
      <c r="S202" cm="1">
        <f t="array" aca="1" ref="S202" ca="1">INDEX(Monsters[Ability 2 ID], I202)</f>
        <v>7</v>
      </c>
      <c r="T202" cm="1">
        <f t="array" aca="1" ref="T202" ca="1">INDEX(Abilities[Stamina Cost], R202)</f>
        <v>5</v>
      </c>
      <c r="U202" cm="1">
        <f t="array" aca="1" ref="U202" ca="1">INDEX(Abilities[Stamina Cost], S202)</f>
        <v>5</v>
      </c>
      <c r="V202">
        <f t="shared" ca="1" si="142"/>
        <v>1</v>
      </c>
      <c r="W202">
        <f t="shared" ca="1" si="143"/>
        <v>5</v>
      </c>
      <c r="X202">
        <f t="shared" ca="1" si="144"/>
        <v>5</v>
      </c>
      <c r="Y202">
        <f t="shared" ca="1" si="145"/>
        <v>1</v>
      </c>
      <c r="Z202">
        <f t="shared" ca="1" si="146"/>
        <v>1</v>
      </c>
      <c r="AA202" s="19" cm="1">
        <f t="array" aca="1" ref="AA202" ca="1">INDEX(Abilities[Element ID], $Z202)</f>
        <v>1</v>
      </c>
      <c r="AB202" s="19" cm="1">
        <f t="array" aca="1" ref="AB202" ca="1">INDEX(Abilities[Stamina Cost], $Z202)</f>
        <v>5</v>
      </c>
      <c r="AC202" s="19" cm="1">
        <f t="array" aca="1" ref="AC202" ca="1">INDEX(Abilities[Min Damage], $Z202)</f>
        <v>3.5</v>
      </c>
      <c r="AD202" s="19" cm="1">
        <f t="array" aca="1" ref="AD202" ca="1">INDEX(Abilities[Max Damage], $Z202)</f>
        <v>10</v>
      </c>
      <c r="AE202" s="15">
        <f t="shared" ca="1" si="147"/>
        <v>4.1776995469427947</v>
      </c>
      <c r="AF202" t="str" cm="1">
        <f t="array" aca="1" ref="AF202" ca="1">INDEX(Abilities[Special Effect], Z202)</f>
        <v>Hit Chance</v>
      </c>
      <c r="AG202" t="b" cm="1">
        <f t="array" aca="1" ref="AG202" ca="1">RAND() &lt;INDEX(Abilities[Effect Chance], Z202)*O202/100</f>
        <v>0</v>
      </c>
      <c r="AH202" t="str">
        <f t="shared" ca="1" si="148"/>
        <v/>
      </c>
      <c r="AI202" s="15">
        <f t="shared" ca="1" si="149"/>
        <v>0</v>
      </c>
      <c r="AJ202" s="15">
        <f t="shared" ca="1" si="115"/>
        <v>20.635533308359591</v>
      </c>
      <c r="AK202" t="b">
        <f t="shared" ca="1" si="150"/>
        <v>0</v>
      </c>
      <c r="AL202" t="b">
        <f ca="1">AND(AK202, H202=COUNTA(Parties[Player Party]))</f>
        <v>0</v>
      </c>
      <c r="AM202" s="15" cm="1">
        <f t="array" aca="1" ref="AM202" ca="1">INDEX(ElementMultiplier, BM202, P202)*100/N202</f>
        <v>1.1494252873563218</v>
      </c>
      <c r="AN202" s="15">
        <f t="shared" ca="1" si="117"/>
        <v>24</v>
      </c>
      <c r="AO202" s="19">
        <f t="shared" ca="1" si="118"/>
        <v>3</v>
      </c>
      <c r="AP202" s="19">
        <f t="shared" ca="1" si="119"/>
        <v>45</v>
      </c>
      <c r="AQ202" s="19">
        <f t="shared" ca="1" si="120"/>
        <v>70</v>
      </c>
      <c r="AR202" s="19">
        <f t="shared" ca="1" si="121"/>
        <v>78</v>
      </c>
      <c r="AS202" s="19">
        <f t="shared" ca="1" si="122"/>
        <v>50</v>
      </c>
      <c r="AT202">
        <f t="shared" ca="1" si="151"/>
        <v>1</v>
      </c>
      <c r="AU202" cm="1">
        <f t="array" aca="1" ref="AU202" ca="1">IF(AT202=AT201, AU201, INDEX(Parties[Opponent ID], AT202))</f>
        <v>8</v>
      </c>
      <c r="AV202" t="str" cm="1">
        <f t="array" aca="1" ref="AV202" ca="1">IF(AU202=AU201,AV201, INDEX(Monsters[Name], AU202))</f>
        <v>Ripper</v>
      </c>
      <c r="AW202" cm="1">
        <f t="array" aca="1" ref="AW202" ca="1">IF(AND($AT202=$AT201, $CF201=""), CA201, INDEX(Monsters[Health], $AU202))</f>
        <v>7</v>
      </c>
      <c r="AX202" cm="1">
        <f t="array" aca="1" ref="AX202" ca="1">IF(AND($AT202=$AT201, $CF201=""), CB201, INDEX(Monsters[Stamina], $AU202))</f>
        <v>59</v>
      </c>
      <c r="AY202" s="19" cm="1">
        <f t="array" aca="1" ref="AY202" ca="1">IF(AND($AT202=$AT201, $CF201=""), CC201, INDEX(Monsters[Attack], $AU202))</f>
        <v>100</v>
      </c>
      <c r="AZ202" s="19" cm="1">
        <f t="array" aca="1" ref="AZ202" ca="1">IF(AND($AT202=$AT201, $CF201=""), CD201, INDEX(Monsters[Defense], $AU202))</f>
        <v>22</v>
      </c>
      <c r="BA202" s="19" cm="1">
        <f t="array" aca="1" ref="BA202" ca="1">IF(AND($AT202=$AT201, $CF201=""), CE201, INDEX(Monsters[Luck], $AU202))</f>
        <v>70</v>
      </c>
      <c r="BB202" cm="1">
        <f t="array" aca="1" ref="BB202" ca="1">IF(AU202=AU201, BB201, MATCH(INDEX(Monsters[Element], AU202), Elements, 0))</f>
        <v>6</v>
      </c>
      <c r="BC202" s="4" cm="1">
        <f t="array" aca="1" ref="BC202" ca="1">INDEX(Monsters[Chance to Use 2], AU202)</f>
        <v>0.25</v>
      </c>
      <c r="BD202" cm="1">
        <f t="array" aca="1" ref="BD202" ca="1">INDEX(Monsters[Ability 1 ID], AU202)</f>
        <v>7</v>
      </c>
      <c r="BE202" cm="1">
        <f t="array" aca="1" ref="BE202" ca="1">INDEX(Monsters[Ability 2 ID], AU202)</f>
        <v>2</v>
      </c>
      <c r="BF202" cm="1">
        <f t="array" aca="1" ref="BF202" ca="1">INDEX(Abilities[Stamina Cost], BD202)</f>
        <v>5</v>
      </c>
      <c r="BG202" cm="1">
        <f t="array" aca="1" ref="BG202" ca="1">INDEX(Abilities[Stamina Cost], BE202)</f>
        <v>6</v>
      </c>
      <c r="BH202">
        <f t="shared" ca="1" si="152"/>
        <v>1</v>
      </c>
      <c r="BI202">
        <f t="shared" ca="1" si="153"/>
        <v>5</v>
      </c>
      <c r="BJ202">
        <f t="shared" ca="1" si="154"/>
        <v>6</v>
      </c>
      <c r="BK202">
        <f t="shared" ca="1" si="155"/>
        <v>2</v>
      </c>
      <c r="BL202">
        <f t="shared" ca="1" si="156"/>
        <v>2</v>
      </c>
      <c r="BM202" s="19" cm="1">
        <f t="array" aca="1" ref="BM202" ca="1">INDEX(Abilities[Element ID], $BL202)</f>
        <v>1</v>
      </c>
      <c r="BN202" s="19" cm="1">
        <f t="array" aca="1" ref="BN202" ca="1">INDEX(Abilities[Stamina Cost], $BL202)</f>
        <v>6</v>
      </c>
      <c r="BO202" s="19" cm="1">
        <f t="array" aca="1" ref="BO202" ca="1">INDEX(Abilities[Min Damage], $BL202)</f>
        <v>10</v>
      </c>
      <c r="BP202" s="19" cm="1">
        <f t="array" aca="1" ref="BP202" ca="1">INDEX(Abilities[Max Damage], $BL202)</f>
        <v>25</v>
      </c>
      <c r="BQ202" s="15">
        <f t="shared" ca="1" si="157"/>
        <v>20.635533308359591</v>
      </c>
      <c r="BR202" t="str" cm="1">
        <f t="array" aca="1" ref="BR202" ca="1">INDEX(Abilities[Special Effect], BL202)</f>
        <v>Sunder</v>
      </c>
      <c r="BS202" t="b" cm="1">
        <f t="array" aca="1" ref="BS202" ca="1">RAND() &lt;INDEX(Abilities[Effect Chance], BL202)*BA202/100</f>
        <v>1</v>
      </c>
      <c r="BT202" t="str">
        <f t="shared" ca="1" si="158"/>
        <v>Sunder</v>
      </c>
      <c r="BU202" s="15">
        <f t="shared" ca="1" si="159"/>
        <v>20.635533308359591</v>
      </c>
      <c r="BV202" s="15">
        <f t="shared" ca="1" si="132"/>
        <v>0</v>
      </c>
      <c r="BW202" t="b">
        <f t="shared" ca="1" si="160"/>
        <v>0</v>
      </c>
      <c r="BX202" t="b">
        <f ca="1">AND(BW202, AT202=COUNTA(Parties[Opponent Party]))</f>
        <v>0</v>
      </c>
      <c r="BY202" s="15" cm="1">
        <f t="array" aca="1" ref="BY202" ca="1">INDEX(ElementMultiplier, AA202, BB202)*100/AZ202</f>
        <v>6.8181818181818183</v>
      </c>
      <c r="BZ202" s="19">
        <f t="shared" ca="1" si="134"/>
        <v>0</v>
      </c>
      <c r="CA202" s="19">
        <f t="shared" ca="1" si="135"/>
        <v>7</v>
      </c>
      <c r="CB202" s="19">
        <f t="shared" ca="1" si="136"/>
        <v>53</v>
      </c>
      <c r="CC202" s="19">
        <f t="shared" ca="1" si="137"/>
        <v>100</v>
      </c>
      <c r="CD202" s="19">
        <f t="shared" ca="1" si="138"/>
        <v>22</v>
      </c>
      <c r="CE202" s="19">
        <f t="shared" ca="1" si="139"/>
        <v>70</v>
      </c>
      <c r="CF202" t="str">
        <f t="shared" ca="1" si="161"/>
        <v/>
      </c>
    </row>
    <row r="203" spans="8:84">
      <c r="H203">
        <f t="shared" ca="1" si="141"/>
        <v>1</v>
      </c>
      <c r="I203" cm="1">
        <f t="array" aca="1" ref="I203" ca="1">IF(H203=H202, I202, INDEX(Parties[Player ID], H203))</f>
        <v>1</v>
      </c>
      <c r="J203" t="str" cm="1">
        <f t="array" aca="1" ref="J203" ca="1">IF(I203=I202,J202, INDEX(Monsters[Name], I203))</f>
        <v>Hades</v>
      </c>
      <c r="K203" cm="1">
        <f t="array" aca="1" ref="K203" ca="1">IF(AND($H203=$H202, CF202=""), AO202, INDEX(Monsters[Health], $I203))</f>
        <v>3</v>
      </c>
      <c r="L203" cm="1">
        <f t="array" aca="1" ref="L203" ca="1">IF(AND($H203=$H202, $CF202=""), AP202, INDEX(Monsters[Stamina], $I203))</f>
        <v>45</v>
      </c>
      <c r="M203" s="19" cm="1">
        <f t="array" aca="1" ref="M203" ca="1">IF(AND($H203=$H202, $CF202=""), AQ202, INDEX(Monsters[Attack], $I203))</f>
        <v>70</v>
      </c>
      <c r="N203" s="19" cm="1">
        <f t="array" aca="1" ref="N203" ca="1">IF(AND($H203=$H202, $CF202=""), AR202, INDEX(Monsters[Defense], $I203))</f>
        <v>78</v>
      </c>
      <c r="O203" s="19" cm="1">
        <f t="array" aca="1" ref="O203" ca="1">IF(AND($H203=$H202, $CF202=""), AS202, INDEX(Monsters[Luck], $I203))</f>
        <v>50</v>
      </c>
      <c r="P203" cm="1">
        <f t="array" aca="1" ref="P203" ca="1">IF(I203=I202, P202, MATCH(INDEX(Monsters[Element], I203), Elements, 0))</f>
        <v>1</v>
      </c>
      <c r="Q203" s="4" cm="1">
        <f t="array" aca="1" ref="Q203" ca="1">INDEX(Monsters[Chance to Use 2], I203)</f>
        <v>0.55000000000000004</v>
      </c>
      <c r="R203" cm="1">
        <f t="array" aca="1" ref="R203" ca="1">INDEX(Monsters[Ability 1 ID], I203)</f>
        <v>1</v>
      </c>
      <c r="S203" cm="1">
        <f t="array" aca="1" ref="S203" ca="1">INDEX(Monsters[Ability 2 ID], I203)</f>
        <v>7</v>
      </c>
      <c r="T203" cm="1">
        <f t="array" aca="1" ref="T203" ca="1">INDEX(Abilities[Stamina Cost], R203)</f>
        <v>5</v>
      </c>
      <c r="U203" cm="1">
        <f t="array" aca="1" ref="U203" ca="1">INDEX(Abilities[Stamina Cost], S203)</f>
        <v>5</v>
      </c>
      <c r="V203">
        <f t="shared" ca="1" si="142"/>
        <v>1</v>
      </c>
      <c r="W203">
        <f t="shared" ca="1" si="143"/>
        <v>5</v>
      </c>
      <c r="X203">
        <f t="shared" ca="1" si="144"/>
        <v>5</v>
      </c>
      <c r="Y203">
        <f t="shared" ca="1" si="145"/>
        <v>2</v>
      </c>
      <c r="Z203">
        <f t="shared" ca="1" si="146"/>
        <v>7</v>
      </c>
      <c r="AA203" s="19" cm="1">
        <f t="array" aca="1" ref="AA203" ca="1">INDEX(Abilities[Element ID], $Z203)</f>
        <v>3</v>
      </c>
      <c r="AB203" s="19" cm="1">
        <f t="array" aca="1" ref="AB203" ca="1">INDEX(Abilities[Stamina Cost], $Z203)</f>
        <v>5</v>
      </c>
      <c r="AC203" s="19" cm="1">
        <f t="array" aca="1" ref="AC203" ca="1">INDEX(Abilities[Min Damage], $Z203)</f>
        <v>5</v>
      </c>
      <c r="AD203" s="19" cm="1">
        <f t="array" aca="1" ref="AD203" ca="1">INDEX(Abilities[Max Damage], $Z203)</f>
        <v>10</v>
      </c>
      <c r="AE203" s="15">
        <f t="shared" ca="1" si="147"/>
        <v>5.6944416162275386</v>
      </c>
      <c r="AF203" t="str" cm="1">
        <f t="array" aca="1" ref="AF203" ca="1">INDEX(Abilities[Special Effect], Z203)</f>
        <v>Fortify</v>
      </c>
      <c r="AG203" t="b" cm="1">
        <f t="array" aca="1" ref="AG203" ca="1">RAND() &lt;INDEX(Abilities[Effect Chance], Z203)*O203/100</f>
        <v>0</v>
      </c>
      <c r="AH203" t="str">
        <f t="shared" ca="1" si="148"/>
        <v/>
      </c>
      <c r="AI203" s="15">
        <f t="shared" ca="1" si="149"/>
        <v>5.6944416162275386</v>
      </c>
      <c r="AJ203" s="15">
        <f t="shared" ca="1" si="115"/>
        <v>16.966327810522365</v>
      </c>
      <c r="AK203" t="b">
        <f t="shared" ca="1" si="150"/>
        <v>1</v>
      </c>
      <c r="AL203" t="b">
        <f ca="1">AND(AK203, H203=COUNTA(Parties[Player Party]))</f>
        <v>1</v>
      </c>
      <c r="AM203" s="15" cm="1">
        <f t="array" aca="1" ref="AM203" ca="1">INDEX(ElementMultiplier, BM203, P203)*100/N203</f>
        <v>1.2820512820512822</v>
      </c>
      <c r="AN203" s="15">
        <f t="shared" ca="1" si="117"/>
        <v>22</v>
      </c>
      <c r="AO203" s="19">
        <f t="shared" ca="1" si="118"/>
        <v>0</v>
      </c>
      <c r="AP203" s="19">
        <f t="shared" ca="1" si="119"/>
        <v>40</v>
      </c>
      <c r="AQ203" s="19">
        <f t="shared" ca="1" si="120"/>
        <v>70</v>
      </c>
      <c r="AR203" s="19">
        <f t="shared" ca="1" si="121"/>
        <v>70</v>
      </c>
      <c r="AS203" s="19">
        <f t="shared" ca="1" si="122"/>
        <v>50</v>
      </c>
      <c r="AT203">
        <f t="shared" ca="1" si="151"/>
        <v>1</v>
      </c>
      <c r="AU203" cm="1">
        <f t="array" aca="1" ref="AU203" ca="1">IF(AT203=AT202, AU202, INDEX(Parties[Opponent ID], AT203))</f>
        <v>8</v>
      </c>
      <c r="AV203" t="str" cm="1">
        <f t="array" aca="1" ref="AV203" ca="1">IF(AU203=AU202,AV202, INDEX(Monsters[Name], AU203))</f>
        <v>Ripper</v>
      </c>
      <c r="AW203" cm="1">
        <f t="array" aca="1" ref="AW203" ca="1">IF(AND($AT203=$AT202, $CF202=""), CA202, INDEX(Monsters[Health], $AU203))</f>
        <v>7</v>
      </c>
      <c r="AX203" cm="1">
        <f t="array" aca="1" ref="AX203" ca="1">IF(AND($AT203=$AT202, $CF202=""), CB202, INDEX(Monsters[Stamina], $AU203))</f>
        <v>53</v>
      </c>
      <c r="AY203" s="19" cm="1">
        <f t="array" aca="1" ref="AY203" ca="1">IF(AND($AT203=$AT202, $CF202=""), CC202, INDEX(Monsters[Attack], $AU203))</f>
        <v>100</v>
      </c>
      <c r="AZ203" s="19" cm="1">
        <f t="array" aca="1" ref="AZ203" ca="1">IF(AND($AT203=$AT202, $CF202=""), CD202, INDEX(Monsters[Defense], $AU203))</f>
        <v>22</v>
      </c>
      <c r="BA203" s="19" cm="1">
        <f t="array" aca="1" ref="BA203" ca="1">IF(AND($AT203=$AT202, $CF202=""), CE202, INDEX(Monsters[Luck], $AU203))</f>
        <v>70</v>
      </c>
      <c r="BB203" cm="1">
        <f t="array" aca="1" ref="BB203" ca="1">IF(AU203=AU202, BB202, MATCH(INDEX(Monsters[Element], AU203), Elements, 0))</f>
        <v>6</v>
      </c>
      <c r="BC203" s="4" cm="1">
        <f t="array" aca="1" ref="BC203" ca="1">INDEX(Monsters[Chance to Use 2], AU203)</f>
        <v>0.25</v>
      </c>
      <c r="BD203" cm="1">
        <f t="array" aca="1" ref="BD203" ca="1">INDEX(Monsters[Ability 1 ID], AU203)</f>
        <v>7</v>
      </c>
      <c r="BE203" cm="1">
        <f t="array" aca="1" ref="BE203" ca="1">INDEX(Monsters[Ability 2 ID], AU203)</f>
        <v>2</v>
      </c>
      <c r="BF203" cm="1">
        <f t="array" aca="1" ref="BF203" ca="1">INDEX(Abilities[Stamina Cost], BD203)</f>
        <v>5</v>
      </c>
      <c r="BG203" cm="1">
        <f t="array" aca="1" ref="BG203" ca="1">INDEX(Abilities[Stamina Cost], BE203)</f>
        <v>6</v>
      </c>
      <c r="BH203">
        <f t="shared" ca="1" si="152"/>
        <v>1</v>
      </c>
      <c r="BI203">
        <f t="shared" ca="1" si="153"/>
        <v>5</v>
      </c>
      <c r="BJ203">
        <f t="shared" ca="1" si="154"/>
        <v>6</v>
      </c>
      <c r="BK203">
        <f t="shared" ca="1" si="155"/>
        <v>2</v>
      </c>
      <c r="BL203">
        <f t="shared" ca="1" si="156"/>
        <v>2</v>
      </c>
      <c r="BM203" s="19" cm="1">
        <f t="array" aca="1" ref="BM203" ca="1">INDEX(Abilities[Element ID], $BL203)</f>
        <v>1</v>
      </c>
      <c r="BN203" s="19" cm="1">
        <f t="array" aca="1" ref="BN203" ca="1">INDEX(Abilities[Stamina Cost], $BL203)</f>
        <v>6</v>
      </c>
      <c r="BO203" s="19" cm="1">
        <f t="array" aca="1" ref="BO203" ca="1">INDEX(Abilities[Min Damage], $BL203)</f>
        <v>10</v>
      </c>
      <c r="BP203" s="19" cm="1">
        <f t="array" aca="1" ref="BP203" ca="1">INDEX(Abilities[Max Damage], $BL203)</f>
        <v>25</v>
      </c>
      <c r="BQ203" s="15">
        <f t="shared" ca="1" si="157"/>
        <v>16.966327810522365</v>
      </c>
      <c r="BR203" t="str" cm="1">
        <f t="array" aca="1" ref="BR203" ca="1">INDEX(Abilities[Special Effect], BL203)</f>
        <v>Sunder</v>
      </c>
      <c r="BS203" t="b" cm="1">
        <f t="array" aca="1" ref="BS203" ca="1">RAND() &lt;INDEX(Abilities[Effect Chance], BL203)*BA203/100</f>
        <v>1</v>
      </c>
      <c r="BT203" t="str">
        <f t="shared" ca="1" si="158"/>
        <v>Sunder</v>
      </c>
      <c r="BU203" s="15">
        <f t="shared" ca="1" si="159"/>
        <v>16.966327810522365</v>
      </c>
      <c r="BV203" s="15">
        <f t="shared" ca="1" si="132"/>
        <v>5.6944416162275386</v>
      </c>
      <c r="BW203" t="b">
        <f t="shared" ca="1" si="160"/>
        <v>1</v>
      </c>
      <c r="BX203" t="b">
        <f ca="1">AND(BW203, AT203=COUNTA(Parties[Opponent Party]))</f>
        <v>1</v>
      </c>
      <c r="BY203" s="15" cm="1">
        <f t="array" aca="1" ref="BY203" ca="1">INDEX(ElementMultiplier, AA203, BB203)*100/AZ203</f>
        <v>4.5454545454545459</v>
      </c>
      <c r="BZ203" s="19">
        <f t="shared" ca="1" si="134"/>
        <v>26</v>
      </c>
      <c r="CA203" s="19">
        <f t="shared" ca="1" si="135"/>
        <v>0</v>
      </c>
      <c r="CB203" s="19">
        <f t="shared" ca="1" si="136"/>
        <v>47</v>
      </c>
      <c r="CC203" s="19">
        <f t="shared" ca="1" si="137"/>
        <v>100</v>
      </c>
      <c r="CD203" s="19">
        <f t="shared" ca="1" si="138"/>
        <v>22</v>
      </c>
      <c r="CE203" s="19">
        <f t="shared" ca="1" si="139"/>
        <v>70</v>
      </c>
      <c r="CF203" t="str">
        <f t="shared" ca="1" si="161"/>
        <v>Tie</v>
      </c>
    </row>
    <row r="204" spans="8:84">
      <c r="H204">
        <f t="shared" ca="1" si="141"/>
        <v>1</v>
      </c>
      <c r="I204" cm="1">
        <f t="array" aca="1" ref="I204" ca="1">IF(H204=H203, I203, INDEX(Parties[Player ID], H204))</f>
        <v>1</v>
      </c>
      <c r="J204" t="str" cm="1">
        <f t="array" aca="1" ref="J204" ca="1">IF(I204=I203,J203, INDEX(Monsters[Name], I204))</f>
        <v>Hades</v>
      </c>
      <c r="K204" cm="1">
        <f t="array" aca="1" ref="K204" ca="1">IF(AND($H204=$H203, CF203=""), AO203, INDEX(Monsters[Health], $I204))</f>
        <v>80</v>
      </c>
      <c r="L204" cm="1">
        <f t="array" aca="1" ref="L204" ca="1">IF(AND($H204=$H203, $CF203=""), AP203, INDEX(Monsters[Stamina], $I204))</f>
        <v>80</v>
      </c>
      <c r="M204" s="19" cm="1">
        <f t="array" aca="1" ref="M204" ca="1">IF(AND($H204=$H203, $CF203=""), AQ203, INDEX(Monsters[Attack], $I204))</f>
        <v>70</v>
      </c>
      <c r="N204" s="19" cm="1">
        <f t="array" aca="1" ref="N204" ca="1">IF(AND($H204=$H203, $CF203=""), AR203, INDEX(Monsters[Defense], $I204))</f>
        <v>65</v>
      </c>
      <c r="O204" s="19" cm="1">
        <f t="array" aca="1" ref="O204" ca="1">IF(AND($H204=$H203, $CF203=""), AS203, INDEX(Monsters[Luck], $I204))</f>
        <v>50</v>
      </c>
      <c r="P204" cm="1">
        <f t="array" aca="1" ref="P204" ca="1">IF(I204=I203, P203, MATCH(INDEX(Monsters[Element], I204), Elements, 0))</f>
        <v>1</v>
      </c>
      <c r="Q204" s="4" cm="1">
        <f t="array" aca="1" ref="Q204" ca="1">INDEX(Monsters[Chance to Use 2], I204)</f>
        <v>0.55000000000000004</v>
      </c>
      <c r="R204" cm="1">
        <f t="array" aca="1" ref="R204" ca="1">INDEX(Monsters[Ability 1 ID], I204)</f>
        <v>1</v>
      </c>
      <c r="S204" cm="1">
        <f t="array" aca="1" ref="S204" ca="1">INDEX(Monsters[Ability 2 ID], I204)</f>
        <v>7</v>
      </c>
      <c r="T204" cm="1">
        <f t="array" aca="1" ref="T204" ca="1">INDEX(Abilities[Stamina Cost], R204)</f>
        <v>5</v>
      </c>
      <c r="U204" cm="1">
        <f t="array" aca="1" ref="U204" ca="1">INDEX(Abilities[Stamina Cost], S204)</f>
        <v>5</v>
      </c>
      <c r="V204">
        <f t="shared" ca="1" si="142"/>
        <v>1</v>
      </c>
      <c r="W204">
        <f t="shared" ca="1" si="143"/>
        <v>5</v>
      </c>
      <c r="X204">
        <f t="shared" ca="1" si="144"/>
        <v>5</v>
      </c>
      <c r="Y204">
        <f t="shared" ca="1" si="145"/>
        <v>1</v>
      </c>
      <c r="Z204">
        <f t="shared" ca="1" si="146"/>
        <v>1</v>
      </c>
      <c r="AA204" s="19" cm="1">
        <f t="array" aca="1" ref="AA204" ca="1">INDEX(Abilities[Element ID], $Z204)</f>
        <v>1</v>
      </c>
      <c r="AB204" s="19" cm="1">
        <f t="array" aca="1" ref="AB204" ca="1">INDEX(Abilities[Stamina Cost], $Z204)</f>
        <v>5</v>
      </c>
      <c r="AC204" s="19" cm="1">
        <f t="array" aca="1" ref="AC204" ca="1">INDEX(Abilities[Min Damage], $Z204)</f>
        <v>3.5</v>
      </c>
      <c r="AD204" s="19" cm="1">
        <f t="array" aca="1" ref="AD204" ca="1">INDEX(Abilities[Max Damage], $Z204)</f>
        <v>10</v>
      </c>
      <c r="AE204" s="15">
        <f t="shared" ca="1" si="147"/>
        <v>3.5480725191322078</v>
      </c>
      <c r="AF204" t="str" cm="1">
        <f t="array" aca="1" ref="AF204" ca="1">INDEX(Abilities[Special Effect], Z204)</f>
        <v>Hit Chance</v>
      </c>
      <c r="AG204" t="b" cm="1">
        <f t="array" aca="1" ref="AG204" ca="1">RAND() &lt;INDEX(Abilities[Effect Chance], Z204)*O204/100</f>
        <v>0</v>
      </c>
      <c r="AH204" t="str">
        <f t="shared" ca="1" si="148"/>
        <v/>
      </c>
      <c r="AI204" s="15">
        <f t="shared" ca="1" si="149"/>
        <v>0</v>
      </c>
      <c r="AJ204" s="15">
        <f t="shared" ca="1" si="115"/>
        <v>7.7449256427174511</v>
      </c>
      <c r="AK204" t="b">
        <f t="shared" ca="1" si="150"/>
        <v>0</v>
      </c>
      <c r="AL204" t="b">
        <f ca="1">AND(AK204, H204=COUNTA(Parties[Player Party]))</f>
        <v>0</v>
      </c>
      <c r="AM204" s="15" cm="1">
        <f t="array" aca="1" ref="AM204" ca="1">INDEX(ElementMultiplier, BM204, P204)*100/N204</f>
        <v>0.76923076923076927</v>
      </c>
      <c r="AN204" s="15">
        <f t="shared" ca="1" si="117"/>
        <v>6</v>
      </c>
      <c r="AO204" s="19">
        <f t="shared" ca="1" si="118"/>
        <v>74</v>
      </c>
      <c r="AP204" s="19">
        <f t="shared" ca="1" si="119"/>
        <v>75</v>
      </c>
      <c r="AQ204" s="19">
        <f t="shared" ca="1" si="120"/>
        <v>70</v>
      </c>
      <c r="AR204" s="19">
        <f t="shared" ca="1" si="121"/>
        <v>65</v>
      </c>
      <c r="AS204" s="19">
        <f t="shared" ca="1" si="122"/>
        <v>50</v>
      </c>
      <c r="AT204">
        <f t="shared" ca="1" si="151"/>
        <v>1</v>
      </c>
      <c r="AU204" cm="1">
        <f t="array" aca="1" ref="AU204" ca="1">IF(AT204=AT203, AU203, INDEX(Parties[Opponent ID], AT204))</f>
        <v>8</v>
      </c>
      <c r="AV204" t="str" cm="1">
        <f t="array" aca="1" ref="AV204" ca="1">IF(AU204=AU203,AV203, INDEX(Monsters[Name], AU204))</f>
        <v>Ripper</v>
      </c>
      <c r="AW204" cm="1">
        <f t="array" aca="1" ref="AW204" ca="1">IF(AND($AT204=$AT203, $CF203=""), CA203, INDEX(Monsters[Health], $AU204))</f>
        <v>120</v>
      </c>
      <c r="AX204" cm="1">
        <f t="array" aca="1" ref="AX204" ca="1">IF(AND($AT204=$AT203, $CF203=""), CB203, INDEX(Monsters[Stamina], $AU204))</f>
        <v>90</v>
      </c>
      <c r="AY204" s="19" cm="1">
        <f t="array" aca="1" ref="AY204" ca="1">IF(AND($AT204=$AT203, $CF203=""), CC203, INDEX(Monsters[Attack], $AU204))</f>
        <v>100</v>
      </c>
      <c r="AZ204" s="19" cm="1">
        <f t="array" aca="1" ref="AZ204" ca="1">IF(AND($AT204=$AT203, $CF203=""), CD203, INDEX(Monsters[Defense], $AU204))</f>
        <v>18</v>
      </c>
      <c r="BA204" s="19" cm="1">
        <f t="array" aca="1" ref="BA204" ca="1">IF(AND($AT204=$AT203, $CF203=""), CE203, INDEX(Monsters[Luck], $AU204))</f>
        <v>70</v>
      </c>
      <c r="BB204" cm="1">
        <f t="array" aca="1" ref="BB204" ca="1">IF(AU204=AU203, BB203, MATCH(INDEX(Monsters[Element], AU204), Elements, 0))</f>
        <v>6</v>
      </c>
      <c r="BC204" s="4" cm="1">
        <f t="array" aca="1" ref="BC204" ca="1">INDEX(Monsters[Chance to Use 2], AU204)</f>
        <v>0.25</v>
      </c>
      <c r="BD204" cm="1">
        <f t="array" aca="1" ref="BD204" ca="1">INDEX(Monsters[Ability 1 ID], AU204)</f>
        <v>7</v>
      </c>
      <c r="BE204" cm="1">
        <f t="array" aca="1" ref="BE204" ca="1">INDEX(Monsters[Ability 2 ID], AU204)</f>
        <v>2</v>
      </c>
      <c r="BF204" cm="1">
        <f t="array" aca="1" ref="BF204" ca="1">INDEX(Abilities[Stamina Cost], BD204)</f>
        <v>5</v>
      </c>
      <c r="BG204" cm="1">
        <f t="array" aca="1" ref="BG204" ca="1">INDEX(Abilities[Stamina Cost], BE204)</f>
        <v>6</v>
      </c>
      <c r="BH204">
        <f t="shared" ca="1" si="152"/>
        <v>1</v>
      </c>
      <c r="BI204">
        <f t="shared" ca="1" si="153"/>
        <v>5</v>
      </c>
      <c r="BJ204">
        <f t="shared" ca="1" si="154"/>
        <v>6</v>
      </c>
      <c r="BK204">
        <f t="shared" ca="1" si="155"/>
        <v>1</v>
      </c>
      <c r="BL204">
        <f t="shared" ca="1" si="156"/>
        <v>7</v>
      </c>
      <c r="BM204" s="19" cm="1">
        <f t="array" aca="1" ref="BM204" ca="1">INDEX(Abilities[Element ID], $BL204)</f>
        <v>3</v>
      </c>
      <c r="BN204" s="19" cm="1">
        <f t="array" aca="1" ref="BN204" ca="1">INDEX(Abilities[Stamina Cost], $BL204)</f>
        <v>5</v>
      </c>
      <c r="BO204" s="19" cm="1">
        <f t="array" aca="1" ref="BO204" ca="1">INDEX(Abilities[Min Damage], $BL204)</f>
        <v>5</v>
      </c>
      <c r="BP204" s="19" cm="1">
        <f t="array" aca="1" ref="BP204" ca="1">INDEX(Abilities[Max Damage], $BL204)</f>
        <v>10</v>
      </c>
      <c r="BQ204" s="15">
        <f t="shared" ca="1" si="157"/>
        <v>7.7449256427174511</v>
      </c>
      <c r="BR204" t="str" cm="1">
        <f t="array" aca="1" ref="BR204" ca="1">INDEX(Abilities[Special Effect], BL204)</f>
        <v>Fortify</v>
      </c>
      <c r="BS204" t="b" cm="1">
        <f t="array" aca="1" ref="BS204" ca="1">RAND() &lt;INDEX(Abilities[Effect Chance], BL204)*BA204/100</f>
        <v>1</v>
      </c>
      <c r="BT204" t="str">
        <f t="shared" ca="1" si="158"/>
        <v>Fortify</v>
      </c>
      <c r="BU204" s="15">
        <f t="shared" ca="1" si="159"/>
        <v>7.7449256427174511</v>
      </c>
      <c r="BV204" s="15">
        <f t="shared" ca="1" si="132"/>
        <v>0</v>
      </c>
      <c r="BW204" t="b">
        <f t="shared" ca="1" si="160"/>
        <v>0</v>
      </c>
      <c r="BX204" t="b">
        <f ca="1">AND(BW204, AT204=COUNTA(Parties[Opponent Party]))</f>
        <v>0</v>
      </c>
      <c r="BY204" s="15" cm="1">
        <f t="array" aca="1" ref="BY204" ca="1">INDEX(ElementMultiplier, AA204, BB204)*100/AZ204</f>
        <v>8.3333333333333339</v>
      </c>
      <c r="BZ204" s="19">
        <f t="shared" ca="1" si="134"/>
        <v>0</v>
      </c>
      <c r="CA204" s="19">
        <f t="shared" ca="1" si="135"/>
        <v>120</v>
      </c>
      <c r="CB204" s="19">
        <f t="shared" ca="1" si="136"/>
        <v>85</v>
      </c>
      <c r="CC204" s="19">
        <f t="shared" ca="1" si="137"/>
        <v>100</v>
      </c>
      <c r="CD204" s="19">
        <f t="shared" ca="1" si="138"/>
        <v>20</v>
      </c>
      <c r="CE204" s="19">
        <f t="shared" ca="1" si="139"/>
        <v>70</v>
      </c>
      <c r="CF204" t="str">
        <f t="shared" ca="1" si="161"/>
        <v/>
      </c>
    </row>
    <row r="205" spans="8:84">
      <c r="H205">
        <f t="shared" ca="1" si="141"/>
        <v>1</v>
      </c>
      <c r="I205" cm="1">
        <f t="array" aca="1" ref="I205" ca="1">IF(H205=H204, I204, INDEX(Parties[Player ID], H205))</f>
        <v>1</v>
      </c>
      <c r="J205" t="str" cm="1">
        <f t="array" aca="1" ref="J205" ca="1">IF(I205=I204,J204, INDEX(Monsters[Name], I205))</f>
        <v>Hades</v>
      </c>
      <c r="K205" cm="1">
        <f t="array" aca="1" ref="K205" ca="1">IF(AND($H205=$H204, CF204=""), AO204, INDEX(Monsters[Health], $I205))</f>
        <v>74</v>
      </c>
      <c r="L205" cm="1">
        <f t="array" aca="1" ref="L205" ca="1">IF(AND($H205=$H204, $CF204=""), AP204, INDEX(Monsters[Stamina], $I205))</f>
        <v>75</v>
      </c>
      <c r="M205" s="19" cm="1">
        <f t="array" aca="1" ref="M205" ca="1">IF(AND($H205=$H204, $CF204=""), AQ204, INDEX(Monsters[Attack], $I205))</f>
        <v>70</v>
      </c>
      <c r="N205" s="19" cm="1">
        <f t="array" aca="1" ref="N205" ca="1">IF(AND($H205=$H204, $CF204=""), AR204, INDEX(Monsters[Defense], $I205))</f>
        <v>65</v>
      </c>
      <c r="O205" s="19" cm="1">
        <f t="array" aca="1" ref="O205" ca="1">IF(AND($H205=$H204, $CF204=""), AS204, INDEX(Monsters[Luck], $I205))</f>
        <v>50</v>
      </c>
      <c r="P205" cm="1">
        <f t="array" aca="1" ref="P205" ca="1">IF(I205=I204, P204, MATCH(INDEX(Monsters[Element], I205), Elements, 0))</f>
        <v>1</v>
      </c>
      <c r="Q205" s="4" cm="1">
        <f t="array" aca="1" ref="Q205" ca="1">INDEX(Monsters[Chance to Use 2], I205)</f>
        <v>0.55000000000000004</v>
      </c>
      <c r="R205" cm="1">
        <f t="array" aca="1" ref="R205" ca="1">INDEX(Monsters[Ability 1 ID], I205)</f>
        <v>1</v>
      </c>
      <c r="S205" cm="1">
        <f t="array" aca="1" ref="S205" ca="1">INDEX(Monsters[Ability 2 ID], I205)</f>
        <v>7</v>
      </c>
      <c r="T205" cm="1">
        <f t="array" aca="1" ref="T205" ca="1">INDEX(Abilities[Stamina Cost], R205)</f>
        <v>5</v>
      </c>
      <c r="U205" cm="1">
        <f t="array" aca="1" ref="U205" ca="1">INDEX(Abilities[Stamina Cost], S205)</f>
        <v>5</v>
      </c>
      <c r="V205">
        <f t="shared" ca="1" si="142"/>
        <v>1</v>
      </c>
      <c r="W205">
        <f t="shared" ca="1" si="143"/>
        <v>5</v>
      </c>
      <c r="X205">
        <f t="shared" ca="1" si="144"/>
        <v>5</v>
      </c>
      <c r="Y205">
        <f t="shared" ca="1" si="145"/>
        <v>2</v>
      </c>
      <c r="Z205">
        <f t="shared" ca="1" si="146"/>
        <v>7</v>
      </c>
      <c r="AA205" s="19" cm="1">
        <f t="array" aca="1" ref="AA205" ca="1">INDEX(Abilities[Element ID], $Z205)</f>
        <v>3</v>
      </c>
      <c r="AB205" s="19" cm="1">
        <f t="array" aca="1" ref="AB205" ca="1">INDEX(Abilities[Stamina Cost], $Z205)</f>
        <v>5</v>
      </c>
      <c r="AC205" s="19" cm="1">
        <f t="array" aca="1" ref="AC205" ca="1">INDEX(Abilities[Min Damage], $Z205)</f>
        <v>5</v>
      </c>
      <c r="AD205" s="19" cm="1">
        <f t="array" aca="1" ref="AD205" ca="1">INDEX(Abilities[Max Damage], $Z205)</f>
        <v>10</v>
      </c>
      <c r="AE205" s="15">
        <f t="shared" ca="1" si="147"/>
        <v>5.1577453303276162</v>
      </c>
      <c r="AF205" t="str" cm="1">
        <f t="array" aca="1" ref="AF205" ca="1">INDEX(Abilities[Special Effect], Z205)</f>
        <v>Fortify</v>
      </c>
      <c r="AG205" t="b" cm="1">
        <f t="array" aca="1" ref="AG205" ca="1">RAND() &lt;INDEX(Abilities[Effect Chance], Z205)*O205/100</f>
        <v>1</v>
      </c>
      <c r="AH205" t="str">
        <f t="shared" ca="1" si="148"/>
        <v>Fortify</v>
      </c>
      <c r="AI205" s="15">
        <f t="shared" ca="1" si="149"/>
        <v>5.1577453303276162</v>
      </c>
      <c r="AJ205" s="15">
        <f t="shared" ca="1" si="115"/>
        <v>6.6793889110809319</v>
      </c>
      <c r="AK205" t="b">
        <f t="shared" ca="1" si="150"/>
        <v>0</v>
      </c>
      <c r="AL205" t="b">
        <f ca="1">AND(AK205, H205=COUNTA(Parties[Player Party]))</f>
        <v>0</v>
      </c>
      <c r="AM205" s="15" cm="1">
        <f t="array" aca="1" ref="AM205" ca="1">INDEX(ElementMultiplier, BM205, P205)*100/N205</f>
        <v>0.76923076923076927</v>
      </c>
      <c r="AN205" s="15">
        <f t="shared" ca="1" si="117"/>
        <v>5</v>
      </c>
      <c r="AO205" s="19">
        <f t="shared" ca="1" si="118"/>
        <v>69</v>
      </c>
      <c r="AP205" s="19">
        <f t="shared" ca="1" si="119"/>
        <v>70</v>
      </c>
      <c r="AQ205" s="19">
        <f t="shared" ca="1" si="120"/>
        <v>70</v>
      </c>
      <c r="AR205" s="19">
        <f t="shared" ca="1" si="121"/>
        <v>72</v>
      </c>
      <c r="AS205" s="19">
        <f t="shared" ca="1" si="122"/>
        <v>50</v>
      </c>
      <c r="AT205">
        <f t="shared" ca="1" si="151"/>
        <v>1</v>
      </c>
      <c r="AU205" cm="1">
        <f t="array" aca="1" ref="AU205" ca="1">IF(AT205=AT204, AU204, INDEX(Parties[Opponent ID], AT205))</f>
        <v>8</v>
      </c>
      <c r="AV205" t="str" cm="1">
        <f t="array" aca="1" ref="AV205" ca="1">IF(AU205=AU204,AV204, INDEX(Monsters[Name], AU205))</f>
        <v>Ripper</v>
      </c>
      <c r="AW205" cm="1">
        <f t="array" aca="1" ref="AW205" ca="1">IF(AND($AT205=$AT204, $CF204=""), CA204, INDEX(Monsters[Health], $AU205))</f>
        <v>120</v>
      </c>
      <c r="AX205" cm="1">
        <f t="array" aca="1" ref="AX205" ca="1">IF(AND($AT205=$AT204, $CF204=""), CB204, INDEX(Monsters[Stamina], $AU205))</f>
        <v>85</v>
      </c>
      <c r="AY205" s="19" cm="1">
        <f t="array" aca="1" ref="AY205" ca="1">IF(AND($AT205=$AT204, $CF204=""), CC204, INDEX(Monsters[Attack], $AU205))</f>
        <v>100</v>
      </c>
      <c r="AZ205" s="19" cm="1">
        <f t="array" aca="1" ref="AZ205" ca="1">IF(AND($AT205=$AT204, $CF204=""), CD204, INDEX(Monsters[Defense], $AU205))</f>
        <v>20</v>
      </c>
      <c r="BA205" s="19" cm="1">
        <f t="array" aca="1" ref="BA205" ca="1">IF(AND($AT205=$AT204, $CF204=""), CE204, INDEX(Monsters[Luck], $AU205))</f>
        <v>70</v>
      </c>
      <c r="BB205" cm="1">
        <f t="array" aca="1" ref="BB205" ca="1">IF(AU205=AU204, BB204, MATCH(INDEX(Monsters[Element], AU205), Elements, 0))</f>
        <v>6</v>
      </c>
      <c r="BC205" s="4" cm="1">
        <f t="array" aca="1" ref="BC205" ca="1">INDEX(Monsters[Chance to Use 2], AU205)</f>
        <v>0.25</v>
      </c>
      <c r="BD205" cm="1">
        <f t="array" aca="1" ref="BD205" ca="1">INDEX(Monsters[Ability 1 ID], AU205)</f>
        <v>7</v>
      </c>
      <c r="BE205" cm="1">
        <f t="array" aca="1" ref="BE205" ca="1">INDEX(Monsters[Ability 2 ID], AU205)</f>
        <v>2</v>
      </c>
      <c r="BF205" cm="1">
        <f t="array" aca="1" ref="BF205" ca="1">INDEX(Abilities[Stamina Cost], BD205)</f>
        <v>5</v>
      </c>
      <c r="BG205" cm="1">
        <f t="array" aca="1" ref="BG205" ca="1">INDEX(Abilities[Stamina Cost], BE205)</f>
        <v>6</v>
      </c>
      <c r="BH205">
        <f t="shared" ca="1" si="152"/>
        <v>1</v>
      </c>
      <c r="BI205">
        <f t="shared" ca="1" si="153"/>
        <v>5</v>
      </c>
      <c r="BJ205">
        <f t="shared" ca="1" si="154"/>
        <v>6</v>
      </c>
      <c r="BK205">
        <f t="shared" ca="1" si="155"/>
        <v>1</v>
      </c>
      <c r="BL205">
        <f t="shared" ca="1" si="156"/>
        <v>7</v>
      </c>
      <c r="BM205" s="19" cm="1">
        <f t="array" aca="1" ref="BM205" ca="1">INDEX(Abilities[Element ID], $BL205)</f>
        <v>3</v>
      </c>
      <c r="BN205" s="19" cm="1">
        <f t="array" aca="1" ref="BN205" ca="1">INDEX(Abilities[Stamina Cost], $BL205)</f>
        <v>5</v>
      </c>
      <c r="BO205" s="19" cm="1">
        <f t="array" aca="1" ref="BO205" ca="1">INDEX(Abilities[Min Damage], $BL205)</f>
        <v>5</v>
      </c>
      <c r="BP205" s="19" cm="1">
        <f t="array" aca="1" ref="BP205" ca="1">INDEX(Abilities[Max Damage], $BL205)</f>
        <v>10</v>
      </c>
      <c r="BQ205" s="15">
        <f t="shared" ca="1" si="157"/>
        <v>6.6793889110809319</v>
      </c>
      <c r="BR205" t="str" cm="1">
        <f t="array" aca="1" ref="BR205" ca="1">INDEX(Abilities[Special Effect], BL205)</f>
        <v>Fortify</v>
      </c>
      <c r="BS205" t="b" cm="1">
        <f t="array" aca="1" ref="BS205" ca="1">RAND() &lt;INDEX(Abilities[Effect Chance], BL205)*BA205/100</f>
        <v>1</v>
      </c>
      <c r="BT205" t="str">
        <f t="shared" ca="1" si="158"/>
        <v>Fortify</v>
      </c>
      <c r="BU205" s="15">
        <f t="shared" ca="1" si="159"/>
        <v>6.6793889110809319</v>
      </c>
      <c r="BV205" s="15">
        <f t="shared" ca="1" si="132"/>
        <v>5.1577453303276162</v>
      </c>
      <c r="BW205" t="b">
        <f t="shared" ca="1" si="160"/>
        <v>0</v>
      </c>
      <c r="BX205" t="b">
        <f ca="1">AND(BW205, AT205=COUNTA(Parties[Opponent Party]))</f>
        <v>0</v>
      </c>
      <c r="BY205" s="15" cm="1">
        <f t="array" aca="1" ref="BY205" ca="1">INDEX(ElementMultiplier, AA205, BB205)*100/AZ205</f>
        <v>5</v>
      </c>
      <c r="BZ205" s="19">
        <f t="shared" ca="1" si="134"/>
        <v>26</v>
      </c>
      <c r="CA205" s="19">
        <f t="shared" ca="1" si="135"/>
        <v>94</v>
      </c>
      <c r="CB205" s="19">
        <f t="shared" ca="1" si="136"/>
        <v>80</v>
      </c>
      <c r="CC205" s="19">
        <f t="shared" ca="1" si="137"/>
        <v>100</v>
      </c>
      <c r="CD205" s="19">
        <f t="shared" ca="1" si="138"/>
        <v>22</v>
      </c>
      <c r="CE205" s="19">
        <f t="shared" ca="1" si="139"/>
        <v>70</v>
      </c>
      <c r="CF205" t="str">
        <f t="shared" ca="1" si="161"/>
        <v/>
      </c>
    </row>
    <row r="206" spans="8:84">
      <c r="H206">
        <f t="shared" ca="1" si="141"/>
        <v>1</v>
      </c>
      <c r="I206" cm="1">
        <f t="array" aca="1" ref="I206" ca="1">IF(H206=H205, I205, INDEX(Parties[Player ID], H206))</f>
        <v>1</v>
      </c>
      <c r="J206" t="str" cm="1">
        <f t="array" aca="1" ref="J206" ca="1">IF(I206=I205,J205, INDEX(Monsters[Name], I206))</f>
        <v>Hades</v>
      </c>
      <c r="K206" cm="1">
        <f t="array" aca="1" ref="K206" ca="1">IF(AND($H206=$H205, CF205=""), AO205, INDEX(Monsters[Health], $I206))</f>
        <v>69</v>
      </c>
      <c r="L206" cm="1">
        <f t="array" aca="1" ref="L206" ca="1">IF(AND($H206=$H205, $CF205=""), AP205, INDEX(Monsters[Stamina], $I206))</f>
        <v>70</v>
      </c>
      <c r="M206" s="19" cm="1">
        <f t="array" aca="1" ref="M206" ca="1">IF(AND($H206=$H205, $CF205=""), AQ205, INDEX(Monsters[Attack], $I206))</f>
        <v>70</v>
      </c>
      <c r="N206" s="19" cm="1">
        <f t="array" aca="1" ref="N206" ca="1">IF(AND($H206=$H205, $CF205=""), AR205, INDEX(Monsters[Defense], $I206))</f>
        <v>72</v>
      </c>
      <c r="O206" s="19" cm="1">
        <f t="array" aca="1" ref="O206" ca="1">IF(AND($H206=$H205, $CF205=""), AS205, INDEX(Monsters[Luck], $I206))</f>
        <v>50</v>
      </c>
      <c r="P206" cm="1">
        <f t="array" aca="1" ref="P206" ca="1">IF(I206=I205, P205, MATCH(INDEX(Monsters[Element], I206), Elements, 0))</f>
        <v>1</v>
      </c>
      <c r="Q206" s="4" cm="1">
        <f t="array" aca="1" ref="Q206" ca="1">INDEX(Monsters[Chance to Use 2], I206)</f>
        <v>0.55000000000000004</v>
      </c>
      <c r="R206" cm="1">
        <f t="array" aca="1" ref="R206" ca="1">INDEX(Monsters[Ability 1 ID], I206)</f>
        <v>1</v>
      </c>
      <c r="S206" cm="1">
        <f t="array" aca="1" ref="S206" ca="1">INDEX(Monsters[Ability 2 ID], I206)</f>
        <v>7</v>
      </c>
      <c r="T206" cm="1">
        <f t="array" aca="1" ref="T206" ca="1">INDEX(Abilities[Stamina Cost], R206)</f>
        <v>5</v>
      </c>
      <c r="U206" cm="1">
        <f t="array" aca="1" ref="U206" ca="1">INDEX(Abilities[Stamina Cost], S206)</f>
        <v>5</v>
      </c>
      <c r="V206">
        <f t="shared" ca="1" si="142"/>
        <v>1</v>
      </c>
      <c r="W206">
        <f t="shared" ca="1" si="143"/>
        <v>5</v>
      </c>
      <c r="X206">
        <f t="shared" ca="1" si="144"/>
        <v>5</v>
      </c>
      <c r="Y206">
        <f t="shared" ca="1" si="145"/>
        <v>1</v>
      </c>
      <c r="Z206">
        <f t="shared" ca="1" si="146"/>
        <v>1</v>
      </c>
      <c r="AA206" s="19" cm="1">
        <f t="array" aca="1" ref="AA206" ca="1">INDEX(Abilities[Element ID], $Z206)</f>
        <v>1</v>
      </c>
      <c r="AB206" s="19" cm="1">
        <f t="array" aca="1" ref="AB206" ca="1">INDEX(Abilities[Stamina Cost], $Z206)</f>
        <v>5</v>
      </c>
      <c r="AC206" s="19" cm="1">
        <f t="array" aca="1" ref="AC206" ca="1">INDEX(Abilities[Min Damage], $Z206)</f>
        <v>3.5</v>
      </c>
      <c r="AD206" s="19" cm="1">
        <f t="array" aca="1" ref="AD206" ca="1">INDEX(Abilities[Max Damage], $Z206)</f>
        <v>10</v>
      </c>
      <c r="AE206" s="15">
        <f t="shared" ca="1" si="147"/>
        <v>4.359138119217346</v>
      </c>
      <c r="AF206" t="str" cm="1">
        <f t="array" aca="1" ref="AF206" ca="1">INDEX(Abilities[Special Effect], Z206)</f>
        <v>Hit Chance</v>
      </c>
      <c r="AG206" t="b" cm="1">
        <f t="array" aca="1" ref="AG206" ca="1">RAND() &lt;INDEX(Abilities[Effect Chance], Z206)*O206/100</f>
        <v>0</v>
      </c>
      <c r="AH206" t="str">
        <f t="shared" ca="1" si="148"/>
        <v/>
      </c>
      <c r="AI206" s="15">
        <f t="shared" ca="1" si="149"/>
        <v>0</v>
      </c>
      <c r="AJ206" s="15">
        <f t="shared" ca="1" si="115"/>
        <v>8.4173507091874704</v>
      </c>
      <c r="AK206" t="b">
        <f t="shared" ca="1" si="150"/>
        <v>0</v>
      </c>
      <c r="AL206" t="b">
        <f ca="1">AND(AK206, H206=COUNTA(Parties[Player Party]))</f>
        <v>0</v>
      </c>
      <c r="AM206" s="15" cm="1">
        <f t="array" aca="1" ref="AM206" ca="1">INDEX(ElementMultiplier, BM206, P206)*100/N206</f>
        <v>0.69444444444444442</v>
      </c>
      <c r="AN206" s="15">
        <f t="shared" ca="1" si="117"/>
        <v>6</v>
      </c>
      <c r="AO206" s="19">
        <f t="shared" ca="1" si="118"/>
        <v>63</v>
      </c>
      <c r="AP206" s="19">
        <f t="shared" ca="1" si="119"/>
        <v>65</v>
      </c>
      <c r="AQ206" s="19">
        <f t="shared" ca="1" si="120"/>
        <v>70</v>
      </c>
      <c r="AR206" s="19">
        <f t="shared" ca="1" si="121"/>
        <v>72</v>
      </c>
      <c r="AS206" s="19">
        <f t="shared" ca="1" si="122"/>
        <v>50</v>
      </c>
      <c r="AT206">
        <f t="shared" ca="1" si="151"/>
        <v>1</v>
      </c>
      <c r="AU206" cm="1">
        <f t="array" aca="1" ref="AU206" ca="1">IF(AT206=AT205, AU205, INDEX(Parties[Opponent ID], AT206))</f>
        <v>8</v>
      </c>
      <c r="AV206" t="str" cm="1">
        <f t="array" aca="1" ref="AV206" ca="1">IF(AU206=AU205,AV205, INDEX(Monsters[Name], AU206))</f>
        <v>Ripper</v>
      </c>
      <c r="AW206" cm="1">
        <f t="array" aca="1" ref="AW206" ca="1">IF(AND($AT206=$AT205, $CF205=""), CA205, INDEX(Monsters[Health], $AU206))</f>
        <v>94</v>
      </c>
      <c r="AX206" cm="1">
        <f t="array" aca="1" ref="AX206" ca="1">IF(AND($AT206=$AT205, $CF205=""), CB205, INDEX(Monsters[Stamina], $AU206))</f>
        <v>80</v>
      </c>
      <c r="AY206" s="19" cm="1">
        <f t="array" aca="1" ref="AY206" ca="1">IF(AND($AT206=$AT205, $CF205=""), CC205, INDEX(Monsters[Attack], $AU206))</f>
        <v>100</v>
      </c>
      <c r="AZ206" s="19" cm="1">
        <f t="array" aca="1" ref="AZ206" ca="1">IF(AND($AT206=$AT205, $CF205=""), CD205, INDEX(Monsters[Defense], $AU206))</f>
        <v>22</v>
      </c>
      <c r="BA206" s="19" cm="1">
        <f t="array" aca="1" ref="BA206" ca="1">IF(AND($AT206=$AT205, $CF205=""), CE205, INDEX(Monsters[Luck], $AU206))</f>
        <v>70</v>
      </c>
      <c r="BB206" cm="1">
        <f t="array" aca="1" ref="BB206" ca="1">IF(AU206=AU205, BB205, MATCH(INDEX(Monsters[Element], AU206), Elements, 0))</f>
        <v>6</v>
      </c>
      <c r="BC206" s="4" cm="1">
        <f t="array" aca="1" ref="BC206" ca="1">INDEX(Monsters[Chance to Use 2], AU206)</f>
        <v>0.25</v>
      </c>
      <c r="BD206" cm="1">
        <f t="array" aca="1" ref="BD206" ca="1">INDEX(Monsters[Ability 1 ID], AU206)</f>
        <v>7</v>
      </c>
      <c r="BE206" cm="1">
        <f t="array" aca="1" ref="BE206" ca="1">INDEX(Monsters[Ability 2 ID], AU206)</f>
        <v>2</v>
      </c>
      <c r="BF206" cm="1">
        <f t="array" aca="1" ref="BF206" ca="1">INDEX(Abilities[Stamina Cost], BD206)</f>
        <v>5</v>
      </c>
      <c r="BG206" cm="1">
        <f t="array" aca="1" ref="BG206" ca="1">INDEX(Abilities[Stamina Cost], BE206)</f>
        <v>6</v>
      </c>
      <c r="BH206">
        <f t="shared" ca="1" si="152"/>
        <v>1</v>
      </c>
      <c r="BI206">
        <f t="shared" ca="1" si="153"/>
        <v>5</v>
      </c>
      <c r="BJ206">
        <f t="shared" ca="1" si="154"/>
        <v>6</v>
      </c>
      <c r="BK206">
        <f t="shared" ca="1" si="155"/>
        <v>1</v>
      </c>
      <c r="BL206">
        <f t="shared" ca="1" si="156"/>
        <v>7</v>
      </c>
      <c r="BM206" s="19" cm="1">
        <f t="array" aca="1" ref="BM206" ca="1">INDEX(Abilities[Element ID], $BL206)</f>
        <v>3</v>
      </c>
      <c r="BN206" s="19" cm="1">
        <f t="array" aca="1" ref="BN206" ca="1">INDEX(Abilities[Stamina Cost], $BL206)</f>
        <v>5</v>
      </c>
      <c r="BO206" s="19" cm="1">
        <f t="array" aca="1" ref="BO206" ca="1">INDEX(Abilities[Min Damage], $BL206)</f>
        <v>5</v>
      </c>
      <c r="BP206" s="19" cm="1">
        <f t="array" aca="1" ref="BP206" ca="1">INDEX(Abilities[Max Damage], $BL206)</f>
        <v>10</v>
      </c>
      <c r="BQ206" s="15">
        <f t="shared" ca="1" si="157"/>
        <v>8.4173507091874704</v>
      </c>
      <c r="BR206" t="str" cm="1">
        <f t="array" aca="1" ref="BR206" ca="1">INDEX(Abilities[Special Effect], BL206)</f>
        <v>Fortify</v>
      </c>
      <c r="BS206" t="b" cm="1">
        <f t="array" aca="1" ref="BS206" ca="1">RAND() &lt;INDEX(Abilities[Effect Chance], BL206)*BA206/100</f>
        <v>1</v>
      </c>
      <c r="BT206" t="str">
        <f t="shared" ca="1" si="158"/>
        <v>Fortify</v>
      </c>
      <c r="BU206" s="15">
        <f t="shared" ca="1" si="159"/>
        <v>8.4173507091874704</v>
      </c>
      <c r="BV206" s="15">
        <f t="shared" ca="1" si="132"/>
        <v>0</v>
      </c>
      <c r="BW206" t="b">
        <f t="shared" ca="1" si="160"/>
        <v>0</v>
      </c>
      <c r="BX206" t="b">
        <f ca="1">AND(BW206, AT206=COUNTA(Parties[Opponent Party]))</f>
        <v>0</v>
      </c>
      <c r="BY206" s="15" cm="1">
        <f t="array" aca="1" ref="BY206" ca="1">INDEX(ElementMultiplier, AA206, BB206)*100/AZ206</f>
        <v>6.8181818181818183</v>
      </c>
      <c r="BZ206" s="19">
        <f t="shared" ca="1" si="134"/>
        <v>0</v>
      </c>
      <c r="CA206" s="19">
        <f t="shared" ca="1" si="135"/>
        <v>94</v>
      </c>
      <c r="CB206" s="19">
        <f t="shared" ca="1" si="136"/>
        <v>75</v>
      </c>
      <c r="CC206" s="19">
        <f t="shared" ca="1" si="137"/>
        <v>100</v>
      </c>
      <c r="CD206" s="19">
        <f t="shared" ca="1" si="138"/>
        <v>24</v>
      </c>
      <c r="CE206" s="19">
        <f t="shared" ca="1" si="139"/>
        <v>70</v>
      </c>
      <c r="CF206" t="str">
        <f t="shared" ca="1" si="161"/>
        <v/>
      </c>
    </row>
    <row r="207" spans="8:84">
      <c r="H207">
        <f t="shared" ca="1" si="141"/>
        <v>1</v>
      </c>
      <c r="I207" cm="1">
        <f t="array" aca="1" ref="I207" ca="1">IF(H207=H206, I206, INDEX(Parties[Player ID], H207))</f>
        <v>1</v>
      </c>
      <c r="J207" t="str" cm="1">
        <f t="array" aca="1" ref="J207" ca="1">IF(I207=I206,J206, INDEX(Monsters[Name], I207))</f>
        <v>Hades</v>
      </c>
      <c r="K207" cm="1">
        <f t="array" aca="1" ref="K207" ca="1">IF(AND($H207=$H206, CF206=""), AO206, INDEX(Monsters[Health], $I207))</f>
        <v>63</v>
      </c>
      <c r="L207" cm="1">
        <f t="array" aca="1" ref="L207" ca="1">IF(AND($H207=$H206, $CF206=""), AP206, INDEX(Monsters[Stamina], $I207))</f>
        <v>65</v>
      </c>
      <c r="M207" s="19" cm="1">
        <f t="array" aca="1" ref="M207" ca="1">IF(AND($H207=$H206, $CF206=""), AQ206, INDEX(Monsters[Attack], $I207))</f>
        <v>70</v>
      </c>
      <c r="N207" s="19" cm="1">
        <f t="array" aca="1" ref="N207" ca="1">IF(AND($H207=$H206, $CF206=""), AR206, INDEX(Monsters[Defense], $I207))</f>
        <v>72</v>
      </c>
      <c r="O207" s="19" cm="1">
        <f t="array" aca="1" ref="O207" ca="1">IF(AND($H207=$H206, $CF206=""), AS206, INDEX(Monsters[Luck], $I207))</f>
        <v>50</v>
      </c>
      <c r="P207" cm="1">
        <f t="array" aca="1" ref="P207" ca="1">IF(I207=I206, P206, MATCH(INDEX(Monsters[Element], I207), Elements, 0))</f>
        <v>1</v>
      </c>
      <c r="Q207" s="4" cm="1">
        <f t="array" aca="1" ref="Q207" ca="1">INDEX(Monsters[Chance to Use 2], I207)</f>
        <v>0.55000000000000004</v>
      </c>
      <c r="R207" cm="1">
        <f t="array" aca="1" ref="R207" ca="1">INDEX(Monsters[Ability 1 ID], I207)</f>
        <v>1</v>
      </c>
      <c r="S207" cm="1">
        <f t="array" aca="1" ref="S207" ca="1">INDEX(Monsters[Ability 2 ID], I207)</f>
        <v>7</v>
      </c>
      <c r="T207" cm="1">
        <f t="array" aca="1" ref="T207" ca="1">INDEX(Abilities[Stamina Cost], R207)</f>
        <v>5</v>
      </c>
      <c r="U207" cm="1">
        <f t="array" aca="1" ref="U207" ca="1">INDEX(Abilities[Stamina Cost], S207)</f>
        <v>5</v>
      </c>
      <c r="V207">
        <f t="shared" ca="1" si="142"/>
        <v>1</v>
      </c>
      <c r="W207">
        <f t="shared" ca="1" si="143"/>
        <v>5</v>
      </c>
      <c r="X207">
        <f t="shared" ca="1" si="144"/>
        <v>5</v>
      </c>
      <c r="Y207">
        <f t="shared" ca="1" si="145"/>
        <v>2</v>
      </c>
      <c r="Z207">
        <f t="shared" ca="1" si="146"/>
        <v>7</v>
      </c>
      <c r="AA207" s="19" cm="1">
        <f t="array" aca="1" ref="AA207" ca="1">INDEX(Abilities[Element ID], $Z207)</f>
        <v>3</v>
      </c>
      <c r="AB207" s="19" cm="1">
        <f t="array" aca="1" ref="AB207" ca="1">INDEX(Abilities[Stamina Cost], $Z207)</f>
        <v>5</v>
      </c>
      <c r="AC207" s="19" cm="1">
        <f t="array" aca="1" ref="AC207" ca="1">INDEX(Abilities[Min Damage], $Z207)</f>
        <v>5</v>
      </c>
      <c r="AD207" s="19" cm="1">
        <f t="array" aca="1" ref="AD207" ca="1">INDEX(Abilities[Max Damage], $Z207)</f>
        <v>10</v>
      </c>
      <c r="AE207" s="15">
        <f t="shared" ca="1" si="147"/>
        <v>5.3079994500406942</v>
      </c>
      <c r="AF207" t="str" cm="1">
        <f t="array" aca="1" ref="AF207" ca="1">INDEX(Abilities[Special Effect], Z207)</f>
        <v>Fortify</v>
      </c>
      <c r="AG207" t="b" cm="1">
        <f t="array" aca="1" ref="AG207" ca="1">RAND() &lt;INDEX(Abilities[Effect Chance], Z207)*O207/100</f>
        <v>0</v>
      </c>
      <c r="AH207" t="str">
        <f t="shared" ca="1" si="148"/>
        <v/>
      </c>
      <c r="AI207" s="15">
        <f t="shared" ca="1" si="149"/>
        <v>5.3079994500406942</v>
      </c>
      <c r="AJ207" s="15">
        <f t="shared" ca="1" si="115"/>
        <v>6.6068976838526048</v>
      </c>
      <c r="AK207" t="b">
        <f t="shared" ca="1" si="150"/>
        <v>0</v>
      </c>
      <c r="AL207" t="b">
        <f ca="1">AND(AK207, H207=COUNTA(Parties[Player Party]))</f>
        <v>0</v>
      </c>
      <c r="AM207" s="15" cm="1">
        <f t="array" aca="1" ref="AM207" ca="1">INDEX(ElementMultiplier, BM207, P207)*100/N207</f>
        <v>0.69444444444444442</v>
      </c>
      <c r="AN207" s="15">
        <f t="shared" ca="1" si="117"/>
        <v>5</v>
      </c>
      <c r="AO207" s="19">
        <f t="shared" ca="1" si="118"/>
        <v>58</v>
      </c>
      <c r="AP207" s="19">
        <f t="shared" ca="1" si="119"/>
        <v>60</v>
      </c>
      <c r="AQ207" s="19">
        <f t="shared" ca="1" si="120"/>
        <v>70</v>
      </c>
      <c r="AR207" s="19">
        <f t="shared" ca="1" si="121"/>
        <v>72</v>
      </c>
      <c r="AS207" s="19">
        <f t="shared" ca="1" si="122"/>
        <v>50</v>
      </c>
      <c r="AT207">
        <f t="shared" ca="1" si="151"/>
        <v>1</v>
      </c>
      <c r="AU207" cm="1">
        <f t="array" aca="1" ref="AU207" ca="1">IF(AT207=AT206, AU206, INDEX(Parties[Opponent ID], AT207))</f>
        <v>8</v>
      </c>
      <c r="AV207" t="str" cm="1">
        <f t="array" aca="1" ref="AV207" ca="1">IF(AU207=AU206,AV206, INDEX(Monsters[Name], AU207))</f>
        <v>Ripper</v>
      </c>
      <c r="AW207" cm="1">
        <f t="array" aca="1" ref="AW207" ca="1">IF(AND($AT207=$AT206, $CF206=""), CA206, INDEX(Monsters[Health], $AU207))</f>
        <v>94</v>
      </c>
      <c r="AX207" cm="1">
        <f t="array" aca="1" ref="AX207" ca="1">IF(AND($AT207=$AT206, $CF206=""), CB206, INDEX(Monsters[Stamina], $AU207))</f>
        <v>75</v>
      </c>
      <c r="AY207" s="19" cm="1">
        <f t="array" aca="1" ref="AY207" ca="1">IF(AND($AT207=$AT206, $CF206=""), CC206, INDEX(Monsters[Attack], $AU207))</f>
        <v>100</v>
      </c>
      <c r="AZ207" s="19" cm="1">
        <f t="array" aca="1" ref="AZ207" ca="1">IF(AND($AT207=$AT206, $CF206=""), CD206, INDEX(Monsters[Defense], $AU207))</f>
        <v>24</v>
      </c>
      <c r="BA207" s="19" cm="1">
        <f t="array" aca="1" ref="BA207" ca="1">IF(AND($AT207=$AT206, $CF206=""), CE206, INDEX(Monsters[Luck], $AU207))</f>
        <v>70</v>
      </c>
      <c r="BB207" cm="1">
        <f t="array" aca="1" ref="BB207" ca="1">IF(AU207=AU206, BB206, MATCH(INDEX(Monsters[Element], AU207), Elements, 0))</f>
        <v>6</v>
      </c>
      <c r="BC207" s="4" cm="1">
        <f t="array" aca="1" ref="BC207" ca="1">INDEX(Monsters[Chance to Use 2], AU207)</f>
        <v>0.25</v>
      </c>
      <c r="BD207" cm="1">
        <f t="array" aca="1" ref="BD207" ca="1">INDEX(Monsters[Ability 1 ID], AU207)</f>
        <v>7</v>
      </c>
      <c r="BE207" cm="1">
        <f t="array" aca="1" ref="BE207" ca="1">INDEX(Monsters[Ability 2 ID], AU207)</f>
        <v>2</v>
      </c>
      <c r="BF207" cm="1">
        <f t="array" aca="1" ref="BF207" ca="1">INDEX(Abilities[Stamina Cost], BD207)</f>
        <v>5</v>
      </c>
      <c r="BG207" cm="1">
        <f t="array" aca="1" ref="BG207" ca="1">INDEX(Abilities[Stamina Cost], BE207)</f>
        <v>6</v>
      </c>
      <c r="BH207">
        <f t="shared" ca="1" si="152"/>
        <v>1</v>
      </c>
      <c r="BI207">
        <f t="shared" ca="1" si="153"/>
        <v>5</v>
      </c>
      <c r="BJ207">
        <f t="shared" ca="1" si="154"/>
        <v>6</v>
      </c>
      <c r="BK207">
        <f t="shared" ca="1" si="155"/>
        <v>1</v>
      </c>
      <c r="BL207">
        <f t="shared" ca="1" si="156"/>
        <v>7</v>
      </c>
      <c r="BM207" s="19" cm="1">
        <f t="array" aca="1" ref="BM207" ca="1">INDEX(Abilities[Element ID], $BL207)</f>
        <v>3</v>
      </c>
      <c r="BN207" s="19" cm="1">
        <f t="array" aca="1" ref="BN207" ca="1">INDEX(Abilities[Stamina Cost], $BL207)</f>
        <v>5</v>
      </c>
      <c r="BO207" s="19" cm="1">
        <f t="array" aca="1" ref="BO207" ca="1">INDEX(Abilities[Min Damage], $BL207)</f>
        <v>5</v>
      </c>
      <c r="BP207" s="19" cm="1">
        <f t="array" aca="1" ref="BP207" ca="1">INDEX(Abilities[Max Damage], $BL207)</f>
        <v>10</v>
      </c>
      <c r="BQ207" s="15">
        <f t="shared" ca="1" si="157"/>
        <v>6.6068976838526048</v>
      </c>
      <c r="BR207" t="str" cm="1">
        <f t="array" aca="1" ref="BR207" ca="1">INDEX(Abilities[Special Effect], BL207)</f>
        <v>Fortify</v>
      </c>
      <c r="BS207" t="b" cm="1">
        <f t="array" aca="1" ref="BS207" ca="1">RAND() &lt;INDEX(Abilities[Effect Chance], BL207)*BA207/100</f>
        <v>0</v>
      </c>
      <c r="BT207" t="str">
        <f t="shared" ca="1" si="158"/>
        <v/>
      </c>
      <c r="BU207" s="15">
        <f t="shared" ca="1" si="159"/>
        <v>6.6068976838526048</v>
      </c>
      <c r="BV207" s="15">
        <f t="shared" ca="1" si="132"/>
        <v>5.3079994500406942</v>
      </c>
      <c r="BW207" t="b">
        <f t="shared" ca="1" si="160"/>
        <v>0</v>
      </c>
      <c r="BX207" t="b">
        <f ca="1">AND(BW207, AT207=COUNTA(Parties[Opponent Party]))</f>
        <v>0</v>
      </c>
      <c r="BY207" s="15" cm="1">
        <f t="array" aca="1" ref="BY207" ca="1">INDEX(ElementMultiplier, AA207, BB207)*100/AZ207</f>
        <v>4.166666666666667</v>
      </c>
      <c r="BZ207" s="19">
        <f t="shared" ca="1" si="134"/>
        <v>22</v>
      </c>
      <c r="CA207" s="19">
        <f t="shared" ca="1" si="135"/>
        <v>72</v>
      </c>
      <c r="CB207" s="19">
        <f t="shared" ca="1" si="136"/>
        <v>70</v>
      </c>
      <c r="CC207" s="19">
        <f t="shared" ca="1" si="137"/>
        <v>100</v>
      </c>
      <c r="CD207" s="19">
        <f t="shared" ca="1" si="138"/>
        <v>24</v>
      </c>
      <c r="CE207" s="19">
        <f t="shared" ca="1" si="139"/>
        <v>70</v>
      </c>
      <c r="CF207" t="str">
        <f t="shared" ca="1" si="161"/>
        <v/>
      </c>
    </row>
    <row r="208" spans="8:84">
      <c r="H208">
        <f t="shared" ca="1" si="141"/>
        <v>1</v>
      </c>
      <c r="I208" cm="1">
        <f t="array" aca="1" ref="I208" ca="1">IF(H208=H207, I207, INDEX(Parties[Player ID], H208))</f>
        <v>1</v>
      </c>
      <c r="J208" t="str" cm="1">
        <f t="array" aca="1" ref="J208" ca="1">IF(I208=I207,J207, INDEX(Monsters[Name], I208))</f>
        <v>Hades</v>
      </c>
      <c r="K208" cm="1">
        <f t="array" aca="1" ref="K208" ca="1">IF(AND($H208=$H207, CF207=""), AO207, INDEX(Monsters[Health], $I208))</f>
        <v>58</v>
      </c>
      <c r="L208" cm="1">
        <f t="array" aca="1" ref="L208" ca="1">IF(AND($H208=$H207, $CF207=""), AP207, INDEX(Monsters[Stamina], $I208))</f>
        <v>60</v>
      </c>
      <c r="M208" s="19" cm="1">
        <f t="array" aca="1" ref="M208" ca="1">IF(AND($H208=$H207, $CF207=""), AQ207, INDEX(Monsters[Attack], $I208))</f>
        <v>70</v>
      </c>
      <c r="N208" s="19" cm="1">
        <f t="array" aca="1" ref="N208" ca="1">IF(AND($H208=$H207, $CF207=""), AR207, INDEX(Monsters[Defense], $I208))</f>
        <v>72</v>
      </c>
      <c r="O208" s="19" cm="1">
        <f t="array" aca="1" ref="O208" ca="1">IF(AND($H208=$H207, $CF207=""), AS207, INDEX(Monsters[Luck], $I208))</f>
        <v>50</v>
      </c>
      <c r="P208" cm="1">
        <f t="array" aca="1" ref="P208" ca="1">IF(I208=I207, P207, MATCH(INDEX(Monsters[Element], I208), Elements, 0))</f>
        <v>1</v>
      </c>
      <c r="Q208" s="4" cm="1">
        <f t="array" aca="1" ref="Q208" ca="1">INDEX(Monsters[Chance to Use 2], I208)</f>
        <v>0.55000000000000004</v>
      </c>
      <c r="R208" cm="1">
        <f t="array" aca="1" ref="R208" ca="1">INDEX(Monsters[Ability 1 ID], I208)</f>
        <v>1</v>
      </c>
      <c r="S208" cm="1">
        <f t="array" aca="1" ref="S208" ca="1">INDEX(Monsters[Ability 2 ID], I208)</f>
        <v>7</v>
      </c>
      <c r="T208" cm="1">
        <f t="array" aca="1" ref="T208" ca="1">INDEX(Abilities[Stamina Cost], R208)</f>
        <v>5</v>
      </c>
      <c r="U208" cm="1">
        <f t="array" aca="1" ref="U208" ca="1">INDEX(Abilities[Stamina Cost], S208)</f>
        <v>5</v>
      </c>
      <c r="V208">
        <f t="shared" ca="1" si="142"/>
        <v>1</v>
      </c>
      <c r="W208">
        <f t="shared" ca="1" si="143"/>
        <v>5</v>
      </c>
      <c r="X208">
        <f t="shared" ca="1" si="144"/>
        <v>5</v>
      </c>
      <c r="Y208">
        <f t="shared" ca="1" si="145"/>
        <v>2</v>
      </c>
      <c r="Z208">
        <f t="shared" ca="1" si="146"/>
        <v>7</v>
      </c>
      <c r="AA208" s="19" cm="1">
        <f t="array" aca="1" ref="AA208" ca="1">INDEX(Abilities[Element ID], $Z208)</f>
        <v>3</v>
      </c>
      <c r="AB208" s="19" cm="1">
        <f t="array" aca="1" ref="AB208" ca="1">INDEX(Abilities[Stamina Cost], $Z208)</f>
        <v>5</v>
      </c>
      <c r="AC208" s="19" cm="1">
        <f t="array" aca="1" ref="AC208" ca="1">INDEX(Abilities[Min Damage], $Z208)</f>
        <v>5</v>
      </c>
      <c r="AD208" s="19" cm="1">
        <f t="array" aca="1" ref="AD208" ca="1">INDEX(Abilities[Max Damage], $Z208)</f>
        <v>10</v>
      </c>
      <c r="AE208" s="15">
        <f t="shared" ca="1" si="147"/>
        <v>4.7785531283189648</v>
      </c>
      <c r="AF208" t="str" cm="1">
        <f t="array" aca="1" ref="AF208" ca="1">INDEX(Abilities[Special Effect], Z208)</f>
        <v>Fortify</v>
      </c>
      <c r="AG208" t="b" cm="1">
        <f t="array" aca="1" ref="AG208" ca="1">RAND() &lt;INDEX(Abilities[Effect Chance], Z208)*O208/100</f>
        <v>0</v>
      </c>
      <c r="AH208" t="str">
        <f t="shared" ca="1" si="148"/>
        <v/>
      </c>
      <c r="AI208" s="15">
        <f t="shared" ca="1" si="149"/>
        <v>4.7785531283189648</v>
      </c>
      <c r="AJ208" s="15">
        <f t="shared" ca="1" si="115"/>
        <v>8.2897477461601454</v>
      </c>
      <c r="AK208" t="b">
        <f t="shared" ca="1" si="150"/>
        <v>0</v>
      </c>
      <c r="AL208" t="b">
        <f ca="1">AND(AK208, H208=COUNTA(Parties[Player Party]))</f>
        <v>0</v>
      </c>
      <c r="AM208" s="15" cm="1">
        <f t="array" aca="1" ref="AM208" ca="1">INDEX(ElementMultiplier, BM208, P208)*100/N208</f>
        <v>0.69444444444444442</v>
      </c>
      <c r="AN208" s="15">
        <f t="shared" ca="1" si="117"/>
        <v>6</v>
      </c>
      <c r="AO208" s="19">
        <f t="shared" ca="1" si="118"/>
        <v>52</v>
      </c>
      <c r="AP208" s="19">
        <f t="shared" ca="1" si="119"/>
        <v>55</v>
      </c>
      <c r="AQ208" s="19">
        <f t="shared" ca="1" si="120"/>
        <v>70</v>
      </c>
      <c r="AR208" s="19">
        <f t="shared" ca="1" si="121"/>
        <v>72</v>
      </c>
      <c r="AS208" s="19">
        <f t="shared" ca="1" si="122"/>
        <v>50</v>
      </c>
      <c r="AT208">
        <f t="shared" ca="1" si="151"/>
        <v>1</v>
      </c>
      <c r="AU208" cm="1">
        <f t="array" aca="1" ref="AU208" ca="1">IF(AT208=AT207, AU207, INDEX(Parties[Opponent ID], AT208))</f>
        <v>8</v>
      </c>
      <c r="AV208" t="str" cm="1">
        <f t="array" aca="1" ref="AV208" ca="1">IF(AU208=AU207,AV207, INDEX(Monsters[Name], AU208))</f>
        <v>Ripper</v>
      </c>
      <c r="AW208" cm="1">
        <f t="array" aca="1" ref="AW208" ca="1">IF(AND($AT208=$AT207, $CF207=""), CA207, INDEX(Monsters[Health], $AU208))</f>
        <v>72</v>
      </c>
      <c r="AX208" cm="1">
        <f t="array" aca="1" ref="AX208" ca="1">IF(AND($AT208=$AT207, $CF207=""), CB207, INDEX(Monsters[Stamina], $AU208))</f>
        <v>70</v>
      </c>
      <c r="AY208" s="19" cm="1">
        <f t="array" aca="1" ref="AY208" ca="1">IF(AND($AT208=$AT207, $CF207=""), CC207, INDEX(Monsters[Attack], $AU208))</f>
        <v>100</v>
      </c>
      <c r="AZ208" s="19" cm="1">
        <f t="array" aca="1" ref="AZ208" ca="1">IF(AND($AT208=$AT207, $CF207=""), CD207, INDEX(Monsters[Defense], $AU208))</f>
        <v>24</v>
      </c>
      <c r="BA208" s="19" cm="1">
        <f t="array" aca="1" ref="BA208" ca="1">IF(AND($AT208=$AT207, $CF207=""), CE207, INDEX(Monsters[Luck], $AU208))</f>
        <v>70</v>
      </c>
      <c r="BB208" cm="1">
        <f t="array" aca="1" ref="BB208" ca="1">IF(AU208=AU207, BB207, MATCH(INDEX(Monsters[Element], AU208), Elements, 0))</f>
        <v>6</v>
      </c>
      <c r="BC208" s="4" cm="1">
        <f t="array" aca="1" ref="BC208" ca="1">INDEX(Monsters[Chance to Use 2], AU208)</f>
        <v>0.25</v>
      </c>
      <c r="BD208" cm="1">
        <f t="array" aca="1" ref="BD208" ca="1">INDEX(Monsters[Ability 1 ID], AU208)</f>
        <v>7</v>
      </c>
      <c r="BE208" cm="1">
        <f t="array" aca="1" ref="BE208" ca="1">INDEX(Monsters[Ability 2 ID], AU208)</f>
        <v>2</v>
      </c>
      <c r="BF208" cm="1">
        <f t="array" aca="1" ref="BF208" ca="1">INDEX(Abilities[Stamina Cost], BD208)</f>
        <v>5</v>
      </c>
      <c r="BG208" cm="1">
        <f t="array" aca="1" ref="BG208" ca="1">INDEX(Abilities[Stamina Cost], BE208)</f>
        <v>6</v>
      </c>
      <c r="BH208">
        <f t="shared" ca="1" si="152"/>
        <v>1</v>
      </c>
      <c r="BI208">
        <f t="shared" ca="1" si="153"/>
        <v>5</v>
      </c>
      <c r="BJ208">
        <f t="shared" ca="1" si="154"/>
        <v>6</v>
      </c>
      <c r="BK208">
        <f t="shared" ca="1" si="155"/>
        <v>1</v>
      </c>
      <c r="BL208">
        <f t="shared" ca="1" si="156"/>
        <v>7</v>
      </c>
      <c r="BM208" s="19" cm="1">
        <f t="array" aca="1" ref="BM208" ca="1">INDEX(Abilities[Element ID], $BL208)</f>
        <v>3</v>
      </c>
      <c r="BN208" s="19" cm="1">
        <f t="array" aca="1" ref="BN208" ca="1">INDEX(Abilities[Stamina Cost], $BL208)</f>
        <v>5</v>
      </c>
      <c r="BO208" s="19" cm="1">
        <f t="array" aca="1" ref="BO208" ca="1">INDEX(Abilities[Min Damage], $BL208)</f>
        <v>5</v>
      </c>
      <c r="BP208" s="19" cm="1">
        <f t="array" aca="1" ref="BP208" ca="1">INDEX(Abilities[Max Damage], $BL208)</f>
        <v>10</v>
      </c>
      <c r="BQ208" s="15">
        <f t="shared" ca="1" si="157"/>
        <v>8.2897477461601454</v>
      </c>
      <c r="BR208" t="str" cm="1">
        <f t="array" aca="1" ref="BR208" ca="1">INDEX(Abilities[Special Effect], BL208)</f>
        <v>Fortify</v>
      </c>
      <c r="BS208" t="b" cm="1">
        <f t="array" aca="1" ref="BS208" ca="1">RAND() &lt;INDEX(Abilities[Effect Chance], BL208)*BA208/100</f>
        <v>1</v>
      </c>
      <c r="BT208" t="str">
        <f t="shared" ca="1" si="158"/>
        <v>Fortify</v>
      </c>
      <c r="BU208" s="15">
        <f t="shared" ca="1" si="159"/>
        <v>8.2897477461601454</v>
      </c>
      <c r="BV208" s="15">
        <f t="shared" ca="1" si="132"/>
        <v>4.7785531283189648</v>
      </c>
      <c r="BW208" t="b">
        <f t="shared" ca="1" si="160"/>
        <v>0</v>
      </c>
      <c r="BX208" t="b">
        <f ca="1">AND(BW208, AT208=COUNTA(Parties[Opponent Party]))</f>
        <v>0</v>
      </c>
      <c r="BY208" s="15" cm="1">
        <f t="array" aca="1" ref="BY208" ca="1">INDEX(ElementMultiplier, AA208, BB208)*100/AZ208</f>
        <v>4.166666666666667</v>
      </c>
      <c r="BZ208" s="19">
        <f t="shared" ca="1" si="134"/>
        <v>20</v>
      </c>
      <c r="CA208" s="19">
        <f t="shared" ca="1" si="135"/>
        <v>52</v>
      </c>
      <c r="CB208" s="19">
        <f t="shared" ca="1" si="136"/>
        <v>65</v>
      </c>
      <c r="CC208" s="19">
        <f t="shared" ca="1" si="137"/>
        <v>100</v>
      </c>
      <c r="CD208" s="19">
        <f t="shared" ca="1" si="138"/>
        <v>26</v>
      </c>
      <c r="CE208" s="19">
        <f t="shared" ca="1" si="139"/>
        <v>70</v>
      </c>
      <c r="CF208" t="str">
        <f t="shared" ca="1" si="161"/>
        <v/>
      </c>
    </row>
    <row r="209" spans="8:84">
      <c r="H209">
        <f t="shared" ca="1" si="141"/>
        <v>1</v>
      </c>
      <c r="I209" cm="1">
        <f t="array" aca="1" ref="I209" ca="1">IF(H209=H208, I208, INDEX(Parties[Player ID], H209))</f>
        <v>1</v>
      </c>
      <c r="J209" t="str" cm="1">
        <f t="array" aca="1" ref="J209" ca="1">IF(I209=I208,J208, INDEX(Monsters[Name], I209))</f>
        <v>Hades</v>
      </c>
      <c r="K209" cm="1">
        <f t="array" aca="1" ref="K209" ca="1">IF(AND($H209=$H208, CF208=""), AO208, INDEX(Monsters[Health], $I209))</f>
        <v>52</v>
      </c>
      <c r="L209" cm="1">
        <f t="array" aca="1" ref="L209" ca="1">IF(AND($H209=$H208, $CF208=""), AP208, INDEX(Monsters[Stamina], $I209))</f>
        <v>55</v>
      </c>
      <c r="M209" s="19" cm="1">
        <f t="array" aca="1" ref="M209" ca="1">IF(AND($H209=$H208, $CF208=""), AQ208, INDEX(Monsters[Attack], $I209))</f>
        <v>70</v>
      </c>
      <c r="N209" s="19" cm="1">
        <f t="array" aca="1" ref="N209" ca="1">IF(AND($H209=$H208, $CF208=""), AR208, INDEX(Monsters[Defense], $I209))</f>
        <v>72</v>
      </c>
      <c r="O209" s="19" cm="1">
        <f t="array" aca="1" ref="O209" ca="1">IF(AND($H209=$H208, $CF208=""), AS208, INDEX(Monsters[Luck], $I209))</f>
        <v>50</v>
      </c>
      <c r="P209" cm="1">
        <f t="array" aca="1" ref="P209" ca="1">IF(I209=I208, P208, MATCH(INDEX(Monsters[Element], I209), Elements, 0))</f>
        <v>1</v>
      </c>
      <c r="Q209" s="4" cm="1">
        <f t="array" aca="1" ref="Q209" ca="1">INDEX(Monsters[Chance to Use 2], I209)</f>
        <v>0.55000000000000004</v>
      </c>
      <c r="R209" cm="1">
        <f t="array" aca="1" ref="R209" ca="1">INDEX(Monsters[Ability 1 ID], I209)</f>
        <v>1</v>
      </c>
      <c r="S209" cm="1">
        <f t="array" aca="1" ref="S209" ca="1">INDEX(Monsters[Ability 2 ID], I209)</f>
        <v>7</v>
      </c>
      <c r="T209" cm="1">
        <f t="array" aca="1" ref="T209" ca="1">INDEX(Abilities[Stamina Cost], R209)</f>
        <v>5</v>
      </c>
      <c r="U209" cm="1">
        <f t="array" aca="1" ref="U209" ca="1">INDEX(Abilities[Stamina Cost], S209)</f>
        <v>5</v>
      </c>
      <c r="V209">
        <f t="shared" ca="1" si="142"/>
        <v>1</v>
      </c>
      <c r="W209">
        <f t="shared" ca="1" si="143"/>
        <v>5</v>
      </c>
      <c r="X209">
        <f t="shared" ca="1" si="144"/>
        <v>5</v>
      </c>
      <c r="Y209">
        <f t="shared" ca="1" si="145"/>
        <v>2</v>
      </c>
      <c r="Z209">
        <f t="shared" ca="1" si="146"/>
        <v>7</v>
      </c>
      <c r="AA209" s="19" cm="1">
        <f t="array" aca="1" ref="AA209" ca="1">INDEX(Abilities[Element ID], $Z209)</f>
        <v>3</v>
      </c>
      <c r="AB209" s="19" cm="1">
        <f t="array" aca="1" ref="AB209" ca="1">INDEX(Abilities[Stamina Cost], $Z209)</f>
        <v>5</v>
      </c>
      <c r="AC209" s="19" cm="1">
        <f t="array" aca="1" ref="AC209" ca="1">INDEX(Abilities[Min Damage], $Z209)</f>
        <v>5</v>
      </c>
      <c r="AD209" s="19" cm="1">
        <f t="array" aca="1" ref="AD209" ca="1">INDEX(Abilities[Max Damage], $Z209)</f>
        <v>10</v>
      </c>
      <c r="AE209" s="15">
        <f t="shared" ca="1" si="147"/>
        <v>5.440527623588828</v>
      </c>
      <c r="AF209" t="str" cm="1">
        <f t="array" aca="1" ref="AF209" ca="1">INDEX(Abilities[Special Effect], Z209)</f>
        <v>Fortify</v>
      </c>
      <c r="AG209" t="b" cm="1">
        <f t="array" aca="1" ref="AG209" ca="1">RAND() &lt;INDEX(Abilities[Effect Chance], Z209)*O209/100</f>
        <v>0</v>
      </c>
      <c r="AH209" t="str">
        <f t="shared" ca="1" si="148"/>
        <v/>
      </c>
      <c r="AI209" s="15">
        <f t="shared" ca="1" si="149"/>
        <v>5.440527623588828</v>
      </c>
      <c r="AJ209" s="15">
        <f t="shared" ca="1" si="115"/>
        <v>16.768268236629449</v>
      </c>
      <c r="AK209" t="b">
        <f t="shared" ca="1" si="150"/>
        <v>0</v>
      </c>
      <c r="AL209" t="b">
        <f ca="1">AND(AK209, H209=COUNTA(Parties[Player Party]))</f>
        <v>0</v>
      </c>
      <c r="AM209" s="15" cm="1">
        <f t="array" aca="1" ref="AM209" ca="1">INDEX(ElementMultiplier, BM209, P209)*100/N209</f>
        <v>1.3888888888888888</v>
      </c>
      <c r="AN209" s="15">
        <f t="shared" ca="1" si="117"/>
        <v>23</v>
      </c>
      <c r="AO209" s="19">
        <f t="shared" ca="1" si="118"/>
        <v>29</v>
      </c>
      <c r="AP209" s="19">
        <f t="shared" ca="1" si="119"/>
        <v>50</v>
      </c>
      <c r="AQ209" s="19">
        <f t="shared" ca="1" si="120"/>
        <v>70</v>
      </c>
      <c r="AR209" s="19">
        <f t="shared" ca="1" si="121"/>
        <v>65</v>
      </c>
      <c r="AS209" s="19">
        <f t="shared" ca="1" si="122"/>
        <v>50</v>
      </c>
      <c r="AT209">
        <f t="shared" ca="1" si="151"/>
        <v>1</v>
      </c>
      <c r="AU209" cm="1">
        <f t="array" aca="1" ref="AU209" ca="1">IF(AT209=AT208, AU208, INDEX(Parties[Opponent ID], AT209))</f>
        <v>8</v>
      </c>
      <c r="AV209" t="str" cm="1">
        <f t="array" aca="1" ref="AV209" ca="1">IF(AU209=AU208,AV208, INDEX(Monsters[Name], AU209))</f>
        <v>Ripper</v>
      </c>
      <c r="AW209" cm="1">
        <f t="array" aca="1" ref="AW209" ca="1">IF(AND($AT209=$AT208, $CF208=""), CA208, INDEX(Monsters[Health], $AU209))</f>
        <v>52</v>
      </c>
      <c r="AX209" cm="1">
        <f t="array" aca="1" ref="AX209" ca="1">IF(AND($AT209=$AT208, $CF208=""), CB208, INDEX(Monsters[Stamina], $AU209))</f>
        <v>65</v>
      </c>
      <c r="AY209" s="19" cm="1">
        <f t="array" aca="1" ref="AY209" ca="1">IF(AND($AT209=$AT208, $CF208=""), CC208, INDEX(Monsters[Attack], $AU209))</f>
        <v>100</v>
      </c>
      <c r="AZ209" s="19" cm="1">
        <f t="array" aca="1" ref="AZ209" ca="1">IF(AND($AT209=$AT208, $CF208=""), CD208, INDEX(Monsters[Defense], $AU209))</f>
        <v>26</v>
      </c>
      <c r="BA209" s="19" cm="1">
        <f t="array" aca="1" ref="BA209" ca="1">IF(AND($AT209=$AT208, $CF208=""), CE208, INDEX(Monsters[Luck], $AU209))</f>
        <v>70</v>
      </c>
      <c r="BB209" cm="1">
        <f t="array" aca="1" ref="BB209" ca="1">IF(AU209=AU208, BB208, MATCH(INDEX(Monsters[Element], AU209), Elements, 0))</f>
        <v>6</v>
      </c>
      <c r="BC209" s="4" cm="1">
        <f t="array" aca="1" ref="BC209" ca="1">INDEX(Monsters[Chance to Use 2], AU209)</f>
        <v>0.25</v>
      </c>
      <c r="BD209" cm="1">
        <f t="array" aca="1" ref="BD209" ca="1">INDEX(Monsters[Ability 1 ID], AU209)</f>
        <v>7</v>
      </c>
      <c r="BE209" cm="1">
        <f t="array" aca="1" ref="BE209" ca="1">INDEX(Monsters[Ability 2 ID], AU209)</f>
        <v>2</v>
      </c>
      <c r="BF209" cm="1">
        <f t="array" aca="1" ref="BF209" ca="1">INDEX(Abilities[Stamina Cost], BD209)</f>
        <v>5</v>
      </c>
      <c r="BG209" cm="1">
        <f t="array" aca="1" ref="BG209" ca="1">INDEX(Abilities[Stamina Cost], BE209)</f>
        <v>6</v>
      </c>
      <c r="BH209">
        <f t="shared" ca="1" si="152"/>
        <v>1</v>
      </c>
      <c r="BI209">
        <f t="shared" ca="1" si="153"/>
        <v>5</v>
      </c>
      <c r="BJ209">
        <f t="shared" ca="1" si="154"/>
        <v>6</v>
      </c>
      <c r="BK209">
        <f t="shared" ca="1" si="155"/>
        <v>2</v>
      </c>
      <c r="BL209">
        <f t="shared" ca="1" si="156"/>
        <v>2</v>
      </c>
      <c r="BM209" s="19" cm="1">
        <f t="array" aca="1" ref="BM209" ca="1">INDEX(Abilities[Element ID], $BL209)</f>
        <v>1</v>
      </c>
      <c r="BN209" s="19" cm="1">
        <f t="array" aca="1" ref="BN209" ca="1">INDEX(Abilities[Stamina Cost], $BL209)</f>
        <v>6</v>
      </c>
      <c r="BO209" s="19" cm="1">
        <f t="array" aca="1" ref="BO209" ca="1">INDEX(Abilities[Min Damage], $BL209)</f>
        <v>10</v>
      </c>
      <c r="BP209" s="19" cm="1">
        <f t="array" aca="1" ref="BP209" ca="1">INDEX(Abilities[Max Damage], $BL209)</f>
        <v>25</v>
      </c>
      <c r="BQ209" s="15">
        <f t="shared" ca="1" si="157"/>
        <v>16.768268236629449</v>
      </c>
      <c r="BR209" t="str" cm="1">
        <f t="array" aca="1" ref="BR209" ca="1">INDEX(Abilities[Special Effect], BL209)</f>
        <v>Sunder</v>
      </c>
      <c r="BS209" t="b" cm="1">
        <f t="array" aca="1" ref="BS209" ca="1">RAND() &lt;INDEX(Abilities[Effect Chance], BL209)*BA209/100</f>
        <v>1</v>
      </c>
      <c r="BT209" t="str">
        <f t="shared" ca="1" si="158"/>
        <v>Sunder</v>
      </c>
      <c r="BU209" s="15">
        <f t="shared" ca="1" si="159"/>
        <v>16.768268236629449</v>
      </c>
      <c r="BV209" s="15">
        <f t="shared" ca="1" si="132"/>
        <v>5.440527623588828</v>
      </c>
      <c r="BW209" t="b">
        <f t="shared" ca="1" si="160"/>
        <v>0</v>
      </c>
      <c r="BX209" t="b">
        <f ca="1">AND(BW209, AT209=COUNTA(Parties[Opponent Party]))</f>
        <v>0</v>
      </c>
      <c r="BY209" s="15" cm="1">
        <f t="array" aca="1" ref="BY209" ca="1">INDEX(ElementMultiplier, AA209, BB209)*100/AZ209</f>
        <v>3.8461538461538463</v>
      </c>
      <c r="BZ209" s="19">
        <f t="shared" ca="1" si="134"/>
        <v>21</v>
      </c>
      <c r="CA209" s="19">
        <f t="shared" ca="1" si="135"/>
        <v>31</v>
      </c>
      <c r="CB209" s="19">
        <f t="shared" ca="1" si="136"/>
        <v>59</v>
      </c>
      <c r="CC209" s="19">
        <f t="shared" ca="1" si="137"/>
        <v>100</v>
      </c>
      <c r="CD209" s="19">
        <f t="shared" ca="1" si="138"/>
        <v>26</v>
      </c>
      <c r="CE209" s="19">
        <f t="shared" ca="1" si="139"/>
        <v>70</v>
      </c>
      <c r="CF209" t="str">
        <f t="shared" ca="1" si="161"/>
        <v/>
      </c>
    </row>
    <row r="210" spans="8:84">
      <c r="H210">
        <f t="shared" ca="1" si="141"/>
        <v>1</v>
      </c>
      <c r="I210" cm="1">
        <f t="array" aca="1" ref="I210" ca="1">IF(H210=H209, I209, INDEX(Parties[Player ID], H210))</f>
        <v>1</v>
      </c>
      <c r="J210" t="str" cm="1">
        <f t="array" aca="1" ref="J210" ca="1">IF(I210=I209,J209, INDEX(Monsters[Name], I210))</f>
        <v>Hades</v>
      </c>
      <c r="K210" cm="1">
        <f t="array" aca="1" ref="K210" ca="1">IF(AND($H210=$H209, CF209=""), AO209, INDEX(Monsters[Health], $I210))</f>
        <v>29</v>
      </c>
      <c r="L210" cm="1">
        <f t="array" aca="1" ref="L210" ca="1">IF(AND($H210=$H209, $CF209=""), AP209, INDEX(Monsters[Stamina], $I210))</f>
        <v>50</v>
      </c>
      <c r="M210" s="19" cm="1">
        <f t="array" aca="1" ref="M210" ca="1">IF(AND($H210=$H209, $CF209=""), AQ209, INDEX(Monsters[Attack], $I210))</f>
        <v>70</v>
      </c>
      <c r="N210" s="19" cm="1">
        <f t="array" aca="1" ref="N210" ca="1">IF(AND($H210=$H209, $CF209=""), AR209, INDEX(Monsters[Defense], $I210))</f>
        <v>65</v>
      </c>
      <c r="O210" s="19" cm="1">
        <f t="array" aca="1" ref="O210" ca="1">IF(AND($H210=$H209, $CF209=""), AS209, INDEX(Monsters[Luck], $I210))</f>
        <v>50</v>
      </c>
      <c r="P210" cm="1">
        <f t="array" aca="1" ref="P210" ca="1">IF(I210=I209, P209, MATCH(INDEX(Monsters[Element], I210), Elements, 0))</f>
        <v>1</v>
      </c>
      <c r="Q210" s="4" cm="1">
        <f t="array" aca="1" ref="Q210" ca="1">INDEX(Monsters[Chance to Use 2], I210)</f>
        <v>0.55000000000000004</v>
      </c>
      <c r="R210" cm="1">
        <f t="array" aca="1" ref="R210" ca="1">INDEX(Monsters[Ability 1 ID], I210)</f>
        <v>1</v>
      </c>
      <c r="S210" cm="1">
        <f t="array" aca="1" ref="S210" ca="1">INDEX(Monsters[Ability 2 ID], I210)</f>
        <v>7</v>
      </c>
      <c r="T210" cm="1">
        <f t="array" aca="1" ref="T210" ca="1">INDEX(Abilities[Stamina Cost], R210)</f>
        <v>5</v>
      </c>
      <c r="U210" cm="1">
        <f t="array" aca="1" ref="U210" ca="1">INDEX(Abilities[Stamina Cost], S210)</f>
        <v>5</v>
      </c>
      <c r="V210">
        <f t="shared" ca="1" si="142"/>
        <v>1</v>
      </c>
      <c r="W210">
        <f t="shared" ca="1" si="143"/>
        <v>5</v>
      </c>
      <c r="X210">
        <f t="shared" ca="1" si="144"/>
        <v>5</v>
      </c>
      <c r="Y210">
        <f t="shared" ca="1" si="145"/>
        <v>2</v>
      </c>
      <c r="Z210">
        <f t="shared" ca="1" si="146"/>
        <v>7</v>
      </c>
      <c r="AA210" s="19" cm="1">
        <f t="array" aca="1" ref="AA210" ca="1">INDEX(Abilities[Element ID], $Z210)</f>
        <v>3</v>
      </c>
      <c r="AB210" s="19" cm="1">
        <f t="array" aca="1" ref="AB210" ca="1">INDEX(Abilities[Stamina Cost], $Z210)</f>
        <v>5</v>
      </c>
      <c r="AC210" s="19" cm="1">
        <f t="array" aca="1" ref="AC210" ca="1">INDEX(Abilities[Min Damage], $Z210)</f>
        <v>5</v>
      </c>
      <c r="AD210" s="19" cm="1">
        <f t="array" aca="1" ref="AD210" ca="1">INDEX(Abilities[Max Damage], $Z210)</f>
        <v>10</v>
      </c>
      <c r="AE210" s="15">
        <f t="shared" ca="1" si="147"/>
        <v>5.248450054535386</v>
      </c>
      <c r="AF210" t="str" cm="1">
        <f t="array" aca="1" ref="AF210" ca="1">INDEX(Abilities[Special Effect], Z210)</f>
        <v>Fortify</v>
      </c>
      <c r="AG210" t="b" cm="1">
        <f t="array" aca="1" ref="AG210" ca="1">RAND() &lt;INDEX(Abilities[Effect Chance], Z210)*O210/100</f>
        <v>1</v>
      </c>
      <c r="AH210" t="str">
        <f t="shared" ca="1" si="148"/>
        <v>Fortify</v>
      </c>
      <c r="AI210" s="15">
        <f t="shared" ca="1" si="149"/>
        <v>5.248450054535386</v>
      </c>
      <c r="AJ210" s="15">
        <f t="shared" ca="1" si="115"/>
        <v>6.6154516379544246</v>
      </c>
      <c r="AK210" t="b">
        <f t="shared" ca="1" si="150"/>
        <v>0</v>
      </c>
      <c r="AL210" t="b">
        <f ca="1">AND(AK210, H210=COUNTA(Parties[Player Party]))</f>
        <v>0</v>
      </c>
      <c r="AM210" s="15" cm="1">
        <f t="array" aca="1" ref="AM210" ca="1">INDEX(ElementMultiplier, BM210, P210)*100/N210</f>
        <v>0.76923076923076927</v>
      </c>
      <c r="AN210" s="15">
        <f t="shared" ca="1" si="117"/>
        <v>5</v>
      </c>
      <c r="AO210" s="19">
        <f t="shared" ca="1" si="118"/>
        <v>24</v>
      </c>
      <c r="AP210" s="19">
        <f t="shared" ca="1" si="119"/>
        <v>45</v>
      </c>
      <c r="AQ210" s="19">
        <f t="shared" ca="1" si="120"/>
        <v>70</v>
      </c>
      <c r="AR210" s="19">
        <f t="shared" ca="1" si="121"/>
        <v>72</v>
      </c>
      <c r="AS210" s="19">
        <f t="shared" ca="1" si="122"/>
        <v>50</v>
      </c>
      <c r="AT210">
        <f t="shared" ca="1" si="151"/>
        <v>1</v>
      </c>
      <c r="AU210" cm="1">
        <f t="array" aca="1" ref="AU210" ca="1">IF(AT210=AT209, AU209, INDEX(Parties[Opponent ID], AT210))</f>
        <v>8</v>
      </c>
      <c r="AV210" t="str" cm="1">
        <f t="array" aca="1" ref="AV210" ca="1">IF(AU210=AU209,AV209, INDEX(Monsters[Name], AU210))</f>
        <v>Ripper</v>
      </c>
      <c r="AW210" cm="1">
        <f t="array" aca="1" ref="AW210" ca="1">IF(AND($AT210=$AT209, $CF209=""), CA209, INDEX(Monsters[Health], $AU210))</f>
        <v>31</v>
      </c>
      <c r="AX210" cm="1">
        <f t="array" aca="1" ref="AX210" ca="1">IF(AND($AT210=$AT209, $CF209=""), CB209, INDEX(Monsters[Stamina], $AU210))</f>
        <v>59</v>
      </c>
      <c r="AY210" s="19" cm="1">
        <f t="array" aca="1" ref="AY210" ca="1">IF(AND($AT210=$AT209, $CF209=""), CC209, INDEX(Monsters[Attack], $AU210))</f>
        <v>100</v>
      </c>
      <c r="AZ210" s="19" cm="1">
        <f t="array" aca="1" ref="AZ210" ca="1">IF(AND($AT210=$AT209, $CF209=""), CD209, INDEX(Monsters[Defense], $AU210))</f>
        <v>26</v>
      </c>
      <c r="BA210" s="19" cm="1">
        <f t="array" aca="1" ref="BA210" ca="1">IF(AND($AT210=$AT209, $CF209=""), CE209, INDEX(Monsters[Luck], $AU210))</f>
        <v>70</v>
      </c>
      <c r="BB210" cm="1">
        <f t="array" aca="1" ref="BB210" ca="1">IF(AU210=AU209, BB209, MATCH(INDEX(Monsters[Element], AU210), Elements, 0))</f>
        <v>6</v>
      </c>
      <c r="BC210" s="4" cm="1">
        <f t="array" aca="1" ref="BC210" ca="1">INDEX(Monsters[Chance to Use 2], AU210)</f>
        <v>0.25</v>
      </c>
      <c r="BD210" cm="1">
        <f t="array" aca="1" ref="BD210" ca="1">INDEX(Monsters[Ability 1 ID], AU210)</f>
        <v>7</v>
      </c>
      <c r="BE210" cm="1">
        <f t="array" aca="1" ref="BE210" ca="1">INDEX(Monsters[Ability 2 ID], AU210)</f>
        <v>2</v>
      </c>
      <c r="BF210" cm="1">
        <f t="array" aca="1" ref="BF210" ca="1">INDEX(Abilities[Stamina Cost], BD210)</f>
        <v>5</v>
      </c>
      <c r="BG210" cm="1">
        <f t="array" aca="1" ref="BG210" ca="1">INDEX(Abilities[Stamina Cost], BE210)</f>
        <v>6</v>
      </c>
      <c r="BH210">
        <f t="shared" ca="1" si="152"/>
        <v>1</v>
      </c>
      <c r="BI210">
        <f t="shared" ca="1" si="153"/>
        <v>5</v>
      </c>
      <c r="BJ210">
        <f t="shared" ca="1" si="154"/>
        <v>6</v>
      </c>
      <c r="BK210">
        <f t="shared" ca="1" si="155"/>
        <v>1</v>
      </c>
      <c r="BL210">
        <f t="shared" ca="1" si="156"/>
        <v>7</v>
      </c>
      <c r="BM210" s="19" cm="1">
        <f t="array" aca="1" ref="BM210" ca="1">INDEX(Abilities[Element ID], $BL210)</f>
        <v>3</v>
      </c>
      <c r="BN210" s="19" cm="1">
        <f t="array" aca="1" ref="BN210" ca="1">INDEX(Abilities[Stamina Cost], $BL210)</f>
        <v>5</v>
      </c>
      <c r="BO210" s="19" cm="1">
        <f t="array" aca="1" ref="BO210" ca="1">INDEX(Abilities[Min Damage], $BL210)</f>
        <v>5</v>
      </c>
      <c r="BP210" s="19" cm="1">
        <f t="array" aca="1" ref="BP210" ca="1">INDEX(Abilities[Max Damage], $BL210)</f>
        <v>10</v>
      </c>
      <c r="BQ210" s="15">
        <f t="shared" ca="1" si="157"/>
        <v>6.6154516379544246</v>
      </c>
      <c r="BR210" t="str" cm="1">
        <f t="array" aca="1" ref="BR210" ca="1">INDEX(Abilities[Special Effect], BL210)</f>
        <v>Fortify</v>
      </c>
      <c r="BS210" t="b" cm="1">
        <f t="array" aca="1" ref="BS210" ca="1">RAND() &lt;INDEX(Abilities[Effect Chance], BL210)*BA210/100</f>
        <v>1</v>
      </c>
      <c r="BT210" t="str">
        <f t="shared" ca="1" si="158"/>
        <v>Fortify</v>
      </c>
      <c r="BU210" s="15">
        <f t="shared" ca="1" si="159"/>
        <v>6.6154516379544246</v>
      </c>
      <c r="BV210" s="15">
        <f t="shared" ca="1" si="132"/>
        <v>5.248450054535386</v>
      </c>
      <c r="BW210" t="b">
        <f t="shared" ca="1" si="160"/>
        <v>0</v>
      </c>
      <c r="BX210" t="b">
        <f ca="1">AND(BW210, AT210=COUNTA(Parties[Opponent Party]))</f>
        <v>0</v>
      </c>
      <c r="BY210" s="15" cm="1">
        <f t="array" aca="1" ref="BY210" ca="1">INDEX(ElementMultiplier, AA210, BB210)*100/AZ210</f>
        <v>3.8461538461538463</v>
      </c>
      <c r="BZ210" s="19">
        <f t="shared" ca="1" si="134"/>
        <v>20</v>
      </c>
      <c r="CA210" s="19">
        <f t="shared" ca="1" si="135"/>
        <v>11</v>
      </c>
      <c r="CB210" s="19">
        <f t="shared" ca="1" si="136"/>
        <v>54</v>
      </c>
      <c r="CC210" s="19">
        <f t="shared" ca="1" si="137"/>
        <v>100</v>
      </c>
      <c r="CD210" s="19">
        <f t="shared" ca="1" si="138"/>
        <v>29</v>
      </c>
      <c r="CE210" s="19">
        <f t="shared" ca="1" si="139"/>
        <v>70</v>
      </c>
      <c r="CF210" t="str">
        <f t="shared" ca="1" si="161"/>
        <v/>
      </c>
    </row>
    <row r="211" spans="8:84">
      <c r="H211">
        <f t="shared" ca="1" si="141"/>
        <v>1</v>
      </c>
      <c r="I211" cm="1">
        <f t="array" aca="1" ref="I211" ca="1">IF(H211=H210, I210, INDEX(Parties[Player ID], H211))</f>
        <v>1</v>
      </c>
      <c r="J211" t="str" cm="1">
        <f t="array" aca="1" ref="J211" ca="1">IF(I211=I210,J210, INDEX(Monsters[Name], I211))</f>
        <v>Hades</v>
      </c>
      <c r="K211" cm="1">
        <f t="array" aca="1" ref="K211" ca="1">IF(AND($H211=$H210, CF210=""), AO210, INDEX(Monsters[Health], $I211))</f>
        <v>24</v>
      </c>
      <c r="L211" cm="1">
        <f t="array" aca="1" ref="L211" ca="1">IF(AND($H211=$H210, $CF210=""), AP210, INDEX(Monsters[Stamina], $I211))</f>
        <v>45</v>
      </c>
      <c r="M211" s="19" cm="1">
        <f t="array" aca="1" ref="M211" ca="1">IF(AND($H211=$H210, $CF210=""), AQ210, INDEX(Monsters[Attack], $I211))</f>
        <v>70</v>
      </c>
      <c r="N211" s="19" cm="1">
        <f t="array" aca="1" ref="N211" ca="1">IF(AND($H211=$H210, $CF210=""), AR210, INDEX(Monsters[Defense], $I211))</f>
        <v>72</v>
      </c>
      <c r="O211" s="19" cm="1">
        <f t="array" aca="1" ref="O211" ca="1">IF(AND($H211=$H210, $CF210=""), AS210, INDEX(Monsters[Luck], $I211))</f>
        <v>50</v>
      </c>
      <c r="P211" cm="1">
        <f t="array" aca="1" ref="P211" ca="1">IF(I211=I210, P210, MATCH(INDEX(Monsters[Element], I211), Elements, 0))</f>
        <v>1</v>
      </c>
      <c r="Q211" s="4" cm="1">
        <f t="array" aca="1" ref="Q211" ca="1">INDEX(Monsters[Chance to Use 2], I211)</f>
        <v>0.55000000000000004</v>
      </c>
      <c r="R211" cm="1">
        <f t="array" aca="1" ref="R211" ca="1">INDEX(Monsters[Ability 1 ID], I211)</f>
        <v>1</v>
      </c>
      <c r="S211" cm="1">
        <f t="array" aca="1" ref="S211" ca="1">INDEX(Monsters[Ability 2 ID], I211)</f>
        <v>7</v>
      </c>
      <c r="T211" cm="1">
        <f t="array" aca="1" ref="T211" ca="1">INDEX(Abilities[Stamina Cost], R211)</f>
        <v>5</v>
      </c>
      <c r="U211" cm="1">
        <f t="array" aca="1" ref="U211" ca="1">INDEX(Abilities[Stamina Cost], S211)</f>
        <v>5</v>
      </c>
      <c r="V211">
        <f t="shared" ca="1" si="142"/>
        <v>1</v>
      </c>
      <c r="W211">
        <f t="shared" ca="1" si="143"/>
        <v>5</v>
      </c>
      <c r="X211">
        <f t="shared" ca="1" si="144"/>
        <v>5</v>
      </c>
      <c r="Y211">
        <f t="shared" ca="1" si="145"/>
        <v>1</v>
      </c>
      <c r="Z211">
        <f t="shared" ca="1" si="146"/>
        <v>1</v>
      </c>
      <c r="AA211" s="19" cm="1">
        <f t="array" aca="1" ref="AA211" ca="1">INDEX(Abilities[Element ID], $Z211)</f>
        <v>1</v>
      </c>
      <c r="AB211" s="19" cm="1">
        <f t="array" aca="1" ref="AB211" ca="1">INDEX(Abilities[Stamina Cost], $Z211)</f>
        <v>5</v>
      </c>
      <c r="AC211" s="19" cm="1">
        <f t="array" aca="1" ref="AC211" ca="1">INDEX(Abilities[Min Damage], $Z211)</f>
        <v>3.5</v>
      </c>
      <c r="AD211" s="19" cm="1">
        <f t="array" aca="1" ref="AD211" ca="1">INDEX(Abilities[Max Damage], $Z211)</f>
        <v>10</v>
      </c>
      <c r="AE211" s="15">
        <f t="shared" ca="1" si="147"/>
        <v>3.2798396239016592</v>
      </c>
      <c r="AF211" t="str" cm="1">
        <f t="array" aca="1" ref="AF211" ca="1">INDEX(Abilities[Special Effect], Z211)</f>
        <v>Hit Chance</v>
      </c>
      <c r="AG211" t="b" cm="1">
        <f t="array" aca="1" ref="AG211" ca="1">RAND() &lt;INDEX(Abilities[Effect Chance], Z211)*O211/100</f>
        <v>0</v>
      </c>
      <c r="AH211" t="str">
        <f t="shared" ca="1" si="148"/>
        <v/>
      </c>
      <c r="AI211" s="15">
        <f t="shared" ca="1" si="149"/>
        <v>0</v>
      </c>
      <c r="AJ211" s="15">
        <f t="shared" ca="1" si="115"/>
        <v>7.3171360070427518</v>
      </c>
      <c r="AK211" t="b">
        <f t="shared" ca="1" si="150"/>
        <v>0</v>
      </c>
      <c r="AL211" t="b">
        <f ca="1">AND(AK211, H211=COUNTA(Parties[Player Party]))</f>
        <v>0</v>
      </c>
      <c r="AM211" s="15" cm="1">
        <f t="array" aca="1" ref="AM211" ca="1">INDEX(ElementMultiplier, BM211, P211)*100/N211</f>
        <v>0.69444444444444442</v>
      </c>
      <c r="AN211" s="15">
        <f t="shared" ca="1" si="117"/>
        <v>5</v>
      </c>
      <c r="AO211" s="19">
        <f t="shared" ca="1" si="118"/>
        <v>19</v>
      </c>
      <c r="AP211" s="19">
        <f t="shared" ca="1" si="119"/>
        <v>40</v>
      </c>
      <c r="AQ211" s="19">
        <f t="shared" ca="1" si="120"/>
        <v>70</v>
      </c>
      <c r="AR211" s="19">
        <f t="shared" ca="1" si="121"/>
        <v>72</v>
      </c>
      <c r="AS211" s="19">
        <f t="shared" ca="1" si="122"/>
        <v>50</v>
      </c>
      <c r="AT211">
        <f t="shared" ca="1" si="151"/>
        <v>1</v>
      </c>
      <c r="AU211" cm="1">
        <f t="array" aca="1" ref="AU211" ca="1">IF(AT211=AT210, AU210, INDEX(Parties[Opponent ID], AT211))</f>
        <v>8</v>
      </c>
      <c r="AV211" t="str" cm="1">
        <f t="array" aca="1" ref="AV211" ca="1">IF(AU211=AU210,AV210, INDEX(Monsters[Name], AU211))</f>
        <v>Ripper</v>
      </c>
      <c r="AW211" cm="1">
        <f t="array" aca="1" ref="AW211" ca="1">IF(AND($AT211=$AT210, $CF210=""), CA210, INDEX(Monsters[Health], $AU211))</f>
        <v>11</v>
      </c>
      <c r="AX211" cm="1">
        <f t="array" aca="1" ref="AX211" ca="1">IF(AND($AT211=$AT210, $CF210=""), CB210, INDEX(Monsters[Stamina], $AU211))</f>
        <v>54</v>
      </c>
      <c r="AY211" s="19" cm="1">
        <f t="array" aca="1" ref="AY211" ca="1">IF(AND($AT211=$AT210, $CF210=""), CC210, INDEX(Monsters[Attack], $AU211))</f>
        <v>100</v>
      </c>
      <c r="AZ211" s="19" cm="1">
        <f t="array" aca="1" ref="AZ211" ca="1">IF(AND($AT211=$AT210, $CF210=""), CD210, INDEX(Monsters[Defense], $AU211))</f>
        <v>29</v>
      </c>
      <c r="BA211" s="19" cm="1">
        <f t="array" aca="1" ref="BA211" ca="1">IF(AND($AT211=$AT210, $CF210=""), CE210, INDEX(Monsters[Luck], $AU211))</f>
        <v>70</v>
      </c>
      <c r="BB211" cm="1">
        <f t="array" aca="1" ref="BB211" ca="1">IF(AU211=AU210, BB210, MATCH(INDEX(Monsters[Element], AU211), Elements, 0))</f>
        <v>6</v>
      </c>
      <c r="BC211" s="4" cm="1">
        <f t="array" aca="1" ref="BC211" ca="1">INDEX(Monsters[Chance to Use 2], AU211)</f>
        <v>0.25</v>
      </c>
      <c r="BD211" cm="1">
        <f t="array" aca="1" ref="BD211" ca="1">INDEX(Monsters[Ability 1 ID], AU211)</f>
        <v>7</v>
      </c>
      <c r="BE211" cm="1">
        <f t="array" aca="1" ref="BE211" ca="1">INDEX(Monsters[Ability 2 ID], AU211)</f>
        <v>2</v>
      </c>
      <c r="BF211" cm="1">
        <f t="array" aca="1" ref="BF211" ca="1">INDEX(Abilities[Stamina Cost], BD211)</f>
        <v>5</v>
      </c>
      <c r="BG211" cm="1">
        <f t="array" aca="1" ref="BG211" ca="1">INDEX(Abilities[Stamina Cost], BE211)</f>
        <v>6</v>
      </c>
      <c r="BH211">
        <f t="shared" ca="1" si="152"/>
        <v>1</v>
      </c>
      <c r="BI211">
        <f t="shared" ca="1" si="153"/>
        <v>5</v>
      </c>
      <c r="BJ211">
        <f t="shared" ca="1" si="154"/>
        <v>6</v>
      </c>
      <c r="BK211">
        <f t="shared" ca="1" si="155"/>
        <v>1</v>
      </c>
      <c r="BL211">
        <f t="shared" ca="1" si="156"/>
        <v>7</v>
      </c>
      <c r="BM211" s="19" cm="1">
        <f t="array" aca="1" ref="BM211" ca="1">INDEX(Abilities[Element ID], $BL211)</f>
        <v>3</v>
      </c>
      <c r="BN211" s="19" cm="1">
        <f t="array" aca="1" ref="BN211" ca="1">INDEX(Abilities[Stamina Cost], $BL211)</f>
        <v>5</v>
      </c>
      <c r="BO211" s="19" cm="1">
        <f t="array" aca="1" ref="BO211" ca="1">INDEX(Abilities[Min Damage], $BL211)</f>
        <v>5</v>
      </c>
      <c r="BP211" s="19" cm="1">
        <f t="array" aca="1" ref="BP211" ca="1">INDEX(Abilities[Max Damage], $BL211)</f>
        <v>10</v>
      </c>
      <c r="BQ211" s="15">
        <f t="shared" ca="1" si="157"/>
        <v>7.3171360070427518</v>
      </c>
      <c r="BR211" t="str" cm="1">
        <f t="array" aca="1" ref="BR211" ca="1">INDEX(Abilities[Special Effect], BL211)</f>
        <v>Fortify</v>
      </c>
      <c r="BS211" t="b" cm="1">
        <f t="array" aca="1" ref="BS211" ca="1">RAND() &lt;INDEX(Abilities[Effect Chance], BL211)*BA211/100</f>
        <v>1</v>
      </c>
      <c r="BT211" t="str">
        <f t="shared" ca="1" si="158"/>
        <v>Fortify</v>
      </c>
      <c r="BU211" s="15">
        <f t="shared" ca="1" si="159"/>
        <v>7.3171360070427518</v>
      </c>
      <c r="BV211" s="15">
        <f t="shared" ca="1" si="132"/>
        <v>0</v>
      </c>
      <c r="BW211" t="b">
        <f t="shared" ca="1" si="160"/>
        <v>0</v>
      </c>
      <c r="BX211" t="b">
        <f ca="1">AND(BW211, AT211=COUNTA(Parties[Opponent Party]))</f>
        <v>0</v>
      </c>
      <c r="BY211" s="15" cm="1">
        <f t="array" aca="1" ref="BY211" ca="1">INDEX(ElementMultiplier, AA211, BB211)*100/AZ211</f>
        <v>5.1724137931034484</v>
      </c>
      <c r="BZ211" s="19">
        <f t="shared" ca="1" si="134"/>
        <v>0</v>
      </c>
      <c r="CA211" s="19">
        <f t="shared" ca="1" si="135"/>
        <v>11</v>
      </c>
      <c r="CB211" s="19">
        <f t="shared" ca="1" si="136"/>
        <v>49</v>
      </c>
      <c r="CC211" s="19">
        <f t="shared" ca="1" si="137"/>
        <v>100</v>
      </c>
      <c r="CD211" s="19">
        <f t="shared" ca="1" si="138"/>
        <v>32</v>
      </c>
      <c r="CE211" s="19">
        <f t="shared" ca="1" si="139"/>
        <v>70</v>
      </c>
      <c r="CF211" t="str">
        <f t="shared" ca="1" si="161"/>
        <v/>
      </c>
    </row>
    <row r="212" spans="8:84">
      <c r="H212">
        <f t="shared" ca="1" si="141"/>
        <v>1</v>
      </c>
      <c r="I212" cm="1">
        <f t="array" aca="1" ref="I212" ca="1">IF(H212=H211, I211, INDEX(Parties[Player ID], H212))</f>
        <v>1</v>
      </c>
      <c r="J212" t="str" cm="1">
        <f t="array" aca="1" ref="J212" ca="1">IF(I212=I211,J211, INDEX(Monsters[Name], I212))</f>
        <v>Hades</v>
      </c>
      <c r="K212" cm="1">
        <f t="array" aca="1" ref="K212" ca="1">IF(AND($H212=$H211, CF211=""), AO211, INDEX(Monsters[Health], $I212))</f>
        <v>19</v>
      </c>
      <c r="L212" cm="1">
        <f t="array" aca="1" ref="L212" ca="1">IF(AND($H212=$H211, $CF211=""), AP211, INDEX(Monsters[Stamina], $I212))</f>
        <v>40</v>
      </c>
      <c r="M212" s="19" cm="1">
        <f t="array" aca="1" ref="M212" ca="1">IF(AND($H212=$H211, $CF211=""), AQ211, INDEX(Monsters[Attack], $I212))</f>
        <v>70</v>
      </c>
      <c r="N212" s="19" cm="1">
        <f t="array" aca="1" ref="N212" ca="1">IF(AND($H212=$H211, $CF211=""), AR211, INDEX(Monsters[Defense], $I212))</f>
        <v>72</v>
      </c>
      <c r="O212" s="19" cm="1">
        <f t="array" aca="1" ref="O212" ca="1">IF(AND($H212=$H211, $CF211=""), AS211, INDEX(Monsters[Luck], $I212))</f>
        <v>50</v>
      </c>
      <c r="P212" cm="1">
        <f t="array" aca="1" ref="P212" ca="1">IF(I212=I211, P211, MATCH(INDEX(Monsters[Element], I212), Elements, 0))</f>
        <v>1</v>
      </c>
      <c r="Q212" s="4" cm="1">
        <f t="array" aca="1" ref="Q212" ca="1">INDEX(Monsters[Chance to Use 2], I212)</f>
        <v>0.55000000000000004</v>
      </c>
      <c r="R212" cm="1">
        <f t="array" aca="1" ref="R212" ca="1">INDEX(Monsters[Ability 1 ID], I212)</f>
        <v>1</v>
      </c>
      <c r="S212" cm="1">
        <f t="array" aca="1" ref="S212" ca="1">INDEX(Monsters[Ability 2 ID], I212)</f>
        <v>7</v>
      </c>
      <c r="T212" cm="1">
        <f t="array" aca="1" ref="T212" ca="1">INDEX(Abilities[Stamina Cost], R212)</f>
        <v>5</v>
      </c>
      <c r="U212" cm="1">
        <f t="array" aca="1" ref="U212" ca="1">INDEX(Abilities[Stamina Cost], S212)</f>
        <v>5</v>
      </c>
      <c r="V212">
        <f t="shared" ca="1" si="142"/>
        <v>1</v>
      </c>
      <c r="W212">
        <f t="shared" ca="1" si="143"/>
        <v>5</v>
      </c>
      <c r="X212">
        <f t="shared" ca="1" si="144"/>
        <v>5</v>
      </c>
      <c r="Y212">
        <f t="shared" ca="1" si="145"/>
        <v>2</v>
      </c>
      <c r="Z212">
        <f t="shared" ca="1" si="146"/>
        <v>7</v>
      </c>
      <c r="AA212" s="19" cm="1">
        <f t="array" aca="1" ref="AA212" ca="1">INDEX(Abilities[Element ID], $Z212)</f>
        <v>3</v>
      </c>
      <c r="AB212" s="19" cm="1">
        <f t="array" aca="1" ref="AB212" ca="1">INDEX(Abilities[Stamina Cost], $Z212)</f>
        <v>5</v>
      </c>
      <c r="AC212" s="19" cm="1">
        <f t="array" aca="1" ref="AC212" ca="1">INDEX(Abilities[Min Damage], $Z212)</f>
        <v>5</v>
      </c>
      <c r="AD212" s="19" cm="1">
        <f t="array" aca="1" ref="AD212" ca="1">INDEX(Abilities[Max Damage], $Z212)</f>
        <v>10</v>
      </c>
      <c r="AE212" s="15">
        <f t="shared" ca="1" si="147"/>
        <v>5.354964848167227</v>
      </c>
      <c r="AF212" t="str" cm="1">
        <f t="array" aca="1" ref="AF212" ca="1">INDEX(Abilities[Special Effect], Z212)</f>
        <v>Fortify</v>
      </c>
      <c r="AG212" t="b" cm="1">
        <f t="array" aca="1" ref="AG212" ca="1">RAND() &lt;INDEX(Abilities[Effect Chance], Z212)*O212/100</f>
        <v>1</v>
      </c>
      <c r="AH212" t="str">
        <f t="shared" ca="1" si="148"/>
        <v>Fortify</v>
      </c>
      <c r="AI212" s="15">
        <f t="shared" ca="1" si="149"/>
        <v>5.354964848167227</v>
      </c>
      <c r="AJ212" s="15">
        <f t="shared" ca="1" si="115"/>
        <v>8.8675973228020251</v>
      </c>
      <c r="AK212" t="b">
        <f t="shared" ca="1" si="150"/>
        <v>0</v>
      </c>
      <c r="AL212" t="b">
        <f ca="1">AND(AK212, H212=COUNTA(Parties[Player Party]))</f>
        <v>0</v>
      </c>
      <c r="AM212" s="15" cm="1">
        <f t="array" aca="1" ref="AM212" ca="1">INDEX(ElementMultiplier, BM212, P212)*100/N212</f>
        <v>0.69444444444444442</v>
      </c>
      <c r="AN212" s="15">
        <f t="shared" ca="1" si="117"/>
        <v>6</v>
      </c>
      <c r="AO212" s="19">
        <f t="shared" ca="1" si="118"/>
        <v>13</v>
      </c>
      <c r="AP212" s="19">
        <f t="shared" ca="1" si="119"/>
        <v>35</v>
      </c>
      <c r="AQ212" s="19">
        <f t="shared" ca="1" si="120"/>
        <v>70</v>
      </c>
      <c r="AR212" s="19">
        <f t="shared" ca="1" si="121"/>
        <v>79</v>
      </c>
      <c r="AS212" s="19">
        <f t="shared" ca="1" si="122"/>
        <v>50</v>
      </c>
      <c r="AT212">
        <f t="shared" ca="1" si="151"/>
        <v>1</v>
      </c>
      <c r="AU212" cm="1">
        <f t="array" aca="1" ref="AU212" ca="1">IF(AT212=AT211, AU211, INDEX(Parties[Opponent ID], AT212))</f>
        <v>8</v>
      </c>
      <c r="AV212" t="str" cm="1">
        <f t="array" aca="1" ref="AV212" ca="1">IF(AU212=AU211,AV211, INDEX(Monsters[Name], AU212))</f>
        <v>Ripper</v>
      </c>
      <c r="AW212" cm="1">
        <f t="array" aca="1" ref="AW212" ca="1">IF(AND($AT212=$AT211, $CF211=""), CA211, INDEX(Monsters[Health], $AU212))</f>
        <v>11</v>
      </c>
      <c r="AX212" cm="1">
        <f t="array" aca="1" ref="AX212" ca="1">IF(AND($AT212=$AT211, $CF211=""), CB211, INDEX(Monsters[Stamina], $AU212))</f>
        <v>49</v>
      </c>
      <c r="AY212" s="19" cm="1">
        <f t="array" aca="1" ref="AY212" ca="1">IF(AND($AT212=$AT211, $CF211=""), CC211, INDEX(Monsters[Attack], $AU212))</f>
        <v>100</v>
      </c>
      <c r="AZ212" s="19" cm="1">
        <f t="array" aca="1" ref="AZ212" ca="1">IF(AND($AT212=$AT211, $CF211=""), CD211, INDEX(Monsters[Defense], $AU212))</f>
        <v>32</v>
      </c>
      <c r="BA212" s="19" cm="1">
        <f t="array" aca="1" ref="BA212" ca="1">IF(AND($AT212=$AT211, $CF211=""), CE211, INDEX(Monsters[Luck], $AU212))</f>
        <v>70</v>
      </c>
      <c r="BB212" cm="1">
        <f t="array" aca="1" ref="BB212" ca="1">IF(AU212=AU211, BB211, MATCH(INDEX(Monsters[Element], AU212), Elements, 0))</f>
        <v>6</v>
      </c>
      <c r="BC212" s="4" cm="1">
        <f t="array" aca="1" ref="BC212" ca="1">INDEX(Monsters[Chance to Use 2], AU212)</f>
        <v>0.25</v>
      </c>
      <c r="BD212" cm="1">
        <f t="array" aca="1" ref="BD212" ca="1">INDEX(Monsters[Ability 1 ID], AU212)</f>
        <v>7</v>
      </c>
      <c r="BE212" cm="1">
        <f t="array" aca="1" ref="BE212" ca="1">INDEX(Monsters[Ability 2 ID], AU212)</f>
        <v>2</v>
      </c>
      <c r="BF212" cm="1">
        <f t="array" aca="1" ref="BF212" ca="1">INDEX(Abilities[Stamina Cost], BD212)</f>
        <v>5</v>
      </c>
      <c r="BG212" cm="1">
        <f t="array" aca="1" ref="BG212" ca="1">INDEX(Abilities[Stamina Cost], BE212)</f>
        <v>6</v>
      </c>
      <c r="BH212">
        <f t="shared" ca="1" si="152"/>
        <v>1</v>
      </c>
      <c r="BI212">
        <f t="shared" ca="1" si="153"/>
        <v>5</v>
      </c>
      <c r="BJ212">
        <f t="shared" ca="1" si="154"/>
        <v>6</v>
      </c>
      <c r="BK212">
        <f t="shared" ca="1" si="155"/>
        <v>1</v>
      </c>
      <c r="BL212">
        <f t="shared" ca="1" si="156"/>
        <v>7</v>
      </c>
      <c r="BM212" s="19" cm="1">
        <f t="array" aca="1" ref="BM212" ca="1">INDEX(Abilities[Element ID], $BL212)</f>
        <v>3</v>
      </c>
      <c r="BN212" s="19" cm="1">
        <f t="array" aca="1" ref="BN212" ca="1">INDEX(Abilities[Stamina Cost], $BL212)</f>
        <v>5</v>
      </c>
      <c r="BO212" s="19" cm="1">
        <f t="array" aca="1" ref="BO212" ca="1">INDEX(Abilities[Min Damage], $BL212)</f>
        <v>5</v>
      </c>
      <c r="BP212" s="19" cm="1">
        <f t="array" aca="1" ref="BP212" ca="1">INDEX(Abilities[Max Damage], $BL212)</f>
        <v>10</v>
      </c>
      <c r="BQ212" s="15">
        <f t="shared" ca="1" si="157"/>
        <v>8.8675973228020251</v>
      </c>
      <c r="BR212" t="str" cm="1">
        <f t="array" aca="1" ref="BR212" ca="1">INDEX(Abilities[Special Effect], BL212)</f>
        <v>Fortify</v>
      </c>
      <c r="BS212" t="b" cm="1">
        <f t="array" aca="1" ref="BS212" ca="1">RAND() &lt;INDEX(Abilities[Effect Chance], BL212)*BA212/100</f>
        <v>1</v>
      </c>
      <c r="BT212" t="str">
        <f t="shared" ca="1" si="158"/>
        <v>Fortify</v>
      </c>
      <c r="BU212" s="15">
        <f t="shared" ca="1" si="159"/>
        <v>8.8675973228020251</v>
      </c>
      <c r="BV212" s="15">
        <f t="shared" ca="1" si="132"/>
        <v>5.354964848167227</v>
      </c>
      <c r="BW212" t="b">
        <f t="shared" ca="1" si="160"/>
        <v>1</v>
      </c>
      <c r="BX212" t="b">
        <f ca="1">AND(BW212, AT212=COUNTA(Parties[Opponent Party]))</f>
        <v>1</v>
      </c>
      <c r="BY212" s="15" cm="1">
        <f t="array" aca="1" ref="BY212" ca="1">INDEX(ElementMultiplier, AA212, BB212)*100/AZ212</f>
        <v>3.125</v>
      </c>
      <c r="BZ212" s="19">
        <f t="shared" ca="1" si="134"/>
        <v>17</v>
      </c>
      <c r="CA212" s="19">
        <f t="shared" ca="1" si="135"/>
        <v>0</v>
      </c>
      <c r="CB212" s="19">
        <f t="shared" ca="1" si="136"/>
        <v>44</v>
      </c>
      <c r="CC212" s="19">
        <f t="shared" ca="1" si="137"/>
        <v>100</v>
      </c>
      <c r="CD212" s="19">
        <f t="shared" ca="1" si="138"/>
        <v>35</v>
      </c>
      <c r="CE212" s="19">
        <f t="shared" ca="1" si="139"/>
        <v>70</v>
      </c>
      <c r="CF212" t="str">
        <f t="shared" ca="1" si="161"/>
        <v>Player</v>
      </c>
    </row>
    <row r="213" spans="8:84">
      <c r="H213">
        <f t="shared" ca="1" si="141"/>
        <v>1</v>
      </c>
      <c r="I213" cm="1">
        <f t="array" aca="1" ref="I213" ca="1">IF(H213=H212, I212, INDEX(Parties[Player ID], H213))</f>
        <v>1</v>
      </c>
      <c r="J213" t="str" cm="1">
        <f t="array" aca="1" ref="J213" ca="1">IF(I213=I212,J212, INDEX(Monsters[Name], I213))</f>
        <v>Hades</v>
      </c>
      <c r="K213" cm="1">
        <f t="array" aca="1" ref="K213" ca="1">IF(AND($H213=$H212, CF212=""), AO212, INDEX(Monsters[Health], $I213))</f>
        <v>80</v>
      </c>
      <c r="L213" cm="1">
        <f t="array" aca="1" ref="L213" ca="1">IF(AND($H213=$H212, $CF212=""), AP212, INDEX(Monsters[Stamina], $I213))</f>
        <v>80</v>
      </c>
      <c r="M213" s="19" cm="1">
        <f t="array" aca="1" ref="M213" ca="1">IF(AND($H213=$H212, $CF212=""), AQ212, INDEX(Monsters[Attack], $I213))</f>
        <v>70</v>
      </c>
      <c r="N213" s="19" cm="1">
        <f t="array" aca="1" ref="N213" ca="1">IF(AND($H213=$H212, $CF212=""), AR212, INDEX(Monsters[Defense], $I213))</f>
        <v>65</v>
      </c>
      <c r="O213" s="19" cm="1">
        <f t="array" aca="1" ref="O213" ca="1">IF(AND($H213=$H212, $CF212=""), AS212, INDEX(Monsters[Luck], $I213))</f>
        <v>50</v>
      </c>
      <c r="P213" cm="1">
        <f t="array" aca="1" ref="P213" ca="1">IF(I213=I212, P212, MATCH(INDEX(Monsters[Element], I213), Elements, 0))</f>
        <v>1</v>
      </c>
      <c r="Q213" s="4" cm="1">
        <f t="array" aca="1" ref="Q213" ca="1">INDEX(Monsters[Chance to Use 2], I213)</f>
        <v>0.55000000000000004</v>
      </c>
      <c r="R213" cm="1">
        <f t="array" aca="1" ref="R213" ca="1">INDEX(Monsters[Ability 1 ID], I213)</f>
        <v>1</v>
      </c>
      <c r="S213" cm="1">
        <f t="array" aca="1" ref="S213" ca="1">INDEX(Monsters[Ability 2 ID], I213)</f>
        <v>7</v>
      </c>
      <c r="T213" cm="1">
        <f t="array" aca="1" ref="T213" ca="1">INDEX(Abilities[Stamina Cost], R213)</f>
        <v>5</v>
      </c>
      <c r="U213" cm="1">
        <f t="array" aca="1" ref="U213" ca="1">INDEX(Abilities[Stamina Cost], S213)</f>
        <v>5</v>
      </c>
      <c r="V213">
        <f t="shared" ca="1" si="142"/>
        <v>1</v>
      </c>
      <c r="W213">
        <f t="shared" ca="1" si="143"/>
        <v>5</v>
      </c>
      <c r="X213">
        <f t="shared" ca="1" si="144"/>
        <v>5</v>
      </c>
      <c r="Y213">
        <f t="shared" ca="1" si="145"/>
        <v>2</v>
      </c>
      <c r="Z213">
        <f t="shared" ca="1" si="146"/>
        <v>7</v>
      </c>
      <c r="AA213" s="19" cm="1">
        <f t="array" aca="1" ref="AA213" ca="1">INDEX(Abilities[Element ID], $Z213)</f>
        <v>3</v>
      </c>
      <c r="AB213" s="19" cm="1">
        <f t="array" aca="1" ref="AB213" ca="1">INDEX(Abilities[Stamina Cost], $Z213)</f>
        <v>5</v>
      </c>
      <c r="AC213" s="19" cm="1">
        <f t="array" aca="1" ref="AC213" ca="1">INDEX(Abilities[Min Damage], $Z213)</f>
        <v>5</v>
      </c>
      <c r="AD213" s="19" cm="1">
        <f t="array" aca="1" ref="AD213" ca="1">INDEX(Abilities[Max Damage], $Z213)</f>
        <v>10</v>
      </c>
      <c r="AE213" s="15">
        <f t="shared" ca="1" si="147"/>
        <v>5.5366727009521313</v>
      </c>
      <c r="AF213" t="str" cm="1">
        <f t="array" aca="1" ref="AF213" ca="1">INDEX(Abilities[Special Effect], Z213)</f>
        <v>Fortify</v>
      </c>
      <c r="AG213" t="b" cm="1">
        <f t="array" aca="1" ref="AG213" ca="1">RAND() &lt;INDEX(Abilities[Effect Chance], Z213)*O213/100</f>
        <v>0</v>
      </c>
      <c r="AH213" t="str">
        <f t="shared" ca="1" si="148"/>
        <v/>
      </c>
      <c r="AI213" s="15">
        <f t="shared" ca="1" si="149"/>
        <v>5.5366727009521313</v>
      </c>
      <c r="AJ213" s="15">
        <f t="shared" ca="1" si="115"/>
        <v>6.8698322225728292</v>
      </c>
      <c r="AK213" t="b">
        <f t="shared" ca="1" si="150"/>
        <v>0</v>
      </c>
      <c r="AL213" t="b">
        <f ca="1">AND(AK213, H213=COUNTA(Parties[Player Party]))</f>
        <v>0</v>
      </c>
      <c r="AM213" s="15" cm="1">
        <f t="array" aca="1" ref="AM213" ca="1">INDEX(ElementMultiplier, BM213, P213)*100/N213</f>
        <v>0.76923076923076927</v>
      </c>
      <c r="AN213" s="15">
        <f t="shared" ca="1" si="117"/>
        <v>5</v>
      </c>
      <c r="AO213" s="19">
        <f t="shared" ca="1" si="118"/>
        <v>75</v>
      </c>
      <c r="AP213" s="19">
        <f t="shared" ca="1" si="119"/>
        <v>75</v>
      </c>
      <c r="AQ213" s="19">
        <f t="shared" ca="1" si="120"/>
        <v>70</v>
      </c>
      <c r="AR213" s="19">
        <f t="shared" ca="1" si="121"/>
        <v>65</v>
      </c>
      <c r="AS213" s="19">
        <f t="shared" ca="1" si="122"/>
        <v>50</v>
      </c>
      <c r="AT213">
        <f t="shared" ca="1" si="151"/>
        <v>1</v>
      </c>
      <c r="AU213" cm="1">
        <f t="array" aca="1" ref="AU213" ca="1">IF(AT213=AT212, AU212, INDEX(Parties[Opponent ID], AT213))</f>
        <v>8</v>
      </c>
      <c r="AV213" t="str" cm="1">
        <f t="array" aca="1" ref="AV213" ca="1">IF(AU213=AU212,AV212, INDEX(Monsters[Name], AU213))</f>
        <v>Ripper</v>
      </c>
      <c r="AW213" cm="1">
        <f t="array" aca="1" ref="AW213" ca="1">IF(AND($AT213=$AT212, $CF212=""), CA212, INDEX(Monsters[Health], $AU213))</f>
        <v>120</v>
      </c>
      <c r="AX213" cm="1">
        <f t="array" aca="1" ref="AX213" ca="1">IF(AND($AT213=$AT212, $CF212=""), CB212, INDEX(Monsters[Stamina], $AU213))</f>
        <v>90</v>
      </c>
      <c r="AY213" s="19" cm="1">
        <f t="array" aca="1" ref="AY213" ca="1">IF(AND($AT213=$AT212, $CF212=""), CC212, INDEX(Monsters[Attack], $AU213))</f>
        <v>100</v>
      </c>
      <c r="AZ213" s="19" cm="1">
        <f t="array" aca="1" ref="AZ213" ca="1">IF(AND($AT213=$AT212, $CF212=""), CD212, INDEX(Monsters[Defense], $AU213))</f>
        <v>18</v>
      </c>
      <c r="BA213" s="19" cm="1">
        <f t="array" aca="1" ref="BA213" ca="1">IF(AND($AT213=$AT212, $CF212=""), CE212, INDEX(Monsters[Luck], $AU213))</f>
        <v>70</v>
      </c>
      <c r="BB213" cm="1">
        <f t="array" aca="1" ref="BB213" ca="1">IF(AU213=AU212, BB212, MATCH(INDEX(Monsters[Element], AU213), Elements, 0))</f>
        <v>6</v>
      </c>
      <c r="BC213" s="4" cm="1">
        <f t="array" aca="1" ref="BC213" ca="1">INDEX(Monsters[Chance to Use 2], AU213)</f>
        <v>0.25</v>
      </c>
      <c r="BD213" cm="1">
        <f t="array" aca="1" ref="BD213" ca="1">INDEX(Monsters[Ability 1 ID], AU213)</f>
        <v>7</v>
      </c>
      <c r="BE213" cm="1">
        <f t="array" aca="1" ref="BE213" ca="1">INDEX(Monsters[Ability 2 ID], AU213)</f>
        <v>2</v>
      </c>
      <c r="BF213" cm="1">
        <f t="array" aca="1" ref="BF213" ca="1">INDEX(Abilities[Stamina Cost], BD213)</f>
        <v>5</v>
      </c>
      <c r="BG213" cm="1">
        <f t="array" aca="1" ref="BG213" ca="1">INDEX(Abilities[Stamina Cost], BE213)</f>
        <v>6</v>
      </c>
      <c r="BH213">
        <f t="shared" ca="1" si="152"/>
        <v>1</v>
      </c>
      <c r="BI213">
        <f t="shared" ca="1" si="153"/>
        <v>5</v>
      </c>
      <c r="BJ213">
        <f t="shared" ca="1" si="154"/>
        <v>6</v>
      </c>
      <c r="BK213">
        <f t="shared" ca="1" si="155"/>
        <v>1</v>
      </c>
      <c r="BL213">
        <f t="shared" ca="1" si="156"/>
        <v>7</v>
      </c>
      <c r="BM213" s="19" cm="1">
        <f t="array" aca="1" ref="BM213" ca="1">INDEX(Abilities[Element ID], $BL213)</f>
        <v>3</v>
      </c>
      <c r="BN213" s="19" cm="1">
        <f t="array" aca="1" ref="BN213" ca="1">INDEX(Abilities[Stamina Cost], $BL213)</f>
        <v>5</v>
      </c>
      <c r="BO213" s="19" cm="1">
        <f t="array" aca="1" ref="BO213" ca="1">INDEX(Abilities[Min Damage], $BL213)</f>
        <v>5</v>
      </c>
      <c r="BP213" s="19" cm="1">
        <f t="array" aca="1" ref="BP213" ca="1">INDEX(Abilities[Max Damage], $BL213)</f>
        <v>10</v>
      </c>
      <c r="BQ213" s="15">
        <f t="shared" ca="1" si="157"/>
        <v>6.8698322225728292</v>
      </c>
      <c r="BR213" t="str" cm="1">
        <f t="array" aca="1" ref="BR213" ca="1">INDEX(Abilities[Special Effect], BL213)</f>
        <v>Fortify</v>
      </c>
      <c r="BS213" t="b" cm="1">
        <f t="array" aca="1" ref="BS213" ca="1">RAND() &lt;INDEX(Abilities[Effect Chance], BL213)*BA213/100</f>
        <v>0</v>
      </c>
      <c r="BT213" t="str">
        <f t="shared" ca="1" si="158"/>
        <v/>
      </c>
      <c r="BU213" s="15">
        <f t="shared" ca="1" si="159"/>
        <v>6.8698322225728292</v>
      </c>
      <c r="BV213" s="15">
        <f t="shared" ca="1" si="132"/>
        <v>5.5366727009521313</v>
      </c>
      <c r="BW213" t="b">
        <f t="shared" ca="1" si="160"/>
        <v>0</v>
      </c>
      <c r="BX213" t="b">
        <f ca="1">AND(BW213, AT213=COUNTA(Parties[Opponent Party]))</f>
        <v>0</v>
      </c>
      <c r="BY213" s="15" cm="1">
        <f t="array" aca="1" ref="BY213" ca="1">INDEX(ElementMultiplier, AA213, BB213)*100/AZ213</f>
        <v>5.5555555555555554</v>
      </c>
      <c r="BZ213" s="19">
        <f t="shared" ca="1" si="134"/>
        <v>31</v>
      </c>
      <c r="CA213" s="19">
        <f t="shared" ca="1" si="135"/>
        <v>89</v>
      </c>
      <c r="CB213" s="19">
        <f t="shared" ca="1" si="136"/>
        <v>85</v>
      </c>
      <c r="CC213" s="19">
        <f t="shared" ca="1" si="137"/>
        <v>100</v>
      </c>
      <c r="CD213" s="19">
        <f t="shared" ca="1" si="138"/>
        <v>18</v>
      </c>
      <c r="CE213" s="19">
        <f t="shared" ca="1" si="139"/>
        <v>70</v>
      </c>
      <c r="CF213" t="str">
        <f t="shared" ca="1" si="161"/>
        <v/>
      </c>
    </row>
    <row r="214" spans="8:84">
      <c r="H214">
        <f t="shared" ca="1" si="141"/>
        <v>1</v>
      </c>
      <c r="I214" cm="1">
        <f t="array" aca="1" ref="I214" ca="1">IF(H214=H213, I213, INDEX(Parties[Player ID], H214))</f>
        <v>1</v>
      </c>
      <c r="J214" t="str" cm="1">
        <f t="array" aca="1" ref="J214" ca="1">IF(I214=I213,J213, INDEX(Monsters[Name], I214))</f>
        <v>Hades</v>
      </c>
      <c r="K214" cm="1">
        <f t="array" aca="1" ref="K214" ca="1">IF(AND($H214=$H213, CF213=""), AO213, INDEX(Monsters[Health], $I214))</f>
        <v>75</v>
      </c>
      <c r="L214" cm="1">
        <f t="array" aca="1" ref="L214" ca="1">IF(AND($H214=$H213, $CF213=""), AP213, INDEX(Monsters[Stamina], $I214))</f>
        <v>75</v>
      </c>
      <c r="M214" s="19" cm="1">
        <f t="array" aca="1" ref="M214" ca="1">IF(AND($H214=$H213, $CF213=""), AQ213, INDEX(Monsters[Attack], $I214))</f>
        <v>70</v>
      </c>
      <c r="N214" s="19" cm="1">
        <f t="array" aca="1" ref="N214" ca="1">IF(AND($H214=$H213, $CF213=""), AR213, INDEX(Monsters[Defense], $I214))</f>
        <v>65</v>
      </c>
      <c r="O214" s="19" cm="1">
        <f t="array" aca="1" ref="O214" ca="1">IF(AND($H214=$H213, $CF213=""), AS213, INDEX(Monsters[Luck], $I214))</f>
        <v>50</v>
      </c>
      <c r="P214" cm="1">
        <f t="array" aca="1" ref="P214" ca="1">IF(I214=I213, P213, MATCH(INDEX(Monsters[Element], I214), Elements, 0))</f>
        <v>1</v>
      </c>
      <c r="Q214" s="4" cm="1">
        <f t="array" aca="1" ref="Q214" ca="1">INDEX(Monsters[Chance to Use 2], I214)</f>
        <v>0.55000000000000004</v>
      </c>
      <c r="R214" cm="1">
        <f t="array" aca="1" ref="R214" ca="1">INDEX(Monsters[Ability 1 ID], I214)</f>
        <v>1</v>
      </c>
      <c r="S214" cm="1">
        <f t="array" aca="1" ref="S214" ca="1">INDEX(Monsters[Ability 2 ID], I214)</f>
        <v>7</v>
      </c>
      <c r="T214" cm="1">
        <f t="array" aca="1" ref="T214" ca="1">INDEX(Abilities[Stamina Cost], R214)</f>
        <v>5</v>
      </c>
      <c r="U214" cm="1">
        <f t="array" aca="1" ref="U214" ca="1">INDEX(Abilities[Stamina Cost], S214)</f>
        <v>5</v>
      </c>
      <c r="V214">
        <f t="shared" ca="1" si="142"/>
        <v>1</v>
      </c>
      <c r="W214">
        <f t="shared" ca="1" si="143"/>
        <v>5</v>
      </c>
      <c r="X214">
        <f t="shared" ca="1" si="144"/>
        <v>5</v>
      </c>
      <c r="Y214">
        <f t="shared" ca="1" si="145"/>
        <v>1</v>
      </c>
      <c r="Z214">
        <f t="shared" ca="1" si="146"/>
        <v>1</v>
      </c>
      <c r="AA214" s="19" cm="1">
        <f t="array" aca="1" ref="AA214" ca="1">INDEX(Abilities[Element ID], $Z214)</f>
        <v>1</v>
      </c>
      <c r="AB214" s="19" cm="1">
        <f t="array" aca="1" ref="AB214" ca="1">INDEX(Abilities[Stamina Cost], $Z214)</f>
        <v>5</v>
      </c>
      <c r="AC214" s="19" cm="1">
        <f t="array" aca="1" ref="AC214" ca="1">INDEX(Abilities[Min Damage], $Z214)</f>
        <v>3.5</v>
      </c>
      <c r="AD214" s="19" cm="1">
        <f t="array" aca="1" ref="AD214" ca="1">INDEX(Abilities[Max Damage], $Z214)</f>
        <v>10</v>
      </c>
      <c r="AE214" s="15">
        <f t="shared" ca="1" si="147"/>
        <v>5.8281444862521434</v>
      </c>
      <c r="AF214" t="str" cm="1">
        <f t="array" aca="1" ref="AF214" ca="1">INDEX(Abilities[Special Effect], Z214)</f>
        <v>Hit Chance</v>
      </c>
      <c r="AG214" t="b" cm="1">
        <f t="array" aca="1" ref="AG214" ca="1">RAND() &lt;INDEX(Abilities[Effect Chance], Z214)*O214/100</f>
        <v>0</v>
      </c>
      <c r="AH214" t="str">
        <f t="shared" ca="1" si="148"/>
        <v/>
      </c>
      <c r="AI214" s="15">
        <f t="shared" ca="1" si="149"/>
        <v>0</v>
      </c>
      <c r="AJ214" s="15">
        <f t="shared" ca="1" si="115"/>
        <v>16.124209711564088</v>
      </c>
      <c r="AK214" t="b">
        <f t="shared" ca="1" si="150"/>
        <v>0</v>
      </c>
      <c r="AL214" t="b">
        <f ca="1">AND(AK214, H214=COUNTA(Parties[Player Party]))</f>
        <v>0</v>
      </c>
      <c r="AM214" s="15" cm="1">
        <f t="array" aca="1" ref="AM214" ca="1">INDEX(ElementMultiplier, BM214, P214)*100/N214</f>
        <v>1.5384615384615385</v>
      </c>
      <c r="AN214" s="15">
        <f t="shared" ca="1" si="117"/>
        <v>25</v>
      </c>
      <c r="AO214" s="19">
        <f t="shared" ca="1" si="118"/>
        <v>50</v>
      </c>
      <c r="AP214" s="19">
        <f t="shared" ca="1" si="119"/>
        <v>70</v>
      </c>
      <c r="AQ214" s="19">
        <f t="shared" ca="1" si="120"/>
        <v>70</v>
      </c>
      <c r="AR214" s="19">
        <f t="shared" ca="1" si="121"/>
        <v>59</v>
      </c>
      <c r="AS214" s="19">
        <f t="shared" ca="1" si="122"/>
        <v>50</v>
      </c>
      <c r="AT214">
        <f t="shared" ca="1" si="151"/>
        <v>1</v>
      </c>
      <c r="AU214" cm="1">
        <f t="array" aca="1" ref="AU214" ca="1">IF(AT214=AT213, AU213, INDEX(Parties[Opponent ID], AT214))</f>
        <v>8</v>
      </c>
      <c r="AV214" t="str" cm="1">
        <f t="array" aca="1" ref="AV214" ca="1">IF(AU214=AU213,AV213, INDEX(Monsters[Name], AU214))</f>
        <v>Ripper</v>
      </c>
      <c r="AW214" cm="1">
        <f t="array" aca="1" ref="AW214" ca="1">IF(AND($AT214=$AT213, $CF213=""), CA213, INDEX(Monsters[Health], $AU214))</f>
        <v>89</v>
      </c>
      <c r="AX214" cm="1">
        <f t="array" aca="1" ref="AX214" ca="1">IF(AND($AT214=$AT213, $CF213=""), CB213, INDEX(Monsters[Stamina], $AU214))</f>
        <v>85</v>
      </c>
      <c r="AY214" s="19" cm="1">
        <f t="array" aca="1" ref="AY214" ca="1">IF(AND($AT214=$AT213, $CF213=""), CC213, INDEX(Monsters[Attack], $AU214))</f>
        <v>100</v>
      </c>
      <c r="AZ214" s="19" cm="1">
        <f t="array" aca="1" ref="AZ214" ca="1">IF(AND($AT214=$AT213, $CF213=""), CD213, INDEX(Monsters[Defense], $AU214))</f>
        <v>18</v>
      </c>
      <c r="BA214" s="19" cm="1">
        <f t="array" aca="1" ref="BA214" ca="1">IF(AND($AT214=$AT213, $CF213=""), CE213, INDEX(Monsters[Luck], $AU214))</f>
        <v>70</v>
      </c>
      <c r="BB214" cm="1">
        <f t="array" aca="1" ref="BB214" ca="1">IF(AU214=AU213, BB213, MATCH(INDEX(Monsters[Element], AU214), Elements, 0))</f>
        <v>6</v>
      </c>
      <c r="BC214" s="4" cm="1">
        <f t="array" aca="1" ref="BC214" ca="1">INDEX(Monsters[Chance to Use 2], AU214)</f>
        <v>0.25</v>
      </c>
      <c r="BD214" cm="1">
        <f t="array" aca="1" ref="BD214" ca="1">INDEX(Monsters[Ability 1 ID], AU214)</f>
        <v>7</v>
      </c>
      <c r="BE214" cm="1">
        <f t="array" aca="1" ref="BE214" ca="1">INDEX(Monsters[Ability 2 ID], AU214)</f>
        <v>2</v>
      </c>
      <c r="BF214" cm="1">
        <f t="array" aca="1" ref="BF214" ca="1">INDEX(Abilities[Stamina Cost], BD214)</f>
        <v>5</v>
      </c>
      <c r="BG214" cm="1">
        <f t="array" aca="1" ref="BG214" ca="1">INDEX(Abilities[Stamina Cost], BE214)</f>
        <v>6</v>
      </c>
      <c r="BH214">
        <f t="shared" ca="1" si="152"/>
        <v>1</v>
      </c>
      <c r="BI214">
        <f t="shared" ca="1" si="153"/>
        <v>5</v>
      </c>
      <c r="BJ214">
        <f t="shared" ca="1" si="154"/>
        <v>6</v>
      </c>
      <c r="BK214">
        <f t="shared" ca="1" si="155"/>
        <v>2</v>
      </c>
      <c r="BL214">
        <f t="shared" ca="1" si="156"/>
        <v>2</v>
      </c>
      <c r="BM214" s="19" cm="1">
        <f t="array" aca="1" ref="BM214" ca="1">INDEX(Abilities[Element ID], $BL214)</f>
        <v>1</v>
      </c>
      <c r="BN214" s="19" cm="1">
        <f t="array" aca="1" ref="BN214" ca="1">INDEX(Abilities[Stamina Cost], $BL214)</f>
        <v>6</v>
      </c>
      <c r="BO214" s="19" cm="1">
        <f t="array" aca="1" ref="BO214" ca="1">INDEX(Abilities[Min Damage], $BL214)</f>
        <v>10</v>
      </c>
      <c r="BP214" s="19" cm="1">
        <f t="array" aca="1" ref="BP214" ca="1">INDEX(Abilities[Max Damage], $BL214)</f>
        <v>25</v>
      </c>
      <c r="BQ214" s="15">
        <f t="shared" ca="1" si="157"/>
        <v>16.124209711564088</v>
      </c>
      <c r="BR214" t="str" cm="1">
        <f t="array" aca="1" ref="BR214" ca="1">INDEX(Abilities[Special Effect], BL214)</f>
        <v>Sunder</v>
      </c>
      <c r="BS214" t="b" cm="1">
        <f t="array" aca="1" ref="BS214" ca="1">RAND() &lt;INDEX(Abilities[Effect Chance], BL214)*BA214/100</f>
        <v>1</v>
      </c>
      <c r="BT214" t="str">
        <f t="shared" ca="1" si="158"/>
        <v>Sunder</v>
      </c>
      <c r="BU214" s="15">
        <f t="shared" ca="1" si="159"/>
        <v>16.124209711564088</v>
      </c>
      <c r="BV214" s="15">
        <f t="shared" ca="1" si="132"/>
        <v>0</v>
      </c>
      <c r="BW214" t="b">
        <f t="shared" ca="1" si="160"/>
        <v>0</v>
      </c>
      <c r="BX214" t="b">
        <f ca="1">AND(BW214, AT214=COUNTA(Parties[Opponent Party]))</f>
        <v>0</v>
      </c>
      <c r="BY214" s="15" cm="1">
        <f t="array" aca="1" ref="BY214" ca="1">INDEX(ElementMultiplier, AA214, BB214)*100/AZ214</f>
        <v>8.3333333333333339</v>
      </c>
      <c r="BZ214" s="19">
        <f t="shared" ca="1" si="134"/>
        <v>0</v>
      </c>
      <c r="CA214" s="19">
        <f t="shared" ca="1" si="135"/>
        <v>89</v>
      </c>
      <c r="CB214" s="19">
        <f t="shared" ca="1" si="136"/>
        <v>79</v>
      </c>
      <c r="CC214" s="19">
        <f t="shared" ca="1" si="137"/>
        <v>100</v>
      </c>
      <c r="CD214" s="19">
        <f t="shared" ca="1" si="138"/>
        <v>18</v>
      </c>
      <c r="CE214" s="19">
        <f t="shared" ca="1" si="139"/>
        <v>70</v>
      </c>
      <c r="CF214" t="str">
        <f t="shared" ca="1" si="161"/>
        <v/>
      </c>
    </row>
    <row r="215" spans="8:84">
      <c r="H215">
        <f t="shared" ca="1" si="141"/>
        <v>1</v>
      </c>
      <c r="I215" cm="1">
        <f t="array" aca="1" ref="I215" ca="1">IF(H215=H214, I214, INDEX(Parties[Player ID], H215))</f>
        <v>1</v>
      </c>
      <c r="J215" t="str" cm="1">
        <f t="array" aca="1" ref="J215" ca="1">IF(I215=I214,J214, INDEX(Monsters[Name], I215))</f>
        <v>Hades</v>
      </c>
      <c r="K215" cm="1">
        <f t="array" aca="1" ref="K215" ca="1">IF(AND($H215=$H214, CF214=""), AO214, INDEX(Monsters[Health], $I215))</f>
        <v>50</v>
      </c>
      <c r="L215" cm="1">
        <f t="array" aca="1" ref="L215" ca="1">IF(AND($H215=$H214, $CF214=""), AP214, INDEX(Monsters[Stamina], $I215))</f>
        <v>70</v>
      </c>
      <c r="M215" s="19" cm="1">
        <f t="array" aca="1" ref="M215" ca="1">IF(AND($H215=$H214, $CF214=""), AQ214, INDEX(Monsters[Attack], $I215))</f>
        <v>70</v>
      </c>
      <c r="N215" s="19" cm="1">
        <f t="array" aca="1" ref="N215" ca="1">IF(AND($H215=$H214, $CF214=""), AR214, INDEX(Monsters[Defense], $I215))</f>
        <v>59</v>
      </c>
      <c r="O215" s="19" cm="1">
        <f t="array" aca="1" ref="O215" ca="1">IF(AND($H215=$H214, $CF214=""), AS214, INDEX(Monsters[Luck], $I215))</f>
        <v>50</v>
      </c>
      <c r="P215" cm="1">
        <f t="array" aca="1" ref="P215" ca="1">IF(I215=I214, P214, MATCH(INDEX(Monsters[Element], I215), Elements, 0))</f>
        <v>1</v>
      </c>
      <c r="Q215" s="4" cm="1">
        <f t="array" aca="1" ref="Q215" ca="1">INDEX(Monsters[Chance to Use 2], I215)</f>
        <v>0.55000000000000004</v>
      </c>
      <c r="R215" cm="1">
        <f t="array" aca="1" ref="R215" ca="1">INDEX(Monsters[Ability 1 ID], I215)</f>
        <v>1</v>
      </c>
      <c r="S215" cm="1">
        <f t="array" aca="1" ref="S215" ca="1">INDEX(Monsters[Ability 2 ID], I215)</f>
        <v>7</v>
      </c>
      <c r="T215" cm="1">
        <f t="array" aca="1" ref="T215" ca="1">INDEX(Abilities[Stamina Cost], R215)</f>
        <v>5</v>
      </c>
      <c r="U215" cm="1">
        <f t="array" aca="1" ref="U215" ca="1">INDEX(Abilities[Stamina Cost], S215)</f>
        <v>5</v>
      </c>
      <c r="V215">
        <f t="shared" ca="1" si="142"/>
        <v>1</v>
      </c>
      <c r="W215">
        <f t="shared" ca="1" si="143"/>
        <v>5</v>
      </c>
      <c r="X215">
        <f t="shared" ca="1" si="144"/>
        <v>5</v>
      </c>
      <c r="Y215">
        <f t="shared" ca="1" si="145"/>
        <v>2</v>
      </c>
      <c r="Z215">
        <f t="shared" ca="1" si="146"/>
        <v>7</v>
      </c>
      <c r="AA215" s="19" cm="1">
        <f t="array" aca="1" ref="AA215" ca="1">INDEX(Abilities[Element ID], $Z215)</f>
        <v>3</v>
      </c>
      <c r="AB215" s="19" cm="1">
        <f t="array" aca="1" ref="AB215" ca="1">INDEX(Abilities[Stamina Cost], $Z215)</f>
        <v>5</v>
      </c>
      <c r="AC215" s="19" cm="1">
        <f t="array" aca="1" ref="AC215" ca="1">INDEX(Abilities[Min Damage], $Z215)</f>
        <v>5</v>
      </c>
      <c r="AD215" s="19" cm="1">
        <f t="array" aca="1" ref="AD215" ca="1">INDEX(Abilities[Max Damage], $Z215)</f>
        <v>10</v>
      </c>
      <c r="AE215" s="15">
        <f t="shared" ca="1" si="147"/>
        <v>4.6199181271591883</v>
      </c>
      <c r="AF215" t="str" cm="1">
        <f t="array" aca="1" ref="AF215" ca="1">INDEX(Abilities[Special Effect], Z215)</f>
        <v>Fortify</v>
      </c>
      <c r="AG215" t="b" cm="1">
        <f t="array" aca="1" ref="AG215" ca="1">RAND() &lt;INDEX(Abilities[Effect Chance], Z215)*O215/100</f>
        <v>1</v>
      </c>
      <c r="AH215" t="str">
        <f t="shared" ca="1" si="148"/>
        <v>Fortify</v>
      </c>
      <c r="AI215" s="15">
        <f t="shared" ca="1" si="149"/>
        <v>4.6199181271591883</v>
      </c>
      <c r="AJ215" s="15">
        <f t="shared" ca="1" si="115"/>
        <v>7.8189469371886489</v>
      </c>
      <c r="AK215" t="b">
        <f t="shared" ca="1" si="150"/>
        <v>0</v>
      </c>
      <c r="AL215" t="b">
        <f ca="1">AND(AK215, H215=COUNTA(Parties[Player Party]))</f>
        <v>0</v>
      </c>
      <c r="AM215" s="15" cm="1">
        <f t="array" aca="1" ref="AM215" ca="1">INDEX(ElementMultiplier, BM215, P215)*100/N215</f>
        <v>0.84745762711864403</v>
      </c>
      <c r="AN215" s="15">
        <f t="shared" ca="1" si="117"/>
        <v>7</v>
      </c>
      <c r="AO215" s="19">
        <f t="shared" ca="1" si="118"/>
        <v>43</v>
      </c>
      <c r="AP215" s="19">
        <f t="shared" ca="1" si="119"/>
        <v>65</v>
      </c>
      <c r="AQ215" s="19">
        <f t="shared" ca="1" si="120"/>
        <v>70</v>
      </c>
      <c r="AR215" s="19">
        <f t="shared" ca="1" si="121"/>
        <v>65</v>
      </c>
      <c r="AS215" s="19">
        <f t="shared" ca="1" si="122"/>
        <v>50</v>
      </c>
      <c r="AT215">
        <f t="shared" ca="1" si="151"/>
        <v>1</v>
      </c>
      <c r="AU215" cm="1">
        <f t="array" aca="1" ref="AU215" ca="1">IF(AT215=AT214, AU214, INDEX(Parties[Opponent ID], AT215))</f>
        <v>8</v>
      </c>
      <c r="AV215" t="str" cm="1">
        <f t="array" aca="1" ref="AV215" ca="1">IF(AU215=AU214,AV214, INDEX(Monsters[Name], AU215))</f>
        <v>Ripper</v>
      </c>
      <c r="AW215" cm="1">
        <f t="array" aca="1" ref="AW215" ca="1">IF(AND($AT215=$AT214, $CF214=""), CA214, INDEX(Monsters[Health], $AU215))</f>
        <v>89</v>
      </c>
      <c r="AX215" cm="1">
        <f t="array" aca="1" ref="AX215" ca="1">IF(AND($AT215=$AT214, $CF214=""), CB214, INDEX(Monsters[Stamina], $AU215))</f>
        <v>79</v>
      </c>
      <c r="AY215" s="19" cm="1">
        <f t="array" aca="1" ref="AY215" ca="1">IF(AND($AT215=$AT214, $CF214=""), CC214, INDEX(Monsters[Attack], $AU215))</f>
        <v>100</v>
      </c>
      <c r="AZ215" s="19" cm="1">
        <f t="array" aca="1" ref="AZ215" ca="1">IF(AND($AT215=$AT214, $CF214=""), CD214, INDEX(Monsters[Defense], $AU215))</f>
        <v>18</v>
      </c>
      <c r="BA215" s="19" cm="1">
        <f t="array" aca="1" ref="BA215" ca="1">IF(AND($AT215=$AT214, $CF214=""), CE214, INDEX(Monsters[Luck], $AU215))</f>
        <v>70</v>
      </c>
      <c r="BB215" cm="1">
        <f t="array" aca="1" ref="BB215" ca="1">IF(AU215=AU214, BB214, MATCH(INDEX(Monsters[Element], AU215), Elements, 0))</f>
        <v>6</v>
      </c>
      <c r="BC215" s="4" cm="1">
        <f t="array" aca="1" ref="BC215" ca="1">INDEX(Monsters[Chance to Use 2], AU215)</f>
        <v>0.25</v>
      </c>
      <c r="BD215" cm="1">
        <f t="array" aca="1" ref="BD215" ca="1">INDEX(Monsters[Ability 1 ID], AU215)</f>
        <v>7</v>
      </c>
      <c r="BE215" cm="1">
        <f t="array" aca="1" ref="BE215" ca="1">INDEX(Monsters[Ability 2 ID], AU215)</f>
        <v>2</v>
      </c>
      <c r="BF215" cm="1">
        <f t="array" aca="1" ref="BF215" ca="1">INDEX(Abilities[Stamina Cost], BD215)</f>
        <v>5</v>
      </c>
      <c r="BG215" cm="1">
        <f t="array" aca="1" ref="BG215" ca="1">INDEX(Abilities[Stamina Cost], BE215)</f>
        <v>6</v>
      </c>
      <c r="BH215">
        <f t="shared" ca="1" si="152"/>
        <v>1</v>
      </c>
      <c r="BI215">
        <f t="shared" ca="1" si="153"/>
        <v>5</v>
      </c>
      <c r="BJ215">
        <f t="shared" ca="1" si="154"/>
        <v>6</v>
      </c>
      <c r="BK215">
        <f t="shared" ca="1" si="155"/>
        <v>1</v>
      </c>
      <c r="BL215">
        <f t="shared" ca="1" si="156"/>
        <v>7</v>
      </c>
      <c r="BM215" s="19" cm="1">
        <f t="array" aca="1" ref="BM215" ca="1">INDEX(Abilities[Element ID], $BL215)</f>
        <v>3</v>
      </c>
      <c r="BN215" s="19" cm="1">
        <f t="array" aca="1" ref="BN215" ca="1">INDEX(Abilities[Stamina Cost], $BL215)</f>
        <v>5</v>
      </c>
      <c r="BO215" s="19" cm="1">
        <f t="array" aca="1" ref="BO215" ca="1">INDEX(Abilities[Min Damage], $BL215)</f>
        <v>5</v>
      </c>
      <c r="BP215" s="19" cm="1">
        <f t="array" aca="1" ref="BP215" ca="1">INDEX(Abilities[Max Damage], $BL215)</f>
        <v>10</v>
      </c>
      <c r="BQ215" s="15">
        <f t="shared" ca="1" si="157"/>
        <v>7.8189469371886489</v>
      </c>
      <c r="BR215" t="str" cm="1">
        <f t="array" aca="1" ref="BR215" ca="1">INDEX(Abilities[Special Effect], BL215)</f>
        <v>Fortify</v>
      </c>
      <c r="BS215" t="b" cm="1">
        <f t="array" aca="1" ref="BS215" ca="1">RAND() &lt;INDEX(Abilities[Effect Chance], BL215)*BA215/100</f>
        <v>1</v>
      </c>
      <c r="BT215" t="str">
        <f t="shared" ca="1" si="158"/>
        <v>Fortify</v>
      </c>
      <c r="BU215" s="15">
        <f t="shared" ca="1" si="159"/>
        <v>7.8189469371886489</v>
      </c>
      <c r="BV215" s="15">
        <f t="shared" ca="1" si="132"/>
        <v>4.6199181271591883</v>
      </c>
      <c r="BW215" t="b">
        <f t="shared" ca="1" si="160"/>
        <v>0</v>
      </c>
      <c r="BX215" t="b">
        <f ca="1">AND(BW215, AT215=COUNTA(Parties[Opponent Party]))</f>
        <v>0</v>
      </c>
      <c r="BY215" s="15" cm="1">
        <f t="array" aca="1" ref="BY215" ca="1">INDEX(ElementMultiplier, AA215, BB215)*100/AZ215</f>
        <v>5.5555555555555554</v>
      </c>
      <c r="BZ215" s="19">
        <f t="shared" ca="1" si="134"/>
        <v>26</v>
      </c>
      <c r="CA215" s="19">
        <f t="shared" ca="1" si="135"/>
        <v>63</v>
      </c>
      <c r="CB215" s="19">
        <f t="shared" ca="1" si="136"/>
        <v>74</v>
      </c>
      <c r="CC215" s="19">
        <f t="shared" ca="1" si="137"/>
        <v>100</v>
      </c>
      <c r="CD215" s="19">
        <f t="shared" ca="1" si="138"/>
        <v>20</v>
      </c>
      <c r="CE215" s="19">
        <f t="shared" ca="1" si="139"/>
        <v>70</v>
      </c>
      <c r="CF215" t="str">
        <f t="shared" ca="1" si="161"/>
        <v/>
      </c>
    </row>
    <row r="216" spans="8:84">
      <c r="H216">
        <f t="shared" ca="1" si="141"/>
        <v>1</v>
      </c>
      <c r="I216" cm="1">
        <f t="array" aca="1" ref="I216" ca="1">IF(H216=H215, I215, INDEX(Parties[Player ID], H216))</f>
        <v>1</v>
      </c>
      <c r="J216" t="str" cm="1">
        <f t="array" aca="1" ref="J216" ca="1">IF(I216=I215,J215, INDEX(Monsters[Name], I216))</f>
        <v>Hades</v>
      </c>
      <c r="K216" cm="1">
        <f t="array" aca="1" ref="K216" ca="1">IF(AND($H216=$H215, CF215=""), AO215, INDEX(Monsters[Health], $I216))</f>
        <v>43</v>
      </c>
      <c r="L216" cm="1">
        <f t="array" aca="1" ref="L216" ca="1">IF(AND($H216=$H215, $CF215=""), AP215, INDEX(Monsters[Stamina], $I216))</f>
        <v>65</v>
      </c>
      <c r="M216" s="19" cm="1">
        <f t="array" aca="1" ref="M216" ca="1">IF(AND($H216=$H215, $CF215=""), AQ215, INDEX(Monsters[Attack], $I216))</f>
        <v>70</v>
      </c>
      <c r="N216" s="19" cm="1">
        <f t="array" aca="1" ref="N216" ca="1">IF(AND($H216=$H215, $CF215=""), AR215, INDEX(Monsters[Defense], $I216))</f>
        <v>65</v>
      </c>
      <c r="O216" s="19" cm="1">
        <f t="array" aca="1" ref="O216" ca="1">IF(AND($H216=$H215, $CF215=""), AS215, INDEX(Monsters[Luck], $I216))</f>
        <v>50</v>
      </c>
      <c r="P216" cm="1">
        <f t="array" aca="1" ref="P216" ca="1">IF(I216=I215, P215, MATCH(INDEX(Monsters[Element], I216), Elements, 0))</f>
        <v>1</v>
      </c>
      <c r="Q216" s="4" cm="1">
        <f t="array" aca="1" ref="Q216" ca="1">INDEX(Monsters[Chance to Use 2], I216)</f>
        <v>0.55000000000000004</v>
      </c>
      <c r="R216" cm="1">
        <f t="array" aca="1" ref="R216" ca="1">INDEX(Monsters[Ability 1 ID], I216)</f>
        <v>1</v>
      </c>
      <c r="S216" cm="1">
        <f t="array" aca="1" ref="S216" ca="1">INDEX(Monsters[Ability 2 ID], I216)</f>
        <v>7</v>
      </c>
      <c r="T216" cm="1">
        <f t="array" aca="1" ref="T216" ca="1">INDEX(Abilities[Stamina Cost], R216)</f>
        <v>5</v>
      </c>
      <c r="U216" cm="1">
        <f t="array" aca="1" ref="U216" ca="1">INDEX(Abilities[Stamina Cost], S216)</f>
        <v>5</v>
      </c>
      <c r="V216">
        <f t="shared" ca="1" si="142"/>
        <v>1</v>
      </c>
      <c r="W216">
        <f t="shared" ca="1" si="143"/>
        <v>5</v>
      </c>
      <c r="X216">
        <f t="shared" ca="1" si="144"/>
        <v>5</v>
      </c>
      <c r="Y216">
        <f t="shared" ca="1" si="145"/>
        <v>2</v>
      </c>
      <c r="Z216">
        <f t="shared" ca="1" si="146"/>
        <v>7</v>
      </c>
      <c r="AA216" s="19" cm="1">
        <f t="array" aca="1" ref="AA216" ca="1">INDEX(Abilities[Element ID], $Z216)</f>
        <v>3</v>
      </c>
      <c r="AB216" s="19" cm="1">
        <f t="array" aca="1" ref="AB216" ca="1">INDEX(Abilities[Stamina Cost], $Z216)</f>
        <v>5</v>
      </c>
      <c r="AC216" s="19" cm="1">
        <f t="array" aca="1" ref="AC216" ca="1">INDEX(Abilities[Min Damage], $Z216)</f>
        <v>5</v>
      </c>
      <c r="AD216" s="19" cm="1">
        <f t="array" aca="1" ref="AD216" ca="1">INDEX(Abilities[Max Damage], $Z216)</f>
        <v>10</v>
      </c>
      <c r="AE216" s="15">
        <f t="shared" ca="1" si="147"/>
        <v>6.1234912756577309</v>
      </c>
      <c r="AF216" t="str" cm="1">
        <f t="array" aca="1" ref="AF216" ca="1">INDEX(Abilities[Special Effect], Z216)</f>
        <v>Fortify</v>
      </c>
      <c r="AG216" t="b" cm="1">
        <f t="array" aca="1" ref="AG216" ca="1">RAND() &lt;INDEX(Abilities[Effect Chance], Z216)*O216/100</f>
        <v>0</v>
      </c>
      <c r="AH216" t="str">
        <f t="shared" ca="1" si="148"/>
        <v/>
      </c>
      <c r="AI216" s="15">
        <f t="shared" ca="1" si="149"/>
        <v>6.1234912756577309</v>
      </c>
      <c r="AJ216" s="15">
        <f t="shared" ca="1" si="115"/>
        <v>13.21179897238526</v>
      </c>
      <c r="AK216" t="b">
        <f t="shared" ca="1" si="150"/>
        <v>0</v>
      </c>
      <c r="AL216" t="b">
        <f ca="1">AND(AK216, H216=COUNTA(Parties[Player Party]))</f>
        <v>0</v>
      </c>
      <c r="AM216" s="15" cm="1">
        <f t="array" aca="1" ref="AM216" ca="1">INDEX(ElementMultiplier, BM216, P216)*100/N216</f>
        <v>1.5384615384615385</v>
      </c>
      <c r="AN216" s="15">
        <f t="shared" ca="1" si="117"/>
        <v>20</v>
      </c>
      <c r="AO216" s="19">
        <f t="shared" ca="1" si="118"/>
        <v>23</v>
      </c>
      <c r="AP216" s="19">
        <f t="shared" ca="1" si="119"/>
        <v>60</v>
      </c>
      <c r="AQ216" s="19">
        <f t="shared" ca="1" si="120"/>
        <v>70</v>
      </c>
      <c r="AR216" s="19">
        <f t="shared" ca="1" si="121"/>
        <v>65</v>
      </c>
      <c r="AS216" s="19">
        <f t="shared" ca="1" si="122"/>
        <v>50</v>
      </c>
      <c r="AT216">
        <f t="shared" ca="1" si="151"/>
        <v>1</v>
      </c>
      <c r="AU216" cm="1">
        <f t="array" aca="1" ref="AU216" ca="1">IF(AT216=AT215, AU215, INDEX(Parties[Opponent ID], AT216))</f>
        <v>8</v>
      </c>
      <c r="AV216" t="str" cm="1">
        <f t="array" aca="1" ref="AV216" ca="1">IF(AU216=AU215,AV215, INDEX(Monsters[Name], AU216))</f>
        <v>Ripper</v>
      </c>
      <c r="AW216" cm="1">
        <f t="array" aca="1" ref="AW216" ca="1">IF(AND($AT216=$AT215, $CF215=""), CA215, INDEX(Monsters[Health], $AU216))</f>
        <v>63</v>
      </c>
      <c r="AX216" cm="1">
        <f t="array" aca="1" ref="AX216" ca="1">IF(AND($AT216=$AT215, $CF215=""), CB215, INDEX(Monsters[Stamina], $AU216))</f>
        <v>74</v>
      </c>
      <c r="AY216" s="19" cm="1">
        <f t="array" aca="1" ref="AY216" ca="1">IF(AND($AT216=$AT215, $CF215=""), CC215, INDEX(Monsters[Attack], $AU216))</f>
        <v>100</v>
      </c>
      <c r="AZ216" s="19" cm="1">
        <f t="array" aca="1" ref="AZ216" ca="1">IF(AND($AT216=$AT215, $CF215=""), CD215, INDEX(Monsters[Defense], $AU216))</f>
        <v>20</v>
      </c>
      <c r="BA216" s="19" cm="1">
        <f t="array" aca="1" ref="BA216" ca="1">IF(AND($AT216=$AT215, $CF215=""), CE215, INDEX(Monsters[Luck], $AU216))</f>
        <v>70</v>
      </c>
      <c r="BB216" cm="1">
        <f t="array" aca="1" ref="BB216" ca="1">IF(AU216=AU215, BB215, MATCH(INDEX(Monsters[Element], AU216), Elements, 0))</f>
        <v>6</v>
      </c>
      <c r="BC216" s="4" cm="1">
        <f t="array" aca="1" ref="BC216" ca="1">INDEX(Monsters[Chance to Use 2], AU216)</f>
        <v>0.25</v>
      </c>
      <c r="BD216" cm="1">
        <f t="array" aca="1" ref="BD216" ca="1">INDEX(Monsters[Ability 1 ID], AU216)</f>
        <v>7</v>
      </c>
      <c r="BE216" cm="1">
        <f t="array" aca="1" ref="BE216" ca="1">INDEX(Monsters[Ability 2 ID], AU216)</f>
        <v>2</v>
      </c>
      <c r="BF216" cm="1">
        <f t="array" aca="1" ref="BF216" ca="1">INDEX(Abilities[Stamina Cost], BD216)</f>
        <v>5</v>
      </c>
      <c r="BG216" cm="1">
        <f t="array" aca="1" ref="BG216" ca="1">INDEX(Abilities[Stamina Cost], BE216)</f>
        <v>6</v>
      </c>
      <c r="BH216">
        <f t="shared" ca="1" si="152"/>
        <v>1</v>
      </c>
      <c r="BI216">
        <f t="shared" ca="1" si="153"/>
        <v>5</v>
      </c>
      <c r="BJ216">
        <f t="shared" ca="1" si="154"/>
        <v>6</v>
      </c>
      <c r="BK216">
        <f t="shared" ca="1" si="155"/>
        <v>2</v>
      </c>
      <c r="BL216">
        <f t="shared" ca="1" si="156"/>
        <v>2</v>
      </c>
      <c r="BM216" s="19" cm="1">
        <f t="array" aca="1" ref="BM216" ca="1">INDEX(Abilities[Element ID], $BL216)</f>
        <v>1</v>
      </c>
      <c r="BN216" s="19" cm="1">
        <f t="array" aca="1" ref="BN216" ca="1">INDEX(Abilities[Stamina Cost], $BL216)</f>
        <v>6</v>
      </c>
      <c r="BO216" s="19" cm="1">
        <f t="array" aca="1" ref="BO216" ca="1">INDEX(Abilities[Min Damage], $BL216)</f>
        <v>10</v>
      </c>
      <c r="BP216" s="19" cm="1">
        <f t="array" aca="1" ref="BP216" ca="1">INDEX(Abilities[Max Damage], $BL216)</f>
        <v>25</v>
      </c>
      <c r="BQ216" s="15">
        <f t="shared" ca="1" si="157"/>
        <v>13.21179897238526</v>
      </c>
      <c r="BR216" t="str" cm="1">
        <f t="array" aca="1" ref="BR216" ca="1">INDEX(Abilities[Special Effect], BL216)</f>
        <v>Sunder</v>
      </c>
      <c r="BS216" t="b" cm="1">
        <f t="array" aca="1" ref="BS216" ca="1">RAND() &lt;INDEX(Abilities[Effect Chance], BL216)*BA216/100</f>
        <v>0</v>
      </c>
      <c r="BT216" t="str">
        <f t="shared" ca="1" si="158"/>
        <v/>
      </c>
      <c r="BU216" s="15">
        <f t="shared" ca="1" si="159"/>
        <v>13.21179897238526</v>
      </c>
      <c r="BV216" s="15">
        <f t="shared" ca="1" si="132"/>
        <v>6.1234912756577309</v>
      </c>
      <c r="BW216" t="b">
        <f t="shared" ca="1" si="160"/>
        <v>0</v>
      </c>
      <c r="BX216" t="b">
        <f ca="1">AND(BW216, AT216=COUNTA(Parties[Opponent Party]))</f>
        <v>0</v>
      </c>
      <c r="BY216" s="15" cm="1">
        <f t="array" aca="1" ref="BY216" ca="1">INDEX(ElementMultiplier, AA216, BB216)*100/AZ216</f>
        <v>5</v>
      </c>
      <c r="BZ216" s="19">
        <f t="shared" ca="1" si="134"/>
        <v>31</v>
      </c>
      <c r="CA216" s="19">
        <f t="shared" ca="1" si="135"/>
        <v>32</v>
      </c>
      <c r="CB216" s="19">
        <f t="shared" ca="1" si="136"/>
        <v>68</v>
      </c>
      <c r="CC216" s="19">
        <f t="shared" ca="1" si="137"/>
        <v>100</v>
      </c>
      <c r="CD216" s="19">
        <f t="shared" ca="1" si="138"/>
        <v>20</v>
      </c>
      <c r="CE216" s="19">
        <f t="shared" ca="1" si="139"/>
        <v>70</v>
      </c>
      <c r="CF216" t="str">
        <f t="shared" ca="1" si="161"/>
        <v/>
      </c>
    </row>
    <row r="217" spans="8:84">
      <c r="H217">
        <f t="shared" ca="1" si="141"/>
        <v>1</v>
      </c>
      <c r="I217" cm="1">
        <f t="array" aca="1" ref="I217" ca="1">IF(H217=H216, I216, INDEX(Parties[Player ID], H217))</f>
        <v>1</v>
      </c>
      <c r="J217" t="str" cm="1">
        <f t="array" aca="1" ref="J217" ca="1">IF(I217=I216,J216, INDEX(Monsters[Name], I217))</f>
        <v>Hades</v>
      </c>
      <c r="K217" cm="1">
        <f t="array" aca="1" ref="K217" ca="1">IF(AND($H217=$H216, CF216=""), AO216, INDEX(Monsters[Health], $I217))</f>
        <v>23</v>
      </c>
      <c r="L217" cm="1">
        <f t="array" aca="1" ref="L217" ca="1">IF(AND($H217=$H216, $CF216=""), AP216, INDEX(Monsters[Stamina], $I217))</f>
        <v>60</v>
      </c>
      <c r="M217" s="19" cm="1">
        <f t="array" aca="1" ref="M217" ca="1">IF(AND($H217=$H216, $CF216=""), AQ216, INDEX(Monsters[Attack], $I217))</f>
        <v>70</v>
      </c>
      <c r="N217" s="19" cm="1">
        <f t="array" aca="1" ref="N217" ca="1">IF(AND($H217=$H216, $CF216=""), AR216, INDEX(Monsters[Defense], $I217))</f>
        <v>65</v>
      </c>
      <c r="O217" s="19" cm="1">
        <f t="array" aca="1" ref="O217" ca="1">IF(AND($H217=$H216, $CF216=""), AS216, INDEX(Monsters[Luck], $I217))</f>
        <v>50</v>
      </c>
      <c r="P217" cm="1">
        <f t="array" aca="1" ref="P217" ca="1">IF(I217=I216, P216, MATCH(INDEX(Monsters[Element], I217), Elements, 0))</f>
        <v>1</v>
      </c>
      <c r="Q217" s="4" cm="1">
        <f t="array" aca="1" ref="Q217" ca="1">INDEX(Monsters[Chance to Use 2], I217)</f>
        <v>0.55000000000000004</v>
      </c>
      <c r="R217" cm="1">
        <f t="array" aca="1" ref="R217" ca="1">INDEX(Monsters[Ability 1 ID], I217)</f>
        <v>1</v>
      </c>
      <c r="S217" cm="1">
        <f t="array" aca="1" ref="S217" ca="1">INDEX(Monsters[Ability 2 ID], I217)</f>
        <v>7</v>
      </c>
      <c r="T217" cm="1">
        <f t="array" aca="1" ref="T217" ca="1">INDEX(Abilities[Stamina Cost], R217)</f>
        <v>5</v>
      </c>
      <c r="U217" cm="1">
        <f t="array" aca="1" ref="U217" ca="1">INDEX(Abilities[Stamina Cost], S217)</f>
        <v>5</v>
      </c>
      <c r="V217">
        <f t="shared" ca="1" si="142"/>
        <v>1</v>
      </c>
      <c r="W217">
        <f t="shared" ca="1" si="143"/>
        <v>5</v>
      </c>
      <c r="X217">
        <f t="shared" ca="1" si="144"/>
        <v>5</v>
      </c>
      <c r="Y217">
        <f t="shared" ca="1" si="145"/>
        <v>2</v>
      </c>
      <c r="Z217">
        <f t="shared" ca="1" si="146"/>
        <v>7</v>
      </c>
      <c r="AA217" s="19" cm="1">
        <f t="array" aca="1" ref="AA217" ca="1">INDEX(Abilities[Element ID], $Z217)</f>
        <v>3</v>
      </c>
      <c r="AB217" s="19" cm="1">
        <f t="array" aca="1" ref="AB217" ca="1">INDEX(Abilities[Stamina Cost], $Z217)</f>
        <v>5</v>
      </c>
      <c r="AC217" s="19" cm="1">
        <f t="array" aca="1" ref="AC217" ca="1">INDEX(Abilities[Min Damage], $Z217)</f>
        <v>5</v>
      </c>
      <c r="AD217" s="19" cm="1">
        <f t="array" aca="1" ref="AD217" ca="1">INDEX(Abilities[Max Damage], $Z217)</f>
        <v>10</v>
      </c>
      <c r="AE217" s="15">
        <f t="shared" ca="1" si="147"/>
        <v>4.5777116165642466</v>
      </c>
      <c r="AF217" t="str" cm="1">
        <f t="array" aca="1" ref="AF217" ca="1">INDEX(Abilities[Special Effect], Z217)</f>
        <v>Fortify</v>
      </c>
      <c r="AG217" t="b" cm="1">
        <f t="array" aca="1" ref="AG217" ca="1">RAND() &lt;INDEX(Abilities[Effect Chance], Z217)*O217/100</f>
        <v>0</v>
      </c>
      <c r="AH217" t="str">
        <f t="shared" ca="1" si="148"/>
        <v/>
      </c>
      <c r="AI217" s="15">
        <f t="shared" ca="1" si="149"/>
        <v>4.5777116165642466</v>
      </c>
      <c r="AJ217" s="15">
        <f t="shared" ca="1" si="115"/>
        <v>8.1420734908885759</v>
      </c>
      <c r="AK217" t="b">
        <f t="shared" ca="1" si="150"/>
        <v>0</v>
      </c>
      <c r="AL217" t="b">
        <f ca="1">AND(AK217, H217=COUNTA(Parties[Player Party]))</f>
        <v>0</v>
      </c>
      <c r="AM217" s="15" cm="1">
        <f t="array" aca="1" ref="AM217" ca="1">INDEX(ElementMultiplier, BM217, P217)*100/N217</f>
        <v>0.76923076923076927</v>
      </c>
      <c r="AN217" s="15">
        <f t="shared" ca="1" si="117"/>
        <v>6</v>
      </c>
      <c r="AO217" s="19">
        <f t="shared" ca="1" si="118"/>
        <v>17</v>
      </c>
      <c r="AP217" s="19">
        <f t="shared" ca="1" si="119"/>
        <v>55</v>
      </c>
      <c r="AQ217" s="19">
        <f t="shared" ca="1" si="120"/>
        <v>70</v>
      </c>
      <c r="AR217" s="19">
        <f t="shared" ca="1" si="121"/>
        <v>65</v>
      </c>
      <c r="AS217" s="19">
        <f t="shared" ca="1" si="122"/>
        <v>50</v>
      </c>
      <c r="AT217">
        <f t="shared" ca="1" si="151"/>
        <v>1</v>
      </c>
      <c r="AU217" cm="1">
        <f t="array" aca="1" ref="AU217" ca="1">IF(AT217=AT216, AU216, INDEX(Parties[Opponent ID], AT217))</f>
        <v>8</v>
      </c>
      <c r="AV217" t="str" cm="1">
        <f t="array" aca="1" ref="AV217" ca="1">IF(AU217=AU216,AV216, INDEX(Monsters[Name], AU217))</f>
        <v>Ripper</v>
      </c>
      <c r="AW217" cm="1">
        <f t="array" aca="1" ref="AW217" ca="1">IF(AND($AT217=$AT216, $CF216=""), CA216, INDEX(Monsters[Health], $AU217))</f>
        <v>32</v>
      </c>
      <c r="AX217" cm="1">
        <f t="array" aca="1" ref="AX217" ca="1">IF(AND($AT217=$AT216, $CF216=""), CB216, INDEX(Monsters[Stamina], $AU217))</f>
        <v>68</v>
      </c>
      <c r="AY217" s="19" cm="1">
        <f t="array" aca="1" ref="AY217" ca="1">IF(AND($AT217=$AT216, $CF216=""), CC216, INDEX(Monsters[Attack], $AU217))</f>
        <v>100</v>
      </c>
      <c r="AZ217" s="19" cm="1">
        <f t="array" aca="1" ref="AZ217" ca="1">IF(AND($AT217=$AT216, $CF216=""), CD216, INDEX(Monsters[Defense], $AU217))</f>
        <v>20</v>
      </c>
      <c r="BA217" s="19" cm="1">
        <f t="array" aca="1" ref="BA217" ca="1">IF(AND($AT217=$AT216, $CF216=""), CE216, INDEX(Monsters[Luck], $AU217))</f>
        <v>70</v>
      </c>
      <c r="BB217" cm="1">
        <f t="array" aca="1" ref="BB217" ca="1">IF(AU217=AU216, BB216, MATCH(INDEX(Monsters[Element], AU217), Elements, 0))</f>
        <v>6</v>
      </c>
      <c r="BC217" s="4" cm="1">
        <f t="array" aca="1" ref="BC217" ca="1">INDEX(Monsters[Chance to Use 2], AU217)</f>
        <v>0.25</v>
      </c>
      <c r="BD217" cm="1">
        <f t="array" aca="1" ref="BD217" ca="1">INDEX(Monsters[Ability 1 ID], AU217)</f>
        <v>7</v>
      </c>
      <c r="BE217" cm="1">
        <f t="array" aca="1" ref="BE217" ca="1">INDEX(Monsters[Ability 2 ID], AU217)</f>
        <v>2</v>
      </c>
      <c r="BF217" cm="1">
        <f t="array" aca="1" ref="BF217" ca="1">INDEX(Abilities[Stamina Cost], BD217)</f>
        <v>5</v>
      </c>
      <c r="BG217" cm="1">
        <f t="array" aca="1" ref="BG217" ca="1">INDEX(Abilities[Stamina Cost], BE217)</f>
        <v>6</v>
      </c>
      <c r="BH217">
        <f t="shared" ca="1" si="152"/>
        <v>1</v>
      </c>
      <c r="BI217">
        <f t="shared" ca="1" si="153"/>
        <v>5</v>
      </c>
      <c r="BJ217">
        <f t="shared" ca="1" si="154"/>
        <v>6</v>
      </c>
      <c r="BK217">
        <f t="shared" ca="1" si="155"/>
        <v>1</v>
      </c>
      <c r="BL217">
        <f t="shared" ca="1" si="156"/>
        <v>7</v>
      </c>
      <c r="BM217" s="19" cm="1">
        <f t="array" aca="1" ref="BM217" ca="1">INDEX(Abilities[Element ID], $BL217)</f>
        <v>3</v>
      </c>
      <c r="BN217" s="19" cm="1">
        <f t="array" aca="1" ref="BN217" ca="1">INDEX(Abilities[Stamina Cost], $BL217)</f>
        <v>5</v>
      </c>
      <c r="BO217" s="19" cm="1">
        <f t="array" aca="1" ref="BO217" ca="1">INDEX(Abilities[Min Damage], $BL217)</f>
        <v>5</v>
      </c>
      <c r="BP217" s="19" cm="1">
        <f t="array" aca="1" ref="BP217" ca="1">INDEX(Abilities[Max Damage], $BL217)</f>
        <v>10</v>
      </c>
      <c r="BQ217" s="15">
        <f t="shared" ca="1" si="157"/>
        <v>8.1420734908885759</v>
      </c>
      <c r="BR217" t="str" cm="1">
        <f t="array" aca="1" ref="BR217" ca="1">INDEX(Abilities[Special Effect], BL217)</f>
        <v>Fortify</v>
      </c>
      <c r="BS217" t="b" cm="1">
        <f t="array" aca="1" ref="BS217" ca="1">RAND() &lt;INDEX(Abilities[Effect Chance], BL217)*BA217/100</f>
        <v>0</v>
      </c>
      <c r="BT217" t="str">
        <f t="shared" ca="1" si="158"/>
        <v/>
      </c>
      <c r="BU217" s="15">
        <f t="shared" ca="1" si="159"/>
        <v>8.1420734908885759</v>
      </c>
      <c r="BV217" s="15">
        <f t="shared" ca="1" si="132"/>
        <v>4.5777116165642466</v>
      </c>
      <c r="BW217" t="b">
        <f t="shared" ca="1" si="160"/>
        <v>0</v>
      </c>
      <c r="BX217" t="b">
        <f ca="1">AND(BW217, AT217=COUNTA(Parties[Opponent Party]))</f>
        <v>0</v>
      </c>
      <c r="BY217" s="15" cm="1">
        <f t="array" aca="1" ref="BY217" ca="1">INDEX(ElementMultiplier, AA217, BB217)*100/AZ217</f>
        <v>5</v>
      </c>
      <c r="BZ217" s="19">
        <f t="shared" ca="1" si="134"/>
        <v>23</v>
      </c>
      <c r="CA217" s="19">
        <f t="shared" ca="1" si="135"/>
        <v>9</v>
      </c>
      <c r="CB217" s="19">
        <f t="shared" ca="1" si="136"/>
        <v>63</v>
      </c>
      <c r="CC217" s="19">
        <f t="shared" ca="1" si="137"/>
        <v>100</v>
      </c>
      <c r="CD217" s="19">
        <f t="shared" ca="1" si="138"/>
        <v>20</v>
      </c>
      <c r="CE217" s="19">
        <f t="shared" ca="1" si="139"/>
        <v>70</v>
      </c>
      <c r="CF217" t="str">
        <f t="shared" ca="1" si="161"/>
        <v/>
      </c>
    </row>
    <row r="218" spans="8:84">
      <c r="H218">
        <f t="shared" ca="1" si="141"/>
        <v>1</v>
      </c>
      <c r="I218" cm="1">
        <f t="array" aca="1" ref="I218" ca="1">IF(H218=H217, I217, INDEX(Parties[Player ID], H218))</f>
        <v>1</v>
      </c>
      <c r="J218" t="str" cm="1">
        <f t="array" aca="1" ref="J218" ca="1">IF(I218=I217,J217, INDEX(Monsters[Name], I218))</f>
        <v>Hades</v>
      </c>
      <c r="K218" cm="1">
        <f t="array" aca="1" ref="K218" ca="1">IF(AND($H218=$H217, CF217=""), AO217, INDEX(Monsters[Health], $I218))</f>
        <v>17</v>
      </c>
      <c r="L218" cm="1">
        <f t="array" aca="1" ref="L218" ca="1">IF(AND($H218=$H217, $CF217=""), AP217, INDEX(Monsters[Stamina], $I218))</f>
        <v>55</v>
      </c>
      <c r="M218" s="19" cm="1">
        <f t="array" aca="1" ref="M218" ca="1">IF(AND($H218=$H217, $CF217=""), AQ217, INDEX(Monsters[Attack], $I218))</f>
        <v>70</v>
      </c>
      <c r="N218" s="19" cm="1">
        <f t="array" aca="1" ref="N218" ca="1">IF(AND($H218=$H217, $CF217=""), AR217, INDEX(Monsters[Defense], $I218))</f>
        <v>65</v>
      </c>
      <c r="O218" s="19" cm="1">
        <f t="array" aca="1" ref="O218" ca="1">IF(AND($H218=$H217, $CF217=""), AS217, INDEX(Monsters[Luck], $I218))</f>
        <v>50</v>
      </c>
      <c r="P218" cm="1">
        <f t="array" aca="1" ref="P218" ca="1">IF(I218=I217, P217, MATCH(INDEX(Monsters[Element], I218), Elements, 0))</f>
        <v>1</v>
      </c>
      <c r="Q218" s="4" cm="1">
        <f t="array" aca="1" ref="Q218" ca="1">INDEX(Monsters[Chance to Use 2], I218)</f>
        <v>0.55000000000000004</v>
      </c>
      <c r="R218" cm="1">
        <f t="array" aca="1" ref="R218" ca="1">INDEX(Monsters[Ability 1 ID], I218)</f>
        <v>1</v>
      </c>
      <c r="S218" cm="1">
        <f t="array" aca="1" ref="S218" ca="1">INDEX(Monsters[Ability 2 ID], I218)</f>
        <v>7</v>
      </c>
      <c r="T218" cm="1">
        <f t="array" aca="1" ref="T218" ca="1">INDEX(Abilities[Stamina Cost], R218)</f>
        <v>5</v>
      </c>
      <c r="U218" cm="1">
        <f t="array" aca="1" ref="U218" ca="1">INDEX(Abilities[Stamina Cost], S218)</f>
        <v>5</v>
      </c>
      <c r="V218">
        <f t="shared" ca="1" si="142"/>
        <v>1</v>
      </c>
      <c r="W218">
        <f t="shared" ca="1" si="143"/>
        <v>5</v>
      </c>
      <c r="X218">
        <f t="shared" ca="1" si="144"/>
        <v>5</v>
      </c>
      <c r="Y218">
        <f t="shared" ca="1" si="145"/>
        <v>2</v>
      </c>
      <c r="Z218">
        <f t="shared" ca="1" si="146"/>
        <v>7</v>
      </c>
      <c r="AA218" s="19" cm="1">
        <f t="array" aca="1" ref="AA218" ca="1">INDEX(Abilities[Element ID], $Z218)</f>
        <v>3</v>
      </c>
      <c r="AB218" s="19" cm="1">
        <f t="array" aca="1" ref="AB218" ca="1">INDEX(Abilities[Stamina Cost], $Z218)</f>
        <v>5</v>
      </c>
      <c r="AC218" s="19" cm="1">
        <f t="array" aca="1" ref="AC218" ca="1">INDEX(Abilities[Min Damage], $Z218)</f>
        <v>5</v>
      </c>
      <c r="AD218" s="19" cm="1">
        <f t="array" aca="1" ref="AD218" ca="1">INDEX(Abilities[Max Damage], $Z218)</f>
        <v>10</v>
      </c>
      <c r="AE218" s="15">
        <f t="shared" ca="1" si="147"/>
        <v>4.6307395404667275</v>
      </c>
      <c r="AF218" t="str" cm="1">
        <f t="array" aca="1" ref="AF218" ca="1">INDEX(Abilities[Special Effect], Z218)</f>
        <v>Fortify</v>
      </c>
      <c r="AG218" t="b" cm="1">
        <f t="array" aca="1" ref="AG218" ca="1">RAND() &lt;INDEX(Abilities[Effect Chance], Z218)*O218/100</f>
        <v>0</v>
      </c>
      <c r="AH218" t="str">
        <f t="shared" ca="1" si="148"/>
        <v/>
      </c>
      <c r="AI218" s="15">
        <f t="shared" ca="1" si="149"/>
        <v>4.6307395404667275</v>
      </c>
      <c r="AJ218" s="15">
        <f t="shared" ca="1" si="115"/>
        <v>6.1602217981019525</v>
      </c>
      <c r="AK218" t="b">
        <f t="shared" ca="1" si="150"/>
        <v>0</v>
      </c>
      <c r="AL218" t="b">
        <f ca="1">AND(AK218, H218=COUNTA(Parties[Player Party]))</f>
        <v>0</v>
      </c>
      <c r="AM218" s="15" cm="1">
        <f t="array" aca="1" ref="AM218" ca="1">INDEX(ElementMultiplier, BM218, P218)*100/N218</f>
        <v>0.76923076923076927</v>
      </c>
      <c r="AN218" s="15">
        <f t="shared" ca="1" si="117"/>
        <v>5</v>
      </c>
      <c r="AO218" s="19">
        <f t="shared" ca="1" si="118"/>
        <v>12</v>
      </c>
      <c r="AP218" s="19">
        <f t="shared" ca="1" si="119"/>
        <v>50</v>
      </c>
      <c r="AQ218" s="19">
        <f t="shared" ca="1" si="120"/>
        <v>70</v>
      </c>
      <c r="AR218" s="19">
        <f t="shared" ca="1" si="121"/>
        <v>65</v>
      </c>
      <c r="AS218" s="19">
        <f t="shared" ca="1" si="122"/>
        <v>50</v>
      </c>
      <c r="AT218">
        <f t="shared" ca="1" si="151"/>
        <v>1</v>
      </c>
      <c r="AU218" cm="1">
        <f t="array" aca="1" ref="AU218" ca="1">IF(AT218=AT217, AU217, INDEX(Parties[Opponent ID], AT218))</f>
        <v>8</v>
      </c>
      <c r="AV218" t="str" cm="1">
        <f t="array" aca="1" ref="AV218" ca="1">IF(AU218=AU217,AV217, INDEX(Monsters[Name], AU218))</f>
        <v>Ripper</v>
      </c>
      <c r="AW218" cm="1">
        <f t="array" aca="1" ref="AW218" ca="1">IF(AND($AT218=$AT217, $CF217=""), CA217, INDEX(Monsters[Health], $AU218))</f>
        <v>9</v>
      </c>
      <c r="AX218" cm="1">
        <f t="array" aca="1" ref="AX218" ca="1">IF(AND($AT218=$AT217, $CF217=""), CB217, INDEX(Monsters[Stamina], $AU218))</f>
        <v>63</v>
      </c>
      <c r="AY218" s="19" cm="1">
        <f t="array" aca="1" ref="AY218" ca="1">IF(AND($AT218=$AT217, $CF217=""), CC217, INDEX(Monsters[Attack], $AU218))</f>
        <v>100</v>
      </c>
      <c r="AZ218" s="19" cm="1">
        <f t="array" aca="1" ref="AZ218" ca="1">IF(AND($AT218=$AT217, $CF217=""), CD217, INDEX(Monsters[Defense], $AU218))</f>
        <v>20</v>
      </c>
      <c r="BA218" s="19" cm="1">
        <f t="array" aca="1" ref="BA218" ca="1">IF(AND($AT218=$AT217, $CF217=""), CE217, INDEX(Monsters[Luck], $AU218))</f>
        <v>70</v>
      </c>
      <c r="BB218" cm="1">
        <f t="array" aca="1" ref="BB218" ca="1">IF(AU218=AU217, BB217, MATCH(INDEX(Monsters[Element], AU218), Elements, 0))</f>
        <v>6</v>
      </c>
      <c r="BC218" s="4" cm="1">
        <f t="array" aca="1" ref="BC218" ca="1">INDEX(Monsters[Chance to Use 2], AU218)</f>
        <v>0.25</v>
      </c>
      <c r="BD218" cm="1">
        <f t="array" aca="1" ref="BD218" ca="1">INDEX(Monsters[Ability 1 ID], AU218)</f>
        <v>7</v>
      </c>
      <c r="BE218" cm="1">
        <f t="array" aca="1" ref="BE218" ca="1">INDEX(Monsters[Ability 2 ID], AU218)</f>
        <v>2</v>
      </c>
      <c r="BF218" cm="1">
        <f t="array" aca="1" ref="BF218" ca="1">INDEX(Abilities[Stamina Cost], BD218)</f>
        <v>5</v>
      </c>
      <c r="BG218" cm="1">
        <f t="array" aca="1" ref="BG218" ca="1">INDEX(Abilities[Stamina Cost], BE218)</f>
        <v>6</v>
      </c>
      <c r="BH218">
        <f t="shared" ca="1" si="152"/>
        <v>1</v>
      </c>
      <c r="BI218">
        <f t="shared" ca="1" si="153"/>
        <v>5</v>
      </c>
      <c r="BJ218">
        <f t="shared" ca="1" si="154"/>
        <v>6</v>
      </c>
      <c r="BK218">
        <f t="shared" ca="1" si="155"/>
        <v>1</v>
      </c>
      <c r="BL218">
        <f t="shared" ca="1" si="156"/>
        <v>7</v>
      </c>
      <c r="BM218" s="19" cm="1">
        <f t="array" aca="1" ref="BM218" ca="1">INDEX(Abilities[Element ID], $BL218)</f>
        <v>3</v>
      </c>
      <c r="BN218" s="19" cm="1">
        <f t="array" aca="1" ref="BN218" ca="1">INDEX(Abilities[Stamina Cost], $BL218)</f>
        <v>5</v>
      </c>
      <c r="BO218" s="19" cm="1">
        <f t="array" aca="1" ref="BO218" ca="1">INDEX(Abilities[Min Damage], $BL218)</f>
        <v>5</v>
      </c>
      <c r="BP218" s="19" cm="1">
        <f t="array" aca="1" ref="BP218" ca="1">INDEX(Abilities[Max Damage], $BL218)</f>
        <v>10</v>
      </c>
      <c r="BQ218" s="15">
        <f t="shared" ca="1" si="157"/>
        <v>6.1602217981019525</v>
      </c>
      <c r="BR218" t="str" cm="1">
        <f t="array" aca="1" ref="BR218" ca="1">INDEX(Abilities[Special Effect], BL218)</f>
        <v>Fortify</v>
      </c>
      <c r="BS218" t="b" cm="1">
        <f t="array" aca="1" ref="BS218" ca="1">RAND() &lt;INDEX(Abilities[Effect Chance], BL218)*BA218/100</f>
        <v>1</v>
      </c>
      <c r="BT218" t="str">
        <f t="shared" ca="1" si="158"/>
        <v>Fortify</v>
      </c>
      <c r="BU218" s="15">
        <f t="shared" ca="1" si="159"/>
        <v>6.1602217981019525</v>
      </c>
      <c r="BV218" s="15">
        <f t="shared" ca="1" si="132"/>
        <v>4.6307395404667275</v>
      </c>
      <c r="BW218" t="b">
        <f t="shared" ca="1" si="160"/>
        <v>1</v>
      </c>
      <c r="BX218" t="b">
        <f ca="1">AND(BW218, AT218=COUNTA(Parties[Opponent Party]))</f>
        <v>1</v>
      </c>
      <c r="BY218" s="15" cm="1">
        <f t="array" aca="1" ref="BY218" ca="1">INDEX(ElementMultiplier, AA218, BB218)*100/AZ218</f>
        <v>5</v>
      </c>
      <c r="BZ218" s="19">
        <f t="shared" ca="1" si="134"/>
        <v>23</v>
      </c>
      <c r="CA218" s="19">
        <f t="shared" ca="1" si="135"/>
        <v>0</v>
      </c>
      <c r="CB218" s="19">
        <f t="shared" ca="1" si="136"/>
        <v>58</v>
      </c>
      <c r="CC218" s="19">
        <f t="shared" ca="1" si="137"/>
        <v>100</v>
      </c>
      <c r="CD218" s="19">
        <f t="shared" ca="1" si="138"/>
        <v>22</v>
      </c>
      <c r="CE218" s="19">
        <f t="shared" ca="1" si="139"/>
        <v>70</v>
      </c>
      <c r="CF218" t="str">
        <f t="shared" ca="1" si="161"/>
        <v>Player</v>
      </c>
    </row>
    <row r="219" spans="8:84">
      <c r="H219">
        <f t="shared" ca="1" si="141"/>
        <v>1</v>
      </c>
      <c r="I219" cm="1">
        <f t="array" aca="1" ref="I219" ca="1">IF(H219=H218, I218, INDEX(Parties[Player ID], H219))</f>
        <v>1</v>
      </c>
      <c r="J219" t="str" cm="1">
        <f t="array" aca="1" ref="J219" ca="1">IF(I219=I218,J218, INDEX(Monsters[Name], I219))</f>
        <v>Hades</v>
      </c>
      <c r="K219" cm="1">
        <f t="array" aca="1" ref="K219" ca="1">IF(AND($H219=$H218, CF218=""), AO218, INDEX(Monsters[Health], $I219))</f>
        <v>80</v>
      </c>
      <c r="L219" cm="1">
        <f t="array" aca="1" ref="L219" ca="1">IF(AND($H219=$H218, $CF218=""), AP218, INDEX(Monsters[Stamina], $I219))</f>
        <v>80</v>
      </c>
      <c r="M219" s="19" cm="1">
        <f t="array" aca="1" ref="M219" ca="1">IF(AND($H219=$H218, $CF218=""), AQ218, INDEX(Monsters[Attack], $I219))</f>
        <v>70</v>
      </c>
      <c r="N219" s="19" cm="1">
        <f t="array" aca="1" ref="N219" ca="1">IF(AND($H219=$H218, $CF218=""), AR218, INDEX(Monsters[Defense], $I219))</f>
        <v>65</v>
      </c>
      <c r="O219" s="19" cm="1">
        <f t="array" aca="1" ref="O219" ca="1">IF(AND($H219=$H218, $CF218=""), AS218, INDEX(Monsters[Luck], $I219))</f>
        <v>50</v>
      </c>
      <c r="P219" cm="1">
        <f t="array" aca="1" ref="P219" ca="1">IF(I219=I218, P218, MATCH(INDEX(Monsters[Element], I219), Elements, 0))</f>
        <v>1</v>
      </c>
      <c r="Q219" s="4" cm="1">
        <f t="array" aca="1" ref="Q219" ca="1">INDEX(Monsters[Chance to Use 2], I219)</f>
        <v>0.55000000000000004</v>
      </c>
      <c r="R219" cm="1">
        <f t="array" aca="1" ref="R219" ca="1">INDEX(Monsters[Ability 1 ID], I219)</f>
        <v>1</v>
      </c>
      <c r="S219" cm="1">
        <f t="array" aca="1" ref="S219" ca="1">INDEX(Monsters[Ability 2 ID], I219)</f>
        <v>7</v>
      </c>
      <c r="T219" cm="1">
        <f t="array" aca="1" ref="T219" ca="1">INDEX(Abilities[Stamina Cost], R219)</f>
        <v>5</v>
      </c>
      <c r="U219" cm="1">
        <f t="array" aca="1" ref="U219" ca="1">INDEX(Abilities[Stamina Cost], S219)</f>
        <v>5</v>
      </c>
      <c r="V219">
        <f t="shared" ca="1" si="142"/>
        <v>1</v>
      </c>
      <c r="W219">
        <f t="shared" ca="1" si="143"/>
        <v>5</v>
      </c>
      <c r="X219">
        <f t="shared" ca="1" si="144"/>
        <v>5</v>
      </c>
      <c r="Y219">
        <f t="shared" ca="1" si="145"/>
        <v>2</v>
      </c>
      <c r="Z219">
        <f t="shared" ca="1" si="146"/>
        <v>7</v>
      </c>
      <c r="AA219" s="19" cm="1">
        <f t="array" aca="1" ref="AA219" ca="1">INDEX(Abilities[Element ID], $Z219)</f>
        <v>3</v>
      </c>
      <c r="AB219" s="19" cm="1">
        <f t="array" aca="1" ref="AB219" ca="1">INDEX(Abilities[Stamina Cost], $Z219)</f>
        <v>5</v>
      </c>
      <c r="AC219" s="19" cm="1">
        <f t="array" aca="1" ref="AC219" ca="1">INDEX(Abilities[Min Damage], $Z219)</f>
        <v>5</v>
      </c>
      <c r="AD219" s="19" cm="1">
        <f t="array" aca="1" ref="AD219" ca="1">INDEX(Abilities[Max Damage], $Z219)</f>
        <v>10</v>
      </c>
      <c r="AE219" s="15">
        <f t="shared" ca="1" si="147"/>
        <v>4.7321017459354406</v>
      </c>
      <c r="AF219" t="str" cm="1">
        <f t="array" aca="1" ref="AF219" ca="1">INDEX(Abilities[Special Effect], Z219)</f>
        <v>Fortify</v>
      </c>
      <c r="AG219" t="b" cm="1">
        <f t="array" aca="1" ref="AG219" ca="1">RAND() &lt;INDEX(Abilities[Effect Chance], Z219)*O219/100</f>
        <v>0</v>
      </c>
      <c r="AH219" t="str">
        <f t="shared" ca="1" si="148"/>
        <v/>
      </c>
      <c r="AI219" s="15">
        <f t="shared" ca="1" si="149"/>
        <v>4.7321017459354406</v>
      </c>
      <c r="AJ219" s="15">
        <f t="shared" ca="1" si="115"/>
        <v>13.610807235833693</v>
      </c>
      <c r="AK219" t="b">
        <f t="shared" ca="1" si="150"/>
        <v>0</v>
      </c>
      <c r="AL219" t="b">
        <f ca="1">AND(AK219, H219=COUNTA(Parties[Player Party]))</f>
        <v>0</v>
      </c>
      <c r="AM219" s="15" cm="1">
        <f t="array" aca="1" ref="AM219" ca="1">INDEX(ElementMultiplier, BM219, P219)*100/N219</f>
        <v>1.5384615384615385</v>
      </c>
      <c r="AN219" s="15">
        <f t="shared" ca="1" si="117"/>
        <v>21</v>
      </c>
      <c r="AO219" s="19">
        <f t="shared" ca="1" si="118"/>
        <v>59</v>
      </c>
      <c r="AP219" s="19">
        <f t="shared" ca="1" si="119"/>
        <v>75</v>
      </c>
      <c r="AQ219" s="19">
        <f t="shared" ca="1" si="120"/>
        <v>70</v>
      </c>
      <c r="AR219" s="19">
        <f t="shared" ca="1" si="121"/>
        <v>65</v>
      </c>
      <c r="AS219" s="19">
        <f t="shared" ca="1" si="122"/>
        <v>50</v>
      </c>
      <c r="AT219">
        <f t="shared" ca="1" si="151"/>
        <v>1</v>
      </c>
      <c r="AU219" cm="1">
        <f t="array" aca="1" ref="AU219" ca="1">IF(AT219=AT218, AU218, INDEX(Parties[Opponent ID], AT219))</f>
        <v>8</v>
      </c>
      <c r="AV219" t="str" cm="1">
        <f t="array" aca="1" ref="AV219" ca="1">IF(AU219=AU218,AV218, INDEX(Monsters[Name], AU219))</f>
        <v>Ripper</v>
      </c>
      <c r="AW219" cm="1">
        <f t="array" aca="1" ref="AW219" ca="1">IF(AND($AT219=$AT218, $CF218=""), CA218, INDEX(Monsters[Health], $AU219))</f>
        <v>120</v>
      </c>
      <c r="AX219" cm="1">
        <f t="array" aca="1" ref="AX219" ca="1">IF(AND($AT219=$AT218, $CF218=""), CB218, INDEX(Monsters[Stamina], $AU219))</f>
        <v>90</v>
      </c>
      <c r="AY219" s="19" cm="1">
        <f t="array" aca="1" ref="AY219" ca="1">IF(AND($AT219=$AT218, $CF218=""), CC218, INDEX(Monsters[Attack], $AU219))</f>
        <v>100</v>
      </c>
      <c r="AZ219" s="19" cm="1">
        <f t="array" aca="1" ref="AZ219" ca="1">IF(AND($AT219=$AT218, $CF218=""), CD218, INDEX(Monsters[Defense], $AU219))</f>
        <v>18</v>
      </c>
      <c r="BA219" s="19" cm="1">
        <f t="array" aca="1" ref="BA219" ca="1">IF(AND($AT219=$AT218, $CF218=""), CE218, INDEX(Monsters[Luck], $AU219))</f>
        <v>70</v>
      </c>
      <c r="BB219" cm="1">
        <f t="array" aca="1" ref="BB219" ca="1">IF(AU219=AU218, BB218, MATCH(INDEX(Monsters[Element], AU219), Elements, 0))</f>
        <v>6</v>
      </c>
      <c r="BC219" s="4" cm="1">
        <f t="array" aca="1" ref="BC219" ca="1">INDEX(Monsters[Chance to Use 2], AU219)</f>
        <v>0.25</v>
      </c>
      <c r="BD219" cm="1">
        <f t="array" aca="1" ref="BD219" ca="1">INDEX(Monsters[Ability 1 ID], AU219)</f>
        <v>7</v>
      </c>
      <c r="BE219" cm="1">
        <f t="array" aca="1" ref="BE219" ca="1">INDEX(Monsters[Ability 2 ID], AU219)</f>
        <v>2</v>
      </c>
      <c r="BF219" cm="1">
        <f t="array" aca="1" ref="BF219" ca="1">INDEX(Abilities[Stamina Cost], BD219)</f>
        <v>5</v>
      </c>
      <c r="BG219" cm="1">
        <f t="array" aca="1" ref="BG219" ca="1">INDEX(Abilities[Stamina Cost], BE219)</f>
        <v>6</v>
      </c>
      <c r="BH219">
        <f t="shared" ca="1" si="152"/>
        <v>1</v>
      </c>
      <c r="BI219">
        <f t="shared" ca="1" si="153"/>
        <v>5</v>
      </c>
      <c r="BJ219">
        <f t="shared" ca="1" si="154"/>
        <v>6</v>
      </c>
      <c r="BK219">
        <f t="shared" ca="1" si="155"/>
        <v>2</v>
      </c>
      <c r="BL219">
        <f t="shared" ca="1" si="156"/>
        <v>2</v>
      </c>
      <c r="BM219" s="19" cm="1">
        <f t="array" aca="1" ref="BM219" ca="1">INDEX(Abilities[Element ID], $BL219)</f>
        <v>1</v>
      </c>
      <c r="BN219" s="19" cm="1">
        <f t="array" aca="1" ref="BN219" ca="1">INDEX(Abilities[Stamina Cost], $BL219)</f>
        <v>6</v>
      </c>
      <c r="BO219" s="19" cm="1">
        <f t="array" aca="1" ref="BO219" ca="1">INDEX(Abilities[Min Damage], $BL219)</f>
        <v>10</v>
      </c>
      <c r="BP219" s="19" cm="1">
        <f t="array" aca="1" ref="BP219" ca="1">INDEX(Abilities[Max Damage], $BL219)</f>
        <v>25</v>
      </c>
      <c r="BQ219" s="15">
        <f t="shared" ca="1" si="157"/>
        <v>13.610807235833693</v>
      </c>
      <c r="BR219" t="str" cm="1">
        <f t="array" aca="1" ref="BR219" ca="1">INDEX(Abilities[Special Effect], BL219)</f>
        <v>Sunder</v>
      </c>
      <c r="BS219" t="b" cm="1">
        <f t="array" aca="1" ref="BS219" ca="1">RAND() &lt;INDEX(Abilities[Effect Chance], BL219)*BA219/100</f>
        <v>0</v>
      </c>
      <c r="BT219" t="str">
        <f t="shared" ca="1" si="158"/>
        <v/>
      </c>
      <c r="BU219" s="15">
        <f t="shared" ca="1" si="159"/>
        <v>13.610807235833693</v>
      </c>
      <c r="BV219" s="15">
        <f t="shared" ca="1" si="132"/>
        <v>4.7321017459354406</v>
      </c>
      <c r="BW219" t="b">
        <f t="shared" ca="1" si="160"/>
        <v>0</v>
      </c>
      <c r="BX219" t="b">
        <f ca="1">AND(BW219, AT219=COUNTA(Parties[Opponent Party]))</f>
        <v>0</v>
      </c>
      <c r="BY219" s="15" cm="1">
        <f t="array" aca="1" ref="BY219" ca="1">INDEX(ElementMultiplier, AA219, BB219)*100/AZ219</f>
        <v>5.5555555555555554</v>
      </c>
      <c r="BZ219" s="19">
        <f t="shared" ca="1" si="134"/>
        <v>26</v>
      </c>
      <c r="CA219" s="19">
        <f t="shared" ca="1" si="135"/>
        <v>94</v>
      </c>
      <c r="CB219" s="19">
        <f t="shared" ca="1" si="136"/>
        <v>84</v>
      </c>
      <c r="CC219" s="19">
        <f t="shared" ca="1" si="137"/>
        <v>100</v>
      </c>
      <c r="CD219" s="19">
        <f t="shared" ca="1" si="138"/>
        <v>18</v>
      </c>
      <c r="CE219" s="19">
        <f t="shared" ca="1" si="139"/>
        <v>70</v>
      </c>
      <c r="CF219" t="str">
        <f t="shared" ca="1" si="161"/>
        <v/>
      </c>
    </row>
    <row r="220" spans="8:84">
      <c r="H220">
        <f t="shared" ca="1" si="141"/>
        <v>1</v>
      </c>
      <c r="I220" cm="1">
        <f t="array" aca="1" ref="I220" ca="1">IF(H220=H219, I219, INDEX(Parties[Player ID], H220))</f>
        <v>1</v>
      </c>
      <c r="J220" t="str" cm="1">
        <f t="array" aca="1" ref="J220" ca="1">IF(I220=I219,J219, INDEX(Monsters[Name], I220))</f>
        <v>Hades</v>
      </c>
      <c r="K220" cm="1">
        <f t="array" aca="1" ref="K220" ca="1">IF(AND($H220=$H219, CF219=""), AO219, INDEX(Monsters[Health], $I220))</f>
        <v>59</v>
      </c>
      <c r="L220" cm="1">
        <f t="array" aca="1" ref="L220" ca="1">IF(AND($H220=$H219, $CF219=""), AP219, INDEX(Monsters[Stamina], $I220))</f>
        <v>75</v>
      </c>
      <c r="M220" s="19" cm="1">
        <f t="array" aca="1" ref="M220" ca="1">IF(AND($H220=$H219, $CF219=""), AQ219, INDEX(Monsters[Attack], $I220))</f>
        <v>70</v>
      </c>
      <c r="N220" s="19" cm="1">
        <f t="array" aca="1" ref="N220" ca="1">IF(AND($H220=$H219, $CF219=""), AR219, INDEX(Monsters[Defense], $I220))</f>
        <v>65</v>
      </c>
      <c r="O220" s="19" cm="1">
        <f t="array" aca="1" ref="O220" ca="1">IF(AND($H220=$H219, $CF219=""), AS219, INDEX(Monsters[Luck], $I220))</f>
        <v>50</v>
      </c>
      <c r="P220" cm="1">
        <f t="array" aca="1" ref="P220" ca="1">IF(I220=I219, P219, MATCH(INDEX(Monsters[Element], I220), Elements, 0))</f>
        <v>1</v>
      </c>
      <c r="Q220" s="4" cm="1">
        <f t="array" aca="1" ref="Q220" ca="1">INDEX(Monsters[Chance to Use 2], I220)</f>
        <v>0.55000000000000004</v>
      </c>
      <c r="R220" cm="1">
        <f t="array" aca="1" ref="R220" ca="1">INDEX(Monsters[Ability 1 ID], I220)</f>
        <v>1</v>
      </c>
      <c r="S220" cm="1">
        <f t="array" aca="1" ref="S220" ca="1">INDEX(Monsters[Ability 2 ID], I220)</f>
        <v>7</v>
      </c>
      <c r="T220" cm="1">
        <f t="array" aca="1" ref="T220" ca="1">INDEX(Abilities[Stamina Cost], R220)</f>
        <v>5</v>
      </c>
      <c r="U220" cm="1">
        <f t="array" aca="1" ref="U220" ca="1">INDEX(Abilities[Stamina Cost], S220)</f>
        <v>5</v>
      </c>
      <c r="V220">
        <f t="shared" ca="1" si="142"/>
        <v>1</v>
      </c>
      <c r="W220">
        <f t="shared" ca="1" si="143"/>
        <v>5</v>
      </c>
      <c r="X220">
        <f t="shared" ca="1" si="144"/>
        <v>5</v>
      </c>
      <c r="Y220">
        <f t="shared" ca="1" si="145"/>
        <v>2</v>
      </c>
      <c r="Z220">
        <f t="shared" ca="1" si="146"/>
        <v>7</v>
      </c>
      <c r="AA220" s="19" cm="1">
        <f t="array" aca="1" ref="AA220" ca="1">INDEX(Abilities[Element ID], $Z220)</f>
        <v>3</v>
      </c>
      <c r="AB220" s="19" cm="1">
        <f t="array" aca="1" ref="AB220" ca="1">INDEX(Abilities[Stamina Cost], $Z220)</f>
        <v>5</v>
      </c>
      <c r="AC220" s="19" cm="1">
        <f t="array" aca="1" ref="AC220" ca="1">INDEX(Abilities[Min Damage], $Z220)</f>
        <v>5</v>
      </c>
      <c r="AD220" s="19" cm="1">
        <f t="array" aca="1" ref="AD220" ca="1">INDEX(Abilities[Max Damage], $Z220)</f>
        <v>10</v>
      </c>
      <c r="AE220" s="15">
        <f t="shared" ca="1" si="147"/>
        <v>4.9171095291787852</v>
      </c>
      <c r="AF220" t="str" cm="1">
        <f t="array" aca="1" ref="AF220" ca="1">INDEX(Abilities[Special Effect], Z220)</f>
        <v>Fortify</v>
      </c>
      <c r="AG220" t="b" cm="1">
        <f t="array" aca="1" ref="AG220" ca="1">RAND() &lt;INDEX(Abilities[Effect Chance], Z220)*O220/100</f>
        <v>0</v>
      </c>
      <c r="AH220" t="str">
        <f t="shared" ca="1" si="148"/>
        <v/>
      </c>
      <c r="AI220" s="15">
        <f t="shared" ca="1" si="149"/>
        <v>4.9171095291787852</v>
      </c>
      <c r="AJ220" s="15">
        <f t="shared" ca="1" si="115"/>
        <v>7.5713790222290029</v>
      </c>
      <c r="AK220" t="b">
        <f t="shared" ca="1" si="150"/>
        <v>0</v>
      </c>
      <c r="AL220" t="b">
        <f ca="1">AND(AK220, H220=COUNTA(Parties[Player Party]))</f>
        <v>0</v>
      </c>
      <c r="AM220" s="15" cm="1">
        <f t="array" aca="1" ref="AM220" ca="1">INDEX(ElementMultiplier, BM220, P220)*100/N220</f>
        <v>0.76923076923076927</v>
      </c>
      <c r="AN220" s="15">
        <f t="shared" ca="1" si="117"/>
        <v>6</v>
      </c>
      <c r="AO220" s="19">
        <f t="shared" ca="1" si="118"/>
        <v>53</v>
      </c>
      <c r="AP220" s="19">
        <f t="shared" ca="1" si="119"/>
        <v>70</v>
      </c>
      <c r="AQ220" s="19">
        <f t="shared" ca="1" si="120"/>
        <v>70</v>
      </c>
      <c r="AR220" s="19">
        <f t="shared" ca="1" si="121"/>
        <v>65</v>
      </c>
      <c r="AS220" s="19">
        <f t="shared" ca="1" si="122"/>
        <v>50</v>
      </c>
      <c r="AT220">
        <f t="shared" ca="1" si="151"/>
        <v>1</v>
      </c>
      <c r="AU220" cm="1">
        <f t="array" aca="1" ref="AU220" ca="1">IF(AT220=AT219, AU219, INDEX(Parties[Opponent ID], AT220))</f>
        <v>8</v>
      </c>
      <c r="AV220" t="str" cm="1">
        <f t="array" aca="1" ref="AV220" ca="1">IF(AU220=AU219,AV219, INDEX(Monsters[Name], AU220))</f>
        <v>Ripper</v>
      </c>
      <c r="AW220" cm="1">
        <f t="array" aca="1" ref="AW220" ca="1">IF(AND($AT220=$AT219, $CF219=""), CA219, INDEX(Monsters[Health], $AU220))</f>
        <v>94</v>
      </c>
      <c r="AX220" cm="1">
        <f t="array" aca="1" ref="AX220" ca="1">IF(AND($AT220=$AT219, $CF219=""), CB219, INDEX(Monsters[Stamina], $AU220))</f>
        <v>84</v>
      </c>
      <c r="AY220" s="19" cm="1">
        <f t="array" aca="1" ref="AY220" ca="1">IF(AND($AT220=$AT219, $CF219=""), CC219, INDEX(Monsters[Attack], $AU220))</f>
        <v>100</v>
      </c>
      <c r="AZ220" s="19" cm="1">
        <f t="array" aca="1" ref="AZ220" ca="1">IF(AND($AT220=$AT219, $CF219=""), CD219, INDEX(Monsters[Defense], $AU220))</f>
        <v>18</v>
      </c>
      <c r="BA220" s="19" cm="1">
        <f t="array" aca="1" ref="BA220" ca="1">IF(AND($AT220=$AT219, $CF219=""), CE219, INDEX(Monsters[Luck], $AU220))</f>
        <v>70</v>
      </c>
      <c r="BB220" cm="1">
        <f t="array" aca="1" ref="BB220" ca="1">IF(AU220=AU219, BB219, MATCH(INDEX(Monsters[Element], AU220), Elements, 0))</f>
        <v>6</v>
      </c>
      <c r="BC220" s="4" cm="1">
        <f t="array" aca="1" ref="BC220" ca="1">INDEX(Monsters[Chance to Use 2], AU220)</f>
        <v>0.25</v>
      </c>
      <c r="BD220" cm="1">
        <f t="array" aca="1" ref="BD220" ca="1">INDEX(Monsters[Ability 1 ID], AU220)</f>
        <v>7</v>
      </c>
      <c r="BE220" cm="1">
        <f t="array" aca="1" ref="BE220" ca="1">INDEX(Monsters[Ability 2 ID], AU220)</f>
        <v>2</v>
      </c>
      <c r="BF220" cm="1">
        <f t="array" aca="1" ref="BF220" ca="1">INDEX(Abilities[Stamina Cost], BD220)</f>
        <v>5</v>
      </c>
      <c r="BG220" cm="1">
        <f t="array" aca="1" ref="BG220" ca="1">INDEX(Abilities[Stamina Cost], BE220)</f>
        <v>6</v>
      </c>
      <c r="BH220">
        <f t="shared" ca="1" si="152"/>
        <v>1</v>
      </c>
      <c r="BI220">
        <f t="shared" ca="1" si="153"/>
        <v>5</v>
      </c>
      <c r="BJ220">
        <f t="shared" ca="1" si="154"/>
        <v>6</v>
      </c>
      <c r="BK220">
        <f t="shared" ca="1" si="155"/>
        <v>1</v>
      </c>
      <c r="BL220">
        <f t="shared" ca="1" si="156"/>
        <v>7</v>
      </c>
      <c r="BM220" s="19" cm="1">
        <f t="array" aca="1" ref="BM220" ca="1">INDEX(Abilities[Element ID], $BL220)</f>
        <v>3</v>
      </c>
      <c r="BN220" s="19" cm="1">
        <f t="array" aca="1" ref="BN220" ca="1">INDEX(Abilities[Stamina Cost], $BL220)</f>
        <v>5</v>
      </c>
      <c r="BO220" s="19" cm="1">
        <f t="array" aca="1" ref="BO220" ca="1">INDEX(Abilities[Min Damage], $BL220)</f>
        <v>5</v>
      </c>
      <c r="BP220" s="19" cm="1">
        <f t="array" aca="1" ref="BP220" ca="1">INDEX(Abilities[Max Damage], $BL220)</f>
        <v>10</v>
      </c>
      <c r="BQ220" s="15">
        <f t="shared" ca="1" si="157"/>
        <v>7.5713790222290029</v>
      </c>
      <c r="BR220" t="str" cm="1">
        <f t="array" aca="1" ref="BR220" ca="1">INDEX(Abilities[Special Effect], BL220)</f>
        <v>Fortify</v>
      </c>
      <c r="BS220" t="b" cm="1">
        <f t="array" aca="1" ref="BS220" ca="1">RAND() &lt;INDEX(Abilities[Effect Chance], BL220)*BA220/100</f>
        <v>1</v>
      </c>
      <c r="BT220" t="str">
        <f t="shared" ca="1" si="158"/>
        <v>Fortify</v>
      </c>
      <c r="BU220" s="15">
        <f t="shared" ca="1" si="159"/>
        <v>7.5713790222290029</v>
      </c>
      <c r="BV220" s="15">
        <f t="shared" ca="1" si="132"/>
        <v>4.9171095291787852</v>
      </c>
      <c r="BW220" t="b">
        <f t="shared" ca="1" si="160"/>
        <v>0</v>
      </c>
      <c r="BX220" t="b">
        <f ca="1">AND(BW220, AT220=COUNTA(Parties[Opponent Party]))</f>
        <v>0</v>
      </c>
      <c r="BY220" s="15" cm="1">
        <f t="array" aca="1" ref="BY220" ca="1">INDEX(ElementMultiplier, AA220, BB220)*100/AZ220</f>
        <v>5.5555555555555554</v>
      </c>
      <c r="BZ220" s="19">
        <f t="shared" ca="1" si="134"/>
        <v>27</v>
      </c>
      <c r="CA220" s="19">
        <f t="shared" ca="1" si="135"/>
        <v>67</v>
      </c>
      <c r="CB220" s="19">
        <f t="shared" ca="1" si="136"/>
        <v>79</v>
      </c>
      <c r="CC220" s="19">
        <f t="shared" ca="1" si="137"/>
        <v>100</v>
      </c>
      <c r="CD220" s="19">
        <f t="shared" ca="1" si="138"/>
        <v>20</v>
      </c>
      <c r="CE220" s="19">
        <f t="shared" ca="1" si="139"/>
        <v>70</v>
      </c>
      <c r="CF220" t="str">
        <f t="shared" ca="1" si="161"/>
        <v/>
      </c>
    </row>
    <row r="221" spans="8:84">
      <c r="H221">
        <f t="shared" ca="1" si="141"/>
        <v>1</v>
      </c>
      <c r="I221" cm="1">
        <f t="array" aca="1" ref="I221" ca="1">IF(H221=H220, I220, INDEX(Parties[Player ID], H221))</f>
        <v>1</v>
      </c>
      <c r="J221" t="str" cm="1">
        <f t="array" aca="1" ref="J221" ca="1">IF(I221=I220,J220, INDEX(Monsters[Name], I221))</f>
        <v>Hades</v>
      </c>
      <c r="K221" cm="1">
        <f t="array" aca="1" ref="K221" ca="1">IF(AND($H221=$H220, CF220=""), AO220, INDEX(Monsters[Health], $I221))</f>
        <v>53</v>
      </c>
      <c r="L221" cm="1">
        <f t="array" aca="1" ref="L221" ca="1">IF(AND($H221=$H220, $CF220=""), AP220, INDEX(Monsters[Stamina], $I221))</f>
        <v>70</v>
      </c>
      <c r="M221" s="19" cm="1">
        <f t="array" aca="1" ref="M221" ca="1">IF(AND($H221=$H220, $CF220=""), AQ220, INDEX(Monsters[Attack], $I221))</f>
        <v>70</v>
      </c>
      <c r="N221" s="19" cm="1">
        <f t="array" aca="1" ref="N221" ca="1">IF(AND($H221=$H220, $CF220=""), AR220, INDEX(Monsters[Defense], $I221))</f>
        <v>65</v>
      </c>
      <c r="O221" s="19" cm="1">
        <f t="array" aca="1" ref="O221" ca="1">IF(AND($H221=$H220, $CF220=""), AS220, INDEX(Monsters[Luck], $I221))</f>
        <v>50</v>
      </c>
      <c r="P221" cm="1">
        <f t="array" aca="1" ref="P221" ca="1">IF(I221=I220, P220, MATCH(INDEX(Monsters[Element], I221), Elements, 0))</f>
        <v>1</v>
      </c>
      <c r="Q221" s="4" cm="1">
        <f t="array" aca="1" ref="Q221" ca="1">INDEX(Monsters[Chance to Use 2], I221)</f>
        <v>0.55000000000000004</v>
      </c>
      <c r="R221" cm="1">
        <f t="array" aca="1" ref="R221" ca="1">INDEX(Monsters[Ability 1 ID], I221)</f>
        <v>1</v>
      </c>
      <c r="S221" cm="1">
        <f t="array" aca="1" ref="S221" ca="1">INDEX(Monsters[Ability 2 ID], I221)</f>
        <v>7</v>
      </c>
      <c r="T221" cm="1">
        <f t="array" aca="1" ref="T221" ca="1">INDEX(Abilities[Stamina Cost], R221)</f>
        <v>5</v>
      </c>
      <c r="U221" cm="1">
        <f t="array" aca="1" ref="U221" ca="1">INDEX(Abilities[Stamina Cost], S221)</f>
        <v>5</v>
      </c>
      <c r="V221">
        <f t="shared" ca="1" si="142"/>
        <v>1</v>
      </c>
      <c r="W221">
        <f t="shared" ca="1" si="143"/>
        <v>5</v>
      </c>
      <c r="X221">
        <f t="shared" ca="1" si="144"/>
        <v>5</v>
      </c>
      <c r="Y221">
        <f t="shared" ca="1" si="145"/>
        <v>1</v>
      </c>
      <c r="Z221">
        <f t="shared" ca="1" si="146"/>
        <v>1</v>
      </c>
      <c r="AA221" s="19" cm="1">
        <f t="array" aca="1" ref="AA221" ca="1">INDEX(Abilities[Element ID], $Z221)</f>
        <v>1</v>
      </c>
      <c r="AB221" s="19" cm="1">
        <f t="array" aca="1" ref="AB221" ca="1">INDEX(Abilities[Stamina Cost], $Z221)</f>
        <v>5</v>
      </c>
      <c r="AC221" s="19" cm="1">
        <f t="array" aca="1" ref="AC221" ca="1">INDEX(Abilities[Min Damage], $Z221)</f>
        <v>3.5</v>
      </c>
      <c r="AD221" s="19" cm="1">
        <f t="array" aca="1" ref="AD221" ca="1">INDEX(Abilities[Max Damage], $Z221)</f>
        <v>10</v>
      </c>
      <c r="AE221" s="15">
        <f t="shared" ca="1" si="147"/>
        <v>4.8239174130635964</v>
      </c>
      <c r="AF221" t="str" cm="1">
        <f t="array" aca="1" ref="AF221" ca="1">INDEX(Abilities[Special Effect], Z221)</f>
        <v>Hit Chance</v>
      </c>
      <c r="AG221" t="b" cm="1">
        <f t="array" aca="1" ref="AG221" ca="1">RAND() &lt;INDEX(Abilities[Effect Chance], Z221)*O221/100</f>
        <v>1</v>
      </c>
      <c r="AH221" t="str">
        <f t="shared" ca="1" si="148"/>
        <v>Hit Chance</v>
      </c>
      <c r="AI221" s="15">
        <f t="shared" ca="1" si="149"/>
        <v>4.8239174130635964</v>
      </c>
      <c r="AJ221" s="15">
        <f t="shared" ca="1" si="115"/>
        <v>8.417717682762575</v>
      </c>
      <c r="AK221" t="b">
        <f t="shared" ca="1" si="150"/>
        <v>0</v>
      </c>
      <c r="AL221" t="b">
        <f ca="1">AND(AK221, H221=COUNTA(Parties[Player Party]))</f>
        <v>0</v>
      </c>
      <c r="AM221" s="15" cm="1">
        <f t="array" aca="1" ref="AM221" ca="1">INDEX(ElementMultiplier, BM221, P221)*100/N221</f>
        <v>0.76923076923076927</v>
      </c>
      <c r="AN221" s="15">
        <f t="shared" ca="1" si="117"/>
        <v>6</v>
      </c>
      <c r="AO221" s="19">
        <f t="shared" ca="1" si="118"/>
        <v>47</v>
      </c>
      <c r="AP221" s="19">
        <f t="shared" ca="1" si="119"/>
        <v>65</v>
      </c>
      <c r="AQ221" s="19">
        <f t="shared" ca="1" si="120"/>
        <v>70</v>
      </c>
      <c r="AR221" s="19">
        <f t="shared" ca="1" si="121"/>
        <v>65</v>
      </c>
      <c r="AS221" s="19">
        <f t="shared" ca="1" si="122"/>
        <v>50</v>
      </c>
      <c r="AT221">
        <f t="shared" ca="1" si="151"/>
        <v>1</v>
      </c>
      <c r="AU221" cm="1">
        <f t="array" aca="1" ref="AU221" ca="1">IF(AT221=AT220, AU220, INDEX(Parties[Opponent ID], AT221))</f>
        <v>8</v>
      </c>
      <c r="AV221" t="str" cm="1">
        <f t="array" aca="1" ref="AV221" ca="1">IF(AU221=AU220,AV220, INDEX(Monsters[Name], AU221))</f>
        <v>Ripper</v>
      </c>
      <c r="AW221" cm="1">
        <f t="array" aca="1" ref="AW221" ca="1">IF(AND($AT221=$AT220, $CF220=""), CA220, INDEX(Monsters[Health], $AU221))</f>
        <v>67</v>
      </c>
      <c r="AX221" cm="1">
        <f t="array" aca="1" ref="AX221" ca="1">IF(AND($AT221=$AT220, $CF220=""), CB220, INDEX(Monsters[Stamina], $AU221))</f>
        <v>79</v>
      </c>
      <c r="AY221" s="19" cm="1">
        <f t="array" aca="1" ref="AY221" ca="1">IF(AND($AT221=$AT220, $CF220=""), CC220, INDEX(Monsters[Attack], $AU221))</f>
        <v>100</v>
      </c>
      <c r="AZ221" s="19" cm="1">
        <f t="array" aca="1" ref="AZ221" ca="1">IF(AND($AT221=$AT220, $CF220=""), CD220, INDEX(Monsters[Defense], $AU221))</f>
        <v>20</v>
      </c>
      <c r="BA221" s="19" cm="1">
        <f t="array" aca="1" ref="BA221" ca="1">IF(AND($AT221=$AT220, $CF220=""), CE220, INDEX(Monsters[Luck], $AU221))</f>
        <v>70</v>
      </c>
      <c r="BB221" cm="1">
        <f t="array" aca="1" ref="BB221" ca="1">IF(AU221=AU220, BB220, MATCH(INDEX(Monsters[Element], AU221), Elements, 0))</f>
        <v>6</v>
      </c>
      <c r="BC221" s="4" cm="1">
        <f t="array" aca="1" ref="BC221" ca="1">INDEX(Monsters[Chance to Use 2], AU221)</f>
        <v>0.25</v>
      </c>
      <c r="BD221" cm="1">
        <f t="array" aca="1" ref="BD221" ca="1">INDEX(Monsters[Ability 1 ID], AU221)</f>
        <v>7</v>
      </c>
      <c r="BE221" cm="1">
        <f t="array" aca="1" ref="BE221" ca="1">INDEX(Monsters[Ability 2 ID], AU221)</f>
        <v>2</v>
      </c>
      <c r="BF221" cm="1">
        <f t="array" aca="1" ref="BF221" ca="1">INDEX(Abilities[Stamina Cost], BD221)</f>
        <v>5</v>
      </c>
      <c r="BG221" cm="1">
        <f t="array" aca="1" ref="BG221" ca="1">INDEX(Abilities[Stamina Cost], BE221)</f>
        <v>6</v>
      </c>
      <c r="BH221">
        <f t="shared" ca="1" si="152"/>
        <v>1</v>
      </c>
      <c r="BI221">
        <f t="shared" ca="1" si="153"/>
        <v>5</v>
      </c>
      <c r="BJ221">
        <f t="shared" ca="1" si="154"/>
        <v>6</v>
      </c>
      <c r="BK221">
        <f t="shared" ca="1" si="155"/>
        <v>1</v>
      </c>
      <c r="BL221">
        <f t="shared" ca="1" si="156"/>
        <v>7</v>
      </c>
      <c r="BM221" s="19" cm="1">
        <f t="array" aca="1" ref="BM221" ca="1">INDEX(Abilities[Element ID], $BL221)</f>
        <v>3</v>
      </c>
      <c r="BN221" s="19" cm="1">
        <f t="array" aca="1" ref="BN221" ca="1">INDEX(Abilities[Stamina Cost], $BL221)</f>
        <v>5</v>
      </c>
      <c r="BO221" s="19" cm="1">
        <f t="array" aca="1" ref="BO221" ca="1">INDEX(Abilities[Min Damage], $BL221)</f>
        <v>5</v>
      </c>
      <c r="BP221" s="19" cm="1">
        <f t="array" aca="1" ref="BP221" ca="1">INDEX(Abilities[Max Damage], $BL221)</f>
        <v>10</v>
      </c>
      <c r="BQ221" s="15">
        <f t="shared" ca="1" si="157"/>
        <v>8.417717682762575</v>
      </c>
      <c r="BR221" t="str" cm="1">
        <f t="array" aca="1" ref="BR221" ca="1">INDEX(Abilities[Special Effect], BL221)</f>
        <v>Fortify</v>
      </c>
      <c r="BS221" t="b" cm="1">
        <f t="array" aca="1" ref="BS221" ca="1">RAND() &lt;INDEX(Abilities[Effect Chance], BL221)*BA221/100</f>
        <v>1</v>
      </c>
      <c r="BT221" t="str">
        <f t="shared" ca="1" si="158"/>
        <v>Fortify</v>
      </c>
      <c r="BU221" s="15">
        <f t="shared" ca="1" si="159"/>
        <v>8.417717682762575</v>
      </c>
      <c r="BV221" s="15">
        <f t="shared" ca="1" si="132"/>
        <v>4.8239174130635964</v>
      </c>
      <c r="BW221" t="b">
        <f t="shared" ca="1" si="160"/>
        <v>0</v>
      </c>
      <c r="BX221" t="b">
        <f ca="1">AND(BW221, AT221=COUNTA(Parties[Opponent Party]))</f>
        <v>0</v>
      </c>
      <c r="BY221" s="15" cm="1">
        <f t="array" aca="1" ref="BY221" ca="1">INDEX(ElementMultiplier, AA221, BB221)*100/AZ221</f>
        <v>7.5</v>
      </c>
      <c r="BZ221" s="19">
        <f t="shared" ca="1" si="134"/>
        <v>36</v>
      </c>
      <c r="CA221" s="19">
        <f t="shared" ca="1" si="135"/>
        <v>31</v>
      </c>
      <c r="CB221" s="19">
        <f t="shared" ca="1" si="136"/>
        <v>74</v>
      </c>
      <c r="CC221" s="19">
        <f t="shared" ca="1" si="137"/>
        <v>100</v>
      </c>
      <c r="CD221" s="19">
        <f t="shared" ca="1" si="138"/>
        <v>22</v>
      </c>
      <c r="CE221" s="19">
        <f t="shared" ca="1" si="139"/>
        <v>70</v>
      </c>
      <c r="CF221" t="str">
        <f t="shared" ca="1" si="161"/>
        <v/>
      </c>
    </row>
    <row r="222" spans="8:84">
      <c r="H222">
        <f t="shared" ca="1" si="141"/>
        <v>1</v>
      </c>
      <c r="I222" cm="1">
        <f t="array" aca="1" ref="I222" ca="1">IF(H222=H221, I221, INDEX(Parties[Player ID], H222))</f>
        <v>1</v>
      </c>
      <c r="J222" t="str" cm="1">
        <f t="array" aca="1" ref="J222" ca="1">IF(I222=I221,J221, INDEX(Monsters[Name], I222))</f>
        <v>Hades</v>
      </c>
      <c r="K222" cm="1">
        <f t="array" aca="1" ref="K222" ca="1">IF(AND($H222=$H221, CF221=""), AO221, INDEX(Monsters[Health], $I222))</f>
        <v>47</v>
      </c>
      <c r="L222" cm="1">
        <f t="array" aca="1" ref="L222" ca="1">IF(AND($H222=$H221, $CF221=""), AP221, INDEX(Monsters[Stamina], $I222))</f>
        <v>65</v>
      </c>
      <c r="M222" s="19" cm="1">
        <f t="array" aca="1" ref="M222" ca="1">IF(AND($H222=$H221, $CF221=""), AQ221, INDEX(Monsters[Attack], $I222))</f>
        <v>70</v>
      </c>
      <c r="N222" s="19" cm="1">
        <f t="array" aca="1" ref="N222" ca="1">IF(AND($H222=$H221, $CF221=""), AR221, INDEX(Monsters[Defense], $I222))</f>
        <v>65</v>
      </c>
      <c r="O222" s="19" cm="1">
        <f t="array" aca="1" ref="O222" ca="1">IF(AND($H222=$H221, $CF221=""), AS221, INDEX(Monsters[Luck], $I222))</f>
        <v>50</v>
      </c>
      <c r="P222" cm="1">
        <f t="array" aca="1" ref="P222" ca="1">IF(I222=I221, P221, MATCH(INDEX(Monsters[Element], I222), Elements, 0))</f>
        <v>1</v>
      </c>
      <c r="Q222" s="4" cm="1">
        <f t="array" aca="1" ref="Q222" ca="1">INDEX(Monsters[Chance to Use 2], I222)</f>
        <v>0.55000000000000004</v>
      </c>
      <c r="R222" cm="1">
        <f t="array" aca="1" ref="R222" ca="1">INDEX(Monsters[Ability 1 ID], I222)</f>
        <v>1</v>
      </c>
      <c r="S222" cm="1">
        <f t="array" aca="1" ref="S222" ca="1">INDEX(Monsters[Ability 2 ID], I222)</f>
        <v>7</v>
      </c>
      <c r="T222" cm="1">
        <f t="array" aca="1" ref="T222" ca="1">INDEX(Abilities[Stamina Cost], R222)</f>
        <v>5</v>
      </c>
      <c r="U222" cm="1">
        <f t="array" aca="1" ref="U222" ca="1">INDEX(Abilities[Stamina Cost], S222)</f>
        <v>5</v>
      </c>
      <c r="V222">
        <f t="shared" ca="1" si="142"/>
        <v>1</v>
      </c>
      <c r="W222">
        <f t="shared" ca="1" si="143"/>
        <v>5</v>
      </c>
      <c r="X222">
        <f t="shared" ca="1" si="144"/>
        <v>5</v>
      </c>
      <c r="Y222">
        <f t="shared" ca="1" si="145"/>
        <v>1</v>
      </c>
      <c r="Z222">
        <f t="shared" ca="1" si="146"/>
        <v>1</v>
      </c>
      <c r="AA222" s="19" cm="1">
        <f t="array" aca="1" ref="AA222" ca="1">INDEX(Abilities[Element ID], $Z222)</f>
        <v>1</v>
      </c>
      <c r="AB222" s="19" cm="1">
        <f t="array" aca="1" ref="AB222" ca="1">INDEX(Abilities[Stamina Cost], $Z222)</f>
        <v>5</v>
      </c>
      <c r="AC222" s="19" cm="1">
        <f t="array" aca="1" ref="AC222" ca="1">INDEX(Abilities[Min Damage], $Z222)</f>
        <v>3.5</v>
      </c>
      <c r="AD222" s="19" cm="1">
        <f t="array" aca="1" ref="AD222" ca="1">INDEX(Abilities[Max Damage], $Z222)</f>
        <v>10</v>
      </c>
      <c r="AE222" s="15">
        <f t="shared" ca="1" si="147"/>
        <v>4.5251342107804247</v>
      </c>
      <c r="AF222" t="str" cm="1">
        <f t="array" aca="1" ref="AF222" ca="1">INDEX(Abilities[Special Effect], Z222)</f>
        <v>Hit Chance</v>
      </c>
      <c r="AG222" t="b" cm="1">
        <f t="array" aca="1" ref="AG222" ca="1">RAND() &lt;INDEX(Abilities[Effect Chance], Z222)*O222/100</f>
        <v>0</v>
      </c>
      <c r="AH222" t="str">
        <f t="shared" ca="1" si="148"/>
        <v/>
      </c>
      <c r="AI222" s="15">
        <f t="shared" ca="1" si="149"/>
        <v>0</v>
      </c>
      <c r="AJ222" s="15">
        <f t="shared" ca="1" si="115"/>
        <v>6.3870827745171983</v>
      </c>
      <c r="AK222" t="b">
        <f t="shared" ca="1" si="150"/>
        <v>0</v>
      </c>
      <c r="AL222" t="b">
        <f ca="1">AND(AK222, H222=COUNTA(Parties[Player Party]))</f>
        <v>0</v>
      </c>
      <c r="AM222" s="15" cm="1">
        <f t="array" aca="1" ref="AM222" ca="1">INDEX(ElementMultiplier, BM222, P222)*100/N222</f>
        <v>0.76923076923076927</v>
      </c>
      <c r="AN222" s="15">
        <f t="shared" ca="1" si="117"/>
        <v>5</v>
      </c>
      <c r="AO222" s="19">
        <f t="shared" ca="1" si="118"/>
        <v>42</v>
      </c>
      <c r="AP222" s="19">
        <f t="shared" ca="1" si="119"/>
        <v>60</v>
      </c>
      <c r="AQ222" s="19">
        <f t="shared" ca="1" si="120"/>
        <v>70</v>
      </c>
      <c r="AR222" s="19">
        <f t="shared" ca="1" si="121"/>
        <v>65</v>
      </c>
      <c r="AS222" s="19">
        <f t="shared" ca="1" si="122"/>
        <v>50</v>
      </c>
      <c r="AT222">
        <f t="shared" ca="1" si="151"/>
        <v>1</v>
      </c>
      <c r="AU222" cm="1">
        <f t="array" aca="1" ref="AU222" ca="1">IF(AT222=AT221, AU221, INDEX(Parties[Opponent ID], AT222))</f>
        <v>8</v>
      </c>
      <c r="AV222" t="str" cm="1">
        <f t="array" aca="1" ref="AV222" ca="1">IF(AU222=AU221,AV221, INDEX(Monsters[Name], AU222))</f>
        <v>Ripper</v>
      </c>
      <c r="AW222" cm="1">
        <f t="array" aca="1" ref="AW222" ca="1">IF(AND($AT222=$AT221, $CF221=""), CA221, INDEX(Monsters[Health], $AU222))</f>
        <v>31</v>
      </c>
      <c r="AX222" cm="1">
        <f t="array" aca="1" ref="AX222" ca="1">IF(AND($AT222=$AT221, $CF221=""), CB221, INDEX(Monsters[Stamina], $AU222))</f>
        <v>74</v>
      </c>
      <c r="AY222" s="19" cm="1">
        <f t="array" aca="1" ref="AY222" ca="1">IF(AND($AT222=$AT221, $CF221=""), CC221, INDEX(Monsters[Attack], $AU222))</f>
        <v>100</v>
      </c>
      <c r="AZ222" s="19" cm="1">
        <f t="array" aca="1" ref="AZ222" ca="1">IF(AND($AT222=$AT221, $CF221=""), CD221, INDEX(Monsters[Defense], $AU222))</f>
        <v>22</v>
      </c>
      <c r="BA222" s="19" cm="1">
        <f t="array" aca="1" ref="BA222" ca="1">IF(AND($AT222=$AT221, $CF221=""), CE221, INDEX(Monsters[Luck], $AU222))</f>
        <v>70</v>
      </c>
      <c r="BB222" cm="1">
        <f t="array" aca="1" ref="BB222" ca="1">IF(AU222=AU221, BB221, MATCH(INDEX(Monsters[Element], AU222), Elements, 0))</f>
        <v>6</v>
      </c>
      <c r="BC222" s="4" cm="1">
        <f t="array" aca="1" ref="BC222" ca="1">INDEX(Monsters[Chance to Use 2], AU222)</f>
        <v>0.25</v>
      </c>
      <c r="BD222" cm="1">
        <f t="array" aca="1" ref="BD222" ca="1">INDEX(Monsters[Ability 1 ID], AU222)</f>
        <v>7</v>
      </c>
      <c r="BE222" cm="1">
        <f t="array" aca="1" ref="BE222" ca="1">INDEX(Monsters[Ability 2 ID], AU222)</f>
        <v>2</v>
      </c>
      <c r="BF222" cm="1">
        <f t="array" aca="1" ref="BF222" ca="1">INDEX(Abilities[Stamina Cost], BD222)</f>
        <v>5</v>
      </c>
      <c r="BG222" cm="1">
        <f t="array" aca="1" ref="BG222" ca="1">INDEX(Abilities[Stamina Cost], BE222)</f>
        <v>6</v>
      </c>
      <c r="BH222">
        <f t="shared" ca="1" si="152"/>
        <v>1</v>
      </c>
      <c r="BI222">
        <f t="shared" ca="1" si="153"/>
        <v>5</v>
      </c>
      <c r="BJ222">
        <f t="shared" ca="1" si="154"/>
        <v>6</v>
      </c>
      <c r="BK222">
        <f t="shared" ca="1" si="155"/>
        <v>1</v>
      </c>
      <c r="BL222">
        <f t="shared" ca="1" si="156"/>
        <v>7</v>
      </c>
      <c r="BM222" s="19" cm="1">
        <f t="array" aca="1" ref="BM222" ca="1">INDEX(Abilities[Element ID], $BL222)</f>
        <v>3</v>
      </c>
      <c r="BN222" s="19" cm="1">
        <f t="array" aca="1" ref="BN222" ca="1">INDEX(Abilities[Stamina Cost], $BL222)</f>
        <v>5</v>
      </c>
      <c r="BO222" s="19" cm="1">
        <f t="array" aca="1" ref="BO222" ca="1">INDEX(Abilities[Min Damage], $BL222)</f>
        <v>5</v>
      </c>
      <c r="BP222" s="19" cm="1">
        <f t="array" aca="1" ref="BP222" ca="1">INDEX(Abilities[Max Damage], $BL222)</f>
        <v>10</v>
      </c>
      <c r="BQ222" s="15">
        <f t="shared" ca="1" si="157"/>
        <v>6.3870827745171983</v>
      </c>
      <c r="BR222" t="str" cm="1">
        <f t="array" aca="1" ref="BR222" ca="1">INDEX(Abilities[Special Effect], BL222)</f>
        <v>Fortify</v>
      </c>
      <c r="BS222" t="b" cm="1">
        <f t="array" aca="1" ref="BS222" ca="1">RAND() &lt;INDEX(Abilities[Effect Chance], BL222)*BA222/100</f>
        <v>1</v>
      </c>
      <c r="BT222" t="str">
        <f t="shared" ca="1" si="158"/>
        <v>Fortify</v>
      </c>
      <c r="BU222" s="15">
        <f t="shared" ca="1" si="159"/>
        <v>6.3870827745171983</v>
      </c>
      <c r="BV222" s="15">
        <f t="shared" ca="1" si="132"/>
        <v>0</v>
      </c>
      <c r="BW222" t="b">
        <f t="shared" ca="1" si="160"/>
        <v>0</v>
      </c>
      <c r="BX222" t="b">
        <f ca="1">AND(BW222, AT222=COUNTA(Parties[Opponent Party]))</f>
        <v>0</v>
      </c>
      <c r="BY222" s="15" cm="1">
        <f t="array" aca="1" ref="BY222" ca="1">INDEX(ElementMultiplier, AA222, BB222)*100/AZ222</f>
        <v>6.8181818181818183</v>
      </c>
      <c r="BZ222" s="19">
        <f t="shared" ca="1" si="134"/>
        <v>0</v>
      </c>
      <c r="CA222" s="19">
        <f t="shared" ca="1" si="135"/>
        <v>31</v>
      </c>
      <c r="CB222" s="19">
        <f t="shared" ca="1" si="136"/>
        <v>69</v>
      </c>
      <c r="CC222" s="19">
        <f t="shared" ca="1" si="137"/>
        <v>100</v>
      </c>
      <c r="CD222" s="19">
        <f t="shared" ca="1" si="138"/>
        <v>24</v>
      </c>
      <c r="CE222" s="19">
        <f t="shared" ca="1" si="139"/>
        <v>70</v>
      </c>
      <c r="CF222" t="str">
        <f t="shared" ca="1" si="161"/>
        <v/>
      </c>
    </row>
    <row r="223" spans="8:84">
      <c r="H223">
        <f t="shared" ca="1" si="141"/>
        <v>1</v>
      </c>
      <c r="I223" cm="1">
        <f t="array" aca="1" ref="I223" ca="1">IF(H223=H222, I222, INDEX(Parties[Player ID], H223))</f>
        <v>1</v>
      </c>
      <c r="J223" t="str" cm="1">
        <f t="array" aca="1" ref="J223" ca="1">IF(I223=I222,J222, INDEX(Monsters[Name], I223))</f>
        <v>Hades</v>
      </c>
      <c r="K223" cm="1">
        <f t="array" aca="1" ref="K223" ca="1">IF(AND($H223=$H222, CF222=""), AO222, INDEX(Monsters[Health], $I223))</f>
        <v>42</v>
      </c>
      <c r="L223" cm="1">
        <f t="array" aca="1" ref="L223" ca="1">IF(AND($H223=$H222, $CF222=""), AP222, INDEX(Monsters[Stamina], $I223))</f>
        <v>60</v>
      </c>
      <c r="M223" s="19" cm="1">
        <f t="array" aca="1" ref="M223" ca="1">IF(AND($H223=$H222, $CF222=""), AQ222, INDEX(Monsters[Attack], $I223))</f>
        <v>70</v>
      </c>
      <c r="N223" s="19" cm="1">
        <f t="array" aca="1" ref="N223" ca="1">IF(AND($H223=$H222, $CF222=""), AR222, INDEX(Monsters[Defense], $I223))</f>
        <v>65</v>
      </c>
      <c r="O223" s="19" cm="1">
        <f t="array" aca="1" ref="O223" ca="1">IF(AND($H223=$H222, $CF222=""), AS222, INDEX(Monsters[Luck], $I223))</f>
        <v>50</v>
      </c>
      <c r="P223" cm="1">
        <f t="array" aca="1" ref="P223" ca="1">IF(I223=I222, P222, MATCH(INDEX(Monsters[Element], I223), Elements, 0))</f>
        <v>1</v>
      </c>
      <c r="Q223" s="4" cm="1">
        <f t="array" aca="1" ref="Q223" ca="1">INDEX(Monsters[Chance to Use 2], I223)</f>
        <v>0.55000000000000004</v>
      </c>
      <c r="R223" cm="1">
        <f t="array" aca="1" ref="R223" ca="1">INDEX(Monsters[Ability 1 ID], I223)</f>
        <v>1</v>
      </c>
      <c r="S223" cm="1">
        <f t="array" aca="1" ref="S223" ca="1">INDEX(Monsters[Ability 2 ID], I223)</f>
        <v>7</v>
      </c>
      <c r="T223" cm="1">
        <f t="array" aca="1" ref="T223" ca="1">INDEX(Abilities[Stamina Cost], R223)</f>
        <v>5</v>
      </c>
      <c r="U223" cm="1">
        <f t="array" aca="1" ref="U223" ca="1">INDEX(Abilities[Stamina Cost], S223)</f>
        <v>5</v>
      </c>
      <c r="V223">
        <f t="shared" ca="1" si="142"/>
        <v>1</v>
      </c>
      <c r="W223">
        <f t="shared" ca="1" si="143"/>
        <v>5</v>
      </c>
      <c r="X223">
        <f t="shared" ca="1" si="144"/>
        <v>5</v>
      </c>
      <c r="Y223">
        <f t="shared" ca="1" si="145"/>
        <v>2</v>
      </c>
      <c r="Z223">
        <f t="shared" ca="1" si="146"/>
        <v>7</v>
      </c>
      <c r="AA223" s="19" cm="1">
        <f t="array" aca="1" ref="AA223" ca="1">INDEX(Abilities[Element ID], $Z223)</f>
        <v>3</v>
      </c>
      <c r="AB223" s="19" cm="1">
        <f t="array" aca="1" ref="AB223" ca="1">INDEX(Abilities[Stamina Cost], $Z223)</f>
        <v>5</v>
      </c>
      <c r="AC223" s="19" cm="1">
        <f t="array" aca="1" ref="AC223" ca="1">INDEX(Abilities[Min Damage], $Z223)</f>
        <v>5</v>
      </c>
      <c r="AD223" s="19" cm="1">
        <f t="array" aca="1" ref="AD223" ca="1">INDEX(Abilities[Max Damage], $Z223)</f>
        <v>10</v>
      </c>
      <c r="AE223" s="15">
        <f t="shared" ca="1" si="147"/>
        <v>5.8190816009401969</v>
      </c>
      <c r="AF223" t="str" cm="1">
        <f t="array" aca="1" ref="AF223" ca="1">INDEX(Abilities[Special Effect], Z223)</f>
        <v>Fortify</v>
      </c>
      <c r="AG223" t="b" cm="1">
        <f t="array" aca="1" ref="AG223" ca="1">RAND() &lt;INDEX(Abilities[Effect Chance], Z223)*O223/100</f>
        <v>1</v>
      </c>
      <c r="AH223" t="str">
        <f t="shared" ca="1" si="148"/>
        <v>Fortify</v>
      </c>
      <c r="AI223" s="15">
        <f t="shared" ca="1" si="149"/>
        <v>5.8190816009401969</v>
      </c>
      <c r="AJ223" s="15">
        <f t="shared" ca="1" si="115"/>
        <v>7.4170100145800344</v>
      </c>
      <c r="AK223" t="b">
        <f t="shared" ca="1" si="150"/>
        <v>0</v>
      </c>
      <c r="AL223" t="b">
        <f ca="1">AND(AK223, H223=COUNTA(Parties[Player Party]))</f>
        <v>0</v>
      </c>
      <c r="AM223" s="15" cm="1">
        <f t="array" aca="1" ref="AM223" ca="1">INDEX(ElementMultiplier, BM223, P223)*100/N223</f>
        <v>0.76923076923076927</v>
      </c>
      <c r="AN223" s="15">
        <f t="shared" ca="1" si="117"/>
        <v>6</v>
      </c>
      <c r="AO223" s="19">
        <f t="shared" ca="1" si="118"/>
        <v>36</v>
      </c>
      <c r="AP223" s="19">
        <f t="shared" ca="1" si="119"/>
        <v>55</v>
      </c>
      <c r="AQ223" s="19">
        <f t="shared" ca="1" si="120"/>
        <v>70</v>
      </c>
      <c r="AR223" s="19">
        <f t="shared" ca="1" si="121"/>
        <v>72</v>
      </c>
      <c r="AS223" s="19">
        <f t="shared" ca="1" si="122"/>
        <v>50</v>
      </c>
      <c r="AT223">
        <f t="shared" ca="1" si="151"/>
        <v>1</v>
      </c>
      <c r="AU223" cm="1">
        <f t="array" aca="1" ref="AU223" ca="1">IF(AT223=AT222, AU222, INDEX(Parties[Opponent ID], AT223))</f>
        <v>8</v>
      </c>
      <c r="AV223" t="str" cm="1">
        <f t="array" aca="1" ref="AV223" ca="1">IF(AU223=AU222,AV222, INDEX(Monsters[Name], AU223))</f>
        <v>Ripper</v>
      </c>
      <c r="AW223" cm="1">
        <f t="array" aca="1" ref="AW223" ca="1">IF(AND($AT223=$AT222, $CF222=""), CA222, INDEX(Monsters[Health], $AU223))</f>
        <v>31</v>
      </c>
      <c r="AX223" cm="1">
        <f t="array" aca="1" ref="AX223" ca="1">IF(AND($AT223=$AT222, $CF222=""), CB222, INDEX(Monsters[Stamina], $AU223))</f>
        <v>69</v>
      </c>
      <c r="AY223" s="19" cm="1">
        <f t="array" aca="1" ref="AY223" ca="1">IF(AND($AT223=$AT222, $CF222=""), CC222, INDEX(Monsters[Attack], $AU223))</f>
        <v>100</v>
      </c>
      <c r="AZ223" s="19" cm="1">
        <f t="array" aca="1" ref="AZ223" ca="1">IF(AND($AT223=$AT222, $CF222=""), CD222, INDEX(Monsters[Defense], $AU223))</f>
        <v>24</v>
      </c>
      <c r="BA223" s="19" cm="1">
        <f t="array" aca="1" ref="BA223" ca="1">IF(AND($AT223=$AT222, $CF222=""), CE222, INDEX(Monsters[Luck], $AU223))</f>
        <v>70</v>
      </c>
      <c r="BB223" cm="1">
        <f t="array" aca="1" ref="BB223" ca="1">IF(AU223=AU222, BB222, MATCH(INDEX(Monsters[Element], AU223), Elements, 0))</f>
        <v>6</v>
      </c>
      <c r="BC223" s="4" cm="1">
        <f t="array" aca="1" ref="BC223" ca="1">INDEX(Monsters[Chance to Use 2], AU223)</f>
        <v>0.25</v>
      </c>
      <c r="BD223" cm="1">
        <f t="array" aca="1" ref="BD223" ca="1">INDEX(Monsters[Ability 1 ID], AU223)</f>
        <v>7</v>
      </c>
      <c r="BE223" cm="1">
        <f t="array" aca="1" ref="BE223" ca="1">INDEX(Monsters[Ability 2 ID], AU223)</f>
        <v>2</v>
      </c>
      <c r="BF223" cm="1">
        <f t="array" aca="1" ref="BF223" ca="1">INDEX(Abilities[Stamina Cost], BD223)</f>
        <v>5</v>
      </c>
      <c r="BG223" cm="1">
        <f t="array" aca="1" ref="BG223" ca="1">INDEX(Abilities[Stamina Cost], BE223)</f>
        <v>6</v>
      </c>
      <c r="BH223">
        <f t="shared" ca="1" si="152"/>
        <v>1</v>
      </c>
      <c r="BI223">
        <f t="shared" ca="1" si="153"/>
        <v>5</v>
      </c>
      <c r="BJ223">
        <f t="shared" ca="1" si="154"/>
        <v>6</v>
      </c>
      <c r="BK223">
        <f t="shared" ca="1" si="155"/>
        <v>1</v>
      </c>
      <c r="BL223">
        <f t="shared" ca="1" si="156"/>
        <v>7</v>
      </c>
      <c r="BM223" s="19" cm="1">
        <f t="array" aca="1" ref="BM223" ca="1">INDEX(Abilities[Element ID], $BL223)</f>
        <v>3</v>
      </c>
      <c r="BN223" s="19" cm="1">
        <f t="array" aca="1" ref="BN223" ca="1">INDEX(Abilities[Stamina Cost], $BL223)</f>
        <v>5</v>
      </c>
      <c r="BO223" s="19" cm="1">
        <f t="array" aca="1" ref="BO223" ca="1">INDEX(Abilities[Min Damage], $BL223)</f>
        <v>5</v>
      </c>
      <c r="BP223" s="19" cm="1">
        <f t="array" aca="1" ref="BP223" ca="1">INDEX(Abilities[Max Damage], $BL223)</f>
        <v>10</v>
      </c>
      <c r="BQ223" s="15">
        <f t="shared" ca="1" si="157"/>
        <v>7.4170100145800344</v>
      </c>
      <c r="BR223" t="str" cm="1">
        <f t="array" aca="1" ref="BR223" ca="1">INDEX(Abilities[Special Effect], BL223)</f>
        <v>Fortify</v>
      </c>
      <c r="BS223" t="b" cm="1">
        <f t="array" aca="1" ref="BS223" ca="1">RAND() &lt;INDEX(Abilities[Effect Chance], BL223)*BA223/100</f>
        <v>0</v>
      </c>
      <c r="BT223" t="str">
        <f t="shared" ca="1" si="158"/>
        <v/>
      </c>
      <c r="BU223" s="15">
        <f t="shared" ca="1" si="159"/>
        <v>7.4170100145800344</v>
      </c>
      <c r="BV223" s="15">
        <f t="shared" ca="1" si="132"/>
        <v>5.8190816009401969</v>
      </c>
      <c r="BW223" t="b">
        <f t="shared" ca="1" si="160"/>
        <v>0</v>
      </c>
      <c r="BX223" t="b">
        <f ca="1">AND(BW223, AT223=COUNTA(Parties[Opponent Party]))</f>
        <v>0</v>
      </c>
      <c r="BY223" s="15" cm="1">
        <f t="array" aca="1" ref="BY223" ca="1">INDEX(ElementMultiplier, AA223, BB223)*100/AZ223</f>
        <v>4.166666666666667</v>
      </c>
      <c r="BZ223" s="19">
        <f t="shared" ca="1" si="134"/>
        <v>24</v>
      </c>
      <c r="CA223" s="19">
        <f t="shared" ca="1" si="135"/>
        <v>7</v>
      </c>
      <c r="CB223" s="19">
        <f t="shared" ca="1" si="136"/>
        <v>64</v>
      </c>
      <c r="CC223" s="19">
        <f t="shared" ca="1" si="137"/>
        <v>100</v>
      </c>
      <c r="CD223" s="19">
        <f t="shared" ca="1" si="138"/>
        <v>24</v>
      </c>
      <c r="CE223" s="19">
        <f t="shared" ca="1" si="139"/>
        <v>70</v>
      </c>
      <c r="CF223" t="str">
        <f t="shared" ca="1" si="161"/>
        <v/>
      </c>
    </row>
    <row r="224" spans="8:84">
      <c r="H224">
        <f t="shared" ca="1" si="141"/>
        <v>1</v>
      </c>
      <c r="I224" cm="1">
        <f t="array" aca="1" ref="I224" ca="1">IF(H224=H223, I223, INDEX(Parties[Player ID], H224))</f>
        <v>1</v>
      </c>
      <c r="J224" t="str" cm="1">
        <f t="array" aca="1" ref="J224" ca="1">IF(I224=I223,J223, INDEX(Monsters[Name], I224))</f>
        <v>Hades</v>
      </c>
      <c r="K224" cm="1">
        <f t="array" aca="1" ref="K224" ca="1">IF(AND($H224=$H223, CF223=""), AO223, INDEX(Monsters[Health], $I224))</f>
        <v>36</v>
      </c>
      <c r="L224" cm="1">
        <f t="array" aca="1" ref="L224" ca="1">IF(AND($H224=$H223, $CF223=""), AP223, INDEX(Monsters[Stamina], $I224))</f>
        <v>55</v>
      </c>
      <c r="M224" s="19" cm="1">
        <f t="array" aca="1" ref="M224" ca="1">IF(AND($H224=$H223, $CF223=""), AQ223, INDEX(Monsters[Attack], $I224))</f>
        <v>70</v>
      </c>
      <c r="N224" s="19" cm="1">
        <f t="array" aca="1" ref="N224" ca="1">IF(AND($H224=$H223, $CF223=""), AR223, INDEX(Monsters[Defense], $I224))</f>
        <v>72</v>
      </c>
      <c r="O224" s="19" cm="1">
        <f t="array" aca="1" ref="O224" ca="1">IF(AND($H224=$H223, $CF223=""), AS223, INDEX(Monsters[Luck], $I224))</f>
        <v>50</v>
      </c>
      <c r="P224" cm="1">
        <f t="array" aca="1" ref="P224" ca="1">IF(I224=I223, P223, MATCH(INDEX(Monsters[Element], I224), Elements, 0))</f>
        <v>1</v>
      </c>
      <c r="Q224" s="4" cm="1">
        <f t="array" aca="1" ref="Q224" ca="1">INDEX(Monsters[Chance to Use 2], I224)</f>
        <v>0.55000000000000004</v>
      </c>
      <c r="R224" cm="1">
        <f t="array" aca="1" ref="R224" ca="1">INDEX(Monsters[Ability 1 ID], I224)</f>
        <v>1</v>
      </c>
      <c r="S224" cm="1">
        <f t="array" aca="1" ref="S224" ca="1">INDEX(Monsters[Ability 2 ID], I224)</f>
        <v>7</v>
      </c>
      <c r="T224" cm="1">
        <f t="array" aca="1" ref="T224" ca="1">INDEX(Abilities[Stamina Cost], R224)</f>
        <v>5</v>
      </c>
      <c r="U224" cm="1">
        <f t="array" aca="1" ref="U224" ca="1">INDEX(Abilities[Stamina Cost], S224)</f>
        <v>5</v>
      </c>
      <c r="V224">
        <f t="shared" ca="1" si="142"/>
        <v>1</v>
      </c>
      <c r="W224">
        <f t="shared" ca="1" si="143"/>
        <v>5</v>
      </c>
      <c r="X224">
        <f t="shared" ca="1" si="144"/>
        <v>5</v>
      </c>
      <c r="Y224">
        <f t="shared" ca="1" si="145"/>
        <v>1</v>
      </c>
      <c r="Z224">
        <f t="shared" ca="1" si="146"/>
        <v>1</v>
      </c>
      <c r="AA224" s="19" cm="1">
        <f t="array" aca="1" ref="AA224" ca="1">INDEX(Abilities[Element ID], $Z224)</f>
        <v>1</v>
      </c>
      <c r="AB224" s="19" cm="1">
        <f t="array" aca="1" ref="AB224" ca="1">INDEX(Abilities[Stamina Cost], $Z224)</f>
        <v>5</v>
      </c>
      <c r="AC224" s="19" cm="1">
        <f t="array" aca="1" ref="AC224" ca="1">INDEX(Abilities[Min Damage], $Z224)</f>
        <v>3.5</v>
      </c>
      <c r="AD224" s="19" cm="1">
        <f t="array" aca="1" ref="AD224" ca="1">INDEX(Abilities[Max Damage], $Z224)</f>
        <v>10</v>
      </c>
      <c r="AE224" s="15">
        <f t="shared" ca="1" si="147"/>
        <v>4.4869594110977848</v>
      </c>
      <c r="AF224" t="str" cm="1">
        <f t="array" aca="1" ref="AF224" ca="1">INDEX(Abilities[Special Effect], Z224)</f>
        <v>Hit Chance</v>
      </c>
      <c r="AG224" t="b" cm="1">
        <f t="array" aca="1" ref="AG224" ca="1">RAND() &lt;INDEX(Abilities[Effect Chance], Z224)*O224/100</f>
        <v>0</v>
      </c>
      <c r="AH224" t="str">
        <f t="shared" ca="1" si="148"/>
        <v/>
      </c>
      <c r="AI224" s="15">
        <f t="shared" ca="1" si="149"/>
        <v>0</v>
      </c>
      <c r="AJ224" s="15">
        <f t="shared" ca="1" si="115"/>
        <v>14.18203491791683</v>
      </c>
      <c r="AK224" t="b">
        <f t="shared" ca="1" si="150"/>
        <v>0</v>
      </c>
      <c r="AL224" t="b">
        <f ca="1">AND(AK224, H224=COUNTA(Parties[Player Party]))</f>
        <v>0</v>
      </c>
      <c r="AM224" s="15" cm="1">
        <f t="array" aca="1" ref="AM224" ca="1">INDEX(ElementMultiplier, BM224, P224)*100/N224</f>
        <v>1.3888888888888888</v>
      </c>
      <c r="AN224" s="15">
        <f t="shared" ca="1" si="117"/>
        <v>20</v>
      </c>
      <c r="AO224" s="19">
        <f t="shared" ca="1" si="118"/>
        <v>16</v>
      </c>
      <c r="AP224" s="19">
        <f t="shared" ca="1" si="119"/>
        <v>50</v>
      </c>
      <c r="AQ224" s="19">
        <f t="shared" ca="1" si="120"/>
        <v>70</v>
      </c>
      <c r="AR224" s="19">
        <f t="shared" ca="1" si="121"/>
        <v>72</v>
      </c>
      <c r="AS224" s="19">
        <f t="shared" ca="1" si="122"/>
        <v>50</v>
      </c>
      <c r="AT224">
        <f t="shared" ca="1" si="151"/>
        <v>1</v>
      </c>
      <c r="AU224" cm="1">
        <f t="array" aca="1" ref="AU224" ca="1">IF(AT224=AT223, AU223, INDEX(Parties[Opponent ID], AT224))</f>
        <v>8</v>
      </c>
      <c r="AV224" t="str" cm="1">
        <f t="array" aca="1" ref="AV224" ca="1">IF(AU224=AU223,AV223, INDEX(Monsters[Name], AU224))</f>
        <v>Ripper</v>
      </c>
      <c r="AW224" cm="1">
        <f t="array" aca="1" ref="AW224" ca="1">IF(AND($AT224=$AT223, $CF223=""), CA223, INDEX(Monsters[Health], $AU224))</f>
        <v>7</v>
      </c>
      <c r="AX224" cm="1">
        <f t="array" aca="1" ref="AX224" ca="1">IF(AND($AT224=$AT223, $CF223=""), CB223, INDEX(Monsters[Stamina], $AU224))</f>
        <v>64</v>
      </c>
      <c r="AY224" s="19" cm="1">
        <f t="array" aca="1" ref="AY224" ca="1">IF(AND($AT224=$AT223, $CF223=""), CC223, INDEX(Monsters[Attack], $AU224))</f>
        <v>100</v>
      </c>
      <c r="AZ224" s="19" cm="1">
        <f t="array" aca="1" ref="AZ224" ca="1">IF(AND($AT224=$AT223, $CF223=""), CD223, INDEX(Monsters[Defense], $AU224))</f>
        <v>24</v>
      </c>
      <c r="BA224" s="19" cm="1">
        <f t="array" aca="1" ref="BA224" ca="1">IF(AND($AT224=$AT223, $CF223=""), CE223, INDEX(Monsters[Luck], $AU224))</f>
        <v>70</v>
      </c>
      <c r="BB224" cm="1">
        <f t="array" aca="1" ref="BB224" ca="1">IF(AU224=AU223, BB223, MATCH(INDEX(Monsters[Element], AU224), Elements, 0))</f>
        <v>6</v>
      </c>
      <c r="BC224" s="4" cm="1">
        <f t="array" aca="1" ref="BC224" ca="1">INDEX(Monsters[Chance to Use 2], AU224)</f>
        <v>0.25</v>
      </c>
      <c r="BD224" cm="1">
        <f t="array" aca="1" ref="BD224" ca="1">INDEX(Monsters[Ability 1 ID], AU224)</f>
        <v>7</v>
      </c>
      <c r="BE224" cm="1">
        <f t="array" aca="1" ref="BE224" ca="1">INDEX(Monsters[Ability 2 ID], AU224)</f>
        <v>2</v>
      </c>
      <c r="BF224" cm="1">
        <f t="array" aca="1" ref="BF224" ca="1">INDEX(Abilities[Stamina Cost], BD224)</f>
        <v>5</v>
      </c>
      <c r="BG224" cm="1">
        <f t="array" aca="1" ref="BG224" ca="1">INDEX(Abilities[Stamina Cost], BE224)</f>
        <v>6</v>
      </c>
      <c r="BH224">
        <f t="shared" ca="1" si="152"/>
        <v>1</v>
      </c>
      <c r="BI224">
        <f t="shared" ca="1" si="153"/>
        <v>5</v>
      </c>
      <c r="BJ224">
        <f t="shared" ca="1" si="154"/>
        <v>6</v>
      </c>
      <c r="BK224">
        <f t="shared" ca="1" si="155"/>
        <v>2</v>
      </c>
      <c r="BL224">
        <f t="shared" ca="1" si="156"/>
        <v>2</v>
      </c>
      <c r="BM224" s="19" cm="1">
        <f t="array" aca="1" ref="BM224" ca="1">INDEX(Abilities[Element ID], $BL224)</f>
        <v>1</v>
      </c>
      <c r="BN224" s="19" cm="1">
        <f t="array" aca="1" ref="BN224" ca="1">INDEX(Abilities[Stamina Cost], $BL224)</f>
        <v>6</v>
      </c>
      <c r="BO224" s="19" cm="1">
        <f t="array" aca="1" ref="BO224" ca="1">INDEX(Abilities[Min Damage], $BL224)</f>
        <v>10</v>
      </c>
      <c r="BP224" s="19" cm="1">
        <f t="array" aca="1" ref="BP224" ca="1">INDEX(Abilities[Max Damage], $BL224)</f>
        <v>25</v>
      </c>
      <c r="BQ224" s="15">
        <f t="shared" ca="1" si="157"/>
        <v>14.18203491791683</v>
      </c>
      <c r="BR224" t="str" cm="1">
        <f t="array" aca="1" ref="BR224" ca="1">INDEX(Abilities[Special Effect], BL224)</f>
        <v>Sunder</v>
      </c>
      <c r="BS224" t="b" cm="1">
        <f t="array" aca="1" ref="BS224" ca="1">RAND() &lt;INDEX(Abilities[Effect Chance], BL224)*BA224/100</f>
        <v>0</v>
      </c>
      <c r="BT224" t="str">
        <f t="shared" ca="1" si="158"/>
        <v/>
      </c>
      <c r="BU224" s="15">
        <f t="shared" ca="1" si="159"/>
        <v>14.18203491791683</v>
      </c>
      <c r="BV224" s="15">
        <f t="shared" ca="1" si="132"/>
        <v>0</v>
      </c>
      <c r="BW224" t="b">
        <f t="shared" ca="1" si="160"/>
        <v>0</v>
      </c>
      <c r="BX224" t="b">
        <f ca="1">AND(BW224, AT224=COUNTA(Parties[Opponent Party]))</f>
        <v>0</v>
      </c>
      <c r="BY224" s="15" cm="1">
        <f t="array" aca="1" ref="BY224" ca="1">INDEX(ElementMultiplier, AA224, BB224)*100/AZ224</f>
        <v>6.25</v>
      </c>
      <c r="BZ224" s="19">
        <f t="shared" ca="1" si="134"/>
        <v>0</v>
      </c>
      <c r="CA224" s="19">
        <f t="shared" ca="1" si="135"/>
        <v>7</v>
      </c>
      <c r="CB224" s="19">
        <f t="shared" ca="1" si="136"/>
        <v>58</v>
      </c>
      <c r="CC224" s="19">
        <f t="shared" ca="1" si="137"/>
        <v>100</v>
      </c>
      <c r="CD224" s="19">
        <f t="shared" ca="1" si="138"/>
        <v>24</v>
      </c>
      <c r="CE224" s="19">
        <f t="shared" ca="1" si="139"/>
        <v>70</v>
      </c>
      <c r="CF224" t="str">
        <f t="shared" ca="1" si="161"/>
        <v/>
      </c>
    </row>
    <row r="225" spans="8:84">
      <c r="H225">
        <f t="shared" ca="1" si="141"/>
        <v>1</v>
      </c>
      <c r="I225" cm="1">
        <f t="array" aca="1" ref="I225" ca="1">IF(H225=H224, I224, INDEX(Parties[Player ID], H225))</f>
        <v>1</v>
      </c>
      <c r="J225" t="str" cm="1">
        <f t="array" aca="1" ref="J225" ca="1">IF(I225=I224,J224, INDEX(Monsters[Name], I225))</f>
        <v>Hades</v>
      </c>
      <c r="K225" cm="1">
        <f t="array" aca="1" ref="K225" ca="1">IF(AND($H225=$H224, CF224=""), AO224, INDEX(Monsters[Health], $I225))</f>
        <v>16</v>
      </c>
      <c r="L225" cm="1">
        <f t="array" aca="1" ref="L225" ca="1">IF(AND($H225=$H224, $CF224=""), AP224, INDEX(Monsters[Stamina], $I225))</f>
        <v>50</v>
      </c>
      <c r="M225" s="19" cm="1">
        <f t="array" aca="1" ref="M225" ca="1">IF(AND($H225=$H224, $CF224=""), AQ224, INDEX(Monsters[Attack], $I225))</f>
        <v>70</v>
      </c>
      <c r="N225" s="19" cm="1">
        <f t="array" aca="1" ref="N225" ca="1">IF(AND($H225=$H224, $CF224=""), AR224, INDEX(Monsters[Defense], $I225))</f>
        <v>72</v>
      </c>
      <c r="O225" s="19" cm="1">
        <f t="array" aca="1" ref="O225" ca="1">IF(AND($H225=$H224, $CF224=""), AS224, INDEX(Monsters[Luck], $I225))</f>
        <v>50</v>
      </c>
      <c r="P225" cm="1">
        <f t="array" aca="1" ref="P225" ca="1">IF(I225=I224, P224, MATCH(INDEX(Monsters[Element], I225), Elements, 0))</f>
        <v>1</v>
      </c>
      <c r="Q225" s="4" cm="1">
        <f t="array" aca="1" ref="Q225" ca="1">INDEX(Monsters[Chance to Use 2], I225)</f>
        <v>0.55000000000000004</v>
      </c>
      <c r="R225" cm="1">
        <f t="array" aca="1" ref="R225" ca="1">INDEX(Monsters[Ability 1 ID], I225)</f>
        <v>1</v>
      </c>
      <c r="S225" cm="1">
        <f t="array" aca="1" ref="S225" ca="1">INDEX(Monsters[Ability 2 ID], I225)</f>
        <v>7</v>
      </c>
      <c r="T225" cm="1">
        <f t="array" aca="1" ref="T225" ca="1">INDEX(Abilities[Stamina Cost], R225)</f>
        <v>5</v>
      </c>
      <c r="U225" cm="1">
        <f t="array" aca="1" ref="U225" ca="1">INDEX(Abilities[Stamina Cost], S225)</f>
        <v>5</v>
      </c>
      <c r="V225">
        <f t="shared" ca="1" si="142"/>
        <v>1</v>
      </c>
      <c r="W225">
        <f t="shared" ca="1" si="143"/>
        <v>5</v>
      </c>
      <c r="X225">
        <f t="shared" ca="1" si="144"/>
        <v>5</v>
      </c>
      <c r="Y225">
        <f t="shared" ca="1" si="145"/>
        <v>2</v>
      </c>
      <c r="Z225">
        <f t="shared" ca="1" si="146"/>
        <v>7</v>
      </c>
      <c r="AA225" s="19" cm="1">
        <f t="array" aca="1" ref="AA225" ca="1">INDEX(Abilities[Element ID], $Z225)</f>
        <v>3</v>
      </c>
      <c r="AB225" s="19" cm="1">
        <f t="array" aca="1" ref="AB225" ca="1">INDEX(Abilities[Stamina Cost], $Z225)</f>
        <v>5</v>
      </c>
      <c r="AC225" s="19" cm="1">
        <f t="array" aca="1" ref="AC225" ca="1">INDEX(Abilities[Min Damage], $Z225)</f>
        <v>5</v>
      </c>
      <c r="AD225" s="19" cm="1">
        <f t="array" aca="1" ref="AD225" ca="1">INDEX(Abilities[Max Damage], $Z225)</f>
        <v>10</v>
      </c>
      <c r="AE225" s="15">
        <f t="shared" ca="1" si="147"/>
        <v>4.9207328310560099</v>
      </c>
      <c r="AF225" t="str" cm="1">
        <f t="array" aca="1" ref="AF225" ca="1">INDEX(Abilities[Special Effect], Z225)</f>
        <v>Fortify</v>
      </c>
      <c r="AG225" t="b" cm="1">
        <f t="array" aca="1" ref="AG225" ca="1">RAND() &lt;INDEX(Abilities[Effect Chance], Z225)*O225/100</f>
        <v>1</v>
      </c>
      <c r="AH225" t="str">
        <f t="shared" ca="1" si="148"/>
        <v>Fortify</v>
      </c>
      <c r="AI225" s="15">
        <f t="shared" ca="1" si="149"/>
        <v>4.9207328310560099</v>
      </c>
      <c r="AJ225" s="15">
        <f t="shared" ca="1" si="115"/>
        <v>7.8780102376988737</v>
      </c>
      <c r="AK225" t="b">
        <f t="shared" ca="1" si="150"/>
        <v>0</v>
      </c>
      <c r="AL225" t="b">
        <f ca="1">AND(AK225, H225=COUNTA(Parties[Player Party]))</f>
        <v>0</v>
      </c>
      <c r="AM225" s="15" cm="1">
        <f t="array" aca="1" ref="AM225" ca="1">INDEX(ElementMultiplier, BM225, P225)*100/N225</f>
        <v>0.69444444444444442</v>
      </c>
      <c r="AN225" s="15">
        <f t="shared" ca="1" si="117"/>
        <v>5</v>
      </c>
      <c r="AO225" s="19">
        <f t="shared" ca="1" si="118"/>
        <v>11</v>
      </c>
      <c r="AP225" s="19">
        <f t="shared" ca="1" si="119"/>
        <v>45</v>
      </c>
      <c r="AQ225" s="19">
        <f t="shared" ca="1" si="120"/>
        <v>70</v>
      </c>
      <c r="AR225" s="19">
        <f t="shared" ca="1" si="121"/>
        <v>79</v>
      </c>
      <c r="AS225" s="19">
        <f t="shared" ca="1" si="122"/>
        <v>50</v>
      </c>
      <c r="AT225">
        <f t="shared" ca="1" si="151"/>
        <v>1</v>
      </c>
      <c r="AU225" cm="1">
        <f t="array" aca="1" ref="AU225" ca="1">IF(AT225=AT224, AU224, INDEX(Parties[Opponent ID], AT225))</f>
        <v>8</v>
      </c>
      <c r="AV225" t="str" cm="1">
        <f t="array" aca="1" ref="AV225" ca="1">IF(AU225=AU224,AV224, INDEX(Monsters[Name], AU225))</f>
        <v>Ripper</v>
      </c>
      <c r="AW225" cm="1">
        <f t="array" aca="1" ref="AW225" ca="1">IF(AND($AT225=$AT224, $CF224=""), CA224, INDEX(Monsters[Health], $AU225))</f>
        <v>7</v>
      </c>
      <c r="AX225" cm="1">
        <f t="array" aca="1" ref="AX225" ca="1">IF(AND($AT225=$AT224, $CF224=""), CB224, INDEX(Monsters[Stamina], $AU225))</f>
        <v>58</v>
      </c>
      <c r="AY225" s="19" cm="1">
        <f t="array" aca="1" ref="AY225" ca="1">IF(AND($AT225=$AT224, $CF224=""), CC224, INDEX(Monsters[Attack], $AU225))</f>
        <v>100</v>
      </c>
      <c r="AZ225" s="19" cm="1">
        <f t="array" aca="1" ref="AZ225" ca="1">IF(AND($AT225=$AT224, $CF224=""), CD224, INDEX(Monsters[Defense], $AU225))</f>
        <v>24</v>
      </c>
      <c r="BA225" s="19" cm="1">
        <f t="array" aca="1" ref="BA225" ca="1">IF(AND($AT225=$AT224, $CF224=""), CE224, INDEX(Monsters[Luck], $AU225))</f>
        <v>70</v>
      </c>
      <c r="BB225" cm="1">
        <f t="array" aca="1" ref="BB225" ca="1">IF(AU225=AU224, BB224, MATCH(INDEX(Monsters[Element], AU225), Elements, 0))</f>
        <v>6</v>
      </c>
      <c r="BC225" s="4" cm="1">
        <f t="array" aca="1" ref="BC225" ca="1">INDEX(Monsters[Chance to Use 2], AU225)</f>
        <v>0.25</v>
      </c>
      <c r="BD225" cm="1">
        <f t="array" aca="1" ref="BD225" ca="1">INDEX(Monsters[Ability 1 ID], AU225)</f>
        <v>7</v>
      </c>
      <c r="BE225" cm="1">
        <f t="array" aca="1" ref="BE225" ca="1">INDEX(Monsters[Ability 2 ID], AU225)</f>
        <v>2</v>
      </c>
      <c r="BF225" cm="1">
        <f t="array" aca="1" ref="BF225" ca="1">INDEX(Abilities[Stamina Cost], BD225)</f>
        <v>5</v>
      </c>
      <c r="BG225" cm="1">
        <f t="array" aca="1" ref="BG225" ca="1">INDEX(Abilities[Stamina Cost], BE225)</f>
        <v>6</v>
      </c>
      <c r="BH225">
        <f t="shared" ca="1" si="152"/>
        <v>1</v>
      </c>
      <c r="BI225">
        <f t="shared" ca="1" si="153"/>
        <v>5</v>
      </c>
      <c r="BJ225">
        <f t="shared" ca="1" si="154"/>
        <v>6</v>
      </c>
      <c r="BK225">
        <f t="shared" ca="1" si="155"/>
        <v>1</v>
      </c>
      <c r="BL225">
        <f t="shared" ca="1" si="156"/>
        <v>7</v>
      </c>
      <c r="BM225" s="19" cm="1">
        <f t="array" aca="1" ref="BM225" ca="1">INDEX(Abilities[Element ID], $BL225)</f>
        <v>3</v>
      </c>
      <c r="BN225" s="19" cm="1">
        <f t="array" aca="1" ref="BN225" ca="1">INDEX(Abilities[Stamina Cost], $BL225)</f>
        <v>5</v>
      </c>
      <c r="BO225" s="19" cm="1">
        <f t="array" aca="1" ref="BO225" ca="1">INDEX(Abilities[Min Damage], $BL225)</f>
        <v>5</v>
      </c>
      <c r="BP225" s="19" cm="1">
        <f t="array" aca="1" ref="BP225" ca="1">INDEX(Abilities[Max Damage], $BL225)</f>
        <v>10</v>
      </c>
      <c r="BQ225" s="15">
        <f t="shared" ca="1" si="157"/>
        <v>7.8780102376988737</v>
      </c>
      <c r="BR225" t="str" cm="1">
        <f t="array" aca="1" ref="BR225" ca="1">INDEX(Abilities[Special Effect], BL225)</f>
        <v>Fortify</v>
      </c>
      <c r="BS225" t="b" cm="1">
        <f t="array" aca="1" ref="BS225" ca="1">RAND() &lt;INDEX(Abilities[Effect Chance], BL225)*BA225/100</f>
        <v>0</v>
      </c>
      <c r="BT225" t="str">
        <f t="shared" ca="1" si="158"/>
        <v/>
      </c>
      <c r="BU225" s="15">
        <f t="shared" ca="1" si="159"/>
        <v>7.8780102376988737</v>
      </c>
      <c r="BV225" s="15">
        <f t="shared" ca="1" si="132"/>
        <v>4.9207328310560099</v>
      </c>
      <c r="BW225" t="b">
        <f t="shared" ca="1" si="160"/>
        <v>1</v>
      </c>
      <c r="BX225" t="b">
        <f ca="1">AND(BW225, AT225=COUNTA(Parties[Opponent Party]))</f>
        <v>1</v>
      </c>
      <c r="BY225" s="15" cm="1">
        <f t="array" aca="1" ref="BY225" ca="1">INDEX(ElementMultiplier, AA225, BB225)*100/AZ225</f>
        <v>4.166666666666667</v>
      </c>
      <c r="BZ225" s="19">
        <f t="shared" ca="1" si="134"/>
        <v>21</v>
      </c>
      <c r="CA225" s="19">
        <f t="shared" ca="1" si="135"/>
        <v>0</v>
      </c>
      <c r="CB225" s="19">
        <f t="shared" ca="1" si="136"/>
        <v>53</v>
      </c>
      <c r="CC225" s="19">
        <f t="shared" ca="1" si="137"/>
        <v>100</v>
      </c>
      <c r="CD225" s="19">
        <f t="shared" ca="1" si="138"/>
        <v>24</v>
      </c>
      <c r="CE225" s="19">
        <f t="shared" ca="1" si="139"/>
        <v>70</v>
      </c>
      <c r="CF225" t="str">
        <f t="shared" ca="1" si="161"/>
        <v>Player</v>
      </c>
    </row>
    <row r="226" spans="8:84">
      <c r="H226">
        <f t="shared" ca="1" si="141"/>
        <v>1</v>
      </c>
      <c r="I226" cm="1">
        <f t="array" aca="1" ref="I226" ca="1">IF(H226=H225, I225, INDEX(Parties[Player ID], H226))</f>
        <v>1</v>
      </c>
      <c r="J226" t="str" cm="1">
        <f t="array" aca="1" ref="J226" ca="1">IF(I226=I225,J225, INDEX(Monsters[Name], I226))</f>
        <v>Hades</v>
      </c>
      <c r="K226" cm="1">
        <f t="array" aca="1" ref="K226" ca="1">IF(AND($H226=$H225, CF225=""), AO225, INDEX(Monsters[Health], $I226))</f>
        <v>80</v>
      </c>
      <c r="L226" cm="1">
        <f t="array" aca="1" ref="L226" ca="1">IF(AND($H226=$H225, $CF225=""), AP225, INDEX(Monsters[Stamina], $I226))</f>
        <v>80</v>
      </c>
      <c r="M226" s="19" cm="1">
        <f t="array" aca="1" ref="M226" ca="1">IF(AND($H226=$H225, $CF225=""), AQ225, INDEX(Monsters[Attack], $I226))</f>
        <v>70</v>
      </c>
      <c r="N226" s="19" cm="1">
        <f t="array" aca="1" ref="N226" ca="1">IF(AND($H226=$H225, $CF225=""), AR225, INDEX(Monsters[Defense], $I226))</f>
        <v>65</v>
      </c>
      <c r="O226" s="19" cm="1">
        <f t="array" aca="1" ref="O226" ca="1">IF(AND($H226=$H225, $CF225=""), AS225, INDEX(Monsters[Luck], $I226))</f>
        <v>50</v>
      </c>
      <c r="P226" cm="1">
        <f t="array" aca="1" ref="P226" ca="1">IF(I226=I225, P225, MATCH(INDEX(Monsters[Element], I226), Elements, 0))</f>
        <v>1</v>
      </c>
      <c r="Q226" s="4" cm="1">
        <f t="array" aca="1" ref="Q226" ca="1">INDEX(Monsters[Chance to Use 2], I226)</f>
        <v>0.55000000000000004</v>
      </c>
      <c r="R226" cm="1">
        <f t="array" aca="1" ref="R226" ca="1">INDEX(Monsters[Ability 1 ID], I226)</f>
        <v>1</v>
      </c>
      <c r="S226" cm="1">
        <f t="array" aca="1" ref="S226" ca="1">INDEX(Monsters[Ability 2 ID], I226)</f>
        <v>7</v>
      </c>
      <c r="T226" cm="1">
        <f t="array" aca="1" ref="T226" ca="1">INDEX(Abilities[Stamina Cost], R226)</f>
        <v>5</v>
      </c>
      <c r="U226" cm="1">
        <f t="array" aca="1" ref="U226" ca="1">INDEX(Abilities[Stamina Cost], S226)</f>
        <v>5</v>
      </c>
      <c r="V226">
        <f t="shared" ca="1" si="142"/>
        <v>1</v>
      </c>
      <c r="W226">
        <f t="shared" ca="1" si="143"/>
        <v>5</v>
      </c>
      <c r="X226">
        <f t="shared" ca="1" si="144"/>
        <v>5</v>
      </c>
      <c r="Y226">
        <f t="shared" ca="1" si="145"/>
        <v>2</v>
      </c>
      <c r="Z226">
        <f t="shared" ca="1" si="146"/>
        <v>7</v>
      </c>
      <c r="AA226" s="19" cm="1">
        <f t="array" aca="1" ref="AA226" ca="1">INDEX(Abilities[Element ID], $Z226)</f>
        <v>3</v>
      </c>
      <c r="AB226" s="19" cm="1">
        <f t="array" aca="1" ref="AB226" ca="1">INDEX(Abilities[Stamina Cost], $Z226)</f>
        <v>5</v>
      </c>
      <c r="AC226" s="19" cm="1">
        <f t="array" aca="1" ref="AC226" ca="1">INDEX(Abilities[Min Damage], $Z226)</f>
        <v>5</v>
      </c>
      <c r="AD226" s="19" cm="1">
        <f t="array" aca="1" ref="AD226" ca="1">INDEX(Abilities[Max Damage], $Z226)</f>
        <v>10</v>
      </c>
      <c r="AE226" s="15">
        <f t="shared" ca="1" si="147"/>
        <v>5.2358873634119378</v>
      </c>
      <c r="AF226" t="str" cm="1">
        <f t="array" aca="1" ref="AF226" ca="1">INDEX(Abilities[Special Effect], Z226)</f>
        <v>Fortify</v>
      </c>
      <c r="AG226" t="b" cm="1">
        <f t="array" aca="1" ref="AG226" ca="1">RAND() &lt;INDEX(Abilities[Effect Chance], Z226)*O226/100</f>
        <v>0</v>
      </c>
      <c r="AH226" t="str">
        <f t="shared" ca="1" si="148"/>
        <v/>
      </c>
      <c r="AI226" s="15">
        <f t="shared" ca="1" si="149"/>
        <v>5.2358873634119378</v>
      </c>
      <c r="AJ226" s="15">
        <f t="shared" ca="1" si="115"/>
        <v>8.3040941242512059</v>
      </c>
      <c r="AK226" t="b">
        <f t="shared" ca="1" si="150"/>
        <v>0</v>
      </c>
      <c r="AL226" t="b">
        <f ca="1">AND(AK226, H226=COUNTA(Parties[Player Party]))</f>
        <v>0</v>
      </c>
      <c r="AM226" s="15" cm="1">
        <f t="array" aca="1" ref="AM226" ca="1">INDEX(ElementMultiplier, BM226, P226)*100/N226</f>
        <v>0.76923076923076927</v>
      </c>
      <c r="AN226" s="15">
        <f t="shared" ca="1" si="117"/>
        <v>6</v>
      </c>
      <c r="AO226" s="19">
        <f t="shared" ca="1" si="118"/>
        <v>74</v>
      </c>
      <c r="AP226" s="19">
        <f t="shared" ca="1" si="119"/>
        <v>75</v>
      </c>
      <c r="AQ226" s="19">
        <f t="shared" ca="1" si="120"/>
        <v>70</v>
      </c>
      <c r="AR226" s="19">
        <f t="shared" ca="1" si="121"/>
        <v>65</v>
      </c>
      <c r="AS226" s="19">
        <f t="shared" ca="1" si="122"/>
        <v>50</v>
      </c>
      <c r="AT226">
        <f t="shared" ca="1" si="151"/>
        <v>1</v>
      </c>
      <c r="AU226" cm="1">
        <f t="array" aca="1" ref="AU226" ca="1">IF(AT226=AT225, AU225, INDEX(Parties[Opponent ID], AT226))</f>
        <v>8</v>
      </c>
      <c r="AV226" t="str" cm="1">
        <f t="array" aca="1" ref="AV226" ca="1">IF(AU226=AU225,AV225, INDEX(Monsters[Name], AU226))</f>
        <v>Ripper</v>
      </c>
      <c r="AW226" cm="1">
        <f t="array" aca="1" ref="AW226" ca="1">IF(AND($AT226=$AT225, $CF225=""), CA225, INDEX(Monsters[Health], $AU226))</f>
        <v>120</v>
      </c>
      <c r="AX226" cm="1">
        <f t="array" aca="1" ref="AX226" ca="1">IF(AND($AT226=$AT225, $CF225=""), CB225, INDEX(Monsters[Stamina], $AU226))</f>
        <v>90</v>
      </c>
      <c r="AY226" s="19" cm="1">
        <f t="array" aca="1" ref="AY226" ca="1">IF(AND($AT226=$AT225, $CF225=""), CC225, INDEX(Monsters[Attack], $AU226))</f>
        <v>100</v>
      </c>
      <c r="AZ226" s="19" cm="1">
        <f t="array" aca="1" ref="AZ226" ca="1">IF(AND($AT226=$AT225, $CF225=""), CD225, INDEX(Monsters[Defense], $AU226))</f>
        <v>18</v>
      </c>
      <c r="BA226" s="19" cm="1">
        <f t="array" aca="1" ref="BA226" ca="1">IF(AND($AT226=$AT225, $CF225=""), CE225, INDEX(Monsters[Luck], $AU226))</f>
        <v>70</v>
      </c>
      <c r="BB226" cm="1">
        <f t="array" aca="1" ref="BB226" ca="1">IF(AU226=AU225, BB225, MATCH(INDEX(Monsters[Element], AU226), Elements, 0))</f>
        <v>6</v>
      </c>
      <c r="BC226" s="4" cm="1">
        <f t="array" aca="1" ref="BC226" ca="1">INDEX(Monsters[Chance to Use 2], AU226)</f>
        <v>0.25</v>
      </c>
      <c r="BD226" cm="1">
        <f t="array" aca="1" ref="BD226" ca="1">INDEX(Monsters[Ability 1 ID], AU226)</f>
        <v>7</v>
      </c>
      <c r="BE226" cm="1">
        <f t="array" aca="1" ref="BE226" ca="1">INDEX(Monsters[Ability 2 ID], AU226)</f>
        <v>2</v>
      </c>
      <c r="BF226" cm="1">
        <f t="array" aca="1" ref="BF226" ca="1">INDEX(Abilities[Stamina Cost], BD226)</f>
        <v>5</v>
      </c>
      <c r="BG226" cm="1">
        <f t="array" aca="1" ref="BG226" ca="1">INDEX(Abilities[Stamina Cost], BE226)</f>
        <v>6</v>
      </c>
      <c r="BH226">
        <f t="shared" ca="1" si="152"/>
        <v>1</v>
      </c>
      <c r="BI226">
        <f t="shared" ca="1" si="153"/>
        <v>5</v>
      </c>
      <c r="BJ226">
        <f t="shared" ca="1" si="154"/>
        <v>6</v>
      </c>
      <c r="BK226">
        <f t="shared" ca="1" si="155"/>
        <v>1</v>
      </c>
      <c r="BL226">
        <f t="shared" ca="1" si="156"/>
        <v>7</v>
      </c>
      <c r="BM226" s="19" cm="1">
        <f t="array" aca="1" ref="BM226" ca="1">INDEX(Abilities[Element ID], $BL226)</f>
        <v>3</v>
      </c>
      <c r="BN226" s="19" cm="1">
        <f t="array" aca="1" ref="BN226" ca="1">INDEX(Abilities[Stamina Cost], $BL226)</f>
        <v>5</v>
      </c>
      <c r="BO226" s="19" cm="1">
        <f t="array" aca="1" ref="BO226" ca="1">INDEX(Abilities[Min Damage], $BL226)</f>
        <v>5</v>
      </c>
      <c r="BP226" s="19" cm="1">
        <f t="array" aca="1" ref="BP226" ca="1">INDEX(Abilities[Max Damage], $BL226)</f>
        <v>10</v>
      </c>
      <c r="BQ226" s="15">
        <f t="shared" ca="1" si="157"/>
        <v>8.3040941242512059</v>
      </c>
      <c r="BR226" t="str" cm="1">
        <f t="array" aca="1" ref="BR226" ca="1">INDEX(Abilities[Special Effect], BL226)</f>
        <v>Fortify</v>
      </c>
      <c r="BS226" t="b" cm="1">
        <f t="array" aca="1" ref="BS226" ca="1">RAND() &lt;INDEX(Abilities[Effect Chance], BL226)*BA226/100</f>
        <v>1</v>
      </c>
      <c r="BT226" t="str">
        <f t="shared" ca="1" si="158"/>
        <v>Fortify</v>
      </c>
      <c r="BU226" s="15">
        <f t="shared" ca="1" si="159"/>
        <v>8.3040941242512059</v>
      </c>
      <c r="BV226" s="15">
        <f t="shared" ca="1" si="132"/>
        <v>5.2358873634119378</v>
      </c>
      <c r="BW226" t="b">
        <f t="shared" ca="1" si="160"/>
        <v>0</v>
      </c>
      <c r="BX226" t="b">
        <f ca="1">AND(BW226, AT226=COUNTA(Parties[Opponent Party]))</f>
        <v>0</v>
      </c>
      <c r="BY226" s="15" cm="1">
        <f t="array" aca="1" ref="BY226" ca="1">INDEX(ElementMultiplier, AA226, BB226)*100/AZ226</f>
        <v>5.5555555555555554</v>
      </c>
      <c r="BZ226" s="19">
        <f t="shared" ca="1" si="134"/>
        <v>29</v>
      </c>
      <c r="CA226" s="19">
        <f t="shared" ca="1" si="135"/>
        <v>91</v>
      </c>
      <c r="CB226" s="19">
        <f t="shared" ca="1" si="136"/>
        <v>85</v>
      </c>
      <c r="CC226" s="19">
        <f t="shared" ca="1" si="137"/>
        <v>100</v>
      </c>
      <c r="CD226" s="19">
        <f t="shared" ca="1" si="138"/>
        <v>20</v>
      </c>
      <c r="CE226" s="19">
        <f t="shared" ca="1" si="139"/>
        <v>70</v>
      </c>
      <c r="CF226" t="str">
        <f t="shared" ca="1" si="161"/>
        <v/>
      </c>
    </row>
    <row r="227" spans="8:84">
      <c r="H227">
        <f t="shared" ca="1" si="141"/>
        <v>1</v>
      </c>
      <c r="I227" cm="1">
        <f t="array" aca="1" ref="I227" ca="1">IF(H227=H226, I226, INDEX(Parties[Player ID], H227))</f>
        <v>1</v>
      </c>
      <c r="J227" t="str" cm="1">
        <f t="array" aca="1" ref="J227" ca="1">IF(I227=I226,J226, INDEX(Monsters[Name], I227))</f>
        <v>Hades</v>
      </c>
      <c r="K227" cm="1">
        <f t="array" aca="1" ref="K227" ca="1">IF(AND($H227=$H226, CF226=""), AO226, INDEX(Monsters[Health], $I227))</f>
        <v>74</v>
      </c>
      <c r="L227" cm="1">
        <f t="array" aca="1" ref="L227" ca="1">IF(AND($H227=$H226, $CF226=""), AP226, INDEX(Monsters[Stamina], $I227))</f>
        <v>75</v>
      </c>
      <c r="M227" s="19" cm="1">
        <f t="array" aca="1" ref="M227" ca="1">IF(AND($H227=$H226, $CF226=""), AQ226, INDEX(Monsters[Attack], $I227))</f>
        <v>70</v>
      </c>
      <c r="N227" s="19" cm="1">
        <f t="array" aca="1" ref="N227" ca="1">IF(AND($H227=$H226, $CF226=""), AR226, INDEX(Monsters[Defense], $I227))</f>
        <v>65</v>
      </c>
      <c r="O227" s="19" cm="1">
        <f t="array" aca="1" ref="O227" ca="1">IF(AND($H227=$H226, $CF226=""), AS226, INDEX(Monsters[Luck], $I227))</f>
        <v>50</v>
      </c>
      <c r="P227" cm="1">
        <f t="array" aca="1" ref="P227" ca="1">IF(I227=I226, P226, MATCH(INDEX(Monsters[Element], I227), Elements, 0))</f>
        <v>1</v>
      </c>
      <c r="Q227" s="4" cm="1">
        <f t="array" aca="1" ref="Q227" ca="1">INDEX(Monsters[Chance to Use 2], I227)</f>
        <v>0.55000000000000004</v>
      </c>
      <c r="R227" cm="1">
        <f t="array" aca="1" ref="R227" ca="1">INDEX(Monsters[Ability 1 ID], I227)</f>
        <v>1</v>
      </c>
      <c r="S227" cm="1">
        <f t="array" aca="1" ref="S227" ca="1">INDEX(Monsters[Ability 2 ID], I227)</f>
        <v>7</v>
      </c>
      <c r="T227" cm="1">
        <f t="array" aca="1" ref="T227" ca="1">INDEX(Abilities[Stamina Cost], R227)</f>
        <v>5</v>
      </c>
      <c r="U227" cm="1">
        <f t="array" aca="1" ref="U227" ca="1">INDEX(Abilities[Stamina Cost], S227)</f>
        <v>5</v>
      </c>
      <c r="V227">
        <f t="shared" ca="1" si="142"/>
        <v>1</v>
      </c>
      <c r="W227">
        <f t="shared" ca="1" si="143"/>
        <v>5</v>
      </c>
      <c r="X227">
        <f t="shared" ca="1" si="144"/>
        <v>5</v>
      </c>
      <c r="Y227">
        <f t="shared" ca="1" si="145"/>
        <v>2</v>
      </c>
      <c r="Z227">
        <f t="shared" ca="1" si="146"/>
        <v>7</v>
      </c>
      <c r="AA227" s="19" cm="1">
        <f t="array" aca="1" ref="AA227" ca="1">INDEX(Abilities[Element ID], $Z227)</f>
        <v>3</v>
      </c>
      <c r="AB227" s="19" cm="1">
        <f t="array" aca="1" ref="AB227" ca="1">INDEX(Abilities[Stamina Cost], $Z227)</f>
        <v>5</v>
      </c>
      <c r="AC227" s="19" cm="1">
        <f t="array" aca="1" ref="AC227" ca="1">INDEX(Abilities[Min Damage], $Z227)</f>
        <v>5</v>
      </c>
      <c r="AD227" s="19" cm="1">
        <f t="array" aca="1" ref="AD227" ca="1">INDEX(Abilities[Max Damage], $Z227)</f>
        <v>10</v>
      </c>
      <c r="AE227" s="15">
        <f t="shared" ca="1" si="147"/>
        <v>5.6594304178281671</v>
      </c>
      <c r="AF227" t="str" cm="1">
        <f t="array" aca="1" ref="AF227" ca="1">INDEX(Abilities[Special Effect], Z227)</f>
        <v>Fortify</v>
      </c>
      <c r="AG227" t="b" cm="1">
        <f t="array" aca="1" ref="AG227" ca="1">RAND() &lt;INDEX(Abilities[Effect Chance], Z227)*O227/100</f>
        <v>0</v>
      </c>
      <c r="AH227" t="str">
        <f t="shared" ca="1" si="148"/>
        <v/>
      </c>
      <c r="AI227" s="15">
        <f t="shared" ca="1" si="149"/>
        <v>5.6594304178281671</v>
      </c>
      <c r="AJ227" s="15">
        <f t="shared" ca="1" si="115"/>
        <v>6.4895443452772374</v>
      </c>
      <c r="AK227" t="b">
        <f t="shared" ca="1" si="150"/>
        <v>0</v>
      </c>
      <c r="AL227" t="b">
        <f ca="1">AND(AK227, H227=COUNTA(Parties[Player Party]))</f>
        <v>0</v>
      </c>
      <c r="AM227" s="15" cm="1">
        <f t="array" aca="1" ref="AM227" ca="1">INDEX(ElementMultiplier, BM227, P227)*100/N227</f>
        <v>0.76923076923076927</v>
      </c>
      <c r="AN227" s="15">
        <f t="shared" ca="1" si="117"/>
        <v>5</v>
      </c>
      <c r="AO227" s="19">
        <f t="shared" ca="1" si="118"/>
        <v>69</v>
      </c>
      <c r="AP227" s="19">
        <f t="shared" ca="1" si="119"/>
        <v>70</v>
      </c>
      <c r="AQ227" s="19">
        <f t="shared" ca="1" si="120"/>
        <v>70</v>
      </c>
      <c r="AR227" s="19">
        <f t="shared" ca="1" si="121"/>
        <v>65</v>
      </c>
      <c r="AS227" s="19">
        <f t="shared" ca="1" si="122"/>
        <v>50</v>
      </c>
      <c r="AT227">
        <f t="shared" ca="1" si="151"/>
        <v>1</v>
      </c>
      <c r="AU227" cm="1">
        <f t="array" aca="1" ref="AU227" ca="1">IF(AT227=AT226, AU226, INDEX(Parties[Opponent ID], AT227))</f>
        <v>8</v>
      </c>
      <c r="AV227" t="str" cm="1">
        <f t="array" aca="1" ref="AV227" ca="1">IF(AU227=AU226,AV226, INDEX(Monsters[Name], AU227))</f>
        <v>Ripper</v>
      </c>
      <c r="AW227" cm="1">
        <f t="array" aca="1" ref="AW227" ca="1">IF(AND($AT227=$AT226, $CF226=""), CA226, INDEX(Monsters[Health], $AU227))</f>
        <v>91</v>
      </c>
      <c r="AX227" cm="1">
        <f t="array" aca="1" ref="AX227" ca="1">IF(AND($AT227=$AT226, $CF226=""), CB226, INDEX(Monsters[Stamina], $AU227))</f>
        <v>85</v>
      </c>
      <c r="AY227" s="19" cm="1">
        <f t="array" aca="1" ref="AY227" ca="1">IF(AND($AT227=$AT226, $CF226=""), CC226, INDEX(Monsters[Attack], $AU227))</f>
        <v>100</v>
      </c>
      <c r="AZ227" s="19" cm="1">
        <f t="array" aca="1" ref="AZ227" ca="1">IF(AND($AT227=$AT226, $CF226=""), CD226, INDEX(Monsters[Defense], $AU227))</f>
        <v>20</v>
      </c>
      <c r="BA227" s="19" cm="1">
        <f t="array" aca="1" ref="BA227" ca="1">IF(AND($AT227=$AT226, $CF226=""), CE226, INDEX(Monsters[Luck], $AU227))</f>
        <v>70</v>
      </c>
      <c r="BB227" cm="1">
        <f t="array" aca="1" ref="BB227" ca="1">IF(AU227=AU226, BB226, MATCH(INDEX(Monsters[Element], AU227), Elements, 0))</f>
        <v>6</v>
      </c>
      <c r="BC227" s="4" cm="1">
        <f t="array" aca="1" ref="BC227" ca="1">INDEX(Monsters[Chance to Use 2], AU227)</f>
        <v>0.25</v>
      </c>
      <c r="BD227" cm="1">
        <f t="array" aca="1" ref="BD227" ca="1">INDEX(Monsters[Ability 1 ID], AU227)</f>
        <v>7</v>
      </c>
      <c r="BE227" cm="1">
        <f t="array" aca="1" ref="BE227" ca="1">INDEX(Monsters[Ability 2 ID], AU227)</f>
        <v>2</v>
      </c>
      <c r="BF227" cm="1">
        <f t="array" aca="1" ref="BF227" ca="1">INDEX(Abilities[Stamina Cost], BD227)</f>
        <v>5</v>
      </c>
      <c r="BG227" cm="1">
        <f t="array" aca="1" ref="BG227" ca="1">INDEX(Abilities[Stamina Cost], BE227)</f>
        <v>6</v>
      </c>
      <c r="BH227">
        <f t="shared" ca="1" si="152"/>
        <v>1</v>
      </c>
      <c r="BI227">
        <f t="shared" ca="1" si="153"/>
        <v>5</v>
      </c>
      <c r="BJ227">
        <f t="shared" ca="1" si="154"/>
        <v>6</v>
      </c>
      <c r="BK227">
        <f t="shared" ca="1" si="155"/>
        <v>1</v>
      </c>
      <c r="BL227">
        <f t="shared" ca="1" si="156"/>
        <v>7</v>
      </c>
      <c r="BM227" s="19" cm="1">
        <f t="array" aca="1" ref="BM227" ca="1">INDEX(Abilities[Element ID], $BL227)</f>
        <v>3</v>
      </c>
      <c r="BN227" s="19" cm="1">
        <f t="array" aca="1" ref="BN227" ca="1">INDEX(Abilities[Stamina Cost], $BL227)</f>
        <v>5</v>
      </c>
      <c r="BO227" s="19" cm="1">
        <f t="array" aca="1" ref="BO227" ca="1">INDEX(Abilities[Min Damage], $BL227)</f>
        <v>5</v>
      </c>
      <c r="BP227" s="19" cm="1">
        <f t="array" aca="1" ref="BP227" ca="1">INDEX(Abilities[Max Damage], $BL227)</f>
        <v>10</v>
      </c>
      <c r="BQ227" s="15">
        <f t="shared" ca="1" si="157"/>
        <v>6.4895443452772374</v>
      </c>
      <c r="BR227" t="str" cm="1">
        <f t="array" aca="1" ref="BR227" ca="1">INDEX(Abilities[Special Effect], BL227)</f>
        <v>Fortify</v>
      </c>
      <c r="BS227" t="b" cm="1">
        <f t="array" aca="1" ref="BS227" ca="1">RAND() &lt;INDEX(Abilities[Effect Chance], BL227)*BA227/100</f>
        <v>1</v>
      </c>
      <c r="BT227" t="str">
        <f t="shared" ca="1" si="158"/>
        <v>Fortify</v>
      </c>
      <c r="BU227" s="15">
        <f t="shared" ca="1" si="159"/>
        <v>6.4895443452772374</v>
      </c>
      <c r="BV227" s="15">
        <f t="shared" ca="1" si="132"/>
        <v>5.6594304178281671</v>
      </c>
      <c r="BW227" t="b">
        <f t="shared" ca="1" si="160"/>
        <v>0</v>
      </c>
      <c r="BX227" t="b">
        <f ca="1">AND(BW227, AT227=COUNTA(Parties[Opponent Party]))</f>
        <v>0</v>
      </c>
      <c r="BY227" s="15" cm="1">
        <f t="array" aca="1" ref="BY227" ca="1">INDEX(ElementMultiplier, AA227, BB227)*100/AZ227</f>
        <v>5</v>
      </c>
      <c r="BZ227" s="19">
        <f t="shared" ca="1" si="134"/>
        <v>28</v>
      </c>
      <c r="CA227" s="19">
        <f t="shared" ca="1" si="135"/>
        <v>63</v>
      </c>
      <c r="CB227" s="19">
        <f t="shared" ca="1" si="136"/>
        <v>80</v>
      </c>
      <c r="CC227" s="19">
        <f t="shared" ca="1" si="137"/>
        <v>100</v>
      </c>
      <c r="CD227" s="19">
        <f t="shared" ca="1" si="138"/>
        <v>22</v>
      </c>
      <c r="CE227" s="19">
        <f t="shared" ca="1" si="139"/>
        <v>70</v>
      </c>
      <c r="CF227" t="str">
        <f t="shared" ca="1" si="161"/>
        <v/>
      </c>
    </row>
    <row r="228" spans="8:84">
      <c r="H228">
        <f t="shared" ca="1" si="141"/>
        <v>1</v>
      </c>
      <c r="I228" cm="1">
        <f t="array" aca="1" ref="I228" ca="1">IF(H228=H227, I227, INDEX(Parties[Player ID], H228))</f>
        <v>1</v>
      </c>
      <c r="J228" t="str" cm="1">
        <f t="array" aca="1" ref="J228" ca="1">IF(I228=I227,J227, INDEX(Monsters[Name], I228))</f>
        <v>Hades</v>
      </c>
      <c r="K228" cm="1">
        <f t="array" aca="1" ref="K228" ca="1">IF(AND($H228=$H227, CF227=""), AO227, INDEX(Monsters[Health], $I228))</f>
        <v>69</v>
      </c>
      <c r="L228" cm="1">
        <f t="array" aca="1" ref="L228" ca="1">IF(AND($H228=$H227, $CF227=""), AP227, INDEX(Monsters[Stamina], $I228))</f>
        <v>70</v>
      </c>
      <c r="M228" s="19" cm="1">
        <f t="array" aca="1" ref="M228" ca="1">IF(AND($H228=$H227, $CF227=""), AQ227, INDEX(Monsters[Attack], $I228))</f>
        <v>70</v>
      </c>
      <c r="N228" s="19" cm="1">
        <f t="array" aca="1" ref="N228" ca="1">IF(AND($H228=$H227, $CF227=""), AR227, INDEX(Monsters[Defense], $I228))</f>
        <v>65</v>
      </c>
      <c r="O228" s="19" cm="1">
        <f t="array" aca="1" ref="O228" ca="1">IF(AND($H228=$H227, $CF227=""), AS227, INDEX(Monsters[Luck], $I228))</f>
        <v>50</v>
      </c>
      <c r="P228" cm="1">
        <f t="array" aca="1" ref="P228" ca="1">IF(I228=I227, P227, MATCH(INDEX(Monsters[Element], I228), Elements, 0))</f>
        <v>1</v>
      </c>
      <c r="Q228" s="4" cm="1">
        <f t="array" aca="1" ref="Q228" ca="1">INDEX(Monsters[Chance to Use 2], I228)</f>
        <v>0.55000000000000004</v>
      </c>
      <c r="R228" cm="1">
        <f t="array" aca="1" ref="R228" ca="1">INDEX(Monsters[Ability 1 ID], I228)</f>
        <v>1</v>
      </c>
      <c r="S228" cm="1">
        <f t="array" aca="1" ref="S228" ca="1">INDEX(Monsters[Ability 2 ID], I228)</f>
        <v>7</v>
      </c>
      <c r="T228" cm="1">
        <f t="array" aca="1" ref="T228" ca="1">INDEX(Abilities[Stamina Cost], R228)</f>
        <v>5</v>
      </c>
      <c r="U228" cm="1">
        <f t="array" aca="1" ref="U228" ca="1">INDEX(Abilities[Stamina Cost], S228)</f>
        <v>5</v>
      </c>
      <c r="V228">
        <f t="shared" ca="1" si="142"/>
        <v>1</v>
      </c>
      <c r="W228">
        <f t="shared" ca="1" si="143"/>
        <v>5</v>
      </c>
      <c r="X228">
        <f t="shared" ca="1" si="144"/>
        <v>5</v>
      </c>
      <c r="Y228">
        <f t="shared" ca="1" si="145"/>
        <v>2</v>
      </c>
      <c r="Z228">
        <f t="shared" ca="1" si="146"/>
        <v>7</v>
      </c>
      <c r="AA228" s="19" cm="1">
        <f t="array" aca="1" ref="AA228" ca="1">INDEX(Abilities[Element ID], $Z228)</f>
        <v>3</v>
      </c>
      <c r="AB228" s="19" cm="1">
        <f t="array" aca="1" ref="AB228" ca="1">INDEX(Abilities[Stamina Cost], $Z228)</f>
        <v>5</v>
      </c>
      <c r="AC228" s="19" cm="1">
        <f t="array" aca="1" ref="AC228" ca="1">INDEX(Abilities[Min Damage], $Z228)</f>
        <v>5</v>
      </c>
      <c r="AD228" s="19" cm="1">
        <f t="array" aca="1" ref="AD228" ca="1">INDEX(Abilities[Max Damage], $Z228)</f>
        <v>10</v>
      </c>
      <c r="AE228" s="15">
        <f t="shared" ca="1" si="147"/>
        <v>4.9530113813543739</v>
      </c>
      <c r="AF228" t="str" cm="1">
        <f t="array" aca="1" ref="AF228" ca="1">INDEX(Abilities[Special Effect], Z228)</f>
        <v>Fortify</v>
      </c>
      <c r="AG228" t="b" cm="1">
        <f t="array" aca="1" ref="AG228" ca="1">RAND() &lt;INDEX(Abilities[Effect Chance], Z228)*O228/100</f>
        <v>0</v>
      </c>
      <c r="AH228" t="str">
        <f t="shared" ca="1" si="148"/>
        <v/>
      </c>
      <c r="AI228" s="15">
        <f t="shared" ca="1" si="149"/>
        <v>4.9530113813543739</v>
      </c>
      <c r="AJ228" s="15">
        <f t="shared" ca="1" si="115"/>
        <v>7.2361997991545657</v>
      </c>
      <c r="AK228" t="b">
        <f t="shared" ca="1" si="150"/>
        <v>0</v>
      </c>
      <c r="AL228" t="b">
        <f ca="1">AND(AK228, H228=COUNTA(Parties[Player Party]))</f>
        <v>0</v>
      </c>
      <c r="AM228" s="15" cm="1">
        <f t="array" aca="1" ref="AM228" ca="1">INDEX(ElementMultiplier, BM228, P228)*100/N228</f>
        <v>0.76923076923076927</v>
      </c>
      <c r="AN228" s="15">
        <f t="shared" ca="1" si="117"/>
        <v>6</v>
      </c>
      <c r="AO228" s="19">
        <f t="shared" ca="1" si="118"/>
        <v>63</v>
      </c>
      <c r="AP228" s="19">
        <f t="shared" ca="1" si="119"/>
        <v>65</v>
      </c>
      <c r="AQ228" s="19">
        <f t="shared" ca="1" si="120"/>
        <v>70</v>
      </c>
      <c r="AR228" s="19">
        <f t="shared" ca="1" si="121"/>
        <v>65</v>
      </c>
      <c r="AS228" s="19">
        <f t="shared" ca="1" si="122"/>
        <v>50</v>
      </c>
      <c r="AT228">
        <f t="shared" ca="1" si="151"/>
        <v>1</v>
      </c>
      <c r="AU228" cm="1">
        <f t="array" aca="1" ref="AU228" ca="1">IF(AT228=AT227, AU227, INDEX(Parties[Opponent ID], AT228))</f>
        <v>8</v>
      </c>
      <c r="AV228" t="str" cm="1">
        <f t="array" aca="1" ref="AV228" ca="1">IF(AU228=AU227,AV227, INDEX(Monsters[Name], AU228))</f>
        <v>Ripper</v>
      </c>
      <c r="AW228" cm="1">
        <f t="array" aca="1" ref="AW228" ca="1">IF(AND($AT228=$AT227, $CF227=""), CA227, INDEX(Monsters[Health], $AU228))</f>
        <v>63</v>
      </c>
      <c r="AX228" cm="1">
        <f t="array" aca="1" ref="AX228" ca="1">IF(AND($AT228=$AT227, $CF227=""), CB227, INDEX(Monsters[Stamina], $AU228))</f>
        <v>80</v>
      </c>
      <c r="AY228" s="19" cm="1">
        <f t="array" aca="1" ref="AY228" ca="1">IF(AND($AT228=$AT227, $CF227=""), CC227, INDEX(Monsters[Attack], $AU228))</f>
        <v>100</v>
      </c>
      <c r="AZ228" s="19" cm="1">
        <f t="array" aca="1" ref="AZ228" ca="1">IF(AND($AT228=$AT227, $CF227=""), CD227, INDEX(Monsters[Defense], $AU228))</f>
        <v>22</v>
      </c>
      <c r="BA228" s="19" cm="1">
        <f t="array" aca="1" ref="BA228" ca="1">IF(AND($AT228=$AT227, $CF227=""), CE227, INDEX(Monsters[Luck], $AU228))</f>
        <v>70</v>
      </c>
      <c r="BB228" cm="1">
        <f t="array" aca="1" ref="BB228" ca="1">IF(AU228=AU227, BB227, MATCH(INDEX(Monsters[Element], AU228), Elements, 0))</f>
        <v>6</v>
      </c>
      <c r="BC228" s="4" cm="1">
        <f t="array" aca="1" ref="BC228" ca="1">INDEX(Monsters[Chance to Use 2], AU228)</f>
        <v>0.25</v>
      </c>
      <c r="BD228" cm="1">
        <f t="array" aca="1" ref="BD228" ca="1">INDEX(Monsters[Ability 1 ID], AU228)</f>
        <v>7</v>
      </c>
      <c r="BE228" cm="1">
        <f t="array" aca="1" ref="BE228" ca="1">INDEX(Monsters[Ability 2 ID], AU228)</f>
        <v>2</v>
      </c>
      <c r="BF228" cm="1">
        <f t="array" aca="1" ref="BF228" ca="1">INDEX(Abilities[Stamina Cost], BD228)</f>
        <v>5</v>
      </c>
      <c r="BG228" cm="1">
        <f t="array" aca="1" ref="BG228" ca="1">INDEX(Abilities[Stamina Cost], BE228)</f>
        <v>6</v>
      </c>
      <c r="BH228">
        <f t="shared" ca="1" si="152"/>
        <v>1</v>
      </c>
      <c r="BI228">
        <f t="shared" ca="1" si="153"/>
        <v>5</v>
      </c>
      <c r="BJ228">
        <f t="shared" ca="1" si="154"/>
        <v>6</v>
      </c>
      <c r="BK228">
        <f t="shared" ca="1" si="155"/>
        <v>1</v>
      </c>
      <c r="BL228">
        <f t="shared" ca="1" si="156"/>
        <v>7</v>
      </c>
      <c r="BM228" s="19" cm="1">
        <f t="array" aca="1" ref="BM228" ca="1">INDEX(Abilities[Element ID], $BL228)</f>
        <v>3</v>
      </c>
      <c r="BN228" s="19" cm="1">
        <f t="array" aca="1" ref="BN228" ca="1">INDEX(Abilities[Stamina Cost], $BL228)</f>
        <v>5</v>
      </c>
      <c r="BO228" s="19" cm="1">
        <f t="array" aca="1" ref="BO228" ca="1">INDEX(Abilities[Min Damage], $BL228)</f>
        <v>5</v>
      </c>
      <c r="BP228" s="19" cm="1">
        <f t="array" aca="1" ref="BP228" ca="1">INDEX(Abilities[Max Damage], $BL228)</f>
        <v>10</v>
      </c>
      <c r="BQ228" s="15">
        <f t="shared" ca="1" si="157"/>
        <v>7.2361997991545657</v>
      </c>
      <c r="BR228" t="str" cm="1">
        <f t="array" aca="1" ref="BR228" ca="1">INDEX(Abilities[Special Effect], BL228)</f>
        <v>Fortify</v>
      </c>
      <c r="BS228" t="b" cm="1">
        <f t="array" aca="1" ref="BS228" ca="1">RAND() &lt;INDEX(Abilities[Effect Chance], BL228)*BA228/100</f>
        <v>1</v>
      </c>
      <c r="BT228" t="str">
        <f t="shared" ca="1" si="158"/>
        <v>Fortify</v>
      </c>
      <c r="BU228" s="15">
        <f t="shared" ca="1" si="159"/>
        <v>7.2361997991545657</v>
      </c>
      <c r="BV228" s="15">
        <f t="shared" ca="1" si="132"/>
        <v>4.9530113813543739</v>
      </c>
      <c r="BW228" t="b">
        <f t="shared" ca="1" si="160"/>
        <v>0</v>
      </c>
      <c r="BX228" t="b">
        <f ca="1">AND(BW228, AT228=COUNTA(Parties[Opponent Party]))</f>
        <v>0</v>
      </c>
      <c r="BY228" s="15" cm="1">
        <f t="array" aca="1" ref="BY228" ca="1">INDEX(ElementMultiplier, AA228, BB228)*100/AZ228</f>
        <v>4.5454545454545459</v>
      </c>
      <c r="BZ228" s="19">
        <f t="shared" ca="1" si="134"/>
        <v>23</v>
      </c>
      <c r="CA228" s="19">
        <f t="shared" ca="1" si="135"/>
        <v>40</v>
      </c>
      <c r="CB228" s="19">
        <f t="shared" ca="1" si="136"/>
        <v>75</v>
      </c>
      <c r="CC228" s="19">
        <f t="shared" ca="1" si="137"/>
        <v>100</v>
      </c>
      <c r="CD228" s="19">
        <f t="shared" ca="1" si="138"/>
        <v>24</v>
      </c>
      <c r="CE228" s="19">
        <f t="shared" ca="1" si="139"/>
        <v>70</v>
      </c>
      <c r="CF228" t="str">
        <f t="shared" ca="1" si="161"/>
        <v/>
      </c>
    </row>
    <row r="229" spans="8:84">
      <c r="H229">
        <f t="shared" ca="1" si="141"/>
        <v>1</v>
      </c>
      <c r="I229" cm="1">
        <f t="array" aca="1" ref="I229" ca="1">IF(H229=H228, I228, INDEX(Parties[Player ID], H229))</f>
        <v>1</v>
      </c>
      <c r="J229" t="str" cm="1">
        <f t="array" aca="1" ref="J229" ca="1">IF(I229=I228,J228, INDEX(Monsters[Name], I229))</f>
        <v>Hades</v>
      </c>
      <c r="K229" cm="1">
        <f t="array" aca="1" ref="K229" ca="1">IF(AND($H229=$H228, CF228=""), AO228, INDEX(Monsters[Health], $I229))</f>
        <v>63</v>
      </c>
      <c r="L229" cm="1">
        <f t="array" aca="1" ref="L229" ca="1">IF(AND($H229=$H228, $CF228=""), AP228, INDEX(Monsters[Stamina], $I229))</f>
        <v>65</v>
      </c>
      <c r="M229" s="19" cm="1">
        <f t="array" aca="1" ref="M229" ca="1">IF(AND($H229=$H228, $CF228=""), AQ228, INDEX(Monsters[Attack], $I229))</f>
        <v>70</v>
      </c>
      <c r="N229" s="19" cm="1">
        <f t="array" aca="1" ref="N229" ca="1">IF(AND($H229=$H228, $CF228=""), AR228, INDEX(Monsters[Defense], $I229))</f>
        <v>65</v>
      </c>
      <c r="O229" s="19" cm="1">
        <f t="array" aca="1" ref="O229" ca="1">IF(AND($H229=$H228, $CF228=""), AS228, INDEX(Monsters[Luck], $I229))</f>
        <v>50</v>
      </c>
      <c r="P229" cm="1">
        <f t="array" aca="1" ref="P229" ca="1">IF(I229=I228, P228, MATCH(INDEX(Monsters[Element], I229), Elements, 0))</f>
        <v>1</v>
      </c>
      <c r="Q229" s="4" cm="1">
        <f t="array" aca="1" ref="Q229" ca="1">INDEX(Monsters[Chance to Use 2], I229)</f>
        <v>0.55000000000000004</v>
      </c>
      <c r="R229" cm="1">
        <f t="array" aca="1" ref="R229" ca="1">INDEX(Monsters[Ability 1 ID], I229)</f>
        <v>1</v>
      </c>
      <c r="S229" cm="1">
        <f t="array" aca="1" ref="S229" ca="1">INDEX(Monsters[Ability 2 ID], I229)</f>
        <v>7</v>
      </c>
      <c r="T229" cm="1">
        <f t="array" aca="1" ref="T229" ca="1">INDEX(Abilities[Stamina Cost], R229)</f>
        <v>5</v>
      </c>
      <c r="U229" cm="1">
        <f t="array" aca="1" ref="U229" ca="1">INDEX(Abilities[Stamina Cost], S229)</f>
        <v>5</v>
      </c>
      <c r="V229">
        <f t="shared" ca="1" si="142"/>
        <v>1</v>
      </c>
      <c r="W229">
        <f t="shared" ca="1" si="143"/>
        <v>5</v>
      </c>
      <c r="X229">
        <f t="shared" ca="1" si="144"/>
        <v>5</v>
      </c>
      <c r="Y229">
        <f t="shared" ca="1" si="145"/>
        <v>2</v>
      </c>
      <c r="Z229">
        <f t="shared" ca="1" si="146"/>
        <v>7</v>
      </c>
      <c r="AA229" s="19" cm="1">
        <f t="array" aca="1" ref="AA229" ca="1">INDEX(Abilities[Element ID], $Z229)</f>
        <v>3</v>
      </c>
      <c r="AB229" s="19" cm="1">
        <f t="array" aca="1" ref="AB229" ca="1">INDEX(Abilities[Stamina Cost], $Z229)</f>
        <v>5</v>
      </c>
      <c r="AC229" s="19" cm="1">
        <f t="array" aca="1" ref="AC229" ca="1">INDEX(Abilities[Min Damage], $Z229)</f>
        <v>5</v>
      </c>
      <c r="AD229" s="19" cm="1">
        <f t="array" aca="1" ref="AD229" ca="1">INDEX(Abilities[Max Damage], $Z229)</f>
        <v>10</v>
      </c>
      <c r="AE229" s="15">
        <f t="shared" ca="1" si="147"/>
        <v>5.1075721954288964</v>
      </c>
      <c r="AF229" t="str" cm="1">
        <f t="array" aca="1" ref="AF229" ca="1">INDEX(Abilities[Special Effect], Z229)</f>
        <v>Fortify</v>
      </c>
      <c r="AG229" t="b" cm="1">
        <f t="array" aca="1" ref="AG229" ca="1">RAND() &lt;INDEX(Abilities[Effect Chance], Z229)*O229/100</f>
        <v>0</v>
      </c>
      <c r="AH229" t="str">
        <f t="shared" ca="1" si="148"/>
        <v/>
      </c>
      <c r="AI229" s="15">
        <f t="shared" ca="1" si="149"/>
        <v>5.1075721954288964</v>
      </c>
      <c r="AJ229" s="15">
        <f t="shared" ca="1" si="115"/>
        <v>16.652717868420247</v>
      </c>
      <c r="AK229" t="b">
        <f t="shared" ca="1" si="150"/>
        <v>0</v>
      </c>
      <c r="AL229" t="b">
        <f ca="1">AND(AK229, H229=COUNTA(Parties[Player Party]))</f>
        <v>0</v>
      </c>
      <c r="AM229" s="15" cm="1">
        <f t="array" aca="1" ref="AM229" ca="1">INDEX(ElementMultiplier, BM229, P229)*100/N229</f>
        <v>1.5384615384615385</v>
      </c>
      <c r="AN229" s="15">
        <f t="shared" ca="1" si="117"/>
        <v>26</v>
      </c>
      <c r="AO229" s="19">
        <f t="shared" ca="1" si="118"/>
        <v>37</v>
      </c>
      <c r="AP229" s="19">
        <f t="shared" ca="1" si="119"/>
        <v>60</v>
      </c>
      <c r="AQ229" s="19">
        <f t="shared" ca="1" si="120"/>
        <v>70</v>
      </c>
      <c r="AR229" s="19">
        <f t="shared" ca="1" si="121"/>
        <v>59</v>
      </c>
      <c r="AS229" s="19">
        <f t="shared" ca="1" si="122"/>
        <v>50</v>
      </c>
      <c r="AT229">
        <f t="shared" ca="1" si="151"/>
        <v>1</v>
      </c>
      <c r="AU229" cm="1">
        <f t="array" aca="1" ref="AU229" ca="1">IF(AT229=AT228, AU228, INDEX(Parties[Opponent ID], AT229))</f>
        <v>8</v>
      </c>
      <c r="AV229" t="str" cm="1">
        <f t="array" aca="1" ref="AV229" ca="1">IF(AU229=AU228,AV228, INDEX(Monsters[Name], AU229))</f>
        <v>Ripper</v>
      </c>
      <c r="AW229" cm="1">
        <f t="array" aca="1" ref="AW229" ca="1">IF(AND($AT229=$AT228, $CF228=""), CA228, INDEX(Monsters[Health], $AU229))</f>
        <v>40</v>
      </c>
      <c r="AX229" cm="1">
        <f t="array" aca="1" ref="AX229" ca="1">IF(AND($AT229=$AT228, $CF228=""), CB228, INDEX(Monsters[Stamina], $AU229))</f>
        <v>75</v>
      </c>
      <c r="AY229" s="19" cm="1">
        <f t="array" aca="1" ref="AY229" ca="1">IF(AND($AT229=$AT228, $CF228=""), CC228, INDEX(Monsters[Attack], $AU229))</f>
        <v>100</v>
      </c>
      <c r="AZ229" s="19" cm="1">
        <f t="array" aca="1" ref="AZ229" ca="1">IF(AND($AT229=$AT228, $CF228=""), CD228, INDEX(Monsters[Defense], $AU229))</f>
        <v>24</v>
      </c>
      <c r="BA229" s="19" cm="1">
        <f t="array" aca="1" ref="BA229" ca="1">IF(AND($AT229=$AT228, $CF228=""), CE228, INDEX(Monsters[Luck], $AU229))</f>
        <v>70</v>
      </c>
      <c r="BB229" cm="1">
        <f t="array" aca="1" ref="BB229" ca="1">IF(AU229=AU228, BB228, MATCH(INDEX(Monsters[Element], AU229), Elements, 0))</f>
        <v>6</v>
      </c>
      <c r="BC229" s="4" cm="1">
        <f t="array" aca="1" ref="BC229" ca="1">INDEX(Monsters[Chance to Use 2], AU229)</f>
        <v>0.25</v>
      </c>
      <c r="BD229" cm="1">
        <f t="array" aca="1" ref="BD229" ca="1">INDEX(Monsters[Ability 1 ID], AU229)</f>
        <v>7</v>
      </c>
      <c r="BE229" cm="1">
        <f t="array" aca="1" ref="BE229" ca="1">INDEX(Monsters[Ability 2 ID], AU229)</f>
        <v>2</v>
      </c>
      <c r="BF229" cm="1">
        <f t="array" aca="1" ref="BF229" ca="1">INDEX(Abilities[Stamina Cost], BD229)</f>
        <v>5</v>
      </c>
      <c r="BG229" cm="1">
        <f t="array" aca="1" ref="BG229" ca="1">INDEX(Abilities[Stamina Cost], BE229)</f>
        <v>6</v>
      </c>
      <c r="BH229">
        <f t="shared" ca="1" si="152"/>
        <v>1</v>
      </c>
      <c r="BI229">
        <f t="shared" ca="1" si="153"/>
        <v>5</v>
      </c>
      <c r="BJ229">
        <f t="shared" ca="1" si="154"/>
        <v>6</v>
      </c>
      <c r="BK229">
        <f t="shared" ca="1" si="155"/>
        <v>2</v>
      </c>
      <c r="BL229">
        <f t="shared" ca="1" si="156"/>
        <v>2</v>
      </c>
      <c r="BM229" s="19" cm="1">
        <f t="array" aca="1" ref="BM229" ca="1">INDEX(Abilities[Element ID], $BL229)</f>
        <v>1</v>
      </c>
      <c r="BN229" s="19" cm="1">
        <f t="array" aca="1" ref="BN229" ca="1">INDEX(Abilities[Stamina Cost], $BL229)</f>
        <v>6</v>
      </c>
      <c r="BO229" s="19" cm="1">
        <f t="array" aca="1" ref="BO229" ca="1">INDEX(Abilities[Min Damage], $BL229)</f>
        <v>10</v>
      </c>
      <c r="BP229" s="19" cm="1">
        <f t="array" aca="1" ref="BP229" ca="1">INDEX(Abilities[Max Damage], $BL229)</f>
        <v>25</v>
      </c>
      <c r="BQ229" s="15">
        <f t="shared" ca="1" si="157"/>
        <v>16.652717868420247</v>
      </c>
      <c r="BR229" t="str" cm="1">
        <f t="array" aca="1" ref="BR229" ca="1">INDEX(Abilities[Special Effect], BL229)</f>
        <v>Sunder</v>
      </c>
      <c r="BS229" t="b" cm="1">
        <f t="array" aca="1" ref="BS229" ca="1">RAND() &lt;INDEX(Abilities[Effect Chance], BL229)*BA229/100</f>
        <v>1</v>
      </c>
      <c r="BT229" t="str">
        <f t="shared" ca="1" si="158"/>
        <v>Sunder</v>
      </c>
      <c r="BU229" s="15">
        <f t="shared" ca="1" si="159"/>
        <v>16.652717868420247</v>
      </c>
      <c r="BV229" s="15">
        <f t="shared" ca="1" si="132"/>
        <v>5.1075721954288964</v>
      </c>
      <c r="BW229" t="b">
        <f t="shared" ca="1" si="160"/>
        <v>0</v>
      </c>
      <c r="BX229" t="b">
        <f ca="1">AND(BW229, AT229=COUNTA(Parties[Opponent Party]))</f>
        <v>0</v>
      </c>
      <c r="BY229" s="15" cm="1">
        <f t="array" aca="1" ref="BY229" ca="1">INDEX(ElementMultiplier, AA229, BB229)*100/AZ229</f>
        <v>4.166666666666667</v>
      </c>
      <c r="BZ229" s="19">
        <f t="shared" ca="1" si="134"/>
        <v>21</v>
      </c>
      <c r="CA229" s="19">
        <f t="shared" ca="1" si="135"/>
        <v>19</v>
      </c>
      <c r="CB229" s="19">
        <f t="shared" ca="1" si="136"/>
        <v>69</v>
      </c>
      <c r="CC229" s="19">
        <f t="shared" ca="1" si="137"/>
        <v>100</v>
      </c>
      <c r="CD229" s="19">
        <f t="shared" ca="1" si="138"/>
        <v>24</v>
      </c>
      <c r="CE229" s="19">
        <f t="shared" ca="1" si="139"/>
        <v>70</v>
      </c>
      <c r="CF229" t="str">
        <f t="shared" ca="1" si="161"/>
        <v/>
      </c>
    </row>
    <row r="230" spans="8:84">
      <c r="H230">
        <f t="shared" ca="1" si="141"/>
        <v>1</v>
      </c>
      <c r="I230" cm="1">
        <f t="array" aca="1" ref="I230" ca="1">IF(H230=H229, I229, INDEX(Parties[Player ID], H230))</f>
        <v>1</v>
      </c>
      <c r="J230" t="str" cm="1">
        <f t="array" aca="1" ref="J230" ca="1">IF(I230=I229,J229, INDEX(Monsters[Name], I230))</f>
        <v>Hades</v>
      </c>
      <c r="K230" cm="1">
        <f t="array" aca="1" ref="K230" ca="1">IF(AND($H230=$H229, CF229=""), AO229, INDEX(Monsters[Health], $I230))</f>
        <v>37</v>
      </c>
      <c r="L230" cm="1">
        <f t="array" aca="1" ref="L230" ca="1">IF(AND($H230=$H229, $CF229=""), AP229, INDEX(Monsters[Stamina], $I230))</f>
        <v>60</v>
      </c>
      <c r="M230" s="19" cm="1">
        <f t="array" aca="1" ref="M230" ca="1">IF(AND($H230=$H229, $CF229=""), AQ229, INDEX(Monsters[Attack], $I230))</f>
        <v>70</v>
      </c>
      <c r="N230" s="19" cm="1">
        <f t="array" aca="1" ref="N230" ca="1">IF(AND($H230=$H229, $CF229=""), AR229, INDEX(Monsters[Defense], $I230))</f>
        <v>59</v>
      </c>
      <c r="O230" s="19" cm="1">
        <f t="array" aca="1" ref="O230" ca="1">IF(AND($H230=$H229, $CF229=""), AS229, INDEX(Monsters[Luck], $I230))</f>
        <v>50</v>
      </c>
      <c r="P230" cm="1">
        <f t="array" aca="1" ref="P230" ca="1">IF(I230=I229, P229, MATCH(INDEX(Monsters[Element], I230), Elements, 0))</f>
        <v>1</v>
      </c>
      <c r="Q230" s="4" cm="1">
        <f t="array" aca="1" ref="Q230" ca="1">INDEX(Monsters[Chance to Use 2], I230)</f>
        <v>0.55000000000000004</v>
      </c>
      <c r="R230" cm="1">
        <f t="array" aca="1" ref="R230" ca="1">INDEX(Monsters[Ability 1 ID], I230)</f>
        <v>1</v>
      </c>
      <c r="S230" cm="1">
        <f t="array" aca="1" ref="S230" ca="1">INDEX(Monsters[Ability 2 ID], I230)</f>
        <v>7</v>
      </c>
      <c r="T230" cm="1">
        <f t="array" aca="1" ref="T230" ca="1">INDEX(Abilities[Stamina Cost], R230)</f>
        <v>5</v>
      </c>
      <c r="U230" cm="1">
        <f t="array" aca="1" ref="U230" ca="1">INDEX(Abilities[Stamina Cost], S230)</f>
        <v>5</v>
      </c>
      <c r="V230">
        <f t="shared" ca="1" si="142"/>
        <v>1</v>
      </c>
      <c r="W230">
        <f t="shared" ca="1" si="143"/>
        <v>5</v>
      </c>
      <c r="X230">
        <f t="shared" ca="1" si="144"/>
        <v>5</v>
      </c>
      <c r="Y230">
        <f t="shared" ca="1" si="145"/>
        <v>1</v>
      </c>
      <c r="Z230">
        <f t="shared" ca="1" si="146"/>
        <v>1</v>
      </c>
      <c r="AA230" s="19" cm="1">
        <f t="array" aca="1" ref="AA230" ca="1">INDEX(Abilities[Element ID], $Z230)</f>
        <v>1</v>
      </c>
      <c r="AB230" s="19" cm="1">
        <f t="array" aca="1" ref="AB230" ca="1">INDEX(Abilities[Stamina Cost], $Z230)</f>
        <v>5</v>
      </c>
      <c r="AC230" s="19" cm="1">
        <f t="array" aca="1" ref="AC230" ca="1">INDEX(Abilities[Min Damage], $Z230)</f>
        <v>3.5</v>
      </c>
      <c r="AD230" s="19" cm="1">
        <f t="array" aca="1" ref="AD230" ca="1">INDEX(Abilities[Max Damage], $Z230)</f>
        <v>10</v>
      </c>
      <c r="AE230" s="15">
        <f t="shared" ca="1" si="147"/>
        <v>5.0082689490800183</v>
      </c>
      <c r="AF230" t="str" cm="1">
        <f t="array" aca="1" ref="AF230" ca="1">INDEX(Abilities[Special Effect], Z230)</f>
        <v>Hit Chance</v>
      </c>
      <c r="AG230" t="b" cm="1">
        <f t="array" aca="1" ref="AG230" ca="1">RAND() &lt;INDEX(Abilities[Effect Chance], Z230)*O230/100</f>
        <v>1</v>
      </c>
      <c r="AH230" t="str">
        <f t="shared" ca="1" si="148"/>
        <v>Hit Chance</v>
      </c>
      <c r="AI230" s="15">
        <f t="shared" ca="1" si="149"/>
        <v>5.0082689490800183</v>
      </c>
      <c r="AJ230" s="15">
        <f t="shared" ca="1" si="115"/>
        <v>6.9723759086575372</v>
      </c>
      <c r="AK230" t="b">
        <f t="shared" ca="1" si="150"/>
        <v>0</v>
      </c>
      <c r="AL230" t="b">
        <f ca="1">AND(AK230, H230=COUNTA(Parties[Player Party]))</f>
        <v>0</v>
      </c>
      <c r="AM230" s="15" cm="1">
        <f t="array" aca="1" ref="AM230" ca="1">INDEX(ElementMultiplier, BM230, P230)*100/N230</f>
        <v>0.84745762711864403</v>
      </c>
      <c r="AN230" s="15">
        <f t="shared" ca="1" si="117"/>
        <v>6</v>
      </c>
      <c r="AO230" s="19">
        <f t="shared" ca="1" si="118"/>
        <v>31</v>
      </c>
      <c r="AP230" s="19">
        <f t="shared" ca="1" si="119"/>
        <v>55</v>
      </c>
      <c r="AQ230" s="19">
        <f t="shared" ca="1" si="120"/>
        <v>70</v>
      </c>
      <c r="AR230" s="19">
        <f t="shared" ca="1" si="121"/>
        <v>59</v>
      </c>
      <c r="AS230" s="19">
        <f t="shared" ca="1" si="122"/>
        <v>50</v>
      </c>
      <c r="AT230">
        <f t="shared" ca="1" si="151"/>
        <v>1</v>
      </c>
      <c r="AU230" cm="1">
        <f t="array" aca="1" ref="AU230" ca="1">IF(AT230=AT229, AU229, INDEX(Parties[Opponent ID], AT230))</f>
        <v>8</v>
      </c>
      <c r="AV230" t="str" cm="1">
        <f t="array" aca="1" ref="AV230" ca="1">IF(AU230=AU229,AV229, INDEX(Monsters[Name], AU230))</f>
        <v>Ripper</v>
      </c>
      <c r="AW230" cm="1">
        <f t="array" aca="1" ref="AW230" ca="1">IF(AND($AT230=$AT229, $CF229=""), CA229, INDEX(Monsters[Health], $AU230))</f>
        <v>19</v>
      </c>
      <c r="AX230" cm="1">
        <f t="array" aca="1" ref="AX230" ca="1">IF(AND($AT230=$AT229, $CF229=""), CB229, INDEX(Monsters[Stamina], $AU230))</f>
        <v>69</v>
      </c>
      <c r="AY230" s="19" cm="1">
        <f t="array" aca="1" ref="AY230" ca="1">IF(AND($AT230=$AT229, $CF229=""), CC229, INDEX(Monsters[Attack], $AU230))</f>
        <v>100</v>
      </c>
      <c r="AZ230" s="19" cm="1">
        <f t="array" aca="1" ref="AZ230" ca="1">IF(AND($AT230=$AT229, $CF229=""), CD229, INDEX(Monsters[Defense], $AU230))</f>
        <v>24</v>
      </c>
      <c r="BA230" s="19" cm="1">
        <f t="array" aca="1" ref="BA230" ca="1">IF(AND($AT230=$AT229, $CF229=""), CE229, INDEX(Monsters[Luck], $AU230))</f>
        <v>70</v>
      </c>
      <c r="BB230" cm="1">
        <f t="array" aca="1" ref="BB230" ca="1">IF(AU230=AU229, BB229, MATCH(INDEX(Monsters[Element], AU230), Elements, 0))</f>
        <v>6</v>
      </c>
      <c r="BC230" s="4" cm="1">
        <f t="array" aca="1" ref="BC230" ca="1">INDEX(Monsters[Chance to Use 2], AU230)</f>
        <v>0.25</v>
      </c>
      <c r="BD230" cm="1">
        <f t="array" aca="1" ref="BD230" ca="1">INDEX(Monsters[Ability 1 ID], AU230)</f>
        <v>7</v>
      </c>
      <c r="BE230" cm="1">
        <f t="array" aca="1" ref="BE230" ca="1">INDEX(Monsters[Ability 2 ID], AU230)</f>
        <v>2</v>
      </c>
      <c r="BF230" cm="1">
        <f t="array" aca="1" ref="BF230" ca="1">INDEX(Abilities[Stamina Cost], BD230)</f>
        <v>5</v>
      </c>
      <c r="BG230" cm="1">
        <f t="array" aca="1" ref="BG230" ca="1">INDEX(Abilities[Stamina Cost], BE230)</f>
        <v>6</v>
      </c>
      <c r="BH230">
        <f t="shared" ca="1" si="152"/>
        <v>1</v>
      </c>
      <c r="BI230">
        <f t="shared" ca="1" si="153"/>
        <v>5</v>
      </c>
      <c r="BJ230">
        <f t="shared" ca="1" si="154"/>
        <v>6</v>
      </c>
      <c r="BK230">
        <f t="shared" ca="1" si="155"/>
        <v>1</v>
      </c>
      <c r="BL230">
        <f t="shared" ca="1" si="156"/>
        <v>7</v>
      </c>
      <c r="BM230" s="19" cm="1">
        <f t="array" aca="1" ref="BM230" ca="1">INDEX(Abilities[Element ID], $BL230)</f>
        <v>3</v>
      </c>
      <c r="BN230" s="19" cm="1">
        <f t="array" aca="1" ref="BN230" ca="1">INDEX(Abilities[Stamina Cost], $BL230)</f>
        <v>5</v>
      </c>
      <c r="BO230" s="19" cm="1">
        <f t="array" aca="1" ref="BO230" ca="1">INDEX(Abilities[Min Damage], $BL230)</f>
        <v>5</v>
      </c>
      <c r="BP230" s="19" cm="1">
        <f t="array" aca="1" ref="BP230" ca="1">INDEX(Abilities[Max Damage], $BL230)</f>
        <v>10</v>
      </c>
      <c r="BQ230" s="15">
        <f t="shared" ca="1" si="157"/>
        <v>6.9723759086575372</v>
      </c>
      <c r="BR230" t="str" cm="1">
        <f t="array" aca="1" ref="BR230" ca="1">INDEX(Abilities[Special Effect], BL230)</f>
        <v>Fortify</v>
      </c>
      <c r="BS230" t="b" cm="1">
        <f t="array" aca="1" ref="BS230" ca="1">RAND() &lt;INDEX(Abilities[Effect Chance], BL230)*BA230/100</f>
        <v>0</v>
      </c>
      <c r="BT230" t="str">
        <f t="shared" ca="1" si="158"/>
        <v/>
      </c>
      <c r="BU230" s="15">
        <f t="shared" ca="1" si="159"/>
        <v>6.9723759086575372</v>
      </c>
      <c r="BV230" s="15">
        <f t="shared" ca="1" si="132"/>
        <v>5.0082689490800183</v>
      </c>
      <c r="BW230" t="b">
        <f t="shared" ca="1" si="160"/>
        <v>1</v>
      </c>
      <c r="BX230" t="b">
        <f ca="1">AND(BW230, AT230=COUNTA(Parties[Opponent Party]))</f>
        <v>1</v>
      </c>
      <c r="BY230" s="15" cm="1">
        <f t="array" aca="1" ref="BY230" ca="1">INDEX(ElementMultiplier, AA230, BB230)*100/AZ230</f>
        <v>6.25</v>
      </c>
      <c r="BZ230" s="19">
        <f t="shared" ca="1" si="134"/>
        <v>31</v>
      </c>
      <c r="CA230" s="19">
        <f t="shared" ca="1" si="135"/>
        <v>0</v>
      </c>
      <c r="CB230" s="19">
        <f t="shared" ca="1" si="136"/>
        <v>64</v>
      </c>
      <c r="CC230" s="19">
        <f t="shared" ca="1" si="137"/>
        <v>100</v>
      </c>
      <c r="CD230" s="19">
        <f t="shared" ca="1" si="138"/>
        <v>24</v>
      </c>
      <c r="CE230" s="19">
        <f t="shared" ca="1" si="139"/>
        <v>70</v>
      </c>
      <c r="CF230" t="str">
        <f t="shared" ca="1" si="161"/>
        <v>Player</v>
      </c>
    </row>
    <row r="231" spans="8:84">
      <c r="H231">
        <f t="shared" ca="1" si="141"/>
        <v>1</v>
      </c>
      <c r="I231" cm="1">
        <f t="array" aca="1" ref="I231" ca="1">IF(H231=H230, I230, INDEX(Parties[Player ID], H231))</f>
        <v>1</v>
      </c>
      <c r="J231" t="str" cm="1">
        <f t="array" aca="1" ref="J231" ca="1">IF(I231=I230,J230, INDEX(Monsters[Name], I231))</f>
        <v>Hades</v>
      </c>
      <c r="K231" cm="1">
        <f t="array" aca="1" ref="K231" ca="1">IF(AND($H231=$H230, CF230=""), AO230, INDEX(Monsters[Health], $I231))</f>
        <v>80</v>
      </c>
      <c r="L231" cm="1">
        <f t="array" aca="1" ref="L231" ca="1">IF(AND($H231=$H230, $CF230=""), AP230, INDEX(Monsters[Stamina], $I231))</f>
        <v>80</v>
      </c>
      <c r="M231" s="19" cm="1">
        <f t="array" aca="1" ref="M231" ca="1">IF(AND($H231=$H230, $CF230=""), AQ230, INDEX(Monsters[Attack], $I231))</f>
        <v>70</v>
      </c>
      <c r="N231" s="19" cm="1">
        <f t="array" aca="1" ref="N231" ca="1">IF(AND($H231=$H230, $CF230=""), AR230, INDEX(Monsters[Defense], $I231))</f>
        <v>65</v>
      </c>
      <c r="O231" s="19" cm="1">
        <f t="array" aca="1" ref="O231" ca="1">IF(AND($H231=$H230, $CF230=""), AS230, INDEX(Monsters[Luck], $I231))</f>
        <v>50</v>
      </c>
      <c r="P231" cm="1">
        <f t="array" aca="1" ref="P231" ca="1">IF(I231=I230, P230, MATCH(INDEX(Monsters[Element], I231), Elements, 0))</f>
        <v>1</v>
      </c>
      <c r="Q231" s="4" cm="1">
        <f t="array" aca="1" ref="Q231" ca="1">INDEX(Monsters[Chance to Use 2], I231)</f>
        <v>0.55000000000000004</v>
      </c>
      <c r="R231" cm="1">
        <f t="array" aca="1" ref="R231" ca="1">INDEX(Monsters[Ability 1 ID], I231)</f>
        <v>1</v>
      </c>
      <c r="S231" cm="1">
        <f t="array" aca="1" ref="S231" ca="1">INDEX(Monsters[Ability 2 ID], I231)</f>
        <v>7</v>
      </c>
      <c r="T231" cm="1">
        <f t="array" aca="1" ref="T231" ca="1">INDEX(Abilities[Stamina Cost], R231)</f>
        <v>5</v>
      </c>
      <c r="U231" cm="1">
        <f t="array" aca="1" ref="U231" ca="1">INDEX(Abilities[Stamina Cost], S231)</f>
        <v>5</v>
      </c>
      <c r="V231">
        <f t="shared" ca="1" si="142"/>
        <v>1</v>
      </c>
      <c r="W231">
        <f t="shared" ca="1" si="143"/>
        <v>5</v>
      </c>
      <c r="X231">
        <f t="shared" ca="1" si="144"/>
        <v>5</v>
      </c>
      <c r="Y231">
        <f t="shared" ca="1" si="145"/>
        <v>1</v>
      </c>
      <c r="Z231">
        <f t="shared" ca="1" si="146"/>
        <v>1</v>
      </c>
      <c r="AA231" s="19" cm="1">
        <f t="array" aca="1" ref="AA231" ca="1">INDEX(Abilities[Element ID], $Z231)</f>
        <v>1</v>
      </c>
      <c r="AB231" s="19" cm="1">
        <f t="array" aca="1" ref="AB231" ca="1">INDEX(Abilities[Stamina Cost], $Z231)</f>
        <v>5</v>
      </c>
      <c r="AC231" s="19" cm="1">
        <f t="array" aca="1" ref="AC231" ca="1">INDEX(Abilities[Min Damage], $Z231)</f>
        <v>3.5</v>
      </c>
      <c r="AD231" s="19" cm="1">
        <f t="array" aca="1" ref="AD231" ca="1">INDEX(Abilities[Max Damage], $Z231)</f>
        <v>10</v>
      </c>
      <c r="AE231" s="15">
        <f t="shared" ca="1" si="147"/>
        <v>4.9102790498612743</v>
      </c>
      <c r="AF231" t="str" cm="1">
        <f t="array" aca="1" ref="AF231" ca="1">INDEX(Abilities[Special Effect], Z231)</f>
        <v>Hit Chance</v>
      </c>
      <c r="AG231" t="b" cm="1">
        <f t="array" aca="1" ref="AG231" ca="1">RAND() &lt;INDEX(Abilities[Effect Chance], Z231)*O231/100</f>
        <v>0</v>
      </c>
      <c r="AH231" t="str">
        <f t="shared" ca="1" si="148"/>
        <v/>
      </c>
      <c r="AI231" s="15">
        <f t="shared" ca="1" si="149"/>
        <v>0</v>
      </c>
      <c r="AJ231" s="15">
        <f t="shared" ca="1" si="115"/>
        <v>7.6880976211452658</v>
      </c>
      <c r="AK231" t="b">
        <f t="shared" ca="1" si="150"/>
        <v>0</v>
      </c>
      <c r="AL231" t="b">
        <f ca="1">AND(AK231, H231=COUNTA(Parties[Player Party]))</f>
        <v>0</v>
      </c>
      <c r="AM231" s="15" cm="1">
        <f t="array" aca="1" ref="AM231" ca="1">INDEX(ElementMultiplier, BM231, P231)*100/N231</f>
        <v>0.76923076923076927</v>
      </c>
      <c r="AN231" s="15">
        <f t="shared" ca="1" si="117"/>
        <v>6</v>
      </c>
      <c r="AO231" s="19">
        <f t="shared" ca="1" si="118"/>
        <v>74</v>
      </c>
      <c r="AP231" s="19">
        <f t="shared" ca="1" si="119"/>
        <v>75</v>
      </c>
      <c r="AQ231" s="19">
        <f t="shared" ca="1" si="120"/>
        <v>70</v>
      </c>
      <c r="AR231" s="19">
        <f t="shared" ca="1" si="121"/>
        <v>65</v>
      </c>
      <c r="AS231" s="19">
        <f t="shared" ca="1" si="122"/>
        <v>50</v>
      </c>
      <c r="AT231">
        <f t="shared" ca="1" si="151"/>
        <v>1</v>
      </c>
      <c r="AU231" cm="1">
        <f t="array" aca="1" ref="AU231" ca="1">IF(AT231=AT230, AU230, INDEX(Parties[Opponent ID], AT231))</f>
        <v>8</v>
      </c>
      <c r="AV231" t="str" cm="1">
        <f t="array" aca="1" ref="AV231" ca="1">IF(AU231=AU230,AV230, INDEX(Monsters[Name], AU231))</f>
        <v>Ripper</v>
      </c>
      <c r="AW231" cm="1">
        <f t="array" aca="1" ref="AW231" ca="1">IF(AND($AT231=$AT230, $CF230=""), CA230, INDEX(Monsters[Health], $AU231))</f>
        <v>120</v>
      </c>
      <c r="AX231" cm="1">
        <f t="array" aca="1" ref="AX231" ca="1">IF(AND($AT231=$AT230, $CF230=""), CB230, INDEX(Monsters[Stamina], $AU231))</f>
        <v>90</v>
      </c>
      <c r="AY231" s="19" cm="1">
        <f t="array" aca="1" ref="AY231" ca="1">IF(AND($AT231=$AT230, $CF230=""), CC230, INDEX(Monsters[Attack], $AU231))</f>
        <v>100</v>
      </c>
      <c r="AZ231" s="19" cm="1">
        <f t="array" aca="1" ref="AZ231" ca="1">IF(AND($AT231=$AT230, $CF230=""), CD230, INDEX(Monsters[Defense], $AU231))</f>
        <v>18</v>
      </c>
      <c r="BA231" s="19" cm="1">
        <f t="array" aca="1" ref="BA231" ca="1">IF(AND($AT231=$AT230, $CF230=""), CE230, INDEX(Monsters[Luck], $AU231))</f>
        <v>70</v>
      </c>
      <c r="BB231" cm="1">
        <f t="array" aca="1" ref="BB231" ca="1">IF(AU231=AU230, BB230, MATCH(INDEX(Monsters[Element], AU231), Elements, 0))</f>
        <v>6</v>
      </c>
      <c r="BC231" s="4" cm="1">
        <f t="array" aca="1" ref="BC231" ca="1">INDEX(Monsters[Chance to Use 2], AU231)</f>
        <v>0.25</v>
      </c>
      <c r="BD231" cm="1">
        <f t="array" aca="1" ref="BD231" ca="1">INDEX(Monsters[Ability 1 ID], AU231)</f>
        <v>7</v>
      </c>
      <c r="BE231" cm="1">
        <f t="array" aca="1" ref="BE231" ca="1">INDEX(Monsters[Ability 2 ID], AU231)</f>
        <v>2</v>
      </c>
      <c r="BF231" cm="1">
        <f t="array" aca="1" ref="BF231" ca="1">INDEX(Abilities[Stamina Cost], BD231)</f>
        <v>5</v>
      </c>
      <c r="BG231" cm="1">
        <f t="array" aca="1" ref="BG231" ca="1">INDEX(Abilities[Stamina Cost], BE231)</f>
        <v>6</v>
      </c>
      <c r="BH231">
        <f t="shared" ca="1" si="152"/>
        <v>1</v>
      </c>
      <c r="BI231">
        <f t="shared" ca="1" si="153"/>
        <v>5</v>
      </c>
      <c r="BJ231">
        <f t="shared" ca="1" si="154"/>
        <v>6</v>
      </c>
      <c r="BK231">
        <f t="shared" ca="1" si="155"/>
        <v>1</v>
      </c>
      <c r="BL231">
        <f t="shared" ca="1" si="156"/>
        <v>7</v>
      </c>
      <c r="BM231" s="19" cm="1">
        <f t="array" aca="1" ref="BM231" ca="1">INDEX(Abilities[Element ID], $BL231)</f>
        <v>3</v>
      </c>
      <c r="BN231" s="19" cm="1">
        <f t="array" aca="1" ref="BN231" ca="1">INDEX(Abilities[Stamina Cost], $BL231)</f>
        <v>5</v>
      </c>
      <c r="BO231" s="19" cm="1">
        <f t="array" aca="1" ref="BO231" ca="1">INDEX(Abilities[Min Damage], $BL231)</f>
        <v>5</v>
      </c>
      <c r="BP231" s="19" cm="1">
        <f t="array" aca="1" ref="BP231" ca="1">INDEX(Abilities[Max Damage], $BL231)</f>
        <v>10</v>
      </c>
      <c r="BQ231" s="15">
        <f t="shared" ca="1" si="157"/>
        <v>7.6880976211452658</v>
      </c>
      <c r="BR231" t="str" cm="1">
        <f t="array" aca="1" ref="BR231" ca="1">INDEX(Abilities[Special Effect], BL231)</f>
        <v>Fortify</v>
      </c>
      <c r="BS231" t="b" cm="1">
        <f t="array" aca="1" ref="BS231" ca="1">RAND() &lt;INDEX(Abilities[Effect Chance], BL231)*BA231/100</f>
        <v>0</v>
      </c>
      <c r="BT231" t="str">
        <f t="shared" ca="1" si="158"/>
        <v/>
      </c>
      <c r="BU231" s="15">
        <f t="shared" ca="1" si="159"/>
        <v>7.6880976211452658</v>
      </c>
      <c r="BV231" s="15">
        <f t="shared" ca="1" si="132"/>
        <v>0</v>
      </c>
      <c r="BW231" t="b">
        <f t="shared" ca="1" si="160"/>
        <v>0</v>
      </c>
      <c r="BX231" t="b">
        <f ca="1">AND(BW231, AT231=COUNTA(Parties[Opponent Party]))</f>
        <v>0</v>
      </c>
      <c r="BY231" s="15" cm="1">
        <f t="array" aca="1" ref="BY231" ca="1">INDEX(ElementMultiplier, AA231, BB231)*100/AZ231</f>
        <v>8.3333333333333339</v>
      </c>
      <c r="BZ231" s="19">
        <f t="shared" ca="1" si="134"/>
        <v>0</v>
      </c>
      <c r="CA231" s="19">
        <f t="shared" ca="1" si="135"/>
        <v>120</v>
      </c>
      <c r="CB231" s="19">
        <f t="shared" ca="1" si="136"/>
        <v>85</v>
      </c>
      <c r="CC231" s="19">
        <f t="shared" ca="1" si="137"/>
        <v>100</v>
      </c>
      <c r="CD231" s="19">
        <f t="shared" ca="1" si="138"/>
        <v>18</v>
      </c>
      <c r="CE231" s="19">
        <f t="shared" ca="1" si="139"/>
        <v>70</v>
      </c>
      <c r="CF231" t="str">
        <f t="shared" ca="1" si="161"/>
        <v/>
      </c>
    </row>
    <row r="232" spans="8:84">
      <c r="H232">
        <f t="shared" ca="1" si="141"/>
        <v>1</v>
      </c>
      <c r="I232" cm="1">
        <f t="array" aca="1" ref="I232" ca="1">IF(H232=H231, I231, INDEX(Parties[Player ID], H232))</f>
        <v>1</v>
      </c>
      <c r="J232" t="str" cm="1">
        <f t="array" aca="1" ref="J232" ca="1">IF(I232=I231,J231, INDEX(Monsters[Name], I232))</f>
        <v>Hades</v>
      </c>
      <c r="K232" cm="1">
        <f t="array" aca="1" ref="K232" ca="1">IF(AND($H232=$H231, CF231=""), AO231, INDEX(Monsters[Health], $I232))</f>
        <v>74</v>
      </c>
      <c r="L232" cm="1">
        <f t="array" aca="1" ref="L232" ca="1">IF(AND($H232=$H231, $CF231=""), AP231, INDEX(Monsters[Stamina], $I232))</f>
        <v>75</v>
      </c>
      <c r="M232" s="19" cm="1">
        <f t="array" aca="1" ref="M232" ca="1">IF(AND($H232=$H231, $CF231=""), AQ231, INDEX(Monsters[Attack], $I232))</f>
        <v>70</v>
      </c>
      <c r="N232" s="19" cm="1">
        <f t="array" aca="1" ref="N232" ca="1">IF(AND($H232=$H231, $CF231=""), AR231, INDEX(Monsters[Defense], $I232))</f>
        <v>65</v>
      </c>
      <c r="O232" s="19" cm="1">
        <f t="array" aca="1" ref="O232" ca="1">IF(AND($H232=$H231, $CF231=""), AS231, INDEX(Monsters[Luck], $I232))</f>
        <v>50</v>
      </c>
      <c r="P232" cm="1">
        <f t="array" aca="1" ref="P232" ca="1">IF(I232=I231, P231, MATCH(INDEX(Monsters[Element], I232), Elements, 0))</f>
        <v>1</v>
      </c>
      <c r="Q232" s="4" cm="1">
        <f t="array" aca="1" ref="Q232" ca="1">INDEX(Monsters[Chance to Use 2], I232)</f>
        <v>0.55000000000000004</v>
      </c>
      <c r="R232" cm="1">
        <f t="array" aca="1" ref="R232" ca="1">INDEX(Monsters[Ability 1 ID], I232)</f>
        <v>1</v>
      </c>
      <c r="S232" cm="1">
        <f t="array" aca="1" ref="S232" ca="1">INDEX(Monsters[Ability 2 ID], I232)</f>
        <v>7</v>
      </c>
      <c r="T232" cm="1">
        <f t="array" aca="1" ref="T232" ca="1">INDEX(Abilities[Stamina Cost], R232)</f>
        <v>5</v>
      </c>
      <c r="U232" cm="1">
        <f t="array" aca="1" ref="U232" ca="1">INDEX(Abilities[Stamina Cost], S232)</f>
        <v>5</v>
      </c>
      <c r="V232">
        <f t="shared" ca="1" si="142"/>
        <v>1</v>
      </c>
      <c r="W232">
        <f t="shared" ca="1" si="143"/>
        <v>5</v>
      </c>
      <c r="X232">
        <f t="shared" ca="1" si="144"/>
        <v>5</v>
      </c>
      <c r="Y232">
        <f t="shared" ca="1" si="145"/>
        <v>2</v>
      </c>
      <c r="Z232">
        <f t="shared" ca="1" si="146"/>
        <v>7</v>
      </c>
      <c r="AA232" s="19" cm="1">
        <f t="array" aca="1" ref="AA232" ca="1">INDEX(Abilities[Element ID], $Z232)</f>
        <v>3</v>
      </c>
      <c r="AB232" s="19" cm="1">
        <f t="array" aca="1" ref="AB232" ca="1">INDEX(Abilities[Stamina Cost], $Z232)</f>
        <v>5</v>
      </c>
      <c r="AC232" s="19" cm="1">
        <f t="array" aca="1" ref="AC232" ca="1">INDEX(Abilities[Min Damage], $Z232)</f>
        <v>5</v>
      </c>
      <c r="AD232" s="19" cm="1">
        <f t="array" aca="1" ref="AD232" ca="1">INDEX(Abilities[Max Damage], $Z232)</f>
        <v>10</v>
      </c>
      <c r="AE232" s="15">
        <f t="shared" ca="1" si="147"/>
        <v>5.8699324835896043</v>
      </c>
      <c r="AF232" t="str" cm="1">
        <f t="array" aca="1" ref="AF232" ca="1">INDEX(Abilities[Special Effect], Z232)</f>
        <v>Fortify</v>
      </c>
      <c r="AG232" t="b" cm="1">
        <f t="array" aca="1" ref="AG232" ca="1">RAND() &lt;INDEX(Abilities[Effect Chance], Z232)*O232/100</f>
        <v>1</v>
      </c>
      <c r="AH232" t="str">
        <f t="shared" ca="1" si="148"/>
        <v>Fortify</v>
      </c>
      <c r="AI232" s="15">
        <f t="shared" ca="1" si="149"/>
        <v>5.8699324835896043</v>
      </c>
      <c r="AJ232" s="15">
        <f t="shared" ca="1" si="115"/>
        <v>15.384468076921348</v>
      </c>
      <c r="AK232" t="b">
        <f t="shared" ca="1" si="150"/>
        <v>0</v>
      </c>
      <c r="AL232" t="b">
        <f ca="1">AND(AK232, H232=COUNTA(Parties[Player Party]))</f>
        <v>0</v>
      </c>
      <c r="AM232" s="15" cm="1">
        <f t="array" aca="1" ref="AM232" ca="1">INDEX(ElementMultiplier, BM232, P232)*100/N232</f>
        <v>1.5384615384615385</v>
      </c>
      <c r="AN232" s="15">
        <f t="shared" ca="1" si="117"/>
        <v>24</v>
      </c>
      <c r="AO232" s="19">
        <f t="shared" ca="1" si="118"/>
        <v>50</v>
      </c>
      <c r="AP232" s="19">
        <f t="shared" ca="1" si="119"/>
        <v>70</v>
      </c>
      <c r="AQ232" s="19">
        <f t="shared" ca="1" si="120"/>
        <v>70</v>
      </c>
      <c r="AR232" s="19">
        <f t="shared" ca="1" si="121"/>
        <v>72</v>
      </c>
      <c r="AS232" s="19">
        <f t="shared" ca="1" si="122"/>
        <v>50</v>
      </c>
      <c r="AT232">
        <f t="shared" ca="1" si="151"/>
        <v>1</v>
      </c>
      <c r="AU232" cm="1">
        <f t="array" aca="1" ref="AU232" ca="1">IF(AT232=AT231, AU231, INDEX(Parties[Opponent ID], AT232))</f>
        <v>8</v>
      </c>
      <c r="AV232" t="str" cm="1">
        <f t="array" aca="1" ref="AV232" ca="1">IF(AU232=AU231,AV231, INDEX(Monsters[Name], AU232))</f>
        <v>Ripper</v>
      </c>
      <c r="AW232" cm="1">
        <f t="array" aca="1" ref="AW232" ca="1">IF(AND($AT232=$AT231, $CF231=""), CA231, INDEX(Monsters[Health], $AU232))</f>
        <v>120</v>
      </c>
      <c r="AX232" cm="1">
        <f t="array" aca="1" ref="AX232" ca="1">IF(AND($AT232=$AT231, $CF231=""), CB231, INDEX(Monsters[Stamina], $AU232))</f>
        <v>85</v>
      </c>
      <c r="AY232" s="19" cm="1">
        <f t="array" aca="1" ref="AY232" ca="1">IF(AND($AT232=$AT231, $CF231=""), CC231, INDEX(Monsters[Attack], $AU232))</f>
        <v>100</v>
      </c>
      <c r="AZ232" s="19" cm="1">
        <f t="array" aca="1" ref="AZ232" ca="1">IF(AND($AT232=$AT231, $CF231=""), CD231, INDEX(Monsters[Defense], $AU232))</f>
        <v>18</v>
      </c>
      <c r="BA232" s="19" cm="1">
        <f t="array" aca="1" ref="BA232" ca="1">IF(AND($AT232=$AT231, $CF231=""), CE231, INDEX(Monsters[Luck], $AU232))</f>
        <v>70</v>
      </c>
      <c r="BB232" cm="1">
        <f t="array" aca="1" ref="BB232" ca="1">IF(AU232=AU231, BB231, MATCH(INDEX(Monsters[Element], AU232), Elements, 0))</f>
        <v>6</v>
      </c>
      <c r="BC232" s="4" cm="1">
        <f t="array" aca="1" ref="BC232" ca="1">INDEX(Monsters[Chance to Use 2], AU232)</f>
        <v>0.25</v>
      </c>
      <c r="BD232" cm="1">
        <f t="array" aca="1" ref="BD232" ca="1">INDEX(Monsters[Ability 1 ID], AU232)</f>
        <v>7</v>
      </c>
      <c r="BE232" cm="1">
        <f t="array" aca="1" ref="BE232" ca="1">INDEX(Monsters[Ability 2 ID], AU232)</f>
        <v>2</v>
      </c>
      <c r="BF232" cm="1">
        <f t="array" aca="1" ref="BF232" ca="1">INDEX(Abilities[Stamina Cost], BD232)</f>
        <v>5</v>
      </c>
      <c r="BG232" cm="1">
        <f t="array" aca="1" ref="BG232" ca="1">INDEX(Abilities[Stamina Cost], BE232)</f>
        <v>6</v>
      </c>
      <c r="BH232">
        <f t="shared" ca="1" si="152"/>
        <v>1</v>
      </c>
      <c r="BI232">
        <f t="shared" ca="1" si="153"/>
        <v>5</v>
      </c>
      <c r="BJ232">
        <f t="shared" ca="1" si="154"/>
        <v>6</v>
      </c>
      <c r="BK232">
        <f t="shared" ca="1" si="155"/>
        <v>2</v>
      </c>
      <c r="BL232">
        <f t="shared" ca="1" si="156"/>
        <v>2</v>
      </c>
      <c r="BM232" s="19" cm="1">
        <f t="array" aca="1" ref="BM232" ca="1">INDEX(Abilities[Element ID], $BL232)</f>
        <v>1</v>
      </c>
      <c r="BN232" s="19" cm="1">
        <f t="array" aca="1" ref="BN232" ca="1">INDEX(Abilities[Stamina Cost], $BL232)</f>
        <v>6</v>
      </c>
      <c r="BO232" s="19" cm="1">
        <f t="array" aca="1" ref="BO232" ca="1">INDEX(Abilities[Min Damage], $BL232)</f>
        <v>10</v>
      </c>
      <c r="BP232" s="19" cm="1">
        <f t="array" aca="1" ref="BP232" ca="1">INDEX(Abilities[Max Damage], $BL232)</f>
        <v>25</v>
      </c>
      <c r="BQ232" s="15">
        <f t="shared" ca="1" si="157"/>
        <v>15.384468076921348</v>
      </c>
      <c r="BR232" t="str" cm="1">
        <f t="array" aca="1" ref="BR232" ca="1">INDEX(Abilities[Special Effect], BL232)</f>
        <v>Sunder</v>
      </c>
      <c r="BS232" t="b" cm="1">
        <f t="array" aca="1" ref="BS232" ca="1">RAND() &lt;INDEX(Abilities[Effect Chance], BL232)*BA232/100</f>
        <v>0</v>
      </c>
      <c r="BT232" t="str">
        <f t="shared" ca="1" si="158"/>
        <v/>
      </c>
      <c r="BU232" s="15">
        <f t="shared" ca="1" si="159"/>
        <v>15.384468076921348</v>
      </c>
      <c r="BV232" s="15">
        <f t="shared" ca="1" si="132"/>
        <v>5.8699324835896043</v>
      </c>
      <c r="BW232" t="b">
        <f t="shared" ca="1" si="160"/>
        <v>0</v>
      </c>
      <c r="BX232" t="b">
        <f ca="1">AND(BW232, AT232=COUNTA(Parties[Opponent Party]))</f>
        <v>0</v>
      </c>
      <c r="BY232" s="15" cm="1">
        <f t="array" aca="1" ref="BY232" ca="1">INDEX(ElementMultiplier, AA232, BB232)*100/AZ232</f>
        <v>5.5555555555555554</v>
      </c>
      <c r="BZ232" s="19">
        <f t="shared" ca="1" si="134"/>
        <v>33</v>
      </c>
      <c r="CA232" s="19">
        <f t="shared" ca="1" si="135"/>
        <v>87</v>
      </c>
      <c r="CB232" s="19">
        <f t="shared" ca="1" si="136"/>
        <v>79</v>
      </c>
      <c r="CC232" s="19">
        <f t="shared" ca="1" si="137"/>
        <v>100</v>
      </c>
      <c r="CD232" s="19">
        <f t="shared" ca="1" si="138"/>
        <v>18</v>
      </c>
      <c r="CE232" s="19">
        <f t="shared" ca="1" si="139"/>
        <v>70</v>
      </c>
      <c r="CF232" t="str">
        <f t="shared" ca="1" si="161"/>
        <v/>
      </c>
    </row>
    <row r="233" spans="8:84">
      <c r="H233">
        <f t="shared" ca="1" si="141"/>
        <v>1</v>
      </c>
      <c r="I233" cm="1">
        <f t="array" aca="1" ref="I233" ca="1">IF(H233=H232, I232, INDEX(Parties[Player ID], H233))</f>
        <v>1</v>
      </c>
      <c r="J233" t="str" cm="1">
        <f t="array" aca="1" ref="J233" ca="1">IF(I233=I232,J232, INDEX(Monsters[Name], I233))</f>
        <v>Hades</v>
      </c>
      <c r="K233" cm="1">
        <f t="array" aca="1" ref="K233" ca="1">IF(AND($H233=$H232, CF232=""), AO232, INDEX(Monsters[Health], $I233))</f>
        <v>50</v>
      </c>
      <c r="L233" cm="1">
        <f t="array" aca="1" ref="L233" ca="1">IF(AND($H233=$H232, $CF232=""), AP232, INDEX(Monsters[Stamina], $I233))</f>
        <v>70</v>
      </c>
      <c r="M233" s="19" cm="1">
        <f t="array" aca="1" ref="M233" ca="1">IF(AND($H233=$H232, $CF232=""), AQ232, INDEX(Monsters[Attack], $I233))</f>
        <v>70</v>
      </c>
      <c r="N233" s="19" cm="1">
        <f t="array" aca="1" ref="N233" ca="1">IF(AND($H233=$H232, $CF232=""), AR232, INDEX(Monsters[Defense], $I233))</f>
        <v>72</v>
      </c>
      <c r="O233" s="19" cm="1">
        <f t="array" aca="1" ref="O233" ca="1">IF(AND($H233=$H232, $CF232=""), AS232, INDEX(Monsters[Luck], $I233))</f>
        <v>50</v>
      </c>
      <c r="P233" cm="1">
        <f t="array" aca="1" ref="P233" ca="1">IF(I233=I232, P232, MATCH(INDEX(Monsters[Element], I233), Elements, 0))</f>
        <v>1</v>
      </c>
      <c r="Q233" s="4" cm="1">
        <f t="array" aca="1" ref="Q233" ca="1">INDEX(Monsters[Chance to Use 2], I233)</f>
        <v>0.55000000000000004</v>
      </c>
      <c r="R233" cm="1">
        <f t="array" aca="1" ref="R233" ca="1">INDEX(Monsters[Ability 1 ID], I233)</f>
        <v>1</v>
      </c>
      <c r="S233" cm="1">
        <f t="array" aca="1" ref="S233" ca="1">INDEX(Monsters[Ability 2 ID], I233)</f>
        <v>7</v>
      </c>
      <c r="T233" cm="1">
        <f t="array" aca="1" ref="T233" ca="1">INDEX(Abilities[Stamina Cost], R233)</f>
        <v>5</v>
      </c>
      <c r="U233" cm="1">
        <f t="array" aca="1" ref="U233" ca="1">INDEX(Abilities[Stamina Cost], S233)</f>
        <v>5</v>
      </c>
      <c r="V233">
        <f t="shared" ca="1" si="142"/>
        <v>1</v>
      </c>
      <c r="W233">
        <f t="shared" ca="1" si="143"/>
        <v>5</v>
      </c>
      <c r="X233">
        <f t="shared" ca="1" si="144"/>
        <v>5</v>
      </c>
      <c r="Y233">
        <f t="shared" ca="1" si="145"/>
        <v>2</v>
      </c>
      <c r="Z233">
        <f t="shared" ca="1" si="146"/>
        <v>7</v>
      </c>
      <c r="AA233" s="19" cm="1">
        <f t="array" aca="1" ref="AA233" ca="1">INDEX(Abilities[Element ID], $Z233)</f>
        <v>3</v>
      </c>
      <c r="AB233" s="19" cm="1">
        <f t="array" aca="1" ref="AB233" ca="1">INDEX(Abilities[Stamina Cost], $Z233)</f>
        <v>5</v>
      </c>
      <c r="AC233" s="19" cm="1">
        <f t="array" aca="1" ref="AC233" ca="1">INDEX(Abilities[Min Damage], $Z233)</f>
        <v>5</v>
      </c>
      <c r="AD233" s="19" cm="1">
        <f t="array" aca="1" ref="AD233" ca="1">INDEX(Abilities[Max Damage], $Z233)</f>
        <v>10</v>
      </c>
      <c r="AE233" s="15">
        <f t="shared" ca="1" si="147"/>
        <v>5.3964386596047254</v>
      </c>
      <c r="AF233" t="str" cm="1">
        <f t="array" aca="1" ref="AF233" ca="1">INDEX(Abilities[Special Effect], Z233)</f>
        <v>Fortify</v>
      </c>
      <c r="AG233" t="b" cm="1">
        <f t="array" aca="1" ref="AG233" ca="1">RAND() &lt;INDEX(Abilities[Effect Chance], Z233)*O233/100</f>
        <v>1</v>
      </c>
      <c r="AH233" t="str">
        <f t="shared" ca="1" si="148"/>
        <v>Fortify</v>
      </c>
      <c r="AI233" s="15">
        <f t="shared" ca="1" si="149"/>
        <v>5.3964386596047254</v>
      </c>
      <c r="AJ233" s="15">
        <f t="shared" ca="1" si="115"/>
        <v>8.3232786225543798</v>
      </c>
      <c r="AK233" t="b">
        <f t="shared" ca="1" si="150"/>
        <v>0</v>
      </c>
      <c r="AL233" t="b">
        <f ca="1">AND(AK233, H233=COUNTA(Parties[Player Party]))</f>
        <v>0</v>
      </c>
      <c r="AM233" s="15" cm="1">
        <f t="array" aca="1" ref="AM233" ca="1">INDEX(ElementMultiplier, BM233, P233)*100/N233</f>
        <v>0.69444444444444442</v>
      </c>
      <c r="AN233" s="15">
        <f t="shared" ca="1" si="117"/>
        <v>6</v>
      </c>
      <c r="AO233" s="19">
        <f t="shared" ca="1" si="118"/>
        <v>44</v>
      </c>
      <c r="AP233" s="19">
        <f t="shared" ca="1" si="119"/>
        <v>65</v>
      </c>
      <c r="AQ233" s="19">
        <f t="shared" ca="1" si="120"/>
        <v>70</v>
      </c>
      <c r="AR233" s="19">
        <f t="shared" ca="1" si="121"/>
        <v>79</v>
      </c>
      <c r="AS233" s="19">
        <f t="shared" ca="1" si="122"/>
        <v>50</v>
      </c>
      <c r="AT233">
        <f t="shared" ca="1" si="151"/>
        <v>1</v>
      </c>
      <c r="AU233" cm="1">
        <f t="array" aca="1" ref="AU233" ca="1">IF(AT233=AT232, AU232, INDEX(Parties[Opponent ID], AT233))</f>
        <v>8</v>
      </c>
      <c r="AV233" t="str" cm="1">
        <f t="array" aca="1" ref="AV233" ca="1">IF(AU233=AU232,AV232, INDEX(Monsters[Name], AU233))</f>
        <v>Ripper</v>
      </c>
      <c r="AW233" cm="1">
        <f t="array" aca="1" ref="AW233" ca="1">IF(AND($AT233=$AT232, $CF232=""), CA232, INDEX(Monsters[Health], $AU233))</f>
        <v>87</v>
      </c>
      <c r="AX233" cm="1">
        <f t="array" aca="1" ref="AX233" ca="1">IF(AND($AT233=$AT232, $CF232=""), CB232, INDEX(Monsters[Stamina], $AU233))</f>
        <v>79</v>
      </c>
      <c r="AY233" s="19" cm="1">
        <f t="array" aca="1" ref="AY233" ca="1">IF(AND($AT233=$AT232, $CF232=""), CC232, INDEX(Monsters[Attack], $AU233))</f>
        <v>100</v>
      </c>
      <c r="AZ233" s="19" cm="1">
        <f t="array" aca="1" ref="AZ233" ca="1">IF(AND($AT233=$AT232, $CF232=""), CD232, INDEX(Monsters[Defense], $AU233))</f>
        <v>18</v>
      </c>
      <c r="BA233" s="19" cm="1">
        <f t="array" aca="1" ref="BA233" ca="1">IF(AND($AT233=$AT232, $CF232=""), CE232, INDEX(Monsters[Luck], $AU233))</f>
        <v>70</v>
      </c>
      <c r="BB233" cm="1">
        <f t="array" aca="1" ref="BB233" ca="1">IF(AU233=AU232, BB232, MATCH(INDEX(Monsters[Element], AU233), Elements, 0))</f>
        <v>6</v>
      </c>
      <c r="BC233" s="4" cm="1">
        <f t="array" aca="1" ref="BC233" ca="1">INDEX(Monsters[Chance to Use 2], AU233)</f>
        <v>0.25</v>
      </c>
      <c r="BD233" cm="1">
        <f t="array" aca="1" ref="BD233" ca="1">INDEX(Monsters[Ability 1 ID], AU233)</f>
        <v>7</v>
      </c>
      <c r="BE233" cm="1">
        <f t="array" aca="1" ref="BE233" ca="1">INDEX(Monsters[Ability 2 ID], AU233)</f>
        <v>2</v>
      </c>
      <c r="BF233" cm="1">
        <f t="array" aca="1" ref="BF233" ca="1">INDEX(Abilities[Stamina Cost], BD233)</f>
        <v>5</v>
      </c>
      <c r="BG233" cm="1">
        <f t="array" aca="1" ref="BG233" ca="1">INDEX(Abilities[Stamina Cost], BE233)</f>
        <v>6</v>
      </c>
      <c r="BH233">
        <f t="shared" ca="1" si="152"/>
        <v>1</v>
      </c>
      <c r="BI233">
        <f t="shared" ca="1" si="153"/>
        <v>5</v>
      </c>
      <c r="BJ233">
        <f t="shared" ca="1" si="154"/>
        <v>6</v>
      </c>
      <c r="BK233">
        <f t="shared" ca="1" si="155"/>
        <v>1</v>
      </c>
      <c r="BL233">
        <f t="shared" ca="1" si="156"/>
        <v>7</v>
      </c>
      <c r="BM233" s="19" cm="1">
        <f t="array" aca="1" ref="BM233" ca="1">INDEX(Abilities[Element ID], $BL233)</f>
        <v>3</v>
      </c>
      <c r="BN233" s="19" cm="1">
        <f t="array" aca="1" ref="BN233" ca="1">INDEX(Abilities[Stamina Cost], $BL233)</f>
        <v>5</v>
      </c>
      <c r="BO233" s="19" cm="1">
        <f t="array" aca="1" ref="BO233" ca="1">INDEX(Abilities[Min Damage], $BL233)</f>
        <v>5</v>
      </c>
      <c r="BP233" s="19" cm="1">
        <f t="array" aca="1" ref="BP233" ca="1">INDEX(Abilities[Max Damage], $BL233)</f>
        <v>10</v>
      </c>
      <c r="BQ233" s="15">
        <f t="shared" ca="1" si="157"/>
        <v>8.3232786225543798</v>
      </c>
      <c r="BR233" t="str" cm="1">
        <f t="array" aca="1" ref="BR233" ca="1">INDEX(Abilities[Special Effect], BL233)</f>
        <v>Fortify</v>
      </c>
      <c r="BS233" t="b" cm="1">
        <f t="array" aca="1" ref="BS233" ca="1">RAND() &lt;INDEX(Abilities[Effect Chance], BL233)*BA233/100</f>
        <v>0</v>
      </c>
      <c r="BT233" t="str">
        <f t="shared" ca="1" si="158"/>
        <v/>
      </c>
      <c r="BU233" s="15">
        <f t="shared" ca="1" si="159"/>
        <v>8.3232786225543798</v>
      </c>
      <c r="BV233" s="15">
        <f t="shared" ca="1" si="132"/>
        <v>5.3964386596047254</v>
      </c>
      <c r="BW233" t="b">
        <f t="shared" ca="1" si="160"/>
        <v>0</v>
      </c>
      <c r="BX233" t="b">
        <f ca="1">AND(BW233, AT233=COUNTA(Parties[Opponent Party]))</f>
        <v>0</v>
      </c>
      <c r="BY233" s="15" cm="1">
        <f t="array" aca="1" ref="BY233" ca="1">INDEX(ElementMultiplier, AA233, BB233)*100/AZ233</f>
        <v>5.5555555555555554</v>
      </c>
      <c r="BZ233" s="19">
        <f t="shared" ca="1" si="134"/>
        <v>30</v>
      </c>
      <c r="CA233" s="19">
        <f t="shared" ca="1" si="135"/>
        <v>57</v>
      </c>
      <c r="CB233" s="19">
        <f t="shared" ca="1" si="136"/>
        <v>74</v>
      </c>
      <c r="CC233" s="19">
        <f t="shared" ca="1" si="137"/>
        <v>100</v>
      </c>
      <c r="CD233" s="19">
        <f t="shared" ca="1" si="138"/>
        <v>18</v>
      </c>
      <c r="CE233" s="19">
        <f t="shared" ca="1" si="139"/>
        <v>70</v>
      </c>
      <c r="CF233" t="str">
        <f t="shared" ca="1" si="161"/>
        <v/>
      </c>
    </row>
    <row r="234" spans="8:84">
      <c r="H234">
        <f t="shared" ca="1" si="141"/>
        <v>1</v>
      </c>
      <c r="I234" cm="1">
        <f t="array" aca="1" ref="I234" ca="1">IF(H234=H233, I233, INDEX(Parties[Player ID], H234))</f>
        <v>1</v>
      </c>
      <c r="J234" t="str" cm="1">
        <f t="array" aca="1" ref="J234" ca="1">IF(I234=I233,J233, INDEX(Monsters[Name], I234))</f>
        <v>Hades</v>
      </c>
      <c r="K234" cm="1">
        <f t="array" aca="1" ref="K234" ca="1">IF(AND($H234=$H233, CF233=""), AO233, INDEX(Monsters[Health], $I234))</f>
        <v>44</v>
      </c>
      <c r="L234" cm="1">
        <f t="array" aca="1" ref="L234" ca="1">IF(AND($H234=$H233, $CF233=""), AP233, INDEX(Monsters[Stamina], $I234))</f>
        <v>65</v>
      </c>
      <c r="M234" s="19" cm="1">
        <f t="array" aca="1" ref="M234" ca="1">IF(AND($H234=$H233, $CF233=""), AQ233, INDEX(Monsters[Attack], $I234))</f>
        <v>70</v>
      </c>
      <c r="N234" s="19" cm="1">
        <f t="array" aca="1" ref="N234" ca="1">IF(AND($H234=$H233, $CF233=""), AR233, INDEX(Monsters[Defense], $I234))</f>
        <v>79</v>
      </c>
      <c r="O234" s="19" cm="1">
        <f t="array" aca="1" ref="O234" ca="1">IF(AND($H234=$H233, $CF233=""), AS233, INDEX(Monsters[Luck], $I234))</f>
        <v>50</v>
      </c>
      <c r="P234" cm="1">
        <f t="array" aca="1" ref="P234" ca="1">IF(I234=I233, P233, MATCH(INDEX(Monsters[Element], I234), Elements, 0))</f>
        <v>1</v>
      </c>
      <c r="Q234" s="4" cm="1">
        <f t="array" aca="1" ref="Q234" ca="1">INDEX(Monsters[Chance to Use 2], I234)</f>
        <v>0.55000000000000004</v>
      </c>
      <c r="R234" cm="1">
        <f t="array" aca="1" ref="R234" ca="1">INDEX(Monsters[Ability 1 ID], I234)</f>
        <v>1</v>
      </c>
      <c r="S234" cm="1">
        <f t="array" aca="1" ref="S234" ca="1">INDEX(Monsters[Ability 2 ID], I234)</f>
        <v>7</v>
      </c>
      <c r="T234" cm="1">
        <f t="array" aca="1" ref="T234" ca="1">INDEX(Abilities[Stamina Cost], R234)</f>
        <v>5</v>
      </c>
      <c r="U234" cm="1">
        <f t="array" aca="1" ref="U234" ca="1">INDEX(Abilities[Stamina Cost], S234)</f>
        <v>5</v>
      </c>
      <c r="V234">
        <f t="shared" ca="1" si="142"/>
        <v>1</v>
      </c>
      <c r="W234">
        <f t="shared" ca="1" si="143"/>
        <v>5</v>
      </c>
      <c r="X234">
        <f t="shared" ca="1" si="144"/>
        <v>5</v>
      </c>
      <c r="Y234">
        <f t="shared" ca="1" si="145"/>
        <v>1</v>
      </c>
      <c r="Z234">
        <f t="shared" ca="1" si="146"/>
        <v>1</v>
      </c>
      <c r="AA234" s="19" cm="1">
        <f t="array" aca="1" ref="AA234" ca="1">INDEX(Abilities[Element ID], $Z234)</f>
        <v>1</v>
      </c>
      <c r="AB234" s="19" cm="1">
        <f t="array" aca="1" ref="AB234" ca="1">INDEX(Abilities[Stamina Cost], $Z234)</f>
        <v>5</v>
      </c>
      <c r="AC234" s="19" cm="1">
        <f t="array" aca="1" ref="AC234" ca="1">INDEX(Abilities[Min Damage], $Z234)</f>
        <v>3.5</v>
      </c>
      <c r="AD234" s="19" cm="1">
        <f t="array" aca="1" ref="AD234" ca="1">INDEX(Abilities[Max Damage], $Z234)</f>
        <v>10</v>
      </c>
      <c r="AE234" s="15">
        <f t="shared" ca="1" si="147"/>
        <v>5.0853530672930338</v>
      </c>
      <c r="AF234" t="str" cm="1">
        <f t="array" aca="1" ref="AF234" ca="1">INDEX(Abilities[Special Effect], Z234)</f>
        <v>Hit Chance</v>
      </c>
      <c r="AG234" t="b" cm="1">
        <f t="array" aca="1" ref="AG234" ca="1">RAND() &lt;INDEX(Abilities[Effect Chance], Z234)*O234/100</f>
        <v>1</v>
      </c>
      <c r="AH234" t="str">
        <f t="shared" ca="1" si="148"/>
        <v>Hit Chance</v>
      </c>
      <c r="AI234" s="15">
        <f t="shared" ca="1" si="149"/>
        <v>5.0853530672930338</v>
      </c>
      <c r="AJ234" s="15">
        <f t="shared" ca="1" si="115"/>
        <v>8.1153900260232206</v>
      </c>
      <c r="AK234" t="b">
        <f t="shared" ca="1" si="150"/>
        <v>0</v>
      </c>
      <c r="AL234" t="b">
        <f ca="1">AND(AK234, H234=COUNTA(Parties[Player Party]))</f>
        <v>0</v>
      </c>
      <c r="AM234" s="15" cm="1">
        <f t="array" aca="1" ref="AM234" ca="1">INDEX(ElementMultiplier, BM234, P234)*100/N234</f>
        <v>0.63291139240506333</v>
      </c>
      <c r="AN234" s="15">
        <f t="shared" ca="1" si="117"/>
        <v>5</v>
      </c>
      <c r="AO234" s="19">
        <f t="shared" ca="1" si="118"/>
        <v>39</v>
      </c>
      <c r="AP234" s="19">
        <f t="shared" ca="1" si="119"/>
        <v>60</v>
      </c>
      <c r="AQ234" s="19">
        <f t="shared" ca="1" si="120"/>
        <v>70</v>
      </c>
      <c r="AR234" s="19">
        <f t="shared" ca="1" si="121"/>
        <v>79</v>
      </c>
      <c r="AS234" s="19">
        <f t="shared" ca="1" si="122"/>
        <v>50</v>
      </c>
      <c r="AT234">
        <f t="shared" ca="1" si="151"/>
        <v>1</v>
      </c>
      <c r="AU234" cm="1">
        <f t="array" aca="1" ref="AU234" ca="1">IF(AT234=AT233, AU233, INDEX(Parties[Opponent ID], AT234))</f>
        <v>8</v>
      </c>
      <c r="AV234" t="str" cm="1">
        <f t="array" aca="1" ref="AV234" ca="1">IF(AU234=AU233,AV233, INDEX(Monsters[Name], AU234))</f>
        <v>Ripper</v>
      </c>
      <c r="AW234" cm="1">
        <f t="array" aca="1" ref="AW234" ca="1">IF(AND($AT234=$AT233, $CF233=""), CA233, INDEX(Monsters[Health], $AU234))</f>
        <v>57</v>
      </c>
      <c r="AX234" cm="1">
        <f t="array" aca="1" ref="AX234" ca="1">IF(AND($AT234=$AT233, $CF233=""), CB233, INDEX(Monsters[Stamina], $AU234))</f>
        <v>74</v>
      </c>
      <c r="AY234" s="19" cm="1">
        <f t="array" aca="1" ref="AY234" ca="1">IF(AND($AT234=$AT233, $CF233=""), CC233, INDEX(Monsters[Attack], $AU234))</f>
        <v>100</v>
      </c>
      <c r="AZ234" s="19" cm="1">
        <f t="array" aca="1" ref="AZ234" ca="1">IF(AND($AT234=$AT233, $CF233=""), CD233, INDEX(Monsters[Defense], $AU234))</f>
        <v>18</v>
      </c>
      <c r="BA234" s="19" cm="1">
        <f t="array" aca="1" ref="BA234" ca="1">IF(AND($AT234=$AT233, $CF233=""), CE233, INDEX(Monsters[Luck], $AU234))</f>
        <v>70</v>
      </c>
      <c r="BB234" cm="1">
        <f t="array" aca="1" ref="BB234" ca="1">IF(AU234=AU233, BB233, MATCH(INDEX(Monsters[Element], AU234), Elements, 0))</f>
        <v>6</v>
      </c>
      <c r="BC234" s="4" cm="1">
        <f t="array" aca="1" ref="BC234" ca="1">INDEX(Monsters[Chance to Use 2], AU234)</f>
        <v>0.25</v>
      </c>
      <c r="BD234" cm="1">
        <f t="array" aca="1" ref="BD234" ca="1">INDEX(Monsters[Ability 1 ID], AU234)</f>
        <v>7</v>
      </c>
      <c r="BE234" cm="1">
        <f t="array" aca="1" ref="BE234" ca="1">INDEX(Monsters[Ability 2 ID], AU234)</f>
        <v>2</v>
      </c>
      <c r="BF234" cm="1">
        <f t="array" aca="1" ref="BF234" ca="1">INDEX(Abilities[Stamina Cost], BD234)</f>
        <v>5</v>
      </c>
      <c r="BG234" cm="1">
        <f t="array" aca="1" ref="BG234" ca="1">INDEX(Abilities[Stamina Cost], BE234)</f>
        <v>6</v>
      </c>
      <c r="BH234">
        <f t="shared" ca="1" si="152"/>
        <v>1</v>
      </c>
      <c r="BI234">
        <f t="shared" ca="1" si="153"/>
        <v>5</v>
      </c>
      <c r="BJ234">
        <f t="shared" ca="1" si="154"/>
        <v>6</v>
      </c>
      <c r="BK234">
        <f t="shared" ca="1" si="155"/>
        <v>1</v>
      </c>
      <c r="BL234">
        <f t="shared" ca="1" si="156"/>
        <v>7</v>
      </c>
      <c r="BM234" s="19" cm="1">
        <f t="array" aca="1" ref="BM234" ca="1">INDEX(Abilities[Element ID], $BL234)</f>
        <v>3</v>
      </c>
      <c r="BN234" s="19" cm="1">
        <f t="array" aca="1" ref="BN234" ca="1">INDEX(Abilities[Stamina Cost], $BL234)</f>
        <v>5</v>
      </c>
      <c r="BO234" s="19" cm="1">
        <f t="array" aca="1" ref="BO234" ca="1">INDEX(Abilities[Min Damage], $BL234)</f>
        <v>5</v>
      </c>
      <c r="BP234" s="19" cm="1">
        <f t="array" aca="1" ref="BP234" ca="1">INDEX(Abilities[Max Damage], $BL234)</f>
        <v>10</v>
      </c>
      <c r="BQ234" s="15">
        <f t="shared" ca="1" si="157"/>
        <v>8.1153900260232206</v>
      </c>
      <c r="BR234" t="str" cm="1">
        <f t="array" aca="1" ref="BR234" ca="1">INDEX(Abilities[Special Effect], BL234)</f>
        <v>Fortify</v>
      </c>
      <c r="BS234" t="b" cm="1">
        <f t="array" aca="1" ref="BS234" ca="1">RAND() &lt;INDEX(Abilities[Effect Chance], BL234)*BA234/100</f>
        <v>0</v>
      </c>
      <c r="BT234" t="str">
        <f t="shared" ca="1" si="158"/>
        <v/>
      </c>
      <c r="BU234" s="15">
        <f t="shared" ca="1" si="159"/>
        <v>8.1153900260232206</v>
      </c>
      <c r="BV234" s="15">
        <f t="shared" ca="1" si="132"/>
        <v>5.0853530672930338</v>
      </c>
      <c r="BW234" t="b">
        <f t="shared" ca="1" si="160"/>
        <v>0</v>
      </c>
      <c r="BX234" t="b">
        <f ca="1">AND(BW234, AT234=COUNTA(Parties[Opponent Party]))</f>
        <v>0</v>
      </c>
      <c r="BY234" s="15" cm="1">
        <f t="array" aca="1" ref="BY234" ca="1">INDEX(ElementMultiplier, AA234, BB234)*100/AZ234</f>
        <v>8.3333333333333339</v>
      </c>
      <c r="BZ234" s="19">
        <f t="shared" ca="1" si="134"/>
        <v>42</v>
      </c>
      <c r="CA234" s="19">
        <f t="shared" ca="1" si="135"/>
        <v>15</v>
      </c>
      <c r="CB234" s="19">
        <f t="shared" ca="1" si="136"/>
        <v>69</v>
      </c>
      <c r="CC234" s="19">
        <f t="shared" ca="1" si="137"/>
        <v>100</v>
      </c>
      <c r="CD234" s="19">
        <f t="shared" ca="1" si="138"/>
        <v>18</v>
      </c>
      <c r="CE234" s="19">
        <f t="shared" ca="1" si="139"/>
        <v>70</v>
      </c>
      <c r="CF234" t="str">
        <f t="shared" ca="1" si="161"/>
        <v/>
      </c>
    </row>
    <row r="235" spans="8:84">
      <c r="H235">
        <f t="shared" ca="1" si="141"/>
        <v>1</v>
      </c>
      <c r="I235" cm="1">
        <f t="array" aca="1" ref="I235" ca="1">IF(H235=H234, I234, INDEX(Parties[Player ID], H235))</f>
        <v>1</v>
      </c>
      <c r="J235" t="str" cm="1">
        <f t="array" aca="1" ref="J235" ca="1">IF(I235=I234,J234, INDEX(Monsters[Name], I235))</f>
        <v>Hades</v>
      </c>
      <c r="K235" cm="1">
        <f t="array" aca="1" ref="K235" ca="1">IF(AND($H235=$H234, CF234=""), AO234, INDEX(Monsters[Health], $I235))</f>
        <v>39</v>
      </c>
      <c r="L235" cm="1">
        <f t="array" aca="1" ref="L235" ca="1">IF(AND($H235=$H234, $CF234=""), AP234, INDEX(Monsters[Stamina], $I235))</f>
        <v>60</v>
      </c>
      <c r="M235" s="19" cm="1">
        <f t="array" aca="1" ref="M235" ca="1">IF(AND($H235=$H234, $CF234=""), AQ234, INDEX(Monsters[Attack], $I235))</f>
        <v>70</v>
      </c>
      <c r="N235" s="19" cm="1">
        <f t="array" aca="1" ref="N235" ca="1">IF(AND($H235=$H234, $CF234=""), AR234, INDEX(Monsters[Defense], $I235))</f>
        <v>79</v>
      </c>
      <c r="O235" s="19" cm="1">
        <f t="array" aca="1" ref="O235" ca="1">IF(AND($H235=$H234, $CF234=""), AS234, INDEX(Monsters[Luck], $I235))</f>
        <v>50</v>
      </c>
      <c r="P235" cm="1">
        <f t="array" aca="1" ref="P235" ca="1">IF(I235=I234, P234, MATCH(INDEX(Monsters[Element], I235), Elements, 0))</f>
        <v>1</v>
      </c>
      <c r="Q235" s="4" cm="1">
        <f t="array" aca="1" ref="Q235" ca="1">INDEX(Monsters[Chance to Use 2], I235)</f>
        <v>0.55000000000000004</v>
      </c>
      <c r="R235" cm="1">
        <f t="array" aca="1" ref="R235" ca="1">INDEX(Monsters[Ability 1 ID], I235)</f>
        <v>1</v>
      </c>
      <c r="S235" cm="1">
        <f t="array" aca="1" ref="S235" ca="1">INDEX(Monsters[Ability 2 ID], I235)</f>
        <v>7</v>
      </c>
      <c r="T235" cm="1">
        <f t="array" aca="1" ref="T235" ca="1">INDEX(Abilities[Stamina Cost], R235)</f>
        <v>5</v>
      </c>
      <c r="U235" cm="1">
        <f t="array" aca="1" ref="U235" ca="1">INDEX(Abilities[Stamina Cost], S235)</f>
        <v>5</v>
      </c>
      <c r="V235">
        <f t="shared" ca="1" si="142"/>
        <v>1</v>
      </c>
      <c r="W235">
        <f t="shared" ca="1" si="143"/>
        <v>5</v>
      </c>
      <c r="X235">
        <f t="shared" ca="1" si="144"/>
        <v>5</v>
      </c>
      <c r="Y235">
        <f t="shared" ca="1" si="145"/>
        <v>1</v>
      </c>
      <c r="Z235">
        <f t="shared" ca="1" si="146"/>
        <v>1</v>
      </c>
      <c r="AA235" s="19" cm="1">
        <f t="array" aca="1" ref="AA235" ca="1">INDEX(Abilities[Element ID], $Z235)</f>
        <v>1</v>
      </c>
      <c r="AB235" s="19" cm="1">
        <f t="array" aca="1" ref="AB235" ca="1">INDEX(Abilities[Stamina Cost], $Z235)</f>
        <v>5</v>
      </c>
      <c r="AC235" s="19" cm="1">
        <f t="array" aca="1" ref="AC235" ca="1">INDEX(Abilities[Min Damage], $Z235)</f>
        <v>3.5</v>
      </c>
      <c r="AD235" s="19" cm="1">
        <f t="array" aca="1" ref="AD235" ca="1">INDEX(Abilities[Max Damage], $Z235)</f>
        <v>10</v>
      </c>
      <c r="AE235" s="15">
        <f t="shared" ca="1" si="147"/>
        <v>5.4278894412248428</v>
      </c>
      <c r="AF235" t="str" cm="1">
        <f t="array" aca="1" ref="AF235" ca="1">INDEX(Abilities[Special Effect], Z235)</f>
        <v>Hit Chance</v>
      </c>
      <c r="AG235" t="b" cm="1">
        <f t="array" aca="1" ref="AG235" ca="1">RAND() &lt;INDEX(Abilities[Effect Chance], Z235)*O235/100</f>
        <v>0</v>
      </c>
      <c r="AH235" t="str">
        <f t="shared" ca="1" si="148"/>
        <v/>
      </c>
      <c r="AI235" s="15">
        <f t="shared" ca="1" si="149"/>
        <v>0</v>
      </c>
      <c r="AJ235" s="15">
        <f t="shared" ca="1" si="115"/>
        <v>6.6448127562677426</v>
      </c>
      <c r="AK235" t="b">
        <f t="shared" ca="1" si="150"/>
        <v>0</v>
      </c>
      <c r="AL235" t="b">
        <f ca="1">AND(AK235, H235=COUNTA(Parties[Player Party]))</f>
        <v>0</v>
      </c>
      <c r="AM235" s="15" cm="1">
        <f t="array" aca="1" ref="AM235" ca="1">INDEX(ElementMultiplier, BM235, P235)*100/N235</f>
        <v>0.63291139240506333</v>
      </c>
      <c r="AN235" s="15">
        <f t="shared" ca="1" si="117"/>
        <v>4</v>
      </c>
      <c r="AO235" s="19">
        <f t="shared" ca="1" si="118"/>
        <v>35</v>
      </c>
      <c r="AP235" s="19">
        <f t="shared" ca="1" si="119"/>
        <v>55</v>
      </c>
      <c r="AQ235" s="19">
        <f t="shared" ca="1" si="120"/>
        <v>70</v>
      </c>
      <c r="AR235" s="19">
        <f t="shared" ca="1" si="121"/>
        <v>79</v>
      </c>
      <c r="AS235" s="19">
        <f t="shared" ca="1" si="122"/>
        <v>50</v>
      </c>
      <c r="AT235">
        <f t="shared" ca="1" si="151"/>
        <v>1</v>
      </c>
      <c r="AU235" cm="1">
        <f t="array" aca="1" ref="AU235" ca="1">IF(AT235=AT234, AU234, INDEX(Parties[Opponent ID], AT235))</f>
        <v>8</v>
      </c>
      <c r="AV235" t="str" cm="1">
        <f t="array" aca="1" ref="AV235" ca="1">IF(AU235=AU234,AV234, INDEX(Monsters[Name], AU235))</f>
        <v>Ripper</v>
      </c>
      <c r="AW235" cm="1">
        <f t="array" aca="1" ref="AW235" ca="1">IF(AND($AT235=$AT234, $CF234=""), CA234, INDEX(Monsters[Health], $AU235))</f>
        <v>15</v>
      </c>
      <c r="AX235" cm="1">
        <f t="array" aca="1" ref="AX235" ca="1">IF(AND($AT235=$AT234, $CF234=""), CB234, INDEX(Monsters[Stamina], $AU235))</f>
        <v>69</v>
      </c>
      <c r="AY235" s="19" cm="1">
        <f t="array" aca="1" ref="AY235" ca="1">IF(AND($AT235=$AT234, $CF234=""), CC234, INDEX(Monsters[Attack], $AU235))</f>
        <v>100</v>
      </c>
      <c r="AZ235" s="19" cm="1">
        <f t="array" aca="1" ref="AZ235" ca="1">IF(AND($AT235=$AT234, $CF234=""), CD234, INDEX(Monsters[Defense], $AU235))</f>
        <v>18</v>
      </c>
      <c r="BA235" s="19" cm="1">
        <f t="array" aca="1" ref="BA235" ca="1">IF(AND($AT235=$AT234, $CF234=""), CE234, INDEX(Monsters[Luck], $AU235))</f>
        <v>70</v>
      </c>
      <c r="BB235" cm="1">
        <f t="array" aca="1" ref="BB235" ca="1">IF(AU235=AU234, BB234, MATCH(INDEX(Monsters[Element], AU235), Elements, 0))</f>
        <v>6</v>
      </c>
      <c r="BC235" s="4" cm="1">
        <f t="array" aca="1" ref="BC235" ca="1">INDEX(Monsters[Chance to Use 2], AU235)</f>
        <v>0.25</v>
      </c>
      <c r="BD235" cm="1">
        <f t="array" aca="1" ref="BD235" ca="1">INDEX(Monsters[Ability 1 ID], AU235)</f>
        <v>7</v>
      </c>
      <c r="BE235" cm="1">
        <f t="array" aca="1" ref="BE235" ca="1">INDEX(Monsters[Ability 2 ID], AU235)</f>
        <v>2</v>
      </c>
      <c r="BF235" cm="1">
        <f t="array" aca="1" ref="BF235" ca="1">INDEX(Abilities[Stamina Cost], BD235)</f>
        <v>5</v>
      </c>
      <c r="BG235" cm="1">
        <f t="array" aca="1" ref="BG235" ca="1">INDEX(Abilities[Stamina Cost], BE235)</f>
        <v>6</v>
      </c>
      <c r="BH235">
        <f t="shared" ca="1" si="152"/>
        <v>1</v>
      </c>
      <c r="BI235">
        <f t="shared" ca="1" si="153"/>
        <v>5</v>
      </c>
      <c r="BJ235">
        <f t="shared" ca="1" si="154"/>
        <v>6</v>
      </c>
      <c r="BK235">
        <f t="shared" ca="1" si="155"/>
        <v>1</v>
      </c>
      <c r="BL235">
        <f t="shared" ca="1" si="156"/>
        <v>7</v>
      </c>
      <c r="BM235" s="19" cm="1">
        <f t="array" aca="1" ref="BM235" ca="1">INDEX(Abilities[Element ID], $BL235)</f>
        <v>3</v>
      </c>
      <c r="BN235" s="19" cm="1">
        <f t="array" aca="1" ref="BN235" ca="1">INDEX(Abilities[Stamina Cost], $BL235)</f>
        <v>5</v>
      </c>
      <c r="BO235" s="19" cm="1">
        <f t="array" aca="1" ref="BO235" ca="1">INDEX(Abilities[Min Damage], $BL235)</f>
        <v>5</v>
      </c>
      <c r="BP235" s="19" cm="1">
        <f t="array" aca="1" ref="BP235" ca="1">INDEX(Abilities[Max Damage], $BL235)</f>
        <v>10</v>
      </c>
      <c r="BQ235" s="15">
        <f t="shared" ca="1" si="157"/>
        <v>6.6448127562677426</v>
      </c>
      <c r="BR235" t="str" cm="1">
        <f t="array" aca="1" ref="BR235" ca="1">INDEX(Abilities[Special Effect], BL235)</f>
        <v>Fortify</v>
      </c>
      <c r="BS235" t="b" cm="1">
        <f t="array" aca="1" ref="BS235" ca="1">RAND() &lt;INDEX(Abilities[Effect Chance], BL235)*BA235/100</f>
        <v>1</v>
      </c>
      <c r="BT235" t="str">
        <f t="shared" ca="1" si="158"/>
        <v>Fortify</v>
      </c>
      <c r="BU235" s="15">
        <f t="shared" ca="1" si="159"/>
        <v>6.6448127562677426</v>
      </c>
      <c r="BV235" s="15">
        <f t="shared" ca="1" si="132"/>
        <v>0</v>
      </c>
      <c r="BW235" t="b">
        <f t="shared" ca="1" si="160"/>
        <v>0</v>
      </c>
      <c r="BX235" t="b">
        <f ca="1">AND(BW235, AT235=COUNTA(Parties[Opponent Party]))</f>
        <v>0</v>
      </c>
      <c r="BY235" s="15" cm="1">
        <f t="array" aca="1" ref="BY235" ca="1">INDEX(ElementMultiplier, AA235, BB235)*100/AZ235</f>
        <v>8.3333333333333339</v>
      </c>
      <c r="BZ235" s="19">
        <f t="shared" ca="1" si="134"/>
        <v>0</v>
      </c>
      <c r="CA235" s="19">
        <f t="shared" ca="1" si="135"/>
        <v>15</v>
      </c>
      <c r="CB235" s="19">
        <f t="shared" ca="1" si="136"/>
        <v>64</v>
      </c>
      <c r="CC235" s="19">
        <f t="shared" ca="1" si="137"/>
        <v>100</v>
      </c>
      <c r="CD235" s="19">
        <f t="shared" ca="1" si="138"/>
        <v>20</v>
      </c>
      <c r="CE235" s="19">
        <f t="shared" ca="1" si="139"/>
        <v>70</v>
      </c>
      <c r="CF235" t="str">
        <f t="shared" ca="1" si="161"/>
        <v/>
      </c>
    </row>
    <row r="236" spans="8:84">
      <c r="H236">
        <f t="shared" ca="1" si="141"/>
        <v>1</v>
      </c>
      <c r="I236" cm="1">
        <f t="array" aca="1" ref="I236" ca="1">IF(H236=H235, I235, INDEX(Parties[Player ID], H236))</f>
        <v>1</v>
      </c>
      <c r="J236" t="str" cm="1">
        <f t="array" aca="1" ref="J236" ca="1">IF(I236=I235,J235, INDEX(Monsters[Name], I236))</f>
        <v>Hades</v>
      </c>
      <c r="K236" cm="1">
        <f t="array" aca="1" ref="K236" ca="1">IF(AND($H236=$H235, CF235=""), AO235, INDEX(Monsters[Health], $I236))</f>
        <v>35</v>
      </c>
      <c r="L236" cm="1">
        <f t="array" aca="1" ref="L236" ca="1">IF(AND($H236=$H235, $CF235=""), AP235, INDEX(Monsters[Stamina], $I236))</f>
        <v>55</v>
      </c>
      <c r="M236" s="19" cm="1">
        <f t="array" aca="1" ref="M236" ca="1">IF(AND($H236=$H235, $CF235=""), AQ235, INDEX(Monsters[Attack], $I236))</f>
        <v>70</v>
      </c>
      <c r="N236" s="19" cm="1">
        <f t="array" aca="1" ref="N236" ca="1">IF(AND($H236=$H235, $CF235=""), AR235, INDEX(Monsters[Defense], $I236))</f>
        <v>79</v>
      </c>
      <c r="O236" s="19" cm="1">
        <f t="array" aca="1" ref="O236" ca="1">IF(AND($H236=$H235, $CF235=""), AS235, INDEX(Monsters[Luck], $I236))</f>
        <v>50</v>
      </c>
      <c r="P236" cm="1">
        <f t="array" aca="1" ref="P236" ca="1">IF(I236=I235, P235, MATCH(INDEX(Monsters[Element], I236), Elements, 0))</f>
        <v>1</v>
      </c>
      <c r="Q236" s="4" cm="1">
        <f t="array" aca="1" ref="Q236" ca="1">INDEX(Monsters[Chance to Use 2], I236)</f>
        <v>0.55000000000000004</v>
      </c>
      <c r="R236" cm="1">
        <f t="array" aca="1" ref="R236" ca="1">INDEX(Monsters[Ability 1 ID], I236)</f>
        <v>1</v>
      </c>
      <c r="S236" cm="1">
        <f t="array" aca="1" ref="S236" ca="1">INDEX(Monsters[Ability 2 ID], I236)</f>
        <v>7</v>
      </c>
      <c r="T236" cm="1">
        <f t="array" aca="1" ref="T236" ca="1">INDEX(Abilities[Stamina Cost], R236)</f>
        <v>5</v>
      </c>
      <c r="U236" cm="1">
        <f t="array" aca="1" ref="U236" ca="1">INDEX(Abilities[Stamina Cost], S236)</f>
        <v>5</v>
      </c>
      <c r="V236">
        <f t="shared" ca="1" si="142"/>
        <v>1</v>
      </c>
      <c r="W236">
        <f t="shared" ca="1" si="143"/>
        <v>5</v>
      </c>
      <c r="X236">
        <f t="shared" ca="1" si="144"/>
        <v>5</v>
      </c>
      <c r="Y236">
        <f t="shared" ca="1" si="145"/>
        <v>1</v>
      </c>
      <c r="Z236">
        <f t="shared" ca="1" si="146"/>
        <v>1</v>
      </c>
      <c r="AA236" s="19" cm="1">
        <f t="array" aca="1" ref="AA236" ca="1">INDEX(Abilities[Element ID], $Z236)</f>
        <v>1</v>
      </c>
      <c r="AB236" s="19" cm="1">
        <f t="array" aca="1" ref="AB236" ca="1">INDEX(Abilities[Stamina Cost], $Z236)</f>
        <v>5</v>
      </c>
      <c r="AC236" s="19" cm="1">
        <f t="array" aca="1" ref="AC236" ca="1">INDEX(Abilities[Min Damage], $Z236)</f>
        <v>3.5</v>
      </c>
      <c r="AD236" s="19" cm="1">
        <f t="array" aca="1" ref="AD236" ca="1">INDEX(Abilities[Max Damage], $Z236)</f>
        <v>10</v>
      </c>
      <c r="AE236" s="15">
        <f t="shared" ca="1" si="147"/>
        <v>4.3460926280110792</v>
      </c>
      <c r="AF236" t="str" cm="1">
        <f t="array" aca="1" ref="AF236" ca="1">INDEX(Abilities[Special Effect], Z236)</f>
        <v>Hit Chance</v>
      </c>
      <c r="AG236" t="b" cm="1">
        <f t="array" aca="1" ref="AG236" ca="1">RAND() &lt;INDEX(Abilities[Effect Chance], Z236)*O236/100</f>
        <v>1</v>
      </c>
      <c r="AH236" t="str">
        <f t="shared" ca="1" si="148"/>
        <v>Hit Chance</v>
      </c>
      <c r="AI236" s="15">
        <f t="shared" ca="1" si="149"/>
        <v>4.3460926280110792</v>
      </c>
      <c r="AJ236" s="15">
        <f t="shared" ca="1" si="115"/>
        <v>6.3898120649935812</v>
      </c>
      <c r="AK236" t="b">
        <f t="shared" ca="1" si="150"/>
        <v>0</v>
      </c>
      <c r="AL236" t="b">
        <f ca="1">AND(AK236, H236=COUNTA(Parties[Player Party]))</f>
        <v>0</v>
      </c>
      <c r="AM236" s="15" cm="1">
        <f t="array" aca="1" ref="AM236" ca="1">INDEX(ElementMultiplier, BM236, P236)*100/N236</f>
        <v>0.63291139240506333</v>
      </c>
      <c r="AN236" s="15">
        <f t="shared" ca="1" si="117"/>
        <v>4</v>
      </c>
      <c r="AO236" s="19">
        <f t="shared" ca="1" si="118"/>
        <v>31</v>
      </c>
      <c r="AP236" s="19">
        <f t="shared" ca="1" si="119"/>
        <v>50</v>
      </c>
      <c r="AQ236" s="19">
        <f t="shared" ca="1" si="120"/>
        <v>70</v>
      </c>
      <c r="AR236" s="19">
        <f t="shared" ca="1" si="121"/>
        <v>79</v>
      </c>
      <c r="AS236" s="19">
        <f t="shared" ca="1" si="122"/>
        <v>50</v>
      </c>
      <c r="AT236">
        <f t="shared" ca="1" si="151"/>
        <v>1</v>
      </c>
      <c r="AU236" cm="1">
        <f t="array" aca="1" ref="AU236" ca="1">IF(AT236=AT235, AU235, INDEX(Parties[Opponent ID], AT236))</f>
        <v>8</v>
      </c>
      <c r="AV236" t="str" cm="1">
        <f t="array" aca="1" ref="AV236" ca="1">IF(AU236=AU235,AV235, INDEX(Monsters[Name], AU236))</f>
        <v>Ripper</v>
      </c>
      <c r="AW236" cm="1">
        <f t="array" aca="1" ref="AW236" ca="1">IF(AND($AT236=$AT235, $CF235=""), CA235, INDEX(Monsters[Health], $AU236))</f>
        <v>15</v>
      </c>
      <c r="AX236" cm="1">
        <f t="array" aca="1" ref="AX236" ca="1">IF(AND($AT236=$AT235, $CF235=""), CB235, INDEX(Monsters[Stamina], $AU236))</f>
        <v>64</v>
      </c>
      <c r="AY236" s="19" cm="1">
        <f t="array" aca="1" ref="AY236" ca="1">IF(AND($AT236=$AT235, $CF235=""), CC235, INDEX(Monsters[Attack], $AU236))</f>
        <v>100</v>
      </c>
      <c r="AZ236" s="19" cm="1">
        <f t="array" aca="1" ref="AZ236" ca="1">IF(AND($AT236=$AT235, $CF235=""), CD235, INDEX(Monsters[Defense], $AU236))</f>
        <v>20</v>
      </c>
      <c r="BA236" s="19" cm="1">
        <f t="array" aca="1" ref="BA236" ca="1">IF(AND($AT236=$AT235, $CF235=""), CE235, INDEX(Monsters[Luck], $AU236))</f>
        <v>70</v>
      </c>
      <c r="BB236" cm="1">
        <f t="array" aca="1" ref="BB236" ca="1">IF(AU236=AU235, BB235, MATCH(INDEX(Monsters[Element], AU236), Elements, 0))</f>
        <v>6</v>
      </c>
      <c r="BC236" s="4" cm="1">
        <f t="array" aca="1" ref="BC236" ca="1">INDEX(Monsters[Chance to Use 2], AU236)</f>
        <v>0.25</v>
      </c>
      <c r="BD236" cm="1">
        <f t="array" aca="1" ref="BD236" ca="1">INDEX(Monsters[Ability 1 ID], AU236)</f>
        <v>7</v>
      </c>
      <c r="BE236" cm="1">
        <f t="array" aca="1" ref="BE236" ca="1">INDEX(Monsters[Ability 2 ID], AU236)</f>
        <v>2</v>
      </c>
      <c r="BF236" cm="1">
        <f t="array" aca="1" ref="BF236" ca="1">INDEX(Abilities[Stamina Cost], BD236)</f>
        <v>5</v>
      </c>
      <c r="BG236" cm="1">
        <f t="array" aca="1" ref="BG236" ca="1">INDEX(Abilities[Stamina Cost], BE236)</f>
        <v>6</v>
      </c>
      <c r="BH236">
        <f t="shared" ca="1" si="152"/>
        <v>1</v>
      </c>
      <c r="BI236">
        <f t="shared" ca="1" si="153"/>
        <v>5</v>
      </c>
      <c r="BJ236">
        <f t="shared" ca="1" si="154"/>
        <v>6</v>
      </c>
      <c r="BK236">
        <f t="shared" ca="1" si="155"/>
        <v>1</v>
      </c>
      <c r="BL236">
        <f t="shared" ca="1" si="156"/>
        <v>7</v>
      </c>
      <c r="BM236" s="19" cm="1">
        <f t="array" aca="1" ref="BM236" ca="1">INDEX(Abilities[Element ID], $BL236)</f>
        <v>3</v>
      </c>
      <c r="BN236" s="19" cm="1">
        <f t="array" aca="1" ref="BN236" ca="1">INDEX(Abilities[Stamina Cost], $BL236)</f>
        <v>5</v>
      </c>
      <c r="BO236" s="19" cm="1">
        <f t="array" aca="1" ref="BO236" ca="1">INDEX(Abilities[Min Damage], $BL236)</f>
        <v>5</v>
      </c>
      <c r="BP236" s="19" cm="1">
        <f t="array" aca="1" ref="BP236" ca="1">INDEX(Abilities[Max Damage], $BL236)</f>
        <v>10</v>
      </c>
      <c r="BQ236" s="15">
        <f t="shared" ca="1" si="157"/>
        <v>6.3898120649935812</v>
      </c>
      <c r="BR236" t="str" cm="1">
        <f t="array" aca="1" ref="BR236" ca="1">INDEX(Abilities[Special Effect], BL236)</f>
        <v>Fortify</v>
      </c>
      <c r="BS236" t="b" cm="1">
        <f t="array" aca="1" ref="BS236" ca="1">RAND() &lt;INDEX(Abilities[Effect Chance], BL236)*BA236/100</f>
        <v>1</v>
      </c>
      <c r="BT236" t="str">
        <f t="shared" ca="1" si="158"/>
        <v>Fortify</v>
      </c>
      <c r="BU236" s="15">
        <f t="shared" ca="1" si="159"/>
        <v>6.3898120649935812</v>
      </c>
      <c r="BV236" s="15">
        <f t="shared" ca="1" si="132"/>
        <v>4.3460926280110792</v>
      </c>
      <c r="BW236" t="b">
        <f t="shared" ca="1" si="160"/>
        <v>1</v>
      </c>
      <c r="BX236" t="b">
        <f ca="1">AND(BW236, AT236=COUNTA(Parties[Opponent Party]))</f>
        <v>1</v>
      </c>
      <c r="BY236" s="15" cm="1">
        <f t="array" aca="1" ref="BY236" ca="1">INDEX(ElementMultiplier, AA236, BB236)*100/AZ236</f>
        <v>7.5</v>
      </c>
      <c r="BZ236" s="19">
        <f t="shared" ca="1" si="134"/>
        <v>33</v>
      </c>
      <c r="CA236" s="19">
        <f t="shared" ca="1" si="135"/>
        <v>0</v>
      </c>
      <c r="CB236" s="19">
        <f t="shared" ca="1" si="136"/>
        <v>59</v>
      </c>
      <c r="CC236" s="19">
        <f t="shared" ca="1" si="137"/>
        <v>100</v>
      </c>
      <c r="CD236" s="19">
        <f t="shared" ca="1" si="138"/>
        <v>22</v>
      </c>
      <c r="CE236" s="19">
        <f t="shared" ca="1" si="139"/>
        <v>70</v>
      </c>
      <c r="CF236" t="str">
        <f t="shared" ca="1" si="161"/>
        <v>Player</v>
      </c>
    </row>
    <row r="237" spans="8:84">
      <c r="H237">
        <f t="shared" ca="1" si="141"/>
        <v>1</v>
      </c>
      <c r="I237" cm="1">
        <f t="array" aca="1" ref="I237" ca="1">IF(H237=H236, I236, INDEX(Parties[Player ID], H237))</f>
        <v>1</v>
      </c>
      <c r="J237" t="str" cm="1">
        <f t="array" aca="1" ref="J237" ca="1">IF(I237=I236,J236, INDEX(Monsters[Name], I237))</f>
        <v>Hades</v>
      </c>
      <c r="K237" cm="1">
        <f t="array" aca="1" ref="K237" ca="1">IF(AND($H237=$H236, CF236=""), AO236, INDEX(Monsters[Health], $I237))</f>
        <v>80</v>
      </c>
      <c r="L237" cm="1">
        <f t="array" aca="1" ref="L237" ca="1">IF(AND($H237=$H236, $CF236=""), AP236, INDEX(Monsters[Stamina], $I237))</f>
        <v>80</v>
      </c>
      <c r="M237" s="19" cm="1">
        <f t="array" aca="1" ref="M237" ca="1">IF(AND($H237=$H236, $CF236=""), AQ236, INDEX(Monsters[Attack], $I237))</f>
        <v>70</v>
      </c>
      <c r="N237" s="19" cm="1">
        <f t="array" aca="1" ref="N237" ca="1">IF(AND($H237=$H236, $CF236=""), AR236, INDEX(Monsters[Defense], $I237))</f>
        <v>65</v>
      </c>
      <c r="O237" s="19" cm="1">
        <f t="array" aca="1" ref="O237" ca="1">IF(AND($H237=$H236, $CF236=""), AS236, INDEX(Monsters[Luck], $I237))</f>
        <v>50</v>
      </c>
      <c r="P237" cm="1">
        <f t="array" aca="1" ref="P237" ca="1">IF(I237=I236, P236, MATCH(INDEX(Monsters[Element], I237), Elements, 0))</f>
        <v>1</v>
      </c>
      <c r="Q237" s="4" cm="1">
        <f t="array" aca="1" ref="Q237" ca="1">INDEX(Monsters[Chance to Use 2], I237)</f>
        <v>0.55000000000000004</v>
      </c>
      <c r="R237" cm="1">
        <f t="array" aca="1" ref="R237" ca="1">INDEX(Monsters[Ability 1 ID], I237)</f>
        <v>1</v>
      </c>
      <c r="S237" cm="1">
        <f t="array" aca="1" ref="S237" ca="1">INDEX(Monsters[Ability 2 ID], I237)</f>
        <v>7</v>
      </c>
      <c r="T237" cm="1">
        <f t="array" aca="1" ref="T237" ca="1">INDEX(Abilities[Stamina Cost], R237)</f>
        <v>5</v>
      </c>
      <c r="U237" cm="1">
        <f t="array" aca="1" ref="U237" ca="1">INDEX(Abilities[Stamina Cost], S237)</f>
        <v>5</v>
      </c>
      <c r="V237">
        <f t="shared" ca="1" si="142"/>
        <v>1</v>
      </c>
      <c r="W237">
        <f t="shared" ca="1" si="143"/>
        <v>5</v>
      </c>
      <c r="X237">
        <f t="shared" ca="1" si="144"/>
        <v>5</v>
      </c>
      <c r="Y237">
        <f t="shared" ca="1" si="145"/>
        <v>2</v>
      </c>
      <c r="Z237">
        <f t="shared" ca="1" si="146"/>
        <v>7</v>
      </c>
      <c r="AA237" s="19" cm="1">
        <f t="array" aca="1" ref="AA237" ca="1">INDEX(Abilities[Element ID], $Z237)</f>
        <v>3</v>
      </c>
      <c r="AB237" s="19" cm="1">
        <f t="array" aca="1" ref="AB237" ca="1">INDEX(Abilities[Stamina Cost], $Z237)</f>
        <v>5</v>
      </c>
      <c r="AC237" s="19" cm="1">
        <f t="array" aca="1" ref="AC237" ca="1">INDEX(Abilities[Min Damage], $Z237)</f>
        <v>5</v>
      </c>
      <c r="AD237" s="19" cm="1">
        <f t="array" aca="1" ref="AD237" ca="1">INDEX(Abilities[Max Damage], $Z237)</f>
        <v>10</v>
      </c>
      <c r="AE237" s="15">
        <f t="shared" ca="1" si="147"/>
        <v>4.6155702688372182</v>
      </c>
      <c r="AF237" t="str" cm="1">
        <f t="array" aca="1" ref="AF237" ca="1">INDEX(Abilities[Special Effect], Z237)</f>
        <v>Fortify</v>
      </c>
      <c r="AG237" t="b" cm="1">
        <f t="array" aca="1" ref="AG237" ca="1">RAND() &lt;INDEX(Abilities[Effect Chance], Z237)*O237/100</f>
        <v>0</v>
      </c>
      <c r="AH237" t="str">
        <f t="shared" ca="1" si="148"/>
        <v/>
      </c>
      <c r="AI237" s="15">
        <f t="shared" ca="1" si="149"/>
        <v>4.6155702688372182</v>
      </c>
      <c r="AJ237" s="15">
        <f t="shared" ca="1" si="115"/>
        <v>7.2312716081727464</v>
      </c>
      <c r="AK237" t="b">
        <f t="shared" ca="1" si="150"/>
        <v>0</v>
      </c>
      <c r="AL237" t="b">
        <f ca="1">AND(AK237, H237=COUNTA(Parties[Player Party]))</f>
        <v>0</v>
      </c>
      <c r="AM237" s="15" cm="1">
        <f t="array" aca="1" ref="AM237" ca="1">INDEX(ElementMultiplier, BM237, P237)*100/N237</f>
        <v>0.76923076923076927</v>
      </c>
      <c r="AN237" s="15">
        <f t="shared" ca="1" si="117"/>
        <v>6</v>
      </c>
      <c r="AO237" s="19">
        <f t="shared" ca="1" si="118"/>
        <v>74</v>
      </c>
      <c r="AP237" s="19">
        <f t="shared" ca="1" si="119"/>
        <v>75</v>
      </c>
      <c r="AQ237" s="19">
        <f t="shared" ca="1" si="120"/>
        <v>70</v>
      </c>
      <c r="AR237" s="19">
        <f t="shared" ca="1" si="121"/>
        <v>65</v>
      </c>
      <c r="AS237" s="19">
        <f t="shared" ca="1" si="122"/>
        <v>50</v>
      </c>
      <c r="AT237">
        <f t="shared" ca="1" si="151"/>
        <v>1</v>
      </c>
      <c r="AU237" cm="1">
        <f t="array" aca="1" ref="AU237" ca="1">IF(AT237=AT236, AU236, INDEX(Parties[Opponent ID], AT237))</f>
        <v>8</v>
      </c>
      <c r="AV237" t="str" cm="1">
        <f t="array" aca="1" ref="AV237" ca="1">IF(AU237=AU236,AV236, INDEX(Monsters[Name], AU237))</f>
        <v>Ripper</v>
      </c>
      <c r="AW237" cm="1">
        <f t="array" aca="1" ref="AW237" ca="1">IF(AND($AT237=$AT236, $CF236=""), CA236, INDEX(Monsters[Health], $AU237))</f>
        <v>120</v>
      </c>
      <c r="AX237" cm="1">
        <f t="array" aca="1" ref="AX237" ca="1">IF(AND($AT237=$AT236, $CF236=""), CB236, INDEX(Monsters[Stamina], $AU237))</f>
        <v>90</v>
      </c>
      <c r="AY237" s="19" cm="1">
        <f t="array" aca="1" ref="AY237" ca="1">IF(AND($AT237=$AT236, $CF236=""), CC236, INDEX(Monsters[Attack], $AU237))</f>
        <v>100</v>
      </c>
      <c r="AZ237" s="19" cm="1">
        <f t="array" aca="1" ref="AZ237" ca="1">IF(AND($AT237=$AT236, $CF236=""), CD236, INDEX(Monsters[Defense], $AU237))</f>
        <v>18</v>
      </c>
      <c r="BA237" s="19" cm="1">
        <f t="array" aca="1" ref="BA237" ca="1">IF(AND($AT237=$AT236, $CF236=""), CE236, INDEX(Monsters[Luck], $AU237))</f>
        <v>70</v>
      </c>
      <c r="BB237" cm="1">
        <f t="array" aca="1" ref="BB237" ca="1">IF(AU237=AU236, BB236, MATCH(INDEX(Monsters[Element], AU237), Elements, 0))</f>
        <v>6</v>
      </c>
      <c r="BC237" s="4" cm="1">
        <f t="array" aca="1" ref="BC237" ca="1">INDEX(Monsters[Chance to Use 2], AU237)</f>
        <v>0.25</v>
      </c>
      <c r="BD237" cm="1">
        <f t="array" aca="1" ref="BD237" ca="1">INDEX(Monsters[Ability 1 ID], AU237)</f>
        <v>7</v>
      </c>
      <c r="BE237" cm="1">
        <f t="array" aca="1" ref="BE237" ca="1">INDEX(Monsters[Ability 2 ID], AU237)</f>
        <v>2</v>
      </c>
      <c r="BF237" cm="1">
        <f t="array" aca="1" ref="BF237" ca="1">INDEX(Abilities[Stamina Cost], BD237)</f>
        <v>5</v>
      </c>
      <c r="BG237" cm="1">
        <f t="array" aca="1" ref="BG237" ca="1">INDEX(Abilities[Stamina Cost], BE237)</f>
        <v>6</v>
      </c>
      <c r="BH237">
        <f t="shared" ca="1" si="152"/>
        <v>1</v>
      </c>
      <c r="BI237">
        <f t="shared" ca="1" si="153"/>
        <v>5</v>
      </c>
      <c r="BJ237">
        <f t="shared" ca="1" si="154"/>
        <v>6</v>
      </c>
      <c r="BK237">
        <f t="shared" ca="1" si="155"/>
        <v>1</v>
      </c>
      <c r="BL237">
        <f t="shared" ca="1" si="156"/>
        <v>7</v>
      </c>
      <c r="BM237" s="19" cm="1">
        <f t="array" aca="1" ref="BM237" ca="1">INDEX(Abilities[Element ID], $BL237)</f>
        <v>3</v>
      </c>
      <c r="BN237" s="19" cm="1">
        <f t="array" aca="1" ref="BN237" ca="1">INDEX(Abilities[Stamina Cost], $BL237)</f>
        <v>5</v>
      </c>
      <c r="BO237" s="19" cm="1">
        <f t="array" aca="1" ref="BO237" ca="1">INDEX(Abilities[Min Damage], $BL237)</f>
        <v>5</v>
      </c>
      <c r="BP237" s="19" cm="1">
        <f t="array" aca="1" ref="BP237" ca="1">INDEX(Abilities[Max Damage], $BL237)</f>
        <v>10</v>
      </c>
      <c r="BQ237" s="15">
        <f t="shared" ca="1" si="157"/>
        <v>7.2312716081727464</v>
      </c>
      <c r="BR237" t="str" cm="1">
        <f t="array" aca="1" ref="BR237" ca="1">INDEX(Abilities[Special Effect], BL237)</f>
        <v>Fortify</v>
      </c>
      <c r="BS237" t="b" cm="1">
        <f t="array" aca="1" ref="BS237" ca="1">RAND() &lt;INDEX(Abilities[Effect Chance], BL237)*BA237/100</f>
        <v>0</v>
      </c>
      <c r="BT237" t="str">
        <f t="shared" ca="1" si="158"/>
        <v/>
      </c>
      <c r="BU237" s="15">
        <f t="shared" ca="1" si="159"/>
        <v>7.2312716081727464</v>
      </c>
      <c r="BV237" s="15">
        <f t="shared" ca="1" si="132"/>
        <v>4.6155702688372182</v>
      </c>
      <c r="BW237" t="b">
        <f t="shared" ca="1" si="160"/>
        <v>0</v>
      </c>
      <c r="BX237" t="b">
        <f ca="1">AND(BW237, AT237=COUNTA(Parties[Opponent Party]))</f>
        <v>0</v>
      </c>
      <c r="BY237" s="15" cm="1">
        <f t="array" aca="1" ref="BY237" ca="1">INDEX(ElementMultiplier, AA237, BB237)*100/AZ237</f>
        <v>5.5555555555555554</v>
      </c>
      <c r="BZ237" s="19">
        <f t="shared" ca="1" si="134"/>
        <v>26</v>
      </c>
      <c r="CA237" s="19">
        <f t="shared" ca="1" si="135"/>
        <v>94</v>
      </c>
      <c r="CB237" s="19">
        <f t="shared" ca="1" si="136"/>
        <v>85</v>
      </c>
      <c r="CC237" s="19">
        <f t="shared" ca="1" si="137"/>
        <v>100</v>
      </c>
      <c r="CD237" s="19">
        <f t="shared" ca="1" si="138"/>
        <v>18</v>
      </c>
      <c r="CE237" s="19">
        <f t="shared" ca="1" si="139"/>
        <v>70</v>
      </c>
      <c r="CF237" t="str">
        <f t="shared" ca="1" si="161"/>
        <v/>
      </c>
    </row>
    <row r="238" spans="8:84">
      <c r="H238">
        <f t="shared" ca="1" si="141"/>
        <v>1</v>
      </c>
      <c r="I238" cm="1">
        <f t="array" aca="1" ref="I238" ca="1">IF(H238=H237, I237, INDEX(Parties[Player ID], H238))</f>
        <v>1</v>
      </c>
      <c r="J238" t="str" cm="1">
        <f t="array" aca="1" ref="J238" ca="1">IF(I238=I237,J237, INDEX(Monsters[Name], I238))</f>
        <v>Hades</v>
      </c>
      <c r="K238" cm="1">
        <f t="array" aca="1" ref="K238" ca="1">IF(AND($H238=$H237, CF237=""), AO237, INDEX(Monsters[Health], $I238))</f>
        <v>74</v>
      </c>
      <c r="L238" cm="1">
        <f t="array" aca="1" ref="L238" ca="1">IF(AND($H238=$H237, $CF237=""), AP237, INDEX(Monsters[Stamina], $I238))</f>
        <v>75</v>
      </c>
      <c r="M238" s="19" cm="1">
        <f t="array" aca="1" ref="M238" ca="1">IF(AND($H238=$H237, $CF237=""), AQ237, INDEX(Monsters[Attack], $I238))</f>
        <v>70</v>
      </c>
      <c r="N238" s="19" cm="1">
        <f t="array" aca="1" ref="N238" ca="1">IF(AND($H238=$H237, $CF237=""), AR237, INDEX(Monsters[Defense], $I238))</f>
        <v>65</v>
      </c>
      <c r="O238" s="19" cm="1">
        <f t="array" aca="1" ref="O238" ca="1">IF(AND($H238=$H237, $CF237=""), AS237, INDEX(Monsters[Luck], $I238))</f>
        <v>50</v>
      </c>
      <c r="P238" cm="1">
        <f t="array" aca="1" ref="P238" ca="1">IF(I238=I237, P237, MATCH(INDEX(Monsters[Element], I238), Elements, 0))</f>
        <v>1</v>
      </c>
      <c r="Q238" s="4" cm="1">
        <f t="array" aca="1" ref="Q238" ca="1">INDEX(Monsters[Chance to Use 2], I238)</f>
        <v>0.55000000000000004</v>
      </c>
      <c r="R238" cm="1">
        <f t="array" aca="1" ref="R238" ca="1">INDEX(Monsters[Ability 1 ID], I238)</f>
        <v>1</v>
      </c>
      <c r="S238" cm="1">
        <f t="array" aca="1" ref="S238" ca="1">INDEX(Monsters[Ability 2 ID], I238)</f>
        <v>7</v>
      </c>
      <c r="T238" cm="1">
        <f t="array" aca="1" ref="T238" ca="1">INDEX(Abilities[Stamina Cost], R238)</f>
        <v>5</v>
      </c>
      <c r="U238" cm="1">
        <f t="array" aca="1" ref="U238" ca="1">INDEX(Abilities[Stamina Cost], S238)</f>
        <v>5</v>
      </c>
      <c r="V238">
        <f t="shared" ca="1" si="142"/>
        <v>1</v>
      </c>
      <c r="W238">
        <f t="shared" ca="1" si="143"/>
        <v>5</v>
      </c>
      <c r="X238">
        <f t="shared" ca="1" si="144"/>
        <v>5</v>
      </c>
      <c r="Y238">
        <f t="shared" ca="1" si="145"/>
        <v>1</v>
      </c>
      <c r="Z238">
        <f t="shared" ca="1" si="146"/>
        <v>1</v>
      </c>
      <c r="AA238" s="19" cm="1">
        <f t="array" aca="1" ref="AA238" ca="1">INDEX(Abilities[Element ID], $Z238)</f>
        <v>1</v>
      </c>
      <c r="AB238" s="19" cm="1">
        <f t="array" aca="1" ref="AB238" ca="1">INDEX(Abilities[Stamina Cost], $Z238)</f>
        <v>5</v>
      </c>
      <c r="AC238" s="19" cm="1">
        <f t="array" aca="1" ref="AC238" ca="1">INDEX(Abilities[Min Damage], $Z238)</f>
        <v>3.5</v>
      </c>
      <c r="AD238" s="19" cm="1">
        <f t="array" aca="1" ref="AD238" ca="1">INDEX(Abilities[Max Damage], $Z238)</f>
        <v>10</v>
      </c>
      <c r="AE238" s="15">
        <f t="shared" ca="1" si="147"/>
        <v>3.8283537419070384</v>
      </c>
      <c r="AF238" t="str" cm="1">
        <f t="array" aca="1" ref="AF238" ca="1">INDEX(Abilities[Special Effect], Z238)</f>
        <v>Hit Chance</v>
      </c>
      <c r="AG238" t="b" cm="1">
        <f t="array" aca="1" ref="AG238" ca="1">RAND() &lt;INDEX(Abilities[Effect Chance], Z238)*O238/100</f>
        <v>1</v>
      </c>
      <c r="AH238" t="str">
        <f t="shared" ca="1" si="148"/>
        <v>Hit Chance</v>
      </c>
      <c r="AI238" s="15">
        <f t="shared" ca="1" si="149"/>
        <v>3.8283537419070384</v>
      </c>
      <c r="AJ238" s="15">
        <f t="shared" ca="1" si="115"/>
        <v>17.502594921344002</v>
      </c>
      <c r="AK238" t="b">
        <f t="shared" ca="1" si="150"/>
        <v>0</v>
      </c>
      <c r="AL238" t="b">
        <f ca="1">AND(AK238, H238=COUNTA(Parties[Player Party]))</f>
        <v>0</v>
      </c>
      <c r="AM238" s="15" cm="1">
        <f t="array" aca="1" ref="AM238" ca="1">INDEX(ElementMultiplier, BM238, P238)*100/N238</f>
        <v>1.5384615384615385</v>
      </c>
      <c r="AN238" s="15">
        <f t="shared" ca="1" si="117"/>
        <v>27</v>
      </c>
      <c r="AO238" s="19">
        <f t="shared" ca="1" si="118"/>
        <v>47</v>
      </c>
      <c r="AP238" s="19">
        <f t="shared" ca="1" si="119"/>
        <v>70</v>
      </c>
      <c r="AQ238" s="19">
        <f t="shared" ca="1" si="120"/>
        <v>70</v>
      </c>
      <c r="AR238" s="19">
        <f t="shared" ca="1" si="121"/>
        <v>65</v>
      </c>
      <c r="AS238" s="19">
        <f t="shared" ca="1" si="122"/>
        <v>50</v>
      </c>
      <c r="AT238">
        <f t="shared" ca="1" si="151"/>
        <v>1</v>
      </c>
      <c r="AU238" cm="1">
        <f t="array" aca="1" ref="AU238" ca="1">IF(AT238=AT237, AU237, INDEX(Parties[Opponent ID], AT238))</f>
        <v>8</v>
      </c>
      <c r="AV238" t="str" cm="1">
        <f t="array" aca="1" ref="AV238" ca="1">IF(AU238=AU237,AV237, INDEX(Monsters[Name], AU238))</f>
        <v>Ripper</v>
      </c>
      <c r="AW238" cm="1">
        <f t="array" aca="1" ref="AW238" ca="1">IF(AND($AT238=$AT237, $CF237=""), CA237, INDEX(Monsters[Health], $AU238))</f>
        <v>94</v>
      </c>
      <c r="AX238" cm="1">
        <f t="array" aca="1" ref="AX238" ca="1">IF(AND($AT238=$AT237, $CF237=""), CB237, INDEX(Monsters[Stamina], $AU238))</f>
        <v>85</v>
      </c>
      <c r="AY238" s="19" cm="1">
        <f t="array" aca="1" ref="AY238" ca="1">IF(AND($AT238=$AT237, $CF237=""), CC237, INDEX(Monsters[Attack], $AU238))</f>
        <v>100</v>
      </c>
      <c r="AZ238" s="19" cm="1">
        <f t="array" aca="1" ref="AZ238" ca="1">IF(AND($AT238=$AT237, $CF237=""), CD237, INDEX(Monsters[Defense], $AU238))</f>
        <v>18</v>
      </c>
      <c r="BA238" s="19" cm="1">
        <f t="array" aca="1" ref="BA238" ca="1">IF(AND($AT238=$AT237, $CF237=""), CE237, INDEX(Monsters[Luck], $AU238))</f>
        <v>70</v>
      </c>
      <c r="BB238" cm="1">
        <f t="array" aca="1" ref="BB238" ca="1">IF(AU238=AU237, BB237, MATCH(INDEX(Monsters[Element], AU238), Elements, 0))</f>
        <v>6</v>
      </c>
      <c r="BC238" s="4" cm="1">
        <f t="array" aca="1" ref="BC238" ca="1">INDEX(Monsters[Chance to Use 2], AU238)</f>
        <v>0.25</v>
      </c>
      <c r="BD238" cm="1">
        <f t="array" aca="1" ref="BD238" ca="1">INDEX(Monsters[Ability 1 ID], AU238)</f>
        <v>7</v>
      </c>
      <c r="BE238" cm="1">
        <f t="array" aca="1" ref="BE238" ca="1">INDEX(Monsters[Ability 2 ID], AU238)</f>
        <v>2</v>
      </c>
      <c r="BF238" cm="1">
        <f t="array" aca="1" ref="BF238" ca="1">INDEX(Abilities[Stamina Cost], BD238)</f>
        <v>5</v>
      </c>
      <c r="BG238" cm="1">
        <f t="array" aca="1" ref="BG238" ca="1">INDEX(Abilities[Stamina Cost], BE238)</f>
        <v>6</v>
      </c>
      <c r="BH238">
        <f t="shared" ca="1" si="152"/>
        <v>1</v>
      </c>
      <c r="BI238">
        <f t="shared" ca="1" si="153"/>
        <v>5</v>
      </c>
      <c r="BJ238">
        <f t="shared" ca="1" si="154"/>
        <v>6</v>
      </c>
      <c r="BK238">
        <f t="shared" ca="1" si="155"/>
        <v>2</v>
      </c>
      <c r="BL238">
        <f t="shared" ca="1" si="156"/>
        <v>2</v>
      </c>
      <c r="BM238" s="19" cm="1">
        <f t="array" aca="1" ref="BM238" ca="1">INDEX(Abilities[Element ID], $BL238)</f>
        <v>1</v>
      </c>
      <c r="BN238" s="19" cm="1">
        <f t="array" aca="1" ref="BN238" ca="1">INDEX(Abilities[Stamina Cost], $BL238)</f>
        <v>6</v>
      </c>
      <c r="BO238" s="19" cm="1">
        <f t="array" aca="1" ref="BO238" ca="1">INDEX(Abilities[Min Damage], $BL238)</f>
        <v>10</v>
      </c>
      <c r="BP238" s="19" cm="1">
        <f t="array" aca="1" ref="BP238" ca="1">INDEX(Abilities[Max Damage], $BL238)</f>
        <v>25</v>
      </c>
      <c r="BQ238" s="15">
        <f t="shared" ca="1" si="157"/>
        <v>17.502594921344002</v>
      </c>
      <c r="BR238" t="str" cm="1">
        <f t="array" aca="1" ref="BR238" ca="1">INDEX(Abilities[Special Effect], BL238)</f>
        <v>Sunder</v>
      </c>
      <c r="BS238" t="b" cm="1">
        <f t="array" aca="1" ref="BS238" ca="1">RAND() &lt;INDEX(Abilities[Effect Chance], BL238)*BA238/100</f>
        <v>0</v>
      </c>
      <c r="BT238" t="str">
        <f t="shared" ca="1" si="158"/>
        <v/>
      </c>
      <c r="BU238" s="15">
        <f t="shared" ca="1" si="159"/>
        <v>17.502594921344002</v>
      </c>
      <c r="BV238" s="15">
        <f t="shared" ca="1" si="132"/>
        <v>3.8283537419070384</v>
      </c>
      <c r="BW238" t="b">
        <f t="shared" ca="1" si="160"/>
        <v>0</v>
      </c>
      <c r="BX238" t="b">
        <f ca="1">AND(BW238, AT238=COUNTA(Parties[Opponent Party]))</f>
        <v>0</v>
      </c>
      <c r="BY238" s="15" cm="1">
        <f t="array" aca="1" ref="BY238" ca="1">INDEX(ElementMultiplier, AA238, BB238)*100/AZ238</f>
        <v>8.3333333333333339</v>
      </c>
      <c r="BZ238" s="19">
        <f t="shared" ca="1" si="134"/>
        <v>32</v>
      </c>
      <c r="CA238" s="19">
        <f t="shared" ca="1" si="135"/>
        <v>62</v>
      </c>
      <c r="CB238" s="19">
        <f t="shared" ca="1" si="136"/>
        <v>79</v>
      </c>
      <c r="CC238" s="19">
        <f t="shared" ca="1" si="137"/>
        <v>100</v>
      </c>
      <c r="CD238" s="19">
        <f t="shared" ca="1" si="138"/>
        <v>18</v>
      </c>
      <c r="CE238" s="19">
        <f t="shared" ca="1" si="139"/>
        <v>70</v>
      </c>
      <c r="CF238" t="str">
        <f t="shared" ca="1" si="161"/>
        <v/>
      </c>
    </row>
    <row r="239" spans="8:84">
      <c r="H239">
        <f t="shared" ca="1" si="141"/>
        <v>1</v>
      </c>
      <c r="I239" cm="1">
        <f t="array" aca="1" ref="I239" ca="1">IF(H239=H238, I238, INDEX(Parties[Player ID], H239))</f>
        <v>1</v>
      </c>
      <c r="J239" t="str" cm="1">
        <f t="array" aca="1" ref="J239" ca="1">IF(I239=I238,J238, INDEX(Monsters[Name], I239))</f>
        <v>Hades</v>
      </c>
      <c r="K239" cm="1">
        <f t="array" aca="1" ref="K239" ca="1">IF(AND($H239=$H238, CF238=""), AO238, INDEX(Monsters[Health], $I239))</f>
        <v>47</v>
      </c>
      <c r="L239" cm="1">
        <f t="array" aca="1" ref="L239" ca="1">IF(AND($H239=$H238, $CF238=""), AP238, INDEX(Monsters[Stamina], $I239))</f>
        <v>70</v>
      </c>
      <c r="M239" s="19" cm="1">
        <f t="array" aca="1" ref="M239" ca="1">IF(AND($H239=$H238, $CF238=""), AQ238, INDEX(Monsters[Attack], $I239))</f>
        <v>70</v>
      </c>
      <c r="N239" s="19" cm="1">
        <f t="array" aca="1" ref="N239" ca="1">IF(AND($H239=$H238, $CF238=""), AR238, INDEX(Monsters[Defense], $I239))</f>
        <v>65</v>
      </c>
      <c r="O239" s="19" cm="1">
        <f t="array" aca="1" ref="O239" ca="1">IF(AND($H239=$H238, $CF238=""), AS238, INDEX(Monsters[Luck], $I239))</f>
        <v>50</v>
      </c>
      <c r="P239" cm="1">
        <f t="array" aca="1" ref="P239" ca="1">IF(I239=I238, P238, MATCH(INDEX(Monsters[Element], I239), Elements, 0))</f>
        <v>1</v>
      </c>
      <c r="Q239" s="4" cm="1">
        <f t="array" aca="1" ref="Q239" ca="1">INDEX(Monsters[Chance to Use 2], I239)</f>
        <v>0.55000000000000004</v>
      </c>
      <c r="R239" cm="1">
        <f t="array" aca="1" ref="R239" ca="1">INDEX(Monsters[Ability 1 ID], I239)</f>
        <v>1</v>
      </c>
      <c r="S239" cm="1">
        <f t="array" aca="1" ref="S239" ca="1">INDEX(Monsters[Ability 2 ID], I239)</f>
        <v>7</v>
      </c>
      <c r="T239" cm="1">
        <f t="array" aca="1" ref="T239" ca="1">INDEX(Abilities[Stamina Cost], R239)</f>
        <v>5</v>
      </c>
      <c r="U239" cm="1">
        <f t="array" aca="1" ref="U239" ca="1">INDEX(Abilities[Stamina Cost], S239)</f>
        <v>5</v>
      </c>
      <c r="V239">
        <f t="shared" ca="1" si="142"/>
        <v>1</v>
      </c>
      <c r="W239">
        <f t="shared" ca="1" si="143"/>
        <v>5</v>
      </c>
      <c r="X239">
        <f t="shared" ca="1" si="144"/>
        <v>5</v>
      </c>
      <c r="Y239">
        <f t="shared" ca="1" si="145"/>
        <v>1</v>
      </c>
      <c r="Z239">
        <f t="shared" ca="1" si="146"/>
        <v>1</v>
      </c>
      <c r="AA239" s="19" cm="1">
        <f t="array" aca="1" ref="AA239" ca="1">INDEX(Abilities[Element ID], $Z239)</f>
        <v>1</v>
      </c>
      <c r="AB239" s="19" cm="1">
        <f t="array" aca="1" ref="AB239" ca="1">INDEX(Abilities[Stamina Cost], $Z239)</f>
        <v>5</v>
      </c>
      <c r="AC239" s="19" cm="1">
        <f t="array" aca="1" ref="AC239" ca="1">INDEX(Abilities[Min Damage], $Z239)</f>
        <v>3.5</v>
      </c>
      <c r="AD239" s="19" cm="1">
        <f t="array" aca="1" ref="AD239" ca="1">INDEX(Abilities[Max Damage], $Z239)</f>
        <v>10</v>
      </c>
      <c r="AE239" s="15">
        <f t="shared" ca="1" si="147"/>
        <v>4.5479718280208239</v>
      </c>
      <c r="AF239" t="str" cm="1">
        <f t="array" aca="1" ref="AF239" ca="1">INDEX(Abilities[Special Effect], Z239)</f>
        <v>Hit Chance</v>
      </c>
      <c r="AG239" t="b" cm="1">
        <f t="array" aca="1" ref="AG239" ca="1">RAND() &lt;INDEX(Abilities[Effect Chance], Z239)*O239/100</f>
        <v>1</v>
      </c>
      <c r="AH239" t="str">
        <f t="shared" ca="1" si="148"/>
        <v>Hit Chance</v>
      </c>
      <c r="AI239" s="15">
        <f t="shared" ca="1" si="149"/>
        <v>4.5479718280208239</v>
      </c>
      <c r="AJ239" s="15">
        <f t="shared" ca="1" si="115"/>
        <v>7.333554375992474</v>
      </c>
      <c r="AK239" t="b">
        <f t="shared" ca="1" si="150"/>
        <v>0</v>
      </c>
      <c r="AL239" t="b">
        <f ca="1">AND(AK239, H239=COUNTA(Parties[Player Party]))</f>
        <v>0</v>
      </c>
      <c r="AM239" s="15" cm="1">
        <f t="array" aca="1" ref="AM239" ca="1">INDEX(ElementMultiplier, BM239, P239)*100/N239</f>
        <v>0.76923076923076927</v>
      </c>
      <c r="AN239" s="15">
        <f t="shared" ca="1" si="117"/>
        <v>6</v>
      </c>
      <c r="AO239" s="19">
        <f t="shared" ca="1" si="118"/>
        <v>41</v>
      </c>
      <c r="AP239" s="19">
        <f t="shared" ca="1" si="119"/>
        <v>65</v>
      </c>
      <c r="AQ239" s="19">
        <f t="shared" ca="1" si="120"/>
        <v>70</v>
      </c>
      <c r="AR239" s="19">
        <f t="shared" ca="1" si="121"/>
        <v>65</v>
      </c>
      <c r="AS239" s="19">
        <f t="shared" ca="1" si="122"/>
        <v>50</v>
      </c>
      <c r="AT239">
        <f t="shared" ca="1" si="151"/>
        <v>1</v>
      </c>
      <c r="AU239" cm="1">
        <f t="array" aca="1" ref="AU239" ca="1">IF(AT239=AT238, AU238, INDEX(Parties[Opponent ID], AT239))</f>
        <v>8</v>
      </c>
      <c r="AV239" t="str" cm="1">
        <f t="array" aca="1" ref="AV239" ca="1">IF(AU239=AU238,AV238, INDEX(Monsters[Name], AU239))</f>
        <v>Ripper</v>
      </c>
      <c r="AW239" cm="1">
        <f t="array" aca="1" ref="AW239" ca="1">IF(AND($AT239=$AT238, $CF238=""), CA238, INDEX(Monsters[Health], $AU239))</f>
        <v>62</v>
      </c>
      <c r="AX239" cm="1">
        <f t="array" aca="1" ref="AX239" ca="1">IF(AND($AT239=$AT238, $CF238=""), CB238, INDEX(Monsters[Stamina], $AU239))</f>
        <v>79</v>
      </c>
      <c r="AY239" s="19" cm="1">
        <f t="array" aca="1" ref="AY239" ca="1">IF(AND($AT239=$AT238, $CF238=""), CC238, INDEX(Monsters[Attack], $AU239))</f>
        <v>100</v>
      </c>
      <c r="AZ239" s="19" cm="1">
        <f t="array" aca="1" ref="AZ239" ca="1">IF(AND($AT239=$AT238, $CF238=""), CD238, INDEX(Monsters[Defense], $AU239))</f>
        <v>18</v>
      </c>
      <c r="BA239" s="19" cm="1">
        <f t="array" aca="1" ref="BA239" ca="1">IF(AND($AT239=$AT238, $CF238=""), CE238, INDEX(Monsters[Luck], $AU239))</f>
        <v>70</v>
      </c>
      <c r="BB239" cm="1">
        <f t="array" aca="1" ref="BB239" ca="1">IF(AU239=AU238, BB238, MATCH(INDEX(Monsters[Element], AU239), Elements, 0))</f>
        <v>6</v>
      </c>
      <c r="BC239" s="4" cm="1">
        <f t="array" aca="1" ref="BC239" ca="1">INDEX(Monsters[Chance to Use 2], AU239)</f>
        <v>0.25</v>
      </c>
      <c r="BD239" cm="1">
        <f t="array" aca="1" ref="BD239" ca="1">INDEX(Monsters[Ability 1 ID], AU239)</f>
        <v>7</v>
      </c>
      <c r="BE239" cm="1">
        <f t="array" aca="1" ref="BE239" ca="1">INDEX(Monsters[Ability 2 ID], AU239)</f>
        <v>2</v>
      </c>
      <c r="BF239" cm="1">
        <f t="array" aca="1" ref="BF239" ca="1">INDEX(Abilities[Stamina Cost], BD239)</f>
        <v>5</v>
      </c>
      <c r="BG239" cm="1">
        <f t="array" aca="1" ref="BG239" ca="1">INDEX(Abilities[Stamina Cost], BE239)</f>
        <v>6</v>
      </c>
      <c r="BH239">
        <f t="shared" ca="1" si="152"/>
        <v>1</v>
      </c>
      <c r="BI239">
        <f t="shared" ca="1" si="153"/>
        <v>5</v>
      </c>
      <c r="BJ239">
        <f t="shared" ca="1" si="154"/>
        <v>6</v>
      </c>
      <c r="BK239">
        <f t="shared" ca="1" si="155"/>
        <v>1</v>
      </c>
      <c r="BL239">
        <f t="shared" ca="1" si="156"/>
        <v>7</v>
      </c>
      <c r="BM239" s="19" cm="1">
        <f t="array" aca="1" ref="BM239" ca="1">INDEX(Abilities[Element ID], $BL239)</f>
        <v>3</v>
      </c>
      <c r="BN239" s="19" cm="1">
        <f t="array" aca="1" ref="BN239" ca="1">INDEX(Abilities[Stamina Cost], $BL239)</f>
        <v>5</v>
      </c>
      <c r="BO239" s="19" cm="1">
        <f t="array" aca="1" ref="BO239" ca="1">INDEX(Abilities[Min Damage], $BL239)</f>
        <v>5</v>
      </c>
      <c r="BP239" s="19" cm="1">
        <f t="array" aca="1" ref="BP239" ca="1">INDEX(Abilities[Max Damage], $BL239)</f>
        <v>10</v>
      </c>
      <c r="BQ239" s="15">
        <f t="shared" ca="1" si="157"/>
        <v>7.333554375992474</v>
      </c>
      <c r="BR239" t="str" cm="1">
        <f t="array" aca="1" ref="BR239" ca="1">INDEX(Abilities[Special Effect], BL239)</f>
        <v>Fortify</v>
      </c>
      <c r="BS239" t="b" cm="1">
        <f t="array" aca="1" ref="BS239" ca="1">RAND() &lt;INDEX(Abilities[Effect Chance], BL239)*BA239/100</f>
        <v>0</v>
      </c>
      <c r="BT239" t="str">
        <f t="shared" ca="1" si="158"/>
        <v/>
      </c>
      <c r="BU239" s="15">
        <f t="shared" ca="1" si="159"/>
        <v>7.333554375992474</v>
      </c>
      <c r="BV239" s="15">
        <f t="shared" ca="1" si="132"/>
        <v>4.5479718280208239</v>
      </c>
      <c r="BW239" t="b">
        <f t="shared" ca="1" si="160"/>
        <v>0</v>
      </c>
      <c r="BX239" t="b">
        <f ca="1">AND(BW239, AT239=COUNTA(Parties[Opponent Party]))</f>
        <v>0</v>
      </c>
      <c r="BY239" s="15" cm="1">
        <f t="array" aca="1" ref="BY239" ca="1">INDEX(ElementMultiplier, AA239, BB239)*100/AZ239</f>
        <v>8.3333333333333339</v>
      </c>
      <c r="BZ239" s="19">
        <f t="shared" ca="1" si="134"/>
        <v>38</v>
      </c>
      <c r="CA239" s="19">
        <f t="shared" ca="1" si="135"/>
        <v>24</v>
      </c>
      <c r="CB239" s="19">
        <f t="shared" ca="1" si="136"/>
        <v>74</v>
      </c>
      <c r="CC239" s="19">
        <f t="shared" ca="1" si="137"/>
        <v>100</v>
      </c>
      <c r="CD239" s="19">
        <f t="shared" ca="1" si="138"/>
        <v>18</v>
      </c>
      <c r="CE239" s="19">
        <f t="shared" ca="1" si="139"/>
        <v>70</v>
      </c>
      <c r="CF239" t="str">
        <f t="shared" ca="1" si="161"/>
        <v/>
      </c>
    </row>
    <row r="240" spans="8:84">
      <c r="H240">
        <f t="shared" ca="1" si="141"/>
        <v>1</v>
      </c>
      <c r="I240" cm="1">
        <f t="array" aca="1" ref="I240" ca="1">IF(H240=H239, I239, INDEX(Parties[Player ID], H240))</f>
        <v>1</v>
      </c>
      <c r="J240" t="str" cm="1">
        <f t="array" aca="1" ref="J240" ca="1">IF(I240=I239,J239, INDEX(Monsters[Name], I240))</f>
        <v>Hades</v>
      </c>
      <c r="K240" cm="1">
        <f t="array" aca="1" ref="K240" ca="1">IF(AND($H240=$H239, CF239=""), AO239, INDEX(Monsters[Health], $I240))</f>
        <v>41</v>
      </c>
      <c r="L240" cm="1">
        <f t="array" aca="1" ref="L240" ca="1">IF(AND($H240=$H239, $CF239=""), AP239, INDEX(Monsters[Stamina], $I240))</f>
        <v>65</v>
      </c>
      <c r="M240" s="19" cm="1">
        <f t="array" aca="1" ref="M240" ca="1">IF(AND($H240=$H239, $CF239=""), AQ239, INDEX(Monsters[Attack], $I240))</f>
        <v>70</v>
      </c>
      <c r="N240" s="19" cm="1">
        <f t="array" aca="1" ref="N240" ca="1">IF(AND($H240=$H239, $CF239=""), AR239, INDEX(Monsters[Defense], $I240))</f>
        <v>65</v>
      </c>
      <c r="O240" s="19" cm="1">
        <f t="array" aca="1" ref="O240" ca="1">IF(AND($H240=$H239, $CF239=""), AS239, INDEX(Monsters[Luck], $I240))</f>
        <v>50</v>
      </c>
      <c r="P240" cm="1">
        <f t="array" aca="1" ref="P240" ca="1">IF(I240=I239, P239, MATCH(INDEX(Monsters[Element], I240), Elements, 0))</f>
        <v>1</v>
      </c>
      <c r="Q240" s="4" cm="1">
        <f t="array" aca="1" ref="Q240" ca="1">INDEX(Monsters[Chance to Use 2], I240)</f>
        <v>0.55000000000000004</v>
      </c>
      <c r="R240" cm="1">
        <f t="array" aca="1" ref="R240" ca="1">INDEX(Monsters[Ability 1 ID], I240)</f>
        <v>1</v>
      </c>
      <c r="S240" cm="1">
        <f t="array" aca="1" ref="S240" ca="1">INDEX(Monsters[Ability 2 ID], I240)</f>
        <v>7</v>
      </c>
      <c r="T240" cm="1">
        <f t="array" aca="1" ref="T240" ca="1">INDEX(Abilities[Stamina Cost], R240)</f>
        <v>5</v>
      </c>
      <c r="U240" cm="1">
        <f t="array" aca="1" ref="U240" ca="1">INDEX(Abilities[Stamina Cost], S240)</f>
        <v>5</v>
      </c>
      <c r="V240">
        <f t="shared" ca="1" si="142"/>
        <v>1</v>
      </c>
      <c r="W240">
        <f t="shared" ca="1" si="143"/>
        <v>5</v>
      </c>
      <c r="X240">
        <f t="shared" ca="1" si="144"/>
        <v>5</v>
      </c>
      <c r="Y240">
        <f t="shared" ca="1" si="145"/>
        <v>2</v>
      </c>
      <c r="Z240">
        <f t="shared" ca="1" si="146"/>
        <v>7</v>
      </c>
      <c r="AA240" s="19" cm="1">
        <f t="array" aca="1" ref="AA240" ca="1">INDEX(Abilities[Element ID], $Z240)</f>
        <v>3</v>
      </c>
      <c r="AB240" s="19" cm="1">
        <f t="array" aca="1" ref="AB240" ca="1">INDEX(Abilities[Stamina Cost], $Z240)</f>
        <v>5</v>
      </c>
      <c r="AC240" s="19" cm="1">
        <f t="array" aca="1" ref="AC240" ca="1">INDEX(Abilities[Min Damage], $Z240)</f>
        <v>5</v>
      </c>
      <c r="AD240" s="19" cm="1">
        <f t="array" aca="1" ref="AD240" ca="1">INDEX(Abilities[Max Damage], $Z240)</f>
        <v>10</v>
      </c>
      <c r="AE240" s="15">
        <f t="shared" ca="1" si="147"/>
        <v>5.3653344915311205</v>
      </c>
      <c r="AF240" t="str" cm="1">
        <f t="array" aca="1" ref="AF240" ca="1">INDEX(Abilities[Special Effect], Z240)</f>
        <v>Fortify</v>
      </c>
      <c r="AG240" t="b" cm="1">
        <f t="array" aca="1" ref="AG240" ca="1">RAND() &lt;INDEX(Abilities[Effect Chance], Z240)*O240/100</f>
        <v>0</v>
      </c>
      <c r="AH240" t="str">
        <f t="shared" ca="1" si="148"/>
        <v/>
      </c>
      <c r="AI240" s="15">
        <f t="shared" ca="1" si="149"/>
        <v>5.3653344915311205</v>
      </c>
      <c r="AJ240" s="15">
        <f t="shared" ca="1" si="115"/>
        <v>7.5519652246113367</v>
      </c>
      <c r="AK240" t="b">
        <f t="shared" ca="1" si="150"/>
        <v>0</v>
      </c>
      <c r="AL240" t="b">
        <f ca="1">AND(AK240, H240=COUNTA(Parties[Player Party]))</f>
        <v>0</v>
      </c>
      <c r="AM240" s="15" cm="1">
        <f t="array" aca="1" ref="AM240" ca="1">INDEX(ElementMultiplier, BM240, P240)*100/N240</f>
        <v>0.76923076923076927</v>
      </c>
      <c r="AN240" s="15">
        <f t="shared" ca="1" si="117"/>
        <v>6</v>
      </c>
      <c r="AO240" s="19">
        <f t="shared" ca="1" si="118"/>
        <v>35</v>
      </c>
      <c r="AP240" s="19">
        <f t="shared" ca="1" si="119"/>
        <v>60</v>
      </c>
      <c r="AQ240" s="19">
        <f t="shared" ca="1" si="120"/>
        <v>70</v>
      </c>
      <c r="AR240" s="19">
        <f t="shared" ca="1" si="121"/>
        <v>65</v>
      </c>
      <c r="AS240" s="19">
        <f t="shared" ca="1" si="122"/>
        <v>50</v>
      </c>
      <c r="AT240">
        <f t="shared" ca="1" si="151"/>
        <v>1</v>
      </c>
      <c r="AU240" cm="1">
        <f t="array" aca="1" ref="AU240" ca="1">IF(AT240=AT239, AU239, INDEX(Parties[Opponent ID], AT240))</f>
        <v>8</v>
      </c>
      <c r="AV240" t="str" cm="1">
        <f t="array" aca="1" ref="AV240" ca="1">IF(AU240=AU239,AV239, INDEX(Monsters[Name], AU240))</f>
        <v>Ripper</v>
      </c>
      <c r="AW240" cm="1">
        <f t="array" aca="1" ref="AW240" ca="1">IF(AND($AT240=$AT239, $CF239=""), CA239, INDEX(Monsters[Health], $AU240))</f>
        <v>24</v>
      </c>
      <c r="AX240" cm="1">
        <f t="array" aca="1" ref="AX240" ca="1">IF(AND($AT240=$AT239, $CF239=""), CB239, INDEX(Monsters[Stamina], $AU240))</f>
        <v>74</v>
      </c>
      <c r="AY240" s="19" cm="1">
        <f t="array" aca="1" ref="AY240" ca="1">IF(AND($AT240=$AT239, $CF239=""), CC239, INDEX(Monsters[Attack], $AU240))</f>
        <v>100</v>
      </c>
      <c r="AZ240" s="19" cm="1">
        <f t="array" aca="1" ref="AZ240" ca="1">IF(AND($AT240=$AT239, $CF239=""), CD239, INDEX(Monsters[Defense], $AU240))</f>
        <v>18</v>
      </c>
      <c r="BA240" s="19" cm="1">
        <f t="array" aca="1" ref="BA240" ca="1">IF(AND($AT240=$AT239, $CF239=""), CE239, INDEX(Monsters[Luck], $AU240))</f>
        <v>70</v>
      </c>
      <c r="BB240" cm="1">
        <f t="array" aca="1" ref="BB240" ca="1">IF(AU240=AU239, BB239, MATCH(INDEX(Monsters[Element], AU240), Elements, 0))</f>
        <v>6</v>
      </c>
      <c r="BC240" s="4" cm="1">
        <f t="array" aca="1" ref="BC240" ca="1">INDEX(Monsters[Chance to Use 2], AU240)</f>
        <v>0.25</v>
      </c>
      <c r="BD240" cm="1">
        <f t="array" aca="1" ref="BD240" ca="1">INDEX(Monsters[Ability 1 ID], AU240)</f>
        <v>7</v>
      </c>
      <c r="BE240" cm="1">
        <f t="array" aca="1" ref="BE240" ca="1">INDEX(Monsters[Ability 2 ID], AU240)</f>
        <v>2</v>
      </c>
      <c r="BF240" cm="1">
        <f t="array" aca="1" ref="BF240" ca="1">INDEX(Abilities[Stamina Cost], BD240)</f>
        <v>5</v>
      </c>
      <c r="BG240" cm="1">
        <f t="array" aca="1" ref="BG240" ca="1">INDEX(Abilities[Stamina Cost], BE240)</f>
        <v>6</v>
      </c>
      <c r="BH240">
        <f t="shared" ca="1" si="152"/>
        <v>1</v>
      </c>
      <c r="BI240">
        <f t="shared" ca="1" si="153"/>
        <v>5</v>
      </c>
      <c r="BJ240">
        <f t="shared" ca="1" si="154"/>
        <v>6</v>
      </c>
      <c r="BK240">
        <f t="shared" ca="1" si="155"/>
        <v>1</v>
      </c>
      <c r="BL240">
        <f t="shared" ca="1" si="156"/>
        <v>7</v>
      </c>
      <c r="BM240" s="19" cm="1">
        <f t="array" aca="1" ref="BM240" ca="1">INDEX(Abilities[Element ID], $BL240)</f>
        <v>3</v>
      </c>
      <c r="BN240" s="19" cm="1">
        <f t="array" aca="1" ref="BN240" ca="1">INDEX(Abilities[Stamina Cost], $BL240)</f>
        <v>5</v>
      </c>
      <c r="BO240" s="19" cm="1">
        <f t="array" aca="1" ref="BO240" ca="1">INDEX(Abilities[Min Damage], $BL240)</f>
        <v>5</v>
      </c>
      <c r="BP240" s="19" cm="1">
        <f t="array" aca="1" ref="BP240" ca="1">INDEX(Abilities[Max Damage], $BL240)</f>
        <v>10</v>
      </c>
      <c r="BQ240" s="15">
        <f t="shared" ca="1" si="157"/>
        <v>7.5519652246113367</v>
      </c>
      <c r="BR240" t="str" cm="1">
        <f t="array" aca="1" ref="BR240" ca="1">INDEX(Abilities[Special Effect], BL240)</f>
        <v>Fortify</v>
      </c>
      <c r="BS240" t="b" cm="1">
        <f t="array" aca="1" ref="BS240" ca="1">RAND() &lt;INDEX(Abilities[Effect Chance], BL240)*BA240/100</f>
        <v>0</v>
      </c>
      <c r="BT240" t="str">
        <f t="shared" ca="1" si="158"/>
        <v/>
      </c>
      <c r="BU240" s="15">
        <f t="shared" ca="1" si="159"/>
        <v>7.5519652246113367</v>
      </c>
      <c r="BV240" s="15">
        <f t="shared" ca="1" si="132"/>
        <v>5.3653344915311205</v>
      </c>
      <c r="BW240" t="b">
        <f t="shared" ca="1" si="160"/>
        <v>1</v>
      </c>
      <c r="BX240" t="b">
        <f ca="1">AND(BW240, AT240=COUNTA(Parties[Opponent Party]))</f>
        <v>1</v>
      </c>
      <c r="BY240" s="15" cm="1">
        <f t="array" aca="1" ref="BY240" ca="1">INDEX(ElementMultiplier, AA240, BB240)*100/AZ240</f>
        <v>5.5555555555555554</v>
      </c>
      <c r="BZ240" s="19">
        <f t="shared" ca="1" si="134"/>
        <v>30</v>
      </c>
      <c r="CA240" s="19">
        <f t="shared" ca="1" si="135"/>
        <v>0</v>
      </c>
      <c r="CB240" s="19">
        <f t="shared" ca="1" si="136"/>
        <v>69</v>
      </c>
      <c r="CC240" s="19">
        <f t="shared" ca="1" si="137"/>
        <v>100</v>
      </c>
      <c r="CD240" s="19">
        <f t="shared" ca="1" si="138"/>
        <v>18</v>
      </c>
      <c r="CE240" s="19">
        <f t="shared" ca="1" si="139"/>
        <v>70</v>
      </c>
      <c r="CF240" t="str">
        <f t="shared" ca="1" si="161"/>
        <v>Player</v>
      </c>
    </row>
    <row r="241" spans="8:84">
      <c r="H241">
        <f t="shared" ca="1" si="141"/>
        <v>1</v>
      </c>
      <c r="I241" cm="1">
        <f t="array" aca="1" ref="I241" ca="1">IF(H241=H240, I240, INDEX(Parties[Player ID], H241))</f>
        <v>1</v>
      </c>
      <c r="J241" t="str" cm="1">
        <f t="array" aca="1" ref="J241" ca="1">IF(I241=I240,J240, INDEX(Monsters[Name], I241))</f>
        <v>Hades</v>
      </c>
      <c r="K241" cm="1">
        <f t="array" aca="1" ref="K241" ca="1">IF(AND($H241=$H240, CF240=""), AO240, INDEX(Monsters[Health], $I241))</f>
        <v>80</v>
      </c>
      <c r="L241" cm="1">
        <f t="array" aca="1" ref="L241" ca="1">IF(AND($H241=$H240, $CF240=""), AP240, INDEX(Monsters[Stamina], $I241))</f>
        <v>80</v>
      </c>
      <c r="M241" s="19" cm="1">
        <f t="array" aca="1" ref="M241" ca="1">IF(AND($H241=$H240, $CF240=""), AQ240, INDEX(Monsters[Attack], $I241))</f>
        <v>70</v>
      </c>
      <c r="N241" s="19" cm="1">
        <f t="array" aca="1" ref="N241" ca="1">IF(AND($H241=$H240, $CF240=""), AR240, INDEX(Monsters[Defense], $I241))</f>
        <v>65</v>
      </c>
      <c r="O241" s="19" cm="1">
        <f t="array" aca="1" ref="O241" ca="1">IF(AND($H241=$H240, $CF240=""), AS240, INDEX(Monsters[Luck], $I241))</f>
        <v>50</v>
      </c>
      <c r="P241" cm="1">
        <f t="array" aca="1" ref="P241" ca="1">IF(I241=I240, P240, MATCH(INDEX(Monsters[Element], I241), Elements, 0))</f>
        <v>1</v>
      </c>
      <c r="Q241" s="4" cm="1">
        <f t="array" aca="1" ref="Q241" ca="1">INDEX(Monsters[Chance to Use 2], I241)</f>
        <v>0.55000000000000004</v>
      </c>
      <c r="R241" cm="1">
        <f t="array" aca="1" ref="R241" ca="1">INDEX(Monsters[Ability 1 ID], I241)</f>
        <v>1</v>
      </c>
      <c r="S241" cm="1">
        <f t="array" aca="1" ref="S241" ca="1">INDEX(Monsters[Ability 2 ID], I241)</f>
        <v>7</v>
      </c>
      <c r="T241" cm="1">
        <f t="array" aca="1" ref="T241" ca="1">INDEX(Abilities[Stamina Cost], R241)</f>
        <v>5</v>
      </c>
      <c r="U241" cm="1">
        <f t="array" aca="1" ref="U241" ca="1">INDEX(Abilities[Stamina Cost], S241)</f>
        <v>5</v>
      </c>
      <c r="V241">
        <f t="shared" ca="1" si="142"/>
        <v>1</v>
      </c>
      <c r="W241">
        <f t="shared" ca="1" si="143"/>
        <v>5</v>
      </c>
      <c r="X241">
        <f t="shared" ca="1" si="144"/>
        <v>5</v>
      </c>
      <c r="Y241">
        <f t="shared" ca="1" si="145"/>
        <v>1</v>
      </c>
      <c r="Z241">
        <f t="shared" ca="1" si="146"/>
        <v>1</v>
      </c>
      <c r="AA241" s="19" cm="1">
        <f t="array" aca="1" ref="AA241" ca="1">INDEX(Abilities[Element ID], $Z241)</f>
        <v>1</v>
      </c>
      <c r="AB241" s="19" cm="1">
        <f t="array" aca="1" ref="AB241" ca="1">INDEX(Abilities[Stamina Cost], $Z241)</f>
        <v>5</v>
      </c>
      <c r="AC241" s="19" cm="1">
        <f t="array" aca="1" ref="AC241" ca="1">INDEX(Abilities[Min Damage], $Z241)</f>
        <v>3.5</v>
      </c>
      <c r="AD241" s="19" cm="1">
        <f t="array" aca="1" ref="AD241" ca="1">INDEX(Abilities[Max Damage], $Z241)</f>
        <v>10</v>
      </c>
      <c r="AE241" s="15">
        <f t="shared" ca="1" si="147"/>
        <v>5.9904463813682014</v>
      </c>
      <c r="AF241" t="str" cm="1">
        <f t="array" aca="1" ref="AF241" ca="1">INDEX(Abilities[Special Effect], Z241)</f>
        <v>Hit Chance</v>
      </c>
      <c r="AG241" t="b" cm="1">
        <f t="array" aca="1" ref="AG241" ca="1">RAND() &lt;INDEX(Abilities[Effect Chance], Z241)*O241/100</f>
        <v>1</v>
      </c>
      <c r="AH241" t="str">
        <f t="shared" ca="1" si="148"/>
        <v>Hit Chance</v>
      </c>
      <c r="AI241" s="15">
        <f t="shared" ca="1" si="149"/>
        <v>5.9904463813682014</v>
      </c>
      <c r="AJ241" s="15">
        <f t="shared" ca="1" si="115"/>
        <v>7.8072477100628284</v>
      </c>
      <c r="AK241" t="b">
        <f t="shared" ca="1" si="150"/>
        <v>0</v>
      </c>
      <c r="AL241" t="b">
        <f ca="1">AND(AK241, H241=COUNTA(Parties[Player Party]))</f>
        <v>0</v>
      </c>
      <c r="AM241" s="15" cm="1">
        <f t="array" aca="1" ref="AM241" ca="1">INDEX(ElementMultiplier, BM241, P241)*100/N241</f>
        <v>0.76923076923076927</v>
      </c>
      <c r="AN241" s="15">
        <f t="shared" ca="1" si="117"/>
        <v>6</v>
      </c>
      <c r="AO241" s="19">
        <f t="shared" ca="1" si="118"/>
        <v>74</v>
      </c>
      <c r="AP241" s="19">
        <f t="shared" ca="1" si="119"/>
        <v>75</v>
      </c>
      <c r="AQ241" s="19">
        <f t="shared" ca="1" si="120"/>
        <v>70</v>
      </c>
      <c r="AR241" s="19">
        <f t="shared" ca="1" si="121"/>
        <v>65</v>
      </c>
      <c r="AS241" s="19">
        <f t="shared" ca="1" si="122"/>
        <v>50</v>
      </c>
      <c r="AT241">
        <f t="shared" ca="1" si="151"/>
        <v>1</v>
      </c>
      <c r="AU241" cm="1">
        <f t="array" aca="1" ref="AU241" ca="1">IF(AT241=AT240, AU240, INDEX(Parties[Opponent ID], AT241))</f>
        <v>8</v>
      </c>
      <c r="AV241" t="str" cm="1">
        <f t="array" aca="1" ref="AV241" ca="1">IF(AU241=AU240,AV240, INDEX(Monsters[Name], AU241))</f>
        <v>Ripper</v>
      </c>
      <c r="AW241" cm="1">
        <f t="array" aca="1" ref="AW241" ca="1">IF(AND($AT241=$AT240, $CF240=""), CA240, INDEX(Monsters[Health], $AU241))</f>
        <v>120</v>
      </c>
      <c r="AX241" cm="1">
        <f t="array" aca="1" ref="AX241" ca="1">IF(AND($AT241=$AT240, $CF240=""), CB240, INDEX(Monsters[Stamina], $AU241))</f>
        <v>90</v>
      </c>
      <c r="AY241" s="19" cm="1">
        <f t="array" aca="1" ref="AY241" ca="1">IF(AND($AT241=$AT240, $CF240=""), CC240, INDEX(Monsters[Attack], $AU241))</f>
        <v>100</v>
      </c>
      <c r="AZ241" s="19" cm="1">
        <f t="array" aca="1" ref="AZ241" ca="1">IF(AND($AT241=$AT240, $CF240=""), CD240, INDEX(Monsters[Defense], $AU241))</f>
        <v>18</v>
      </c>
      <c r="BA241" s="19" cm="1">
        <f t="array" aca="1" ref="BA241" ca="1">IF(AND($AT241=$AT240, $CF240=""), CE240, INDEX(Monsters[Luck], $AU241))</f>
        <v>70</v>
      </c>
      <c r="BB241" cm="1">
        <f t="array" aca="1" ref="BB241" ca="1">IF(AU241=AU240, BB240, MATCH(INDEX(Monsters[Element], AU241), Elements, 0))</f>
        <v>6</v>
      </c>
      <c r="BC241" s="4" cm="1">
        <f t="array" aca="1" ref="BC241" ca="1">INDEX(Monsters[Chance to Use 2], AU241)</f>
        <v>0.25</v>
      </c>
      <c r="BD241" cm="1">
        <f t="array" aca="1" ref="BD241" ca="1">INDEX(Monsters[Ability 1 ID], AU241)</f>
        <v>7</v>
      </c>
      <c r="BE241" cm="1">
        <f t="array" aca="1" ref="BE241" ca="1">INDEX(Monsters[Ability 2 ID], AU241)</f>
        <v>2</v>
      </c>
      <c r="BF241" cm="1">
        <f t="array" aca="1" ref="BF241" ca="1">INDEX(Abilities[Stamina Cost], BD241)</f>
        <v>5</v>
      </c>
      <c r="BG241" cm="1">
        <f t="array" aca="1" ref="BG241" ca="1">INDEX(Abilities[Stamina Cost], BE241)</f>
        <v>6</v>
      </c>
      <c r="BH241">
        <f t="shared" ca="1" si="152"/>
        <v>1</v>
      </c>
      <c r="BI241">
        <f t="shared" ca="1" si="153"/>
        <v>5</v>
      </c>
      <c r="BJ241">
        <f t="shared" ca="1" si="154"/>
        <v>6</v>
      </c>
      <c r="BK241">
        <f t="shared" ca="1" si="155"/>
        <v>1</v>
      </c>
      <c r="BL241">
        <f t="shared" ca="1" si="156"/>
        <v>7</v>
      </c>
      <c r="BM241" s="19" cm="1">
        <f t="array" aca="1" ref="BM241" ca="1">INDEX(Abilities[Element ID], $BL241)</f>
        <v>3</v>
      </c>
      <c r="BN241" s="19" cm="1">
        <f t="array" aca="1" ref="BN241" ca="1">INDEX(Abilities[Stamina Cost], $BL241)</f>
        <v>5</v>
      </c>
      <c r="BO241" s="19" cm="1">
        <f t="array" aca="1" ref="BO241" ca="1">INDEX(Abilities[Min Damage], $BL241)</f>
        <v>5</v>
      </c>
      <c r="BP241" s="19" cm="1">
        <f t="array" aca="1" ref="BP241" ca="1">INDEX(Abilities[Max Damage], $BL241)</f>
        <v>10</v>
      </c>
      <c r="BQ241" s="15">
        <f t="shared" ca="1" si="157"/>
        <v>7.8072477100628284</v>
      </c>
      <c r="BR241" t="str" cm="1">
        <f t="array" aca="1" ref="BR241" ca="1">INDEX(Abilities[Special Effect], BL241)</f>
        <v>Fortify</v>
      </c>
      <c r="BS241" t="b" cm="1">
        <f t="array" aca="1" ref="BS241" ca="1">RAND() &lt;INDEX(Abilities[Effect Chance], BL241)*BA241/100</f>
        <v>1</v>
      </c>
      <c r="BT241" t="str">
        <f t="shared" ca="1" si="158"/>
        <v>Fortify</v>
      </c>
      <c r="BU241" s="15">
        <f t="shared" ca="1" si="159"/>
        <v>7.8072477100628284</v>
      </c>
      <c r="BV241" s="15">
        <f t="shared" ca="1" si="132"/>
        <v>5.9904463813682014</v>
      </c>
      <c r="BW241" t="b">
        <f t="shared" ca="1" si="160"/>
        <v>0</v>
      </c>
      <c r="BX241" t="b">
        <f ca="1">AND(BW241, AT241=COUNTA(Parties[Opponent Party]))</f>
        <v>0</v>
      </c>
      <c r="BY241" s="15" cm="1">
        <f t="array" aca="1" ref="BY241" ca="1">INDEX(ElementMultiplier, AA241, BB241)*100/AZ241</f>
        <v>8.3333333333333339</v>
      </c>
      <c r="BZ241" s="19">
        <f t="shared" ca="1" si="134"/>
        <v>50</v>
      </c>
      <c r="CA241" s="19">
        <f t="shared" ca="1" si="135"/>
        <v>70</v>
      </c>
      <c r="CB241" s="19">
        <f t="shared" ca="1" si="136"/>
        <v>85</v>
      </c>
      <c r="CC241" s="19">
        <f t="shared" ca="1" si="137"/>
        <v>100</v>
      </c>
      <c r="CD241" s="19">
        <f t="shared" ca="1" si="138"/>
        <v>20</v>
      </c>
      <c r="CE241" s="19">
        <f t="shared" ca="1" si="139"/>
        <v>70</v>
      </c>
      <c r="CF241" t="str">
        <f t="shared" ca="1" si="161"/>
        <v/>
      </c>
    </row>
    <row r="242" spans="8:84">
      <c r="H242">
        <f t="shared" ca="1" si="141"/>
        <v>1</v>
      </c>
      <c r="I242" cm="1">
        <f t="array" aca="1" ref="I242" ca="1">IF(H242=H241, I241, INDEX(Parties[Player ID], H242))</f>
        <v>1</v>
      </c>
      <c r="J242" t="str" cm="1">
        <f t="array" aca="1" ref="J242" ca="1">IF(I242=I241,J241, INDEX(Monsters[Name], I242))</f>
        <v>Hades</v>
      </c>
      <c r="K242" cm="1">
        <f t="array" aca="1" ref="K242" ca="1">IF(AND($H242=$H241, CF241=""), AO241, INDEX(Monsters[Health], $I242))</f>
        <v>74</v>
      </c>
      <c r="L242" cm="1">
        <f t="array" aca="1" ref="L242" ca="1">IF(AND($H242=$H241, $CF241=""), AP241, INDEX(Monsters[Stamina], $I242))</f>
        <v>75</v>
      </c>
      <c r="M242" s="19" cm="1">
        <f t="array" aca="1" ref="M242" ca="1">IF(AND($H242=$H241, $CF241=""), AQ241, INDEX(Monsters[Attack], $I242))</f>
        <v>70</v>
      </c>
      <c r="N242" s="19" cm="1">
        <f t="array" aca="1" ref="N242" ca="1">IF(AND($H242=$H241, $CF241=""), AR241, INDEX(Monsters[Defense], $I242))</f>
        <v>65</v>
      </c>
      <c r="O242" s="19" cm="1">
        <f t="array" aca="1" ref="O242" ca="1">IF(AND($H242=$H241, $CF241=""), AS241, INDEX(Monsters[Luck], $I242))</f>
        <v>50</v>
      </c>
      <c r="P242" cm="1">
        <f t="array" aca="1" ref="P242" ca="1">IF(I242=I241, P241, MATCH(INDEX(Monsters[Element], I242), Elements, 0))</f>
        <v>1</v>
      </c>
      <c r="Q242" s="4" cm="1">
        <f t="array" aca="1" ref="Q242" ca="1">INDEX(Monsters[Chance to Use 2], I242)</f>
        <v>0.55000000000000004</v>
      </c>
      <c r="R242" cm="1">
        <f t="array" aca="1" ref="R242" ca="1">INDEX(Monsters[Ability 1 ID], I242)</f>
        <v>1</v>
      </c>
      <c r="S242" cm="1">
        <f t="array" aca="1" ref="S242" ca="1">INDEX(Monsters[Ability 2 ID], I242)</f>
        <v>7</v>
      </c>
      <c r="T242" cm="1">
        <f t="array" aca="1" ref="T242" ca="1">INDEX(Abilities[Stamina Cost], R242)</f>
        <v>5</v>
      </c>
      <c r="U242" cm="1">
        <f t="array" aca="1" ref="U242" ca="1">INDEX(Abilities[Stamina Cost], S242)</f>
        <v>5</v>
      </c>
      <c r="V242">
        <f t="shared" ca="1" si="142"/>
        <v>1</v>
      </c>
      <c r="W242">
        <f t="shared" ca="1" si="143"/>
        <v>5</v>
      </c>
      <c r="X242">
        <f t="shared" ca="1" si="144"/>
        <v>5</v>
      </c>
      <c r="Y242">
        <f t="shared" ca="1" si="145"/>
        <v>2</v>
      </c>
      <c r="Z242">
        <f t="shared" ca="1" si="146"/>
        <v>7</v>
      </c>
      <c r="AA242" s="19" cm="1">
        <f t="array" aca="1" ref="AA242" ca="1">INDEX(Abilities[Element ID], $Z242)</f>
        <v>3</v>
      </c>
      <c r="AB242" s="19" cm="1">
        <f t="array" aca="1" ref="AB242" ca="1">INDEX(Abilities[Stamina Cost], $Z242)</f>
        <v>5</v>
      </c>
      <c r="AC242" s="19" cm="1">
        <f t="array" aca="1" ref="AC242" ca="1">INDEX(Abilities[Min Damage], $Z242)</f>
        <v>5</v>
      </c>
      <c r="AD242" s="19" cm="1">
        <f t="array" aca="1" ref="AD242" ca="1">INDEX(Abilities[Max Damage], $Z242)</f>
        <v>10</v>
      </c>
      <c r="AE242" s="15">
        <f t="shared" ca="1" si="147"/>
        <v>4.635104995453208</v>
      </c>
      <c r="AF242" t="str" cm="1">
        <f t="array" aca="1" ref="AF242" ca="1">INDEX(Abilities[Special Effect], Z242)</f>
        <v>Fortify</v>
      </c>
      <c r="AG242" t="b" cm="1">
        <f t="array" aca="1" ref="AG242" ca="1">RAND() &lt;INDEX(Abilities[Effect Chance], Z242)*O242/100</f>
        <v>0</v>
      </c>
      <c r="AH242" t="str">
        <f t="shared" ca="1" si="148"/>
        <v/>
      </c>
      <c r="AI242" s="15">
        <f t="shared" ca="1" si="149"/>
        <v>4.635104995453208</v>
      </c>
      <c r="AJ242" s="15">
        <f t="shared" ca="1" si="115"/>
        <v>8.4635943946180916</v>
      </c>
      <c r="AK242" t="b">
        <f t="shared" ca="1" si="150"/>
        <v>0</v>
      </c>
      <c r="AL242" t="b">
        <f ca="1">AND(AK242, H242=COUNTA(Parties[Player Party]))</f>
        <v>0</v>
      </c>
      <c r="AM242" s="15" cm="1">
        <f t="array" aca="1" ref="AM242" ca="1">INDEX(ElementMultiplier, BM242, P242)*100/N242</f>
        <v>0.76923076923076927</v>
      </c>
      <c r="AN242" s="15">
        <f t="shared" ca="1" si="117"/>
        <v>7</v>
      </c>
      <c r="AO242" s="19">
        <f t="shared" ca="1" si="118"/>
        <v>67</v>
      </c>
      <c r="AP242" s="19">
        <f t="shared" ca="1" si="119"/>
        <v>70</v>
      </c>
      <c r="AQ242" s="19">
        <f t="shared" ca="1" si="120"/>
        <v>70</v>
      </c>
      <c r="AR242" s="19">
        <f t="shared" ca="1" si="121"/>
        <v>65</v>
      </c>
      <c r="AS242" s="19">
        <f t="shared" ca="1" si="122"/>
        <v>50</v>
      </c>
      <c r="AT242">
        <f t="shared" ca="1" si="151"/>
        <v>1</v>
      </c>
      <c r="AU242" cm="1">
        <f t="array" aca="1" ref="AU242" ca="1">IF(AT242=AT241, AU241, INDEX(Parties[Opponent ID], AT242))</f>
        <v>8</v>
      </c>
      <c r="AV242" t="str" cm="1">
        <f t="array" aca="1" ref="AV242" ca="1">IF(AU242=AU241,AV241, INDEX(Monsters[Name], AU242))</f>
        <v>Ripper</v>
      </c>
      <c r="AW242" cm="1">
        <f t="array" aca="1" ref="AW242" ca="1">IF(AND($AT242=$AT241, $CF241=""), CA241, INDEX(Monsters[Health], $AU242))</f>
        <v>70</v>
      </c>
      <c r="AX242" cm="1">
        <f t="array" aca="1" ref="AX242" ca="1">IF(AND($AT242=$AT241, $CF241=""), CB241, INDEX(Monsters[Stamina], $AU242))</f>
        <v>85</v>
      </c>
      <c r="AY242" s="19" cm="1">
        <f t="array" aca="1" ref="AY242" ca="1">IF(AND($AT242=$AT241, $CF241=""), CC241, INDEX(Monsters[Attack], $AU242))</f>
        <v>100</v>
      </c>
      <c r="AZ242" s="19" cm="1">
        <f t="array" aca="1" ref="AZ242" ca="1">IF(AND($AT242=$AT241, $CF241=""), CD241, INDEX(Monsters[Defense], $AU242))</f>
        <v>20</v>
      </c>
      <c r="BA242" s="19" cm="1">
        <f t="array" aca="1" ref="BA242" ca="1">IF(AND($AT242=$AT241, $CF241=""), CE241, INDEX(Monsters[Luck], $AU242))</f>
        <v>70</v>
      </c>
      <c r="BB242" cm="1">
        <f t="array" aca="1" ref="BB242" ca="1">IF(AU242=AU241, BB241, MATCH(INDEX(Monsters[Element], AU242), Elements, 0))</f>
        <v>6</v>
      </c>
      <c r="BC242" s="4" cm="1">
        <f t="array" aca="1" ref="BC242" ca="1">INDEX(Monsters[Chance to Use 2], AU242)</f>
        <v>0.25</v>
      </c>
      <c r="BD242" cm="1">
        <f t="array" aca="1" ref="BD242" ca="1">INDEX(Monsters[Ability 1 ID], AU242)</f>
        <v>7</v>
      </c>
      <c r="BE242" cm="1">
        <f t="array" aca="1" ref="BE242" ca="1">INDEX(Monsters[Ability 2 ID], AU242)</f>
        <v>2</v>
      </c>
      <c r="BF242" cm="1">
        <f t="array" aca="1" ref="BF242" ca="1">INDEX(Abilities[Stamina Cost], BD242)</f>
        <v>5</v>
      </c>
      <c r="BG242" cm="1">
        <f t="array" aca="1" ref="BG242" ca="1">INDEX(Abilities[Stamina Cost], BE242)</f>
        <v>6</v>
      </c>
      <c r="BH242">
        <f t="shared" ca="1" si="152"/>
        <v>1</v>
      </c>
      <c r="BI242">
        <f t="shared" ca="1" si="153"/>
        <v>5</v>
      </c>
      <c r="BJ242">
        <f t="shared" ca="1" si="154"/>
        <v>6</v>
      </c>
      <c r="BK242">
        <f t="shared" ca="1" si="155"/>
        <v>1</v>
      </c>
      <c r="BL242">
        <f t="shared" ca="1" si="156"/>
        <v>7</v>
      </c>
      <c r="BM242" s="19" cm="1">
        <f t="array" aca="1" ref="BM242" ca="1">INDEX(Abilities[Element ID], $BL242)</f>
        <v>3</v>
      </c>
      <c r="BN242" s="19" cm="1">
        <f t="array" aca="1" ref="BN242" ca="1">INDEX(Abilities[Stamina Cost], $BL242)</f>
        <v>5</v>
      </c>
      <c r="BO242" s="19" cm="1">
        <f t="array" aca="1" ref="BO242" ca="1">INDEX(Abilities[Min Damage], $BL242)</f>
        <v>5</v>
      </c>
      <c r="BP242" s="19" cm="1">
        <f t="array" aca="1" ref="BP242" ca="1">INDEX(Abilities[Max Damage], $BL242)</f>
        <v>10</v>
      </c>
      <c r="BQ242" s="15">
        <f t="shared" ca="1" si="157"/>
        <v>8.4635943946180916</v>
      </c>
      <c r="BR242" t="str" cm="1">
        <f t="array" aca="1" ref="BR242" ca="1">INDEX(Abilities[Special Effect], BL242)</f>
        <v>Fortify</v>
      </c>
      <c r="BS242" t="b" cm="1">
        <f t="array" aca="1" ref="BS242" ca="1">RAND() &lt;INDEX(Abilities[Effect Chance], BL242)*BA242/100</f>
        <v>0</v>
      </c>
      <c r="BT242" t="str">
        <f t="shared" ca="1" si="158"/>
        <v/>
      </c>
      <c r="BU242" s="15">
        <f t="shared" ca="1" si="159"/>
        <v>8.4635943946180916</v>
      </c>
      <c r="BV242" s="15">
        <f t="shared" ca="1" si="132"/>
        <v>4.635104995453208</v>
      </c>
      <c r="BW242" t="b">
        <f t="shared" ca="1" si="160"/>
        <v>0</v>
      </c>
      <c r="BX242" t="b">
        <f ca="1">AND(BW242, AT242=COUNTA(Parties[Opponent Party]))</f>
        <v>0</v>
      </c>
      <c r="BY242" s="15" cm="1">
        <f t="array" aca="1" ref="BY242" ca="1">INDEX(ElementMultiplier, AA242, BB242)*100/AZ242</f>
        <v>5</v>
      </c>
      <c r="BZ242" s="19">
        <f t="shared" ca="1" si="134"/>
        <v>23</v>
      </c>
      <c r="CA242" s="19">
        <f t="shared" ca="1" si="135"/>
        <v>47</v>
      </c>
      <c r="CB242" s="19">
        <f t="shared" ca="1" si="136"/>
        <v>80</v>
      </c>
      <c r="CC242" s="19">
        <f t="shared" ca="1" si="137"/>
        <v>100</v>
      </c>
      <c r="CD242" s="19">
        <f t="shared" ca="1" si="138"/>
        <v>20</v>
      </c>
      <c r="CE242" s="19">
        <f t="shared" ca="1" si="139"/>
        <v>70</v>
      </c>
      <c r="CF242" t="str">
        <f t="shared" ca="1" si="161"/>
        <v/>
      </c>
    </row>
    <row r="243" spans="8:84">
      <c r="H243">
        <f t="shared" ca="1" si="141"/>
        <v>1</v>
      </c>
      <c r="I243" cm="1">
        <f t="array" aca="1" ref="I243" ca="1">IF(H243=H242, I242, INDEX(Parties[Player ID], H243))</f>
        <v>1</v>
      </c>
      <c r="J243" t="str" cm="1">
        <f t="array" aca="1" ref="J243" ca="1">IF(I243=I242,J242, INDEX(Monsters[Name], I243))</f>
        <v>Hades</v>
      </c>
      <c r="K243" cm="1">
        <f t="array" aca="1" ref="K243" ca="1">IF(AND($H243=$H242, CF242=""), AO242, INDEX(Monsters[Health], $I243))</f>
        <v>67</v>
      </c>
      <c r="L243" cm="1">
        <f t="array" aca="1" ref="L243" ca="1">IF(AND($H243=$H242, $CF242=""), AP242, INDEX(Monsters[Stamina], $I243))</f>
        <v>70</v>
      </c>
      <c r="M243" s="19" cm="1">
        <f t="array" aca="1" ref="M243" ca="1">IF(AND($H243=$H242, $CF242=""), AQ242, INDEX(Monsters[Attack], $I243))</f>
        <v>70</v>
      </c>
      <c r="N243" s="19" cm="1">
        <f t="array" aca="1" ref="N243" ca="1">IF(AND($H243=$H242, $CF242=""), AR242, INDEX(Monsters[Defense], $I243))</f>
        <v>65</v>
      </c>
      <c r="O243" s="19" cm="1">
        <f t="array" aca="1" ref="O243" ca="1">IF(AND($H243=$H242, $CF242=""), AS242, INDEX(Monsters[Luck], $I243))</f>
        <v>50</v>
      </c>
      <c r="P243" cm="1">
        <f t="array" aca="1" ref="P243" ca="1">IF(I243=I242, P242, MATCH(INDEX(Monsters[Element], I243), Elements, 0))</f>
        <v>1</v>
      </c>
      <c r="Q243" s="4" cm="1">
        <f t="array" aca="1" ref="Q243" ca="1">INDEX(Monsters[Chance to Use 2], I243)</f>
        <v>0.55000000000000004</v>
      </c>
      <c r="R243" cm="1">
        <f t="array" aca="1" ref="R243" ca="1">INDEX(Monsters[Ability 1 ID], I243)</f>
        <v>1</v>
      </c>
      <c r="S243" cm="1">
        <f t="array" aca="1" ref="S243" ca="1">INDEX(Monsters[Ability 2 ID], I243)</f>
        <v>7</v>
      </c>
      <c r="T243" cm="1">
        <f t="array" aca="1" ref="T243" ca="1">INDEX(Abilities[Stamina Cost], R243)</f>
        <v>5</v>
      </c>
      <c r="U243" cm="1">
        <f t="array" aca="1" ref="U243" ca="1">INDEX(Abilities[Stamina Cost], S243)</f>
        <v>5</v>
      </c>
      <c r="V243">
        <f t="shared" ca="1" si="142"/>
        <v>1</v>
      </c>
      <c r="W243">
        <f t="shared" ca="1" si="143"/>
        <v>5</v>
      </c>
      <c r="X243">
        <f t="shared" ca="1" si="144"/>
        <v>5</v>
      </c>
      <c r="Y243">
        <f t="shared" ca="1" si="145"/>
        <v>2</v>
      </c>
      <c r="Z243">
        <f t="shared" ca="1" si="146"/>
        <v>7</v>
      </c>
      <c r="AA243" s="19" cm="1">
        <f t="array" aca="1" ref="AA243" ca="1">INDEX(Abilities[Element ID], $Z243)</f>
        <v>3</v>
      </c>
      <c r="AB243" s="19" cm="1">
        <f t="array" aca="1" ref="AB243" ca="1">INDEX(Abilities[Stamina Cost], $Z243)</f>
        <v>5</v>
      </c>
      <c r="AC243" s="19" cm="1">
        <f t="array" aca="1" ref="AC243" ca="1">INDEX(Abilities[Min Damage], $Z243)</f>
        <v>5</v>
      </c>
      <c r="AD243" s="19" cm="1">
        <f t="array" aca="1" ref="AD243" ca="1">INDEX(Abilities[Max Damage], $Z243)</f>
        <v>10</v>
      </c>
      <c r="AE243" s="15">
        <f t="shared" ca="1" si="147"/>
        <v>5.6668763818490291</v>
      </c>
      <c r="AF243" t="str" cm="1">
        <f t="array" aca="1" ref="AF243" ca="1">INDEX(Abilities[Special Effect], Z243)</f>
        <v>Fortify</v>
      </c>
      <c r="AG243" t="b" cm="1">
        <f t="array" aca="1" ref="AG243" ca="1">RAND() &lt;INDEX(Abilities[Effect Chance], Z243)*O243/100</f>
        <v>1</v>
      </c>
      <c r="AH243" t="str">
        <f t="shared" ca="1" si="148"/>
        <v>Fortify</v>
      </c>
      <c r="AI243" s="15">
        <f t="shared" ca="1" si="149"/>
        <v>5.6668763818490291</v>
      </c>
      <c r="AJ243" s="15">
        <f t="shared" ca="1" si="115"/>
        <v>16.02145284746927</v>
      </c>
      <c r="AK243" t="b">
        <f t="shared" ca="1" si="150"/>
        <v>0</v>
      </c>
      <c r="AL243" t="b">
        <f ca="1">AND(AK243, H243=COUNTA(Parties[Player Party]))</f>
        <v>0</v>
      </c>
      <c r="AM243" s="15" cm="1">
        <f t="array" aca="1" ref="AM243" ca="1">INDEX(ElementMultiplier, BM243, P243)*100/N243</f>
        <v>1.5384615384615385</v>
      </c>
      <c r="AN243" s="15">
        <f t="shared" ca="1" si="117"/>
        <v>25</v>
      </c>
      <c r="AO243" s="19">
        <f t="shared" ca="1" si="118"/>
        <v>42</v>
      </c>
      <c r="AP243" s="19">
        <f t="shared" ca="1" si="119"/>
        <v>65</v>
      </c>
      <c r="AQ243" s="19">
        <f t="shared" ca="1" si="120"/>
        <v>70</v>
      </c>
      <c r="AR243" s="19">
        <f t="shared" ca="1" si="121"/>
        <v>72</v>
      </c>
      <c r="AS243" s="19">
        <f t="shared" ca="1" si="122"/>
        <v>50</v>
      </c>
      <c r="AT243">
        <f t="shared" ca="1" si="151"/>
        <v>1</v>
      </c>
      <c r="AU243" cm="1">
        <f t="array" aca="1" ref="AU243" ca="1">IF(AT243=AT242, AU242, INDEX(Parties[Opponent ID], AT243))</f>
        <v>8</v>
      </c>
      <c r="AV243" t="str" cm="1">
        <f t="array" aca="1" ref="AV243" ca="1">IF(AU243=AU242,AV242, INDEX(Monsters[Name], AU243))</f>
        <v>Ripper</v>
      </c>
      <c r="AW243" cm="1">
        <f t="array" aca="1" ref="AW243" ca="1">IF(AND($AT243=$AT242, $CF242=""), CA242, INDEX(Monsters[Health], $AU243))</f>
        <v>47</v>
      </c>
      <c r="AX243" cm="1">
        <f t="array" aca="1" ref="AX243" ca="1">IF(AND($AT243=$AT242, $CF242=""), CB242, INDEX(Monsters[Stamina], $AU243))</f>
        <v>80</v>
      </c>
      <c r="AY243" s="19" cm="1">
        <f t="array" aca="1" ref="AY243" ca="1">IF(AND($AT243=$AT242, $CF242=""), CC242, INDEX(Monsters[Attack], $AU243))</f>
        <v>100</v>
      </c>
      <c r="AZ243" s="19" cm="1">
        <f t="array" aca="1" ref="AZ243" ca="1">IF(AND($AT243=$AT242, $CF242=""), CD242, INDEX(Monsters[Defense], $AU243))</f>
        <v>20</v>
      </c>
      <c r="BA243" s="19" cm="1">
        <f t="array" aca="1" ref="BA243" ca="1">IF(AND($AT243=$AT242, $CF242=""), CE242, INDEX(Monsters[Luck], $AU243))</f>
        <v>70</v>
      </c>
      <c r="BB243" cm="1">
        <f t="array" aca="1" ref="BB243" ca="1">IF(AU243=AU242, BB242, MATCH(INDEX(Monsters[Element], AU243), Elements, 0))</f>
        <v>6</v>
      </c>
      <c r="BC243" s="4" cm="1">
        <f t="array" aca="1" ref="BC243" ca="1">INDEX(Monsters[Chance to Use 2], AU243)</f>
        <v>0.25</v>
      </c>
      <c r="BD243" cm="1">
        <f t="array" aca="1" ref="BD243" ca="1">INDEX(Monsters[Ability 1 ID], AU243)</f>
        <v>7</v>
      </c>
      <c r="BE243" cm="1">
        <f t="array" aca="1" ref="BE243" ca="1">INDEX(Monsters[Ability 2 ID], AU243)</f>
        <v>2</v>
      </c>
      <c r="BF243" cm="1">
        <f t="array" aca="1" ref="BF243" ca="1">INDEX(Abilities[Stamina Cost], BD243)</f>
        <v>5</v>
      </c>
      <c r="BG243" cm="1">
        <f t="array" aca="1" ref="BG243" ca="1">INDEX(Abilities[Stamina Cost], BE243)</f>
        <v>6</v>
      </c>
      <c r="BH243">
        <f t="shared" ca="1" si="152"/>
        <v>1</v>
      </c>
      <c r="BI243">
        <f t="shared" ca="1" si="153"/>
        <v>5</v>
      </c>
      <c r="BJ243">
        <f t="shared" ca="1" si="154"/>
        <v>6</v>
      </c>
      <c r="BK243">
        <f t="shared" ca="1" si="155"/>
        <v>2</v>
      </c>
      <c r="BL243">
        <f t="shared" ca="1" si="156"/>
        <v>2</v>
      </c>
      <c r="BM243" s="19" cm="1">
        <f t="array" aca="1" ref="BM243" ca="1">INDEX(Abilities[Element ID], $BL243)</f>
        <v>1</v>
      </c>
      <c r="BN243" s="19" cm="1">
        <f t="array" aca="1" ref="BN243" ca="1">INDEX(Abilities[Stamina Cost], $BL243)</f>
        <v>6</v>
      </c>
      <c r="BO243" s="19" cm="1">
        <f t="array" aca="1" ref="BO243" ca="1">INDEX(Abilities[Min Damage], $BL243)</f>
        <v>10</v>
      </c>
      <c r="BP243" s="19" cm="1">
        <f t="array" aca="1" ref="BP243" ca="1">INDEX(Abilities[Max Damage], $BL243)</f>
        <v>25</v>
      </c>
      <c r="BQ243" s="15">
        <f t="shared" ca="1" si="157"/>
        <v>16.02145284746927</v>
      </c>
      <c r="BR243" t="str" cm="1">
        <f t="array" aca="1" ref="BR243" ca="1">INDEX(Abilities[Special Effect], BL243)</f>
        <v>Sunder</v>
      </c>
      <c r="BS243" t="b" cm="1">
        <f t="array" aca="1" ref="BS243" ca="1">RAND() &lt;INDEX(Abilities[Effect Chance], BL243)*BA243/100</f>
        <v>0</v>
      </c>
      <c r="BT243" t="str">
        <f t="shared" ca="1" si="158"/>
        <v/>
      </c>
      <c r="BU243" s="15">
        <f t="shared" ca="1" si="159"/>
        <v>16.02145284746927</v>
      </c>
      <c r="BV243" s="15">
        <f t="shared" ca="1" si="132"/>
        <v>5.6668763818490291</v>
      </c>
      <c r="BW243" t="b">
        <f t="shared" ca="1" si="160"/>
        <v>0</v>
      </c>
      <c r="BX243" t="b">
        <f ca="1">AND(BW243, AT243=COUNTA(Parties[Opponent Party]))</f>
        <v>0</v>
      </c>
      <c r="BY243" s="15" cm="1">
        <f t="array" aca="1" ref="BY243" ca="1">INDEX(ElementMultiplier, AA243, BB243)*100/AZ243</f>
        <v>5</v>
      </c>
      <c r="BZ243" s="19">
        <f t="shared" ca="1" si="134"/>
        <v>28</v>
      </c>
      <c r="CA243" s="19">
        <f t="shared" ca="1" si="135"/>
        <v>19</v>
      </c>
      <c r="CB243" s="19">
        <f t="shared" ca="1" si="136"/>
        <v>74</v>
      </c>
      <c r="CC243" s="19">
        <f t="shared" ca="1" si="137"/>
        <v>100</v>
      </c>
      <c r="CD243" s="19">
        <f t="shared" ca="1" si="138"/>
        <v>20</v>
      </c>
      <c r="CE243" s="19">
        <f t="shared" ca="1" si="139"/>
        <v>70</v>
      </c>
      <c r="CF243" t="str">
        <f t="shared" ca="1" si="161"/>
        <v/>
      </c>
    </row>
    <row r="244" spans="8:84">
      <c r="H244">
        <f t="shared" ca="1" si="141"/>
        <v>1</v>
      </c>
      <c r="I244" cm="1">
        <f t="array" aca="1" ref="I244" ca="1">IF(H244=H243, I243, INDEX(Parties[Player ID], H244))</f>
        <v>1</v>
      </c>
      <c r="J244" t="str" cm="1">
        <f t="array" aca="1" ref="J244" ca="1">IF(I244=I243,J243, INDEX(Monsters[Name], I244))</f>
        <v>Hades</v>
      </c>
      <c r="K244" cm="1">
        <f t="array" aca="1" ref="K244" ca="1">IF(AND($H244=$H243, CF243=""), AO243, INDEX(Monsters[Health], $I244))</f>
        <v>42</v>
      </c>
      <c r="L244" cm="1">
        <f t="array" aca="1" ref="L244" ca="1">IF(AND($H244=$H243, $CF243=""), AP243, INDEX(Monsters[Stamina], $I244))</f>
        <v>65</v>
      </c>
      <c r="M244" s="19" cm="1">
        <f t="array" aca="1" ref="M244" ca="1">IF(AND($H244=$H243, $CF243=""), AQ243, INDEX(Monsters[Attack], $I244))</f>
        <v>70</v>
      </c>
      <c r="N244" s="19" cm="1">
        <f t="array" aca="1" ref="N244" ca="1">IF(AND($H244=$H243, $CF243=""), AR243, INDEX(Monsters[Defense], $I244))</f>
        <v>72</v>
      </c>
      <c r="O244" s="19" cm="1">
        <f t="array" aca="1" ref="O244" ca="1">IF(AND($H244=$H243, $CF243=""), AS243, INDEX(Monsters[Luck], $I244))</f>
        <v>50</v>
      </c>
      <c r="P244" cm="1">
        <f t="array" aca="1" ref="P244" ca="1">IF(I244=I243, P243, MATCH(INDEX(Monsters[Element], I244), Elements, 0))</f>
        <v>1</v>
      </c>
      <c r="Q244" s="4" cm="1">
        <f t="array" aca="1" ref="Q244" ca="1">INDEX(Monsters[Chance to Use 2], I244)</f>
        <v>0.55000000000000004</v>
      </c>
      <c r="R244" cm="1">
        <f t="array" aca="1" ref="R244" ca="1">INDEX(Monsters[Ability 1 ID], I244)</f>
        <v>1</v>
      </c>
      <c r="S244" cm="1">
        <f t="array" aca="1" ref="S244" ca="1">INDEX(Monsters[Ability 2 ID], I244)</f>
        <v>7</v>
      </c>
      <c r="T244" cm="1">
        <f t="array" aca="1" ref="T244" ca="1">INDEX(Abilities[Stamina Cost], R244)</f>
        <v>5</v>
      </c>
      <c r="U244" cm="1">
        <f t="array" aca="1" ref="U244" ca="1">INDEX(Abilities[Stamina Cost], S244)</f>
        <v>5</v>
      </c>
      <c r="V244">
        <f t="shared" ca="1" si="142"/>
        <v>1</v>
      </c>
      <c r="W244">
        <f t="shared" ca="1" si="143"/>
        <v>5</v>
      </c>
      <c r="X244">
        <f t="shared" ca="1" si="144"/>
        <v>5</v>
      </c>
      <c r="Y244">
        <f t="shared" ca="1" si="145"/>
        <v>2</v>
      </c>
      <c r="Z244">
        <f t="shared" ca="1" si="146"/>
        <v>7</v>
      </c>
      <c r="AA244" s="19" cm="1">
        <f t="array" aca="1" ref="AA244" ca="1">INDEX(Abilities[Element ID], $Z244)</f>
        <v>3</v>
      </c>
      <c r="AB244" s="19" cm="1">
        <f t="array" aca="1" ref="AB244" ca="1">INDEX(Abilities[Stamina Cost], $Z244)</f>
        <v>5</v>
      </c>
      <c r="AC244" s="19" cm="1">
        <f t="array" aca="1" ref="AC244" ca="1">INDEX(Abilities[Min Damage], $Z244)</f>
        <v>5</v>
      </c>
      <c r="AD244" s="19" cm="1">
        <f t="array" aca="1" ref="AD244" ca="1">INDEX(Abilities[Max Damage], $Z244)</f>
        <v>10</v>
      </c>
      <c r="AE244" s="15">
        <f t="shared" ca="1" si="147"/>
        <v>4.7770369246800328</v>
      </c>
      <c r="AF244" t="str" cm="1">
        <f t="array" aca="1" ref="AF244" ca="1">INDEX(Abilities[Special Effect], Z244)</f>
        <v>Fortify</v>
      </c>
      <c r="AG244" t="b" cm="1">
        <f t="array" aca="1" ref="AG244" ca="1">RAND() &lt;INDEX(Abilities[Effect Chance], Z244)*O244/100</f>
        <v>0</v>
      </c>
      <c r="AH244" t="str">
        <f t="shared" ca="1" si="148"/>
        <v/>
      </c>
      <c r="AI244" s="15">
        <f t="shared" ca="1" si="149"/>
        <v>4.7770369246800328</v>
      </c>
      <c r="AJ244" s="15">
        <f t="shared" ca="1" si="115"/>
        <v>7.3780899899545229</v>
      </c>
      <c r="AK244" t="b">
        <f t="shared" ca="1" si="150"/>
        <v>0</v>
      </c>
      <c r="AL244" t="b">
        <f ca="1">AND(AK244, H244=COUNTA(Parties[Player Party]))</f>
        <v>0</v>
      </c>
      <c r="AM244" s="15" cm="1">
        <f t="array" aca="1" ref="AM244" ca="1">INDEX(ElementMultiplier, BM244, P244)*100/N244</f>
        <v>0.69444444444444442</v>
      </c>
      <c r="AN244" s="15">
        <f t="shared" ca="1" si="117"/>
        <v>5</v>
      </c>
      <c r="AO244" s="19">
        <f t="shared" ca="1" si="118"/>
        <v>37</v>
      </c>
      <c r="AP244" s="19">
        <f t="shared" ca="1" si="119"/>
        <v>60</v>
      </c>
      <c r="AQ244" s="19">
        <f t="shared" ca="1" si="120"/>
        <v>70</v>
      </c>
      <c r="AR244" s="19">
        <f t="shared" ca="1" si="121"/>
        <v>72</v>
      </c>
      <c r="AS244" s="19">
        <f t="shared" ca="1" si="122"/>
        <v>50</v>
      </c>
      <c r="AT244">
        <f t="shared" ca="1" si="151"/>
        <v>1</v>
      </c>
      <c r="AU244" cm="1">
        <f t="array" aca="1" ref="AU244" ca="1">IF(AT244=AT243, AU243, INDEX(Parties[Opponent ID], AT244))</f>
        <v>8</v>
      </c>
      <c r="AV244" t="str" cm="1">
        <f t="array" aca="1" ref="AV244" ca="1">IF(AU244=AU243,AV243, INDEX(Monsters[Name], AU244))</f>
        <v>Ripper</v>
      </c>
      <c r="AW244" cm="1">
        <f t="array" aca="1" ref="AW244" ca="1">IF(AND($AT244=$AT243, $CF243=""), CA243, INDEX(Monsters[Health], $AU244))</f>
        <v>19</v>
      </c>
      <c r="AX244" cm="1">
        <f t="array" aca="1" ref="AX244" ca="1">IF(AND($AT244=$AT243, $CF243=""), CB243, INDEX(Monsters[Stamina], $AU244))</f>
        <v>74</v>
      </c>
      <c r="AY244" s="19" cm="1">
        <f t="array" aca="1" ref="AY244" ca="1">IF(AND($AT244=$AT243, $CF243=""), CC243, INDEX(Monsters[Attack], $AU244))</f>
        <v>100</v>
      </c>
      <c r="AZ244" s="19" cm="1">
        <f t="array" aca="1" ref="AZ244" ca="1">IF(AND($AT244=$AT243, $CF243=""), CD243, INDEX(Monsters[Defense], $AU244))</f>
        <v>20</v>
      </c>
      <c r="BA244" s="19" cm="1">
        <f t="array" aca="1" ref="BA244" ca="1">IF(AND($AT244=$AT243, $CF243=""), CE243, INDEX(Monsters[Luck], $AU244))</f>
        <v>70</v>
      </c>
      <c r="BB244" cm="1">
        <f t="array" aca="1" ref="BB244" ca="1">IF(AU244=AU243, BB243, MATCH(INDEX(Monsters[Element], AU244), Elements, 0))</f>
        <v>6</v>
      </c>
      <c r="BC244" s="4" cm="1">
        <f t="array" aca="1" ref="BC244" ca="1">INDEX(Monsters[Chance to Use 2], AU244)</f>
        <v>0.25</v>
      </c>
      <c r="BD244" cm="1">
        <f t="array" aca="1" ref="BD244" ca="1">INDEX(Monsters[Ability 1 ID], AU244)</f>
        <v>7</v>
      </c>
      <c r="BE244" cm="1">
        <f t="array" aca="1" ref="BE244" ca="1">INDEX(Monsters[Ability 2 ID], AU244)</f>
        <v>2</v>
      </c>
      <c r="BF244" cm="1">
        <f t="array" aca="1" ref="BF244" ca="1">INDEX(Abilities[Stamina Cost], BD244)</f>
        <v>5</v>
      </c>
      <c r="BG244" cm="1">
        <f t="array" aca="1" ref="BG244" ca="1">INDEX(Abilities[Stamina Cost], BE244)</f>
        <v>6</v>
      </c>
      <c r="BH244">
        <f t="shared" ca="1" si="152"/>
        <v>1</v>
      </c>
      <c r="BI244">
        <f t="shared" ca="1" si="153"/>
        <v>5</v>
      </c>
      <c r="BJ244">
        <f t="shared" ca="1" si="154"/>
        <v>6</v>
      </c>
      <c r="BK244">
        <f t="shared" ca="1" si="155"/>
        <v>1</v>
      </c>
      <c r="BL244">
        <f t="shared" ca="1" si="156"/>
        <v>7</v>
      </c>
      <c r="BM244" s="19" cm="1">
        <f t="array" aca="1" ref="BM244" ca="1">INDEX(Abilities[Element ID], $BL244)</f>
        <v>3</v>
      </c>
      <c r="BN244" s="19" cm="1">
        <f t="array" aca="1" ref="BN244" ca="1">INDEX(Abilities[Stamina Cost], $BL244)</f>
        <v>5</v>
      </c>
      <c r="BO244" s="19" cm="1">
        <f t="array" aca="1" ref="BO244" ca="1">INDEX(Abilities[Min Damage], $BL244)</f>
        <v>5</v>
      </c>
      <c r="BP244" s="19" cm="1">
        <f t="array" aca="1" ref="BP244" ca="1">INDEX(Abilities[Max Damage], $BL244)</f>
        <v>10</v>
      </c>
      <c r="BQ244" s="15">
        <f t="shared" ca="1" si="157"/>
        <v>7.3780899899545229</v>
      </c>
      <c r="BR244" t="str" cm="1">
        <f t="array" aca="1" ref="BR244" ca="1">INDEX(Abilities[Special Effect], BL244)</f>
        <v>Fortify</v>
      </c>
      <c r="BS244" t="b" cm="1">
        <f t="array" aca="1" ref="BS244" ca="1">RAND() &lt;INDEX(Abilities[Effect Chance], BL244)*BA244/100</f>
        <v>0</v>
      </c>
      <c r="BT244" t="str">
        <f t="shared" ca="1" si="158"/>
        <v/>
      </c>
      <c r="BU244" s="15">
        <f t="shared" ca="1" si="159"/>
        <v>7.3780899899545229</v>
      </c>
      <c r="BV244" s="15">
        <f t="shared" ca="1" si="132"/>
        <v>4.7770369246800328</v>
      </c>
      <c r="BW244" t="b">
        <f t="shared" ca="1" si="160"/>
        <v>1</v>
      </c>
      <c r="BX244" t="b">
        <f ca="1">AND(BW244, AT244=COUNTA(Parties[Opponent Party]))</f>
        <v>1</v>
      </c>
      <c r="BY244" s="15" cm="1">
        <f t="array" aca="1" ref="BY244" ca="1">INDEX(ElementMultiplier, AA244, BB244)*100/AZ244</f>
        <v>5</v>
      </c>
      <c r="BZ244" s="19">
        <f t="shared" ca="1" si="134"/>
        <v>24</v>
      </c>
      <c r="CA244" s="19">
        <f t="shared" ca="1" si="135"/>
        <v>0</v>
      </c>
      <c r="CB244" s="19">
        <f t="shared" ca="1" si="136"/>
        <v>69</v>
      </c>
      <c r="CC244" s="19">
        <f t="shared" ca="1" si="137"/>
        <v>100</v>
      </c>
      <c r="CD244" s="19">
        <f t="shared" ca="1" si="138"/>
        <v>20</v>
      </c>
      <c r="CE244" s="19">
        <f t="shared" ca="1" si="139"/>
        <v>70</v>
      </c>
      <c r="CF244" t="str">
        <f t="shared" ca="1" si="161"/>
        <v>Player</v>
      </c>
    </row>
    <row r="245" spans="8:84">
      <c r="H245">
        <f t="shared" ca="1" si="141"/>
        <v>1</v>
      </c>
      <c r="I245" cm="1">
        <f t="array" aca="1" ref="I245" ca="1">IF(H245=H244, I244, INDEX(Parties[Player ID], H245))</f>
        <v>1</v>
      </c>
      <c r="J245" t="str" cm="1">
        <f t="array" aca="1" ref="J245" ca="1">IF(I245=I244,J244, INDEX(Monsters[Name], I245))</f>
        <v>Hades</v>
      </c>
      <c r="K245" cm="1">
        <f t="array" aca="1" ref="K245" ca="1">IF(AND($H245=$H244, CF244=""), AO244, INDEX(Monsters[Health], $I245))</f>
        <v>80</v>
      </c>
      <c r="L245" cm="1">
        <f t="array" aca="1" ref="L245" ca="1">IF(AND($H245=$H244, $CF244=""), AP244, INDEX(Monsters[Stamina], $I245))</f>
        <v>80</v>
      </c>
      <c r="M245" s="19" cm="1">
        <f t="array" aca="1" ref="M245" ca="1">IF(AND($H245=$H244, $CF244=""), AQ244, INDEX(Monsters[Attack], $I245))</f>
        <v>70</v>
      </c>
      <c r="N245" s="19" cm="1">
        <f t="array" aca="1" ref="N245" ca="1">IF(AND($H245=$H244, $CF244=""), AR244, INDEX(Monsters[Defense], $I245))</f>
        <v>65</v>
      </c>
      <c r="O245" s="19" cm="1">
        <f t="array" aca="1" ref="O245" ca="1">IF(AND($H245=$H244, $CF244=""), AS244, INDEX(Monsters[Luck], $I245))</f>
        <v>50</v>
      </c>
      <c r="P245" cm="1">
        <f t="array" aca="1" ref="P245" ca="1">IF(I245=I244, P244, MATCH(INDEX(Monsters[Element], I245), Elements, 0))</f>
        <v>1</v>
      </c>
      <c r="Q245" s="4" cm="1">
        <f t="array" aca="1" ref="Q245" ca="1">INDEX(Monsters[Chance to Use 2], I245)</f>
        <v>0.55000000000000004</v>
      </c>
      <c r="R245" cm="1">
        <f t="array" aca="1" ref="R245" ca="1">INDEX(Monsters[Ability 1 ID], I245)</f>
        <v>1</v>
      </c>
      <c r="S245" cm="1">
        <f t="array" aca="1" ref="S245" ca="1">INDEX(Monsters[Ability 2 ID], I245)</f>
        <v>7</v>
      </c>
      <c r="T245" cm="1">
        <f t="array" aca="1" ref="T245" ca="1">INDEX(Abilities[Stamina Cost], R245)</f>
        <v>5</v>
      </c>
      <c r="U245" cm="1">
        <f t="array" aca="1" ref="U245" ca="1">INDEX(Abilities[Stamina Cost], S245)</f>
        <v>5</v>
      </c>
      <c r="V245">
        <f t="shared" ca="1" si="142"/>
        <v>1</v>
      </c>
      <c r="W245">
        <f t="shared" ca="1" si="143"/>
        <v>5</v>
      </c>
      <c r="X245">
        <f t="shared" ca="1" si="144"/>
        <v>5</v>
      </c>
      <c r="Y245">
        <f t="shared" ca="1" si="145"/>
        <v>1</v>
      </c>
      <c r="Z245">
        <f t="shared" ca="1" si="146"/>
        <v>1</v>
      </c>
      <c r="AA245" s="19" cm="1">
        <f t="array" aca="1" ref="AA245" ca="1">INDEX(Abilities[Element ID], $Z245)</f>
        <v>1</v>
      </c>
      <c r="AB245" s="19" cm="1">
        <f t="array" aca="1" ref="AB245" ca="1">INDEX(Abilities[Stamina Cost], $Z245)</f>
        <v>5</v>
      </c>
      <c r="AC245" s="19" cm="1">
        <f t="array" aca="1" ref="AC245" ca="1">INDEX(Abilities[Min Damage], $Z245)</f>
        <v>3.5</v>
      </c>
      <c r="AD245" s="19" cm="1">
        <f t="array" aca="1" ref="AD245" ca="1">INDEX(Abilities[Max Damage], $Z245)</f>
        <v>10</v>
      </c>
      <c r="AE245" s="15">
        <f t="shared" ca="1" si="147"/>
        <v>5.9736629986966703</v>
      </c>
      <c r="AF245" t="str" cm="1">
        <f t="array" aca="1" ref="AF245" ca="1">INDEX(Abilities[Special Effect], Z245)</f>
        <v>Hit Chance</v>
      </c>
      <c r="AG245" t="b" cm="1">
        <f t="array" aca="1" ref="AG245" ca="1">RAND() &lt;INDEX(Abilities[Effect Chance], Z245)*O245/100</f>
        <v>0</v>
      </c>
      <c r="AH245" t="str">
        <f t="shared" ca="1" si="148"/>
        <v/>
      </c>
      <c r="AI245" s="15">
        <f t="shared" ca="1" si="149"/>
        <v>0</v>
      </c>
      <c r="AJ245" s="15">
        <f t="shared" ca="1" si="115"/>
        <v>7.9780073699753764</v>
      </c>
      <c r="AK245" t="b">
        <f t="shared" ca="1" si="150"/>
        <v>0</v>
      </c>
      <c r="AL245" t="b">
        <f ca="1">AND(AK245, H245=COUNTA(Parties[Player Party]))</f>
        <v>0</v>
      </c>
      <c r="AM245" s="15" cm="1">
        <f t="array" aca="1" ref="AM245" ca="1">INDEX(ElementMultiplier, BM245, P245)*100/N245</f>
        <v>0.76923076923076927</v>
      </c>
      <c r="AN245" s="15">
        <f t="shared" ca="1" si="117"/>
        <v>6</v>
      </c>
      <c r="AO245" s="19">
        <f t="shared" ca="1" si="118"/>
        <v>74</v>
      </c>
      <c r="AP245" s="19">
        <f t="shared" ca="1" si="119"/>
        <v>75</v>
      </c>
      <c r="AQ245" s="19">
        <f t="shared" ca="1" si="120"/>
        <v>70</v>
      </c>
      <c r="AR245" s="19">
        <f t="shared" ca="1" si="121"/>
        <v>65</v>
      </c>
      <c r="AS245" s="19">
        <f t="shared" ca="1" si="122"/>
        <v>50</v>
      </c>
      <c r="AT245">
        <f t="shared" ca="1" si="151"/>
        <v>1</v>
      </c>
      <c r="AU245" cm="1">
        <f t="array" aca="1" ref="AU245" ca="1">IF(AT245=AT244, AU244, INDEX(Parties[Opponent ID], AT245))</f>
        <v>8</v>
      </c>
      <c r="AV245" t="str" cm="1">
        <f t="array" aca="1" ref="AV245" ca="1">IF(AU245=AU244,AV244, INDEX(Monsters[Name], AU245))</f>
        <v>Ripper</v>
      </c>
      <c r="AW245" cm="1">
        <f t="array" aca="1" ref="AW245" ca="1">IF(AND($AT245=$AT244, $CF244=""), CA244, INDEX(Monsters[Health], $AU245))</f>
        <v>120</v>
      </c>
      <c r="AX245" cm="1">
        <f t="array" aca="1" ref="AX245" ca="1">IF(AND($AT245=$AT244, $CF244=""), CB244, INDEX(Monsters[Stamina], $AU245))</f>
        <v>90</v>
      </c>
      <c r="AY245" s="19" cm="1">
        <f t="array" aca="1" ref="AY245" ca="1">IF(AND($AT245=$AT244, $CF244=""), CC244, INDEX(Monsters[Attack], $AU245))</f>
        <v>100</v>
      </c>
      <c r="AZ245" s="19" cm="1">
        <f t="array" aca="1" ref="AZ245" ca="1">IF(AND($AT245=$AT244, $CF244=""), CD244, INDEX(Monsters[Defense], $AU245))</f>
        <v>18</v>
      </c>
      <c r="BA245" s="19" cm="1">
        <f t="array" aca="1" ref="BA245" ca="1">IF(AND($AT245=$AT244, $CF244=""), CE244, INDEX(Monsters[Luck], $AU245))</f>
        <v>70</v>
      </c>
      <c r="BB245" cm="1">
        <f t="array" aca="1" ref="BB245" ca="1">IF(AU245=AU244, BB244, MATCH(INDEX(Monsters[Element], AU245), Elements, 0))</f>
        <v>6</v>
      </c>
      <c r="BC245" s="4" cm="1">
        <f t="array" aca="1" ref="BC245" ca="1">INDEX(Monsters[Chance to Use 2], AU245)</f>
        <v>0.25</v>
      </c>
      <c r="BD245" cm="1">
        <f t="array" aca="1" ref="BD245" ca="1">INDEX(Monsters[Ability 1 ID], AU245)</f>
        <v>7</v>
      </c>
      <c r="BE245" cm="1">
        <f t="array" aca="1" ref="BE245" ca="1">INDEX(Monsters[Ability 2 ID], AU245)</f>
        <v>2</v>
      </c>
      <c r="BF245" cm="1">
        <f t="array" aca="1" ref="BF245" ca="1">INDEX(Abilities[Stamina Cost], BD245)</f>
        <v>5</v>
      </c>
      <c r="BG245" cm="1">
        <f t="array" aca="1" ref="BG245" ca="1">INDEX(Abilities[Stamina Cost], BE245)</f>
        <v>6</v>
      </c>
      <c r="BH245">
        <f t="shared" ca="1" si="152"/>
        <v>1</v>
      </c>
      <c r="BI245">
        <f t="shared" ca="1" si="153"/>
        <v>5</v>
      </c>
      <c r="BJ245">
        <f t="shared" ca="1" si="154"/>
        <v>6</v>
      </c>
      <c r="BK245">
        <f t="shared" ca="1" si="155"/>
        <v>1</v>
      </c>
      <c r="BL245">
        <f t="shared" ca="1" si="156"/>
        <v>7</v>
      </c>
      <c r="BM245" s="19" cm="1">
        <f t="array" aca="1" ref="BM245" ca="1">INDEX(Abilities[Element ID], $BL245)</f>
        <v>3</v>
      </c>
      <c r="BN245" s="19" cm="1">
        <f t="array" aca="1" ref="BN245" ca="1">INDEX(Abilities[Stamina Cost], $BL245)</f>
        <v>5</v>
      </c>
      <c r="BO245" s="19" cm="1">
        <f t="array" aca="1" ref="BO245" ca="1">INDEX(Abilities[Min Damage], $BL245)</f>
        <v>5</v>
      </c>
      <c r="BP245" s="19" cm="1">
        <f t="array" aca="1" ref="BP245" ca="1">INDEX(Abilities[Max Damage], $BL245)</f>
        <v>10</v>
      </c>
      <c r="BQ245" s="15">
        <f t="shared" ca="1" si="157"/>
        <v>7.9780073699753764</v>
      </c>
      <c r="BR245" t="str" cm="1">
        <f t="array" aca="1" ref="BR245" ca="1">INDEX(Abilities[Special Effect], BL245)</f>
        <v>Fortify</v>
      </c>
      <c r="BS245" t="b" cm="1">
        <f t="array" aca="1" ref="BS245" ca="1">RAND() &lt;INDEX(Abilities[Effect Chance], BL245)*BA245/100</f>
        <v>1</v>
      </c>
      <c r="BT245" t="str">
        <f t="shared" ca="1" si="158"/>
        <v>Fortify</v>
      </c>
      <c r="BU245" s="15">
        <f t="shared" ca="1" si="159"/>
        <v>7.9780073699753764</v>
      </c>
      <c r="BV245" s="15">
        <f t="shared" ca="1" si="132"/>
        <v>0</v>
      </c>
      <c r="BW245" t="b">
        <f t="shared" ca="1" si="160"/>
        <v>0</v>
      </c>
      <c r="BX245" t="b">
        <f ca="1">AND(BW245, AT245=COUNTA(Parties[Opponent Party]))</f>
        <v>0</v>
      </c>
      <c r="BY245" s="15" cm="1">
        <f t="array" aca="1" ref="BY245" ca="1">INDEX(ElementMultiplier, AA245, BB245)*100/AZ245</f>
        <v>8.3333333333333339</v>
      </c>
      <c r="BZ245" s="19">
        <f t="shared" ca="1" si="134"/>
        <v>0</v>
      </c>
      <c r="CA245" s="19">
        <f t="shared" ca="1" si="135"/>
        <v>120</v>
      </c>
      <c r="CB245" s="19">
        <f t="shared" ca="1" si="136"/>
        <v>85</v>
      </c>
      <c r="CC245" s="19">
        <f t="shared" ca="1" si="137"/>
        <v>100</v>
      </c>
      <c r="CD245" s="19">
        <f t="shared" ca="1" si="138"/>
        <v>20</v>
      </c>
      <c r="CE245" s="19">
        <f t="shared" ca="1" si="139"/>
        <v>70</v>
      </c>
      <c r="CF245" t="str">
        <f t="shared" ca="1" si="161"/>
        <v/>
      </c>
    </row>
    <row r="246" spans="8:84">
      <c r="H246">
        <f t="shared" ca="1" si="141"/>
        <v>1</v>
      </c>
      <c r="I246" cm="1">
        <f t="array" aca="1" ref="I246" ca="1">IF(H246=H245, I245, INDEX(Parties[Player ID], H246))</f>
        <v>1</v>
      </c>
      <c r="J246" t="str" cm="1">
        <f t="array" aca="1" ref="J246" ca="1">IF(I246=I245,J245, INDEX(Monsters[Name], I246))</f>
        <v>Hades</v>
      </c>
      <c r="K246" cm="1">
        <f t="array" aca="1" ref="K246" ca="1">IF(AND($H246=$H245, CF245=""), AO245, INDEX(Monsters[Health], $I246))</f>
        <v>74</v>
      </c>
      <c r="L246" cm="1">
        <f t="array" aca="1" ref="L246" ca="1">IF(AND($H246=$H245, $CF245=""), AP245, INDEX(Monsters[Stamina], $I246))</f>
        <v>75</v>
      </c>
      <c r="M246" s="19" cm="1">
        <f t="array" aca="1" ref="M246" ca="1">IF(AND($H246=$H245, $CF245=""), AQ245, INDEX(Monsters[Attack], $I246))</f>
        <v>70</v>
      </c>
      <c r="N246" s="19" cm="1">
        <f t="array" aca="1" ref="N246" ca="1">IF(AND($H246=$H245, $CF245=""), AR245, INDEX(Monsters[Defense], $I246))</f>
        <v>65</v>
      </c>
      <c r="O246" s="19" cm="1">
        <f t="array" aca="1" ref="O246" ca="1">IF(AND($H246=$H245, $CF245=""), AS245, INDEX(Monsters[Luck], $I246))</f>
        <v>50</v>
      </c>
      <c r="P246" cm="1">
        <f t="array" aca="1" ref="P246" ca="1">IF(I246=I245, P245, MATCH(INDEX(Monsters[Element], I246), Elements, 0))</f>
        <v>1</v>
      </c>
      <c r="Q246" s="4" cm="1">
        <f t="array" aca="1" ref="Q246" ca="1">INDEX(Monsters[Chance to Use 2], I246)</f>
        <v>0.55000000000000004</v>
      </c>
      <c r="R246" cm="1">
        <f t="array" aca="1" ref="R246" ca="1">INDEX(Monsters[Ability 1 ID], I246)</f>
        <v>1</v>
      </c>
      <c r="S246" cm="1">
        <f t="array" aca="1" ref="S246" ca="1">INDEX(Monsters[Ability 2 ID], I246)</f>
        <v>7</v>
      </c>
      <c r="T246" cm="1">
        <f t="array" aca="1" ref="T246" ca="1">INDEX(Abilities[Stamina Cost], R246)</f>
        <v>5</v>
      </c>
      <c r="U246" cm="1">
        <f t="array" aca="1" ref="U246" ca="1">INDEX(Abilities[Stamina Cost], S246)</f>
        <v>5</v>
      </c>
      <c r="V246">
        <f t="shared" ca="1" si="142"/>
        <v>1</v>
      </c>
      <c r="W246">
        <f t="shared" ca="1" si="143"/>
        <v>5</v>
      </c>
      <c r="X246">
        <f t="shared" ca="1" si="144"/>
        <v>5</v>
      </c>
      <c r="Y246">
        <f t="shared" ca="1" si="145"/>
        <v>2</v>
      </c>
      <c r="Z246">
        <f t="shared" ca="1" si="146"/>
        <v>7</v>
      </c>
      <c r="AA246" s="19" cm="1">
        <f t="array" aca="1" ref="AA246" ca="1">INDEX(Abilities[Element ID], $Z246)</f>
        <v>3</v>
      </c>
      <c r="AB246" s="19" cm="1">
        <f t="array" aca="1" ref="AB246" ca="1">INDEX(Abilities[Stamina Cost], $Z246)</f>
        <v>5</v>
      </c>
      <c r="AC246" s="19" cm="1">
        <f t="array" aca="1" ref="AC246" ca="1">INDEX(Abilities[Min Damage], $Z246)</f>
        <v>5</v>
      </c>
      <c r="AD246" s="19" cm="1">
        <f t="array" aca="1" ref="AD246" ca="1">INDEX(Abilities[Max Damage], $Z246)</f>
        <v>10</v>
      </c>
      <c r="AE246" s="15">
        <f t="shared" ca="1" si="147"/>
        <v>5.5678273451994809</v>
      </c>
      <c r="AF246" t="str" cm="1">
        <f t="array" aca="1" ref="AF246" ca="1">INDEX(Abilities[Special Effect], Z246)</f>
        <v>Fortify</v>
      </c>
      <c r="AG246" t="b" cm="1">
        <f t="array" aca="1" ref="AG246" ca="1">RAND() &lt;INDEX(Abilities[Effect Chance], Z246)*O246/100</f>
        <v>0</v>
      </c>
      <c r="AH246" t="str">
        <f t="shared" ca="1" si="148"/>
        <v/>
      </c>
      <c r="AI246" s="15">
        <f t="shared" ca="1" si="149"/>
        <v>5.5678273451994809</v>
      </c>
      <c r="AJ246" s="15">
        <f t="shared" ca="1" si="115"/>
        <v>8.7543591963053267</v>
      </c>
      <c r="AK246" t="b">
        <f t="shared" ca="1" si="150"/>
        <v>0</v>
      </c>
      <c r="AL246" t="b">
        <f ca="1">AND(AK246, H246=COUNTA(Parties[Player Party]))</f>
        <v>0</v>
      </c>
      <c r="AM246" s="15" cm="1">
        <f t="array" aca="1" ref="AM246" ca="1">INDEX(ElementMultiplier, BM246, P246)*100/N246</f>
        <v>0.76923076923076927</v>
      </c>
      <c r="AN246" s="15">
        <f t="shared" ca="1" si="117"/>
        <v>7</v>
      </c>
      <c r="AO246" s="19">
        <f t="shared" ca="1" si="118"/>
        <v>67</v>
      </c>
      <c r="AP246" s="19">
        <f t="shared" ca="1" si="119"/>
        <v>70</v>
      </c>
      <c r="AQ246" s="19">
        <f t="shared" ca="1" si="120"/>
        <v>70</v>
      </c>
      <c r="AR246" s="19">
        <f t="shared" ca="1" si="121"/>
        <v>65</v>
      </c>
      <c r="AS246" s="19">
        <f t="shared" ca="1" si="122"/>
        <v>50</v>
      </c>
      <c r="AT246">
        <f t="shared" ca="1" si="151"/>
        <v>1</v>
      </c>
      <c r="AU246" cm="1">
        <f t="array" aca="1" ref="AU246" ca="1">IF(AT246=AT245, AU245, INDEX(Parties[Opponent ID], AT246))</f>
        <v>8</v>
      </c>
      <c r="AV246" t="str" cm="1">
        <f t="array" aca="1" ref="AV246" ca="1">IF(AU246=AU245,AV245, INDEX(Monsters[Name], AU246))</f>
        <v>Ripper</v>
      </c>
      <c r="AW246" cm="1">
        <f t="array" aca="1" ref="AW246" ca="1">IF(AND($AT246=$AT245, $CF245=""), CA245, INDEX(Monsters[Health], $AU246))</f>
        <v>120</v>
      </c>
      <c r="AX246" cm="1">
        <f t="array" aca="1" ref="AX246" ca="1">IF(AND($AT246=$AT245, $CF245=""), CB245, INDEX(Monsters[Stamina], $AU246))</f>
        <v>85</v>
      </c>
      <c r="AY246" s="19" cm="1">
        <f t="array" aca="1" ref="AY246" ca="1">IF(AND($AT246=$AT245, $CF245=""), CC245, INDEX(Monsters[Attack], $AU246))</f>
        <v>100</v>
      </c>
      <c r="AZ246" s="19" cm="1">
        <f t="array" aca="1" ref="AZ246" ca="1">IF(AND($AT246=$AT245, $CF245=""), CD245, INDEX(Monsters[Defense], $AU246))</f>
        <v>20</v>
      </c>
      <c r="BA246" s="19" cm="1">
        <f t="array" aca="1" ref="BA246" ca="1">IF(AND($AT246=$AT245, $CF245=""), CE245, INDEX(Monsters[Luck], $AU246))</f>
        <v>70</v>
      </c>
      <c r="BB246" cm="1">
        <f t="array" aca="1" ref="BB246" ca="1">IF(AU246=AU245, BB245, MATCH(INDEX(Monsters[Element], AU246), Elements, 0))</f>
        <v>6</v>
      </c>
      <c r="BC246" s="4" cm="1">
        <f t="array" aca="1" ref="BC246" ca="1">INDEX(Monsters[Chance to Use 2], AU246)</f>
        <v>0.25</v>
      </c>
      <c r="BD246" cm="1">
        <f t="array" aca="1" ref="BD246" ca="1">INDEX(Monsters[Ability 1 ID], AU246)</f>
        <v>7</v>
      </c>
      <c r="BE246" cm="1">
        <f t="array" aca="1" ref="BE246" ca="1">INDEX(Monsters[Ability 2 ID], AU246)</f>
        <v>2</v>
      </c>
      <c r="BF246" cm="1">
        <f t="array" aca="1" ref="BF246" ca="1">INDEX(Abilities[Stamina Cost], BD246)</f>
        <v>5</v>
      </c>
      <c r="BG246" cm="1">
        <f t="array" aca="1" ref="BG246" ca="1">INDEX(Abilities[Stamina Cost], BE246)</f>
        <v>6</v>
      </c>
      <c r="BH246">
        <f t="shared" ca="1" si="152"/>
        <v>1</v>
      </c>
      <c r="BI246">
        <f t="shared" ca="1" si="153"/>
        <v>5</v>
      </c>
      <c r="BJ246">
        <f t="shared" ca="1" si="154"/>
        <v>6</v>
      </c>
      <c r="BK246">
        <f t="shared" ca="1" si="155"/>
        <v>1</v>
      </c>
      <c r="BL246">
        <f t="shared" ca="1" si="156"/>
        <v>7</v>
      </c>
      <c r="BM246" s="19" cm="1">
        <f t="array" aca="1" ref="BM246" ca="1">INDEX(Abilities[Element ID], $BL246)</f>
        <v>3</v>
      </c>
      <c r="BN246" s="19" cm="1">
        <f t="array" aca="1" ref="BN246" ca="1">INDEX(Abilities[Stamina Cost], $BL246)</f>
        <v>5</v>
      </c>
      <c r="BO246" s="19" cm="1">
        <f t="array" aca="1" ref="BO246" ca="1">INDEX(Abilities[Min Damage], $BL246)</f>
        <v>5</v>
      </c>
      <c r="BP246" s="19" cm="1">
        <f t="array" aca="1" ref="BP246" ca="1">INDEX(Abilities[Max Damage], $BL246)</f>
        <v>10</v>
      </c>
      <c r="BQ246" s="15">
        <f t="shared" ca="1" si="157"/>
        <v>8.7543591963053267</v>
      </c>
      <c r="BR246" t="str" cm="1">
        <f t="array" aca="1" ref="BR246" ca="1">INDEX(Abilities[Special Effect], BL246)</f>
        <v>Fortify</v>
      </c>
      <c r="BS246" t="b" cm="1">
        <f t="array" aca="1" ref="BS246" ca="1">RAND() &lt;INDEX(Abilities[Effect Chance], BL246)*BA246/100</f>
        <v>1</v>
      </c>
      <c r="BT246" t="str">
        <f t="shared" ca="1" si="158"/>
        <v>Fortify</v>
      </c>
      <c r="BU246" s="15">
        <f t="shared" ca="1" si="159"/>
        <v>8.7543591963053267</v>
      </c>
      <c r="BV246" s="15">
        <f t="shared" ca="1" si="132"/>
        <v>5.5678273451994809</v>
      </c>
      <c r="BW246" t="b">
        <f t="shared" ca="1" si="160"/>
        <v>0</v>
      </c>
      <c r="BX246" t="b">
        <f ca="1">AND(BW246, AT246=COUNTA(Parties[Opponent Party]))</f>
        <v>0</v>
      </c>
      <c r="BY246" s="15" cm="1">
        <f t="array" aca="1" ref="BY246" ca="1">INDEX(ElementMultiplier, AA246, BB246)*100/AZ246</f>
        <v>5</v>
      </c>
      <c r="BZ246" s="19">
        <f t="shared" ca="1" si="134"/>
        <v>28</v>
      </c>
      <c r="CA246" s="19">
        <f t="shared" ca="1" si="135"/>
        <v>92</v>
      </c>
      <c r="CB246" s="19">
        <f t="shared" ca="1" si="136"/>
        <v>80</v>
      </c>
      <c r="CC246" s="19">
        <f t="shared" ca="1" si="137"/>
        <v>100</v>
      </c>
      <c r="CD246" s="19">
        <f t="shared" ca="1" si="138"/>
        <v>22</v>
      </c>
      <c r="CE246" s="19">
        <f t="shared" ca="1" si="139"/>
        <v>70</v>
      </c>
      <c r="CF246" t="str">
        <f t="shared" ca="1" si="161"/>
        <v/>
      </c>
    </row>
    <row r="247" spans="8:84">
      <c r="H247">
        <f t="shared" ca="1" si="141"/>
        <v>1</v>
      </c>
      <c r="I247" cm="1">
        <f t="array" aca="1" ref="I247" ca="1">IF(H247=H246, I246, INDEX(Parties[Player ID], H247))</f>
        <v>1</v>
      </c>
      <c r="J247" t="str" cm="1">
        <f t="array" aca="1" ref="J247" ca="1">IF(I247=I246,J246, INDEX(Monsters[Name], I247))</f>
        <v>Hades</v>
      </c>
      <c r="K247" cm="1">
        <f t="array" aca="1" ref="K247" ca="1">IF(AND($H247=$H246, CF246=""), AO246, INDEX(Monsters[Health], $I247))</f>
        <v>67</v>
      </c>
      <c r="L247" cm="1">
        <f t="array" aca="1" ref="L247" ca="1">IF(AND($H247=$H246, $CF246=""), AP246, INDEX(Monsters[Stamina], $I247))</f>
        <v>70</v>
      </c>
      <c r="M247" s="19" cm="1">
        <f t="array" aca="1" ref="M247" ca="1">IF(AND($H247=$H246, $CF246=""), AQ246, INDEX(Monsters[Attack], $I247))</f>
        <v>70</v>
      </c>
      <c r="N247" s="19" cm="1">
        <f t="array" aca="1" ref="N247" ca="1">IF(AND($H247=$H246, $CF246=""), AR246, INDEX(Monsters[Defense], $I247))</f>
        <v>65</v>
      </c>
      <c r="O247" s="19" cm="1">
        <f t="array" aca="1" ref="O247" ca="1">IF(AND($H247=$H246, $CF246=""), AS246, INDEX(Monsters[Luck], $I247))</f>
        <v>50</v>
      </c>
      <c r="P247" cm="1">
        <f t="array" aca="1" ref="P247" ca="1">IF(I247=I246, P246, MATCH(INDEX(Monsters[Element], I247), Elements, 0))</f>
        <v>1</v>
      </c>
      <c r="Q247" s="4" cm="1">
        <f t="array" aca="1" ref="Q247" ca="1">INDEX(Monsters[Chance to Use 2], I247)</f>
        <v>0.55000000000000004</v>
      </c>
      <c r="R247" cm="1">
        <f t="array" aca="1" ref="R247" ca="1">INDEX(Monsters[Ability 1 ID], I247)</f>
        <v>1</v>
      </c>
      <c r="S247" cm="1">
        <f t="array" aca="1" ref="S247" ca="1">INDEX(Monsters[Ability 2 ID], I247)</f>
        <v>7</v>
      </c>
      <c r="T247" cm="1">
        <f t="array" aca="1" ref="T247" ca="1">INDEX(Abilities[Stamina Cost], R247)</f>
        <v>5</v>
      </c>
      <c r="U247" cm="1">
        <f t="array" aca="1" ref="U247" ca="1">INDEX(Abilities[Stamina Cost], S247)</f>
        <v>5</v>
      </c>
      <c r="V247">
        <f t="shared" ca="1" si="142"/>
        <v>1</v>
      </c>
      <c r="W247">
        <f t="shared" ca="1" si="143"/>
        <v>5</v>
      </c>
      <c r="X247">
        <f t="shared" ca="1" si="144"/>
        <v>5</v>
      </c>
      <c r="Y247">
        <f t="shared" ca="1" si="145"/>
        <v>1</v>
      </c>
      <c r="Z247">
        <f t="shared" ca="1" si="146"/>
        <v>1</v>
      </c>
      <c r="AA247" s="19" cm="1">
        <f t="array" aca="1" ref="AA247" ca="1">INDEX(Abilities[Element ID], $Z247)</f>
        <v>1</v>
      </c>
      <c r="AB247" s="19" cm="1">
        <f t="array" aca="1" ref="AB247" ca="1">INDEX(Abilities[Stamina Cost], $Z247)</f>
        <v>5</v>
      </c>
      <c r="AC247" s="19" cm="1">
        <f t="array" aca="1" ref="AC247" ca="1">INDEX(Abilities[Min Damage], $Z247)</f>
        <v>3.5</v>
      </c>
      <c r="AD247" s="19" cm="1">
        <f t="array" aca="1" ref="AD247" ca="1">INDEX(Abilities[Max Damage], $Z247)</f>
        <v>10</v>
      </c>
      <c r="AE247" s="15">
        <f t="shared" ca="1" si="147"/>
        <v>4.5611935923519926</v>
      </c>
      <c r="AF247" t="str" cm="1">
        <f t="array" aca="1" ref="AF247" ca="1">INDEX(Abilities[Special Effect], Z247)</f>
        <v>Hit Chance</v>
      </c>
      <c r="AG247" t="b" cm="1">
        <f t="array" aca="1" ref="AG247" ca="1">RAND() &lt;INDEX(Abilities[Effect Chance], Z247)*O247/100</f>
        <v>0</v>
      </c>
      <c r="AH247" t="str">
        <f t="shared" ca="1" si="148"/>
        <v/>
      </c>
      <c r="AI247" s="15">
        <f t="shared" ca="1" si="149"/>
        <v>0</v>
      </c>
      <c r="AJ247" s="15">
        <f t="shared" ca="1" si="115"/>
        <v>8.9529112343457715</v>
      </c>
      <c r="AK247" t="b">
        <f t="shared" ca="1" si="150"/>
        <v>0</v>
      </c>
      <c r="AL247" t="b">
        <f ca="1">AND(AK247, H247=COUNTA(Parties[Player Party]))</f>
        <v>0</v>
      </c>
      <c r="AM247" s="15" cm="1">
        <f t="array" aca="1" ref="AM247" ca="1">INDEX(ElementMultiplier, BM247, P247)*100/N247</f>
        <v>0.76923076923076927</v>
      </c>
      <c r="AN247" s="15">
        <f t="shared" ca="1" si="117"/>
        <v>7</v>
      </c>
      <c r="AO247" s="19">
        <f t="shared" ca="1" si="118"/>
        <v>60</v>
      </c>
      <c r="AP247" s="19">
        <f t="shared" ca="1" si="119"/>
        <v>65</v>
      </c>
      <c r="AQ247" s="19">
        <f t="shared" ca="1" si="120"/>
        <v>70</v>
      </c>
      <c r="AR247" s="19">
        <f t="shared" ca="1" si="121"/>
        <v>65</v>
      </c>
      <c r="AS247" s="19">
        <f t="shared" ca="1" si="122"/>
        <v>50</v>
      </c>
      <c r="AT247">
        <f t="shared" ca="1" si="151"/>
        <v>1</v>
      </c>
      <c r="AU247" cm="1">
        <f t="array" aca="1" ref="AU247" ca="1">IF(AT247=AT246, AU246, INDEX(Parties[Opponent ID], AT247))</f>
        <v>8</v>
      </c>
      <c r="AV247" t="str" cm="1">
        <f t="array" aca="1" ref="AV247" ca="1">IF(AU247=AU246,AV246, INDEX(Monsters[Name], AU247))</f>
        <v>Ripper</v>
      </c>
      <c r="AW247" cm="1">
        <f t="array" aca="1" ref="AW247" ca="1">IF(AND($AT247=$AT246, $CF246=""), CA246, INDEX(Monsters[Health], $AU247))</f>
        <v>92</v>
      </c>
      <c r="AX247" cm="1">
        <f t="array" aca="1" ref="AX247" ca="1">IF(AND($AT247=$AT246, $CF246=""), CB246, INDEX(Monsters[Stamina], $AU247))</f>
        <v>80</v>
      </c>
      <c r="AY247" s="19" cm="1">
        <f t="array" aca="1" ref="AY247" ca="1">IF(AND($AT247=$AT246, $CF246=""), CC246, INDEX(Monsters[Attack], $AU247))</f>
        <v>100</v>
      </c>
      <c r="AZ247" s="19" cm="1">
        <f t="array" aca="1" ref="AZ247" ca="1">IF(AND($AT247=$AT246, $CF246=""), CD246, INDEX(Monsters[Defense], $AU247))</f>
        <v>22</v>
      </c>
      <c r="BA247" s="19" cm="1">
        <f t="array" aca="1" ref="BA247" ca="1">IF(AND($AT247=$AT246, $CF246=""), CE246, INDEX(Monsters[Luck], $AU247))</f>
        <v>70</v>
      </c>
      <c r="BB247" cm="1">
        <f t="array" aca="1" ref="BB247" ca="1">IF(AU247=AU246, BB246, MATCH(INDEX(Monsters[Element], AU247), Elements, 0))</f>
        <v>6</v>
      </c>
      <c r="BC247" s="4" cm="1">
        <f t="array" aca="1" ref="BC247" ca="1">INDEX(Monsters[Chance to Use 2], AU247)</f>
        <v>0.25</v>
      </c>
      <c r="BD247" cm="1">
        <f t="array" aca="1" ref="BD247" ca="1">INDEX(Monsters[Ability 1 ID], AU247)</f>
        <v>7</v>
      </c>
      <c r="BE247" cm="1">
        <f t="array" aca="1" ref="BE247" ca="1">INDEX(Monsters[Ability 2 ID], AU247)</f>
        <v>2</v>
      </c>
      <c r="BF247" cm="1">
        <f t="array" aca="1" ref="BF247" ca="1">INDEX(Abilities[Stamina Cost], BD247)</f>
        <v>5</v>
      </c>
      <c r="BG247" cm="1">
        <f t="array" aca="1" ref="BG247" ca="1">INDEX(Abilities[Stamina Cost], BE247)</f>
        <v>6</v>
      </c>
      <c r="BH247">
        <f t="shared" ca="1" si="152"/>
        <v>1</v>
      </c>
      <c r="BI247">
        <f t="shared" ca="1" si="153"/>
        <v>5</v>
      </c>
      <c r="BJ247">
        <f t="shared" ca="1" si="154"/>
        <v>6</v>
      </c>
      <c r="BK247">
        <f t="shared" ca="1" si="155"/>
        <v>1</v>
      </c>
      <c r="BL247">
        <f t="shared" ca="1" si="156"/>
        <v>7</v>
      </c>
      <c r="BM247" s="19" cm="1">
        <f t="array" aca="1" ref="BM247" ca="1">INDEX(Abilities[Element ID], $BL247)</f>
        <v>3</v>
      </c>
      <c r="BN247" s="19" cm="1">
        <f t="array" aca="1" ref="BN247" ca="1">INDEX(Abilities[Stamina Cost], $BL247)</f>
        <v>5</v>
      </c>
      <c r="BO247" s="19" cm="1">
        <f t="array" aca="1" ref="BO247" ca="1">INDEX(Abilities[Min Damage], $BL247)</f>
        <v>5</v>
      </c>
      <c r="BP247" s="19" cm="1">
        <f t="array" aca="1" ref="BP247" ca="1">INDEX(Abilities[Max Damage], $BL247)</f>
        <v>10</v>
      </c>
      <c r="BQ247" s="15">
        <f t="shared" ca="1" si="157"/>
        <v>8.9529112343457715</v>
      </c>
      <c r="BR247" t="str" cm="1">
        <f t="array" aca="1" ref="BR247" ca="1">INDEX(Abilities[Special Effect], BL247)</f>
        <v>Fortify</v>
      </c>
      <c r="BS247" t="b" cm="1">
        <f t="array" aca="1" ref="BS247" ca="1">RAND() &lt;INDEX(Abilities[Effect Chance], BL247)*BA247/100</f>
        <v>0</v>
      </c>
      <c r="BT247" t="str">
        <f t="shared" ca="1" si="158"/>
        <v/>
      </c>
      <c r="BU247" s="15">
        <f t="shared" ca="1" si="159"/>
        <v>8.9529112343457715</v>
      </c>
      <c r="BV247" s="15">
        <f t="shared" ca="1" si="132"/>
        <v>0</v>
      </c>
      <c r="BW247" t="b">
        <f t="shared" ca="1" si="160"/>
        <v>0</v>
      </c>
      <c r="BX247" t="b">
        <f ca="1">AND(BW247, AT247=COUNTA(Parties[Opponent Party]))</f>
        <v>0</v>
      </c>
      <c r="BY247" s="15" cm="1">
        <f t="array" aca="1" ref="BY247" ca="1">INDEX(ElementMultiplier, AA247, BB247)*100/AZ247</f>
        <v>6.8181818181818183</v>
      </c>
      <c r="BZ247" s="19">
        <f t="shared" ca="1" si="134"/>
        <v>0</v>
      </c>
      <c r="CA247" s="19">
        <f t="shared" ca="1" si="135"/>
        <v>92</v>
      </c>
      <c r="CB247" s="19">
        <f t="shared" ca="1" si="136"/>
        <v>75</v>
      </c>
      <c r="CC247" s="19">
        <f t="shared" ca="1" si="137"/>
        <v>100</v>
      </c>
      <c r="CD247" s="19">
        <f t="shared" ca="1" si="138"/>
        <v>22</v>
      </c>
      <c r="CE247" s="19">
        <f t="shared" ca="1" si="139"/>
        <v>70</v>
      </c>
      <c r="CF247" t="str">
        <f t="shared" ca="1" si="161"/>
        <v/>
      </c>
    </row>
    <row r="248" spans="8:84">
      <c r="H248">
        <f t="shared" ca="1" si="141"/>
        <v>1</v>
      </c>
      <c r="I248" cm="1">
        <f t="array" aca="1" ref="I248" ca="1">IF(H248=H247, I247, INDEX(Parties[Player ID], H248))</f>
        <v>1</v>
      </c>
      <c r="J248" t="str" cm="1">
        <f t="array" aca="1" ref="J248" ca="1">IF(I248=I247,J247, INDEX(Monsters[Name], I248))</f>
        <v>Hades</v>
      </c>
      <c r="K248" cm="1">
        <f t="array" aca="1" ref="K248" ca="1">IF(AND($H248=$H247, CF247=""), AO247, INDEX(Monsters[Health], $I248))</f>
        <v>60</v>
      </c>
      <c r="L248" cm="1">
        <f t="array" aca="1" ref="L248" ca="1">IF(AND($H248=$H247, $CF247=""), AP247, INDEX(Monsters[Stamina], $I248))</f>
        <v>65</v>
      </c>
      <c r="M248" s="19" cm="1">
        <f t="array" aca="1" ref="M248" ca="1">IF(AND($H248=$H247, $CF247=""), AQ247, INDEX(Monsters[Attack], $I248))</f>
        <v>70</v>
      </c>
      <c r="N248" s="19" cm="1">
        <f t="array" aca="1" ref="N248" ca="1">IF(AND($H248=$H247, $CF247=""), AR247, INDEX(Monsters[Defense], $I248))</f>
        <v>65</v>
      </c>
      <c r="O248" s="19" cm="1">
        <f t="array" aca="1" ref="O248" ca="1">IF(AND($H248=$H247, $CF247=""), AS247, INDEX(Monsters[Luck], $I248))</f>
        <v>50</v>
      </c>
      <c r="P248" cm="1">
        <f t="array" aca="1" ref="P248" ca="1">IF(I248=I247, P247, MATCH(INDEX(Monsters[Element], I248), Elements, 0))</f>
        <v>1</v>
      </c>
      <c r="Q248" s="4" cm="1">
        <f t="array" aca="1" ref="Q248" ca="1">INDEX(Monsters[Chance to Use 2], I248)</f>
        <v>0.55000000000000004</v>
      </c>
      <c r="R248" cm="1">
        <f t="array" aca="1" ref="R248" ca="1">INDEX(Monsters[Ability 1 ID], I248)</f>
        <v>1</v>
      </c>
      <c r="S248" cm="1">
        <f t="array" aca="1" ref="S248" ca="1">INDEX(Monsters[Ability 2 ID], I248)</f>
        <v>7</v>
      </c>
      <c r="T248" cm="1">
        <f t="array" aca="1" ref="T248" ca="1">INDEX(Abilities[Stamina Cost], R248)</f>
        <v>5</v>
      </c>
      <c r="U248" cm="1">
        <f t="array" aca="1" ref="U248" ca="1">INDEX(Abilities[Stamina Cost], S248)</f>
        <v>5</v>
      </c>
      <c r="V248">
        <f t="shared" ca="1" si="142"/>
        <v>1</v>
      </c>
      <c r="W248">
        <f t="shared" ca="1" si="143"/>
        <v>5</v>
      </c>
      <c r="X248">
        <f t="shared" ca="1" si="144"/>
        <v>5</v>
      </c>
      <c r="Y248">
        <f t="shared" ca="1" si="145"/>
        <v>1</v>
      </c>
      <c r="Z248">
        <f t="shared" ca="1" si="146"/>
        <v>1</v>
      </c>
      <c r="AA248" s="19" cm="1">
        <f t="array" aca="1" ref="AA248" ca="1">INDEX(Abilities[Element ID], $Z248)</f>
        <v>1</v>
      </c>
      <c r="AB248" s="19" cm="1">
        <f t="array" aca="1" ref="AB248" ca="1">INDEX(Abilities[Stamina Cost], $Z248)</f>
        <v>5</v>
      </c>
      <c r="AC248" s="19" cm="1">
        <f t="array" aca="1" ref="AC248" ca="1">INDEX(Abilities[Min Damage], $Z248)</f>
        <v>3.5</v>
      </c>
      <c r="AD248" s="19" cm="1">
        <f t="array" aca="1" ref="AD248" ca="1">INDEX(Abilities[Max Damage], $Z248)</f>
        <v>10</v>
      </c>
      <c r="AE248" s="15">
        <f t="shared" ca="1" si="147"/>
        <v>3.9953732288071899</v>
      </c>
      <c r="AF248" t="str" cm="1">
        <f t="array" aca="1" ref="AF248" ca="1">INDEX(Abilities[Special Effect], Z248)</f>
        <v>Hit Chance</v>
      </c>
      <c r="AG248" t="b" cm="1">
        <f t="array" aca="1" ref="AG248" ca="1">RAND() &lt;INDEX(Abilities[Effect Chance], Z248)*O248/100</f>
        <v>0</v>
      </c>
      <c r="AH248" t="str">
        <f t="shared" ca="1" si="148"/>
        <v/>
      </c>
      <c r="AI248" s="15">
        <f t="shared" ca="1" si="149"/>
        <v>0</v>
      </c>
      <c r="AJ248" s="15">
        <f t="shared" ca="1" si="115"/>
        <v>6.8710163863491456</v>
      </c>
      <c r="AK248" t="b">
        <f t="shared" ca="1" si="150"/>
        <v>0</v>
      </c>
      <c r="AL248" t="b">
        <f ca="1">AND(AK248, H248=COUNTA(Parties[Player Party]))</f>
        <v>0</v>
      </c>
      <c r="AM248" s="15" cm="1">
        <f t="array" aca="1" ref="AM248" ca="1">INDEX(ElementMultiplier, BM248, P248)*100/N248</f>
        <v>0.76923076923076927</v>
      </c>
      <c r="AN248" s="15">
        <f t="shared" ca="1" si="117"/>
        <v>5</v>
      </c>
      <c r="AO248" s="19">
        <f t="shared" ca="1" si="118"/>
        <v>55</v>
      </c>
      <c r="AP248" s="19">
        <f t="shared" ca="1" si="119"/>
        <v>60</v>
      </c>
      <c r="AQ248" s="19">
        <f t="shared" ca="1" si="120"/>
        <v>70</v>
      </c>
      <c r="AR248" s="19">
        <f t="shared" ca="1" si="121"/>
        <v>65</v>
      </c>
      <c r="AS248" s="19">
        <f t="shared" ca="1" si="122"/>
        <v>50</v>
      </c>
      <c r="AT248">
        <f t="shared" ca="1" si="151"/>
        <v>1</v>
      </c>
      <c r="AU248" cm="1">
        <f t="array" aca="1" ref="AU248" ca="1">IF(AT248=AT247, AU247, INDEX(Parties[Opponent ID], AT248))</f>
        <v>8</v>
      </c>
      <c r="AV248" t="str" cm="1">
        <f t="array" aca="1" ref="AV248" ca="1">IF(AU248=AU247,AV247, INDEX(Monsters[Name], AU248))</f>
        <v>Ripper</v>
      </c>
      <c r="AW248" cm="1">
        <f t="array" aca="1" ref="AW248" ca="1">IF(AND($AT248=$AT247, $CF247=""), CA247, INDEX(Monsters[Health], $AU248))</f>
        <v>92</v>
      </c>
      <c r="AX248" cm="1">
        <f t="array" aca="1" ref="AX248" ca="1">IF(AND($AT248=$AT247, $CF247=""), CB247, INDEX(Monsters[Stamina], $AU248))</f>
        <v>75</v>
      </c>
      <c r="AY248" s="19" cm="1">
        <f t="array" aca="1" ref="AY248" ca="1">IF(AND($AT248=$AT247, $CF247=""), CC247, INDEX(Monsters[Attack], $AU248))</f>
        <v>100</v>
      </c>
      <c r="AZ248" s="19" cm="1">
        <f t="array" aca="1" ref="AZ248" ca="1">IF(AND($AT248=$AT247, $CF247=""), CD247, INDEX(Monsters[Defense], $AU248))</f>
        <v>22</v>
      </c>
      <c r="BA248" s="19" cm="1">
        <f t="array" aca="1" ref="BA248" ca="1">IF(AND($AT248=$AT247, $CF247=""), CE247, INDEX(Monsters[Luck], $AU248))</f>
        <v>70</v>
      </c>
      <c r="BB248" cm="1">
        <f t="array" aca="1" ref="BB248" ca="1">IF(AU248=AU247, BB247, MATCH(INDEX(Monsters[Element], AU248), Elements, 0))</f>
        <v>6</v>
      </c>
      <c r="BC248" s="4" cm="1">
        <f t="array" aca="1" ref="BC248" ca="1">INDEX(Monsters[Chance to Use 2], AU248)</f>
        <v>0.25</v>
      </c>
      <c r="BD248" cm="1">
        <f t="array" aca="1" ref="BD248" ca="1">INDEX(Monsters[Ability 1 ID], AU248)</f>
        <v>7</v>
      </c>
      <c r="BE248" cm="1">
        <f t="array" aca="1" ref="BE248" ca="1">INDEX(Monsters[Ability 2 ID], AU248)</f>
        <v>2</v>
      </c>
      <c r="BF248" cm="1">
        <f t="array" aca="1" ref="BF248" ca="1">INDEX(Abilities[Stamina Cost], BD248)</f>
        <v>5</v>
      </c>
      <c r="BG248" cm="1">
        <f t="array" aca="1" ref="BG248" ca="1">INDEX(Abilities[Stamina Cost], BE248)</f>
        <v>6</v>
      </c>
      <c r="BH248">
        <f t="shared" ca="1" si="152"/>
        <v>1</v>
      </c>
      <c r="BI248">
        <f t="shared" ca="1" si="153"/>
        <v>5</v>
      </c>
      <c r="BJ248">
        <f t="shared" ca="1" si="154"/>
        <v>6</v>
      </c>
      <c r="BK248">
        <f t="shared" ca="1" si="155"/>
        <v>1</v>
      </c>
      <c r="BL248">
        <f t="shared" ca="1" si="156"/>
        <v>7</v>
      </c>
      <c r="BM248" s="19" cm="1">
        <f t="array" aca="1" ref="BM248" ca="1">INDEX(Abilities[Element ID], $BL248)</f>
        <v>3</v>
      </c>
      <c r="BN248" s="19" cm="1">
        <f t="array" aca="1" ref="BN248" ca="1">INDEX(Abilities[Stamina Cost], $BL248)</f>
        <v>5</v>
      </c>
      <c r="BO248" s="19" cm="1">
        <f t="array" aca="1" ref="BO248" ca="1">INDEX(Abilities[Min Damage], $BL248)</f>
        <v>5</v>
      </c>
      <c r="BP248" s="19" cm="1">
        <f t="array" aca="1" ref="BP248" ca="1">INDEX(Abilities[Max Damage], $BL248)</f>
        <v>10</v>
      </c>
      <c r="BQ248" s="15">
        <f t="shared" ca="1" si="157"/>
        <v>6.8710163863491456</v>
      </c>
      <c r="BR248" t="str" cm="1">
        <f t="array" aca="1" ref="BR248" ca="1">INDEX(Abilities[Special Effect], BL248)</f>
        <v>Fortify</v>
      </c>
      <c r="BS248" t="b" cm="1">
        <f t="array" aca="1" ref="BS248" ca="1">RAND() &lt;INDEX(Abilities[Effect Chance], BL248)*BA248/100</f>
        <v>0</v>
      </c>
      <c r="BT248" t="str">
        <f t="shared" ca="1" si="158"/>
        <v/>
      </c>
      <c r="BU248" s="15">
        <f t="shared" ca="1" si="159"/>
        <v>6.8710163863491456</v>
      </c>
      <c r="BV248" s="15">
        <f t="shared" ca="1" si="132"/>
        <v>0</v>
      </c>
      <c r="BW248" t="b">
        <f t="shared" ca="1" si="160"/>
        <v>0</v>
      </c>
      <c r="BX248" t="b">
        <f ca="1">AND(BW248, AT248=COUNTA(Parties[Opponent Party]))</f>
        <v>0</v>
      </c>
      <c r="BY248" s="15" cm="1">
        <f t="array" aca="1" ref="BY248" ca="1">INDEX(ElementMultiplier, AA248, BB248)*100/AZ248</f>
        <v>6.8181818181818183</v>
      </c>
      <c r="BZ248" s="19">
        <f t="shared" ca="1" si="134"/>
        <v>0</v>
      </c>
      <c r="CA248" s="19">
        <f t="shared" ca="1" si="135"/>
        <v>92</v>
      </c>
      <c r="CB248" s="19">
        <f t="shared" ca="1" si="136"/>
        <v>70</v>
      </c>
      <c r="CC248" s="19">
        <f t="shared" ca="1" si="137"/>
        <v>100</v>
      </c>
      <c r="CD248" s="19">
        <f t="shared" ca="1" si="138"/>
        <v>22</v>
      </c>
      <c r="CE248" s="19">
        <f t="shared" ca="1" si="139"/>
        <v>70</v>
      </c>
      <c r="CF248" t="str">
        <f t="shared" ca="1" si="161"/>
        <v/>
      </c>
    </row>
    <row r="249" spans="8:84">
      <c r="H249">
        <f t="shared" ca="1" si="141"/>
        <v>1</v>
      </c>
      <c r="I249" cm="1">
        <f t="array" aca="1" ref="I249" ca="1">IF(H249=H248, I248, INDEX(Parties[Player ID], H249))</f>
        <v>1</v>
      </c>
      <c r="J249" t="str" cm="1">
        <f t="array" aca="1" ref="J249" ca="1">IF(I249=I248,J248, INDEX(Monsters[Name], I249))</f>
        <v>Hades</v>
      </c>
      <c r="K249" cm="1">
        <f t="array" aca="1" ref="K249" ca="1">IF(AND($H249=$H248, CF248=""), AO248, INDEX(Monsters[Health], $I249))</f>
        <v>55</v>
      </c>
      <c r="L249" cm="1">
        <f t="array" aca="1" ref="L249" ca="1">IF(AND($H249=$H248, $CF248=""), AP248, INDEX(Monsters[Stamina], $I249))</f>
        <v>60</v>
      </c>
      <c r="M249" s="19" cm="1">
        <f t="array" aca="1" ref="M249" ca="1">IF(AND($H249=$H248, $CF248=""), AQ248, INDEX(Monsters[Attack], $I249))</f>
        <v>70</v>
      </c>
      <c r="N249" s="19" cm="1">
        <f t="array" aca="1" ref="N249" ca="1">IF(AND($H249=$H248, $CF248=""), AR248, INDEX(Monsters[Defense], $I249))</f>
        <v>65</v>
      </c>
      <c r="O249" s="19" cm="1">
        <f t="array" aca="1" ref="O249" ca="1">IF(AND($H249=$H248, $CF248=""), AS248, INDEX(Monsters[Luck], $I249))</f>
        <v>50</v>
      </c>
      <c r="P249" cm="1">
        <f t="array" aca="1" ref="P249" ca="1">IF(I249=I248, P248, MATCH(INDEX(Monsters[Element], I249), Elements, 0))</f>
        <v>1</v>
      </c>
      <c r="Q249" s="4" cm="1">
        <f t="array" aca="1" ref="Q249" ca="1">INDEX(Monsters[Chance to Use 2], I249)</f>
        <v>0.55000000000000004</v>
      </c>
      <c r="R249" cm="1">
        <f t="array" aca="1" ref="R249" ca="1">INDEX(Monsters[Ability 1 ID], I249)</f>
        <v>1</v>
      </c>
      <c r="S249" cm="1">
        <f t="array" aca="1" ref="S249" ca="1">INDEX(Monsters[Ability 2 ID], I249)</f>
        <v>7</v>
      </c>
      <c r="T249" cm="1">
        <f t="array" aca="1" ref="T249" ca="1">INDEX(Abilities[Stamina Cost], R249)</f>
        <v>5</v>
      </c>
      <c r="U249" cm="1">
        <f t="array" aca="1" ref="U249" ca="1">INDEX(Abilities[Stamina Cost], S249)</f>
        <v>5</v>
      </c>
      <c r="V249">
        <f t="shared" ca="1" si="142"/>
        <v>1</v>
      </c>
      <c r="W249">
        <f t="shared" ca="1" si="143"/>
        <v>5</v>
      </c>
      <c r="X249">
        <f t="shared" ca="1" si="144"/>
        <v>5</v>
      </c>
      <c r="Y249">
        <f t="shared" ca="1" si="145"/>
        <v>1</v>
      </c>
      <c r="Z249">
        <f t="shared" ca="1" si="146"/>
        <v>1</v>
      </c>
      <c r="AA249" s="19" cm="1">
        <f t="array" aca="1" ref="AA249" ca="1">INDEX(Abilities[Element ID], $Z249)</f>
        <v>1</v>
      </c>
      <c r="AB249" s="19" cm="1">
        <f t="array" aca="1" ref="AB249" ca="1">INDEX(Abilities[Stamina Cost], $Z249)</f>
        <v>5</v>
      </c>
      <c r="AC249" s="19" cm="1">
        <f t="array" aca="1" ref="AC249" ca="1">INDEX(Abilities[Min Damage], $Z249)</f>
        <v>3.5</v>
      </c>
      <c r="AD249" s="19" cm="1">
        <f t="array" aca="1" ref="AD249" ca="1">INDEX(Abilities[Max Damage], $Z249)</f>
        <v>10</v>
      </c>
      <c r="AE249" s="15">
        <f t="shared" ca="1" si="147"/>
        <v>4.9919956066751858</v>
      </c>
      <c r="AF249" t="str" cm="1">
        <f t="array" aca="1" ref="AF249" ca="1">INDEX(Abilities[Special Effect], Z249)</f>
        <v>Hit Chance</v>
      </c>
      <c r="AG249" t="b" cm="1">
        <f t="array" aca="1" ref="AG249" ca="1">RAND() &lt;INDEX(Abilities[Effect Chance], Z249)*O249/100</f>
        <v>1</v>
      </c>
      <c r="AH249" t="str">
        <f t="shared" ca="1" si="148"/>
        <v>Hit Chance</v>
      </c>
      <c r="AI249" s="15">
        <f t="shared" ca="1" si="149"/>
        <v>4.9919956066751858</v>
      </c>
      <c r="AJ249" s="15">
        <f t="shared" ca="1" si="115"/>
        <v>8.1770602081598049</v>
      </c>
      <c r="AK249" t="b">
        <f t="shared" ca="1" si="150"/>
        <v>0</v>
      </c>
      <c r="AL249" t="b">
        <f ca="1">AND(AK249, H249=COUNTA(Parties[Player Party]))</f>
        <v>0</v>
      </c>
      <c r="AM249" s="15" cm="1">
        <f t="array" aca="1" ref="AM249" ca="1">INDEX(ElementMultiplier, BM249, P249)*100/N249</f>
        <v>0.76923076923076927</v>
      </c>
      <c r="AN249" s="15">
        <f t="shared" ca="1" si="117"/>
        <v>6</v>
      </c>
      <c r="AO249" s="19">
        <f t="shared" ca="1" si="118"/>
        <v>49</v>
      </c>
      <c r="AP249" s="19">
        <f t="shared" ca="1" si="119"/>
        <v>55</v>
      </c>
      <c r="AQ249" s="19">
        <f t="shared" ca="1" si="120"/>
        <v>70</v>
      </c>
      <c r="AR249" s="19">
        <f t="shared" ca="1" si="121"/>
        <v>65</v>
      </c>
      <c r="AS249" s="19">
        <f t="shared" ca="1" si="122"/>
        <v>50</v>
      </c>
      <c r="AT249">
        <f t="shared" ca="1" si="151"/>
        <v>1</v>
      </c>
      <c r="AU249" cm="1">
        <f t="array" aca="1" ref="AU249" ca="1">IF(AT249=AT248, AU248, INDEX(Parties[Opponent ID], AT249))</f>
        <v>8</v>
      </c>
      <c r="AV249" t="str" cm="1">
        <f t="array" aca="1" ref="AV249" ca="1">IF(AU249=AU248,AV248, INDEX(Monsters[Name], AU249))</f>
        <v>Ripper</v>
      </c>
      <c r="AW249" cm="1">
        <f t="array" aca="1" ref="AW249" ca="1">IF(AND($AT249=$AT248, $CF248=""), CA248, INDEX(Monsters[Health], $AU249))</f>
        <v>92</v>
      </c>
      <c r="AX249" cm="1">
        <f t="array" aca="1" ref="AX249" ca="1">IF(AND($AT249=$AT248, $CF248=""), CB248, INDEX(Monsters[Stamina], $AU249))</f>
        <v>70</v>
      </c>
      <c r="AY249" s="19" cm="1">
        <f t="array" aca="1" ref="AY249" ca="1">IF(AND($AT249=$AT248, $CF248=""), CC248, INDEX(Monsters[Attack], $AU249))</f>
        <v>100</v>
      </c>
      <c r="AZ249" s="19" cm="1">
        <f t="array" aca="1" ref="AZ249" ca="1">IF(AND($AT249=$AT248, $CF248=""), CD248, INDEX(Monsters[Defense], $AU249))</f>
        <v>22</v>
      </c>
      <c r="BA249" s="19" cm="1">
        <f t="array" aca="1" ref="BA249" ca="1">IF(AND($AT249=$AT248, $CF248=""), CE248, INDEX(Monsters[Luck], $AU249))</f>
        <v>70</v>
      </c>
      <c r="BB249" cm="1">
        <f t="array" aca="1" ref="BB249" ca="1">IF(AU249=AU248, BB248, MATCH(INDEX(Monsters[Element], AU249), Elements, 0))</f>
        <v>6</v>
      </c>
      <c r="BC249" s="4" cm="1">
        <f t="array" aca="1" ref="BC249" ca="1">INDEX(Monsters[Chance to Use 2], AU249)</f>
        <v>0.25</v>
      </c>
      <c r="BD249" cm="1">
        <f t="array" aca="1" ref="BD249" ca="1">INDEX(Monsters[Ability 1 ID], AU249)</f>
        <v>7</v>
      </c>
      <c r="BE249" cm="1">
        <f t="array" aca="1" ref="BE249" ca="1">INDEX(Monsters[Ability 2 ID], AU249)</f>
        <v>2</v>
      </c>
      <c r="BF249" cm="1">
        <f t="array" aca="1" ref="BF249" ca="1">INDEX(Abilities[Stamina Cost], BD249)</f>
        <v>5</v>
      </c>
      <c r="BG249" cm="1">
        <f t="array" aca="1" ref="BG249" ca="1">INDEX(Abilities[Stamina Cost], BE249)</f>
        <v>6</v>
      </c>
      <c r="BH249">
        <f t="shared" ca="1" si="152"/>
        <v>1</v>
      </c>
      <c r="BI249">
        <f t="shared" ca="1" si="153"/>
        <v>5</v>
      </c>
      <c r="BJ249">
        <f t="shared" ca="1" si="154"/>
        <v>6</v>
      </c>
      <c r="BK249">
        <f t="shared" ca="1" si="155"/>
        <v>1</v>
      </c>
      <c r="BL249">
        <f t="shared" ca="1" si="156"/>
        <v>7</v>
      </c>
      <c r="BM249" s="19" cm="1">
        <f t="array" aca="1" ref="BM249" ca="1">INDEX(Abilities[Element ID], $BL249)</f>
        <v>3</v>
      </c>
      <c r="BN249" s="19" cm="1">
        <f t="array" aca="1" ref="BN249" ca="1">INDEX(Abilities[Stamina Cost], $BL249)</f>
        <v>5</v>
      </c>
      <c r="BO249" s="19" cm="1">
        <f t="array" aca="1" ref="BO249" ca="1">INDEX(Abilities[Min Damage], $BL249)</f>
        <v>5</v>
      </c>
      <c r="BP249" s="19" cm="1">
        <f t="array" aca="1" ref="BP249" ca="1">INDEX(Abilities[Max Damage], $BL249)</f>
        <v>10</v>
      </c>
      <c r="BQ249" s="15">
        <f t="shared" ca="1" si="157"/>
        <v>8.1770602081598049</v>
      </c>
      <c r="BR249" t="str" cm="1">
        <f t="array" aca="1" ref="BR249" ca="1">INDEX(Abilities[Special Effect], BL249)</f>
        <v>Fortify</v>
      </c>
      <c r="BS249" t="b" cm="1">
        <f t="array" aca="1" ref="BS249" ca="1">RAND() &lt;INDEX(Abilities[Effect Chance], BL249)*BA249/100</f>
        <v>1</v>
      </c>
      <c r="BT249" t="str">
        <f t="shared" ca="1" si="158"/>
        <v>Fortify</v>
      </c>
      <c r="BU249" s="15">
        <f t="shared" ca="1" si="159"/>
        <v>8.1770602081598049</v>
      </c>
      <c r="BV249" s="15">
        <f t="shared" ca="1" si="132"/>
        <v>4.9919956066751858</v>
      </c>
      <c r="BW249" t="b">
        <f t="shared" ca="1" si="160"/>
        <v>0</v>
      </c>
      <c r="BX249" t="b">
        <f ca="1">AND(BW249, AT249=COUNTA(Parties[Opponent Party]))</f>
        <v>0</v>
      </c>
      <c r="BY249" s="15" cm="1">
        <f t="array" aca="1" ref="BY249" ca="1">INDEX(ElementMultiplier, AA249, BB249)*100/AZ249</f>
        <v>6.8181818181818183</v>
      </c>
      <c r="BZ249" s="19">
        <f t="shared" ca="1" si="134"/>
        <v>34</v>
      </c>
      <c r="CA249" s="19">
        <f t="shared" ca="1" si="135"/>
        <v>58</v>
      </c>
      <c r="CB249" s="19">
        <f t="shared" ca="1" si="136"/>
        <v>65</v>
      </c>
      <c r="CC249" s="19">
        <f t="shared" ca="1" si="137"/>
        <v>100</v>
      </c>
      <c r="CD249" s="19">
        <f t="shared" ca="1" si="138"/>
        <v>24</v>
      </c>
      <c r="CE249" s="19">
        <f t="shared" ca="1" si="139"/>
        <v>70</v>
      </c>
      <c r="CF249" t="str">
        <f t="shared" ca="1" si="161"/>
        <v/>
      </c>
    </row>
    <row r="250" spans="8:84">
      <c r="H250">
        <f t="shared" ca="1" si="141"/>
        <v>1</v>
      </c>
      <c r="I250" cm="1">
        <f t="array" aca="1" ref="I250" ca="1">IF(H250=H249, I249, INDEX(Parties[Player ID], H250))</f>
        <v>1</v>
      </c>
      <c r="J250" t="str" cm="1">
        <f t="array" aca="1" ref="J250" ca="1">IF(I250=I249,J249, INDEX(Monsters[Name], I250))</f>
        <v>Hades</v>
      </c>
      <c r="K250" cm="1">
        <f t="array" aca="1" ref="K250" ca="1">IF(AND($H250=$H249, CF249=""), AO249, INDEX(Monsters[Health], $I250))</f>
        <v>49</v>
      </c>
      <c r="L250" cm="1">
        <f t="array" aca="1" ref="L250" ca="1">IF(AND($H250=$H249, $CF249=""), AP249, INDEX(Monsters[Stamina], $I250))</f>
        <v>55</v>
      </c>
      <c r="M250" s="19" cm="1">
        <f t="array" aca="1" ref="M250" ca="1">IF(AND($H250=$H249, $CF249=""), AQ249, INDEX(Monsters[Attack], $I250))</f>
        <v>70</v>
      </c>
      <c r="N250" s="19" cm="1">
        <f t="array" aca="1" ref="N250" ca="1">IF(AND($H250=$H249, $CF249=""), AR249, INDEX(Monsters[Defense], $I250))</f>
        <v>65</v>
      </c>
      <c r="O250" s="19" cm="1">
        <f t="array" aca="1" ref="O250" ca="1">IF(AND($H250=$H249, $CF249=""), AS249, INDEX(Monsters[Luck], $I250))</f>
        <v>50</v>
      </c>
      <c r="P250" cm="1">
        <f t="array" aca="1" ref="P250" ca="1">IF(I250=I249, P249, MATCH(INDEX(Monsters[Element], I250), Elements, 0))</f>
        <v>1</v>
      </c>
      <c r="Q250" s="4" cm="1">
        <f t="array" aca="1" ref="Q250" ca="1">INDEX(Monsters[Chance to Use 2], I250)</f>
        <v>0.55000000000000004</v>
      </c>
      <c r="R250" cm="1">
        <f t="array" aca="1" ref="R250" ca="1">INDEX(Monsters[Ability 1 ID], I250)</f>
        <v>1</v>
      </c>
      <c r="S250" cm="1">
        <f t="array" aca="1" ref="S250" ca="1">INDEX(Monsters[Ability 2 ID], I250)</f>
        <v>7</v>
      </c>
      <c r="T250" cm="1">
        <f t="array" aca="1" ref="T250" ca="1">INDEX(Abilities[Stamina Cost], R250)</f>
        <v>5</v>
      </c>
      <c r="U250" cm="1">
        <f t="array" aca="1" ref="U250" ca="1">INDEX(Abilities[Stamina Cost], S250)</f>
        <v>5</v>
      </c>
      <c r="V250">
        <f t="shared" ca="1" si="142"/>
        <v>1</v>
      </c>
      <c r="W250">
        <f t="shared" ca="1" si="143"/>
        <v>5</v>
      </c>
      <c r="X250">
        <f t="shared" ca="1" si="144"/>
        <v>5</v>
      </c>
      <c r="Y250">
        <f t="shared" ca="1" si="145"/>
        <v>2</v>
      </c>
      <c r="Z250">
        <f t="shared" ca="1" si="146"/>
        <v>7</v>
      </c>
      <c r="AA250" s="19" cm="1">
        <f t="array" aca="1" ref="AA250" ca="1">INDEX(Abilities[Element ID], $Z250)</f>
        <v>3</v>
      </c>
      <c r="AB250" s="19" cm="1">
        <f t="array" aca="1" ref="AB250" ca="1">INDEX(Abilities[Stamina Cost], $Z250)</f>
        <v>5</v>
      </c>
      <c r="AC250" s="19" cm="1">
        <f t="array" aca="1" ref="AC250" ca="1">INDEX(Abilities[Min Damage], $Z250)</f>
        <v>5</v>
      </c>
      <c r="AD250" s="19" cm="1">
        <f t="array" aca="1" ref="AD250" ca="1">INDEX(Abilities[Max Damage], $Z250)</f>
        <v>10</v>
      </c>
      <c r="AE250" s="15">
        <f t="shared" ca="1" si="147"/>
        <v>4.7992364767610214</v>
      </c>
      <c r="AF250" t="str" cm="1">
        <f t="array" aca="1" ref="AF250" ca="1">INDEX(Abilities[Special Effect], Z250)</f>
        <v>Fortify</v>
      </c>
      <c r="AG250" t="b" cm="1">
        <f t="array" aca="1" ref="AG250" ca="1">RAND() &lt;INDEX(Abilities[Effect Chance], Z250)*O250/100</f>
        <v>1</v>
      </c>
      <c r="AH250" t="str">
        <f t="shared" ca="1" si="148"/>
        <v>Fortify</v>
      </c>
      <c r="AI250" s="15">
        <f t="shared" ca="1" si="149"/>
        <v>4.7992364767610214</v>
      </c>
      <c r="AJ250" s="15">
        <f t="shared" ca="1" si="115"/>
        <v>8.8833882799108643</v>
      </c>
      <c r="AK250" t="b">
        <f t="shared" ca="1" si="150"/>
        <v>0</v>
      </c>
      <c r="AL250" t="b">
        <f ca="1">AND(AK250, H250=COUNTA(Parties[Player Party]))</f>
        <v>0</v>
      </c>
      <c r="AM250" s="15" cm="1">
        <f t="array" aca="1" ref="AM250" ca="1">INDEX(ElementMultiplier, BM250, P250)*100/N250</f>
        <v>0.76923076923076927</v>
      </c>
      <c r="AN250" s="15">
        <f t="shared" ca="1" si="117"/>
        <v>7</v>
      </c>
      <c r="AO250" s="19">
        <f t="shared" ca="1" si="118"/>
        <v>42</v>
      </c>
      <c r="AP250" s="19">
        <f t="shared" ca="1" si="119"/>
        <v>50</v>
      </c>
      <c r="AQ250" s="19">
        <f t="shared" ca="1" si="120"/>
        <v>70</v>
      </c>
      <c r="AR250" s="19">
        <f t="shared" ca="1" si="121"/>
        <v>72</v>
      </c>
      <c r="AS250" s="19">
        <f t="shared" ca="1" si="122"/>
        <v>50</v>
      </c>
      <c r="AT250">
        <f t="shared" ca="1" si="151"/>
        <v>1</v>
      </c>
      <c r="AU250" cm="1">
        <f t="array" aca="1" ref="AU250" ca="1">IF(AT250=AT249, AU249, INDEX(Parties[Opponent ID], AT250))</f>
        <v>8</v>
      </c>
      <c r="AV250" t="str" cm="1">
        <f t="array" aca="1" ref="AV250" ca="1">IF(AU250=AU249,AV249, INDEX(Monsters[Name], AU250))</f>
        <v>Ripper</v>
      </c>
      <c r="AW250" cm="1">
        <f t="array" aca="1" ref="AW250" ca="1">IF(AND($AT250=$AT249, $CF249=""), CA249, INDEX(Monsters[Health], $AU250))</f>
        <v>58</v>
      </c>
      <c r="AX250" cm="1">
        <f t="array" aca="1" ref="AX250" ca="1">IF(AND($AT250=$AT249, $CF249=""), CB249, INDEX(Monsters[Stamina], $AU250))</f>
        <v>65</v>
      </c>
      <c r="AY250" s="19" cm="1">
        <f t="array" aca="1" ref="AY250" ca="1">IF(AND($AT250=$AT249, $CF249=""), CC249, INDEX(Monsters[Attack], $AU250))</f>
        <v>100</v>
      </c>
      <c r="AZ250" s="19" cm="1">
        <f t="array" aca="1" ref="AZ250" ca="1">IF(AND($AT250=$AT249, $CF249=""), CD249, INDEX(Monsters[Defense], $AU250))</f>
        <v>24</v>
      </c>
      <c r="BA250" s="19" cm="1">
        <f t="array" aca="1" ref="BA250" ca="1">IF(AND($AT250=$AT249, $CF249=""), CE249, INDEX(Monsters[Luck], $AU250))</f>
        <v>70</v>
      </c>
      <c r="BB250" cm="1">
        <f t="array" aca="1" ref="BB250" ca="1">IF(AU250=AU249, BB249, MATCH(INDEX(Monsters[Element], AU250), Elements, 0))</f>
        <v>6</v>
      </c>
      <c r="BC250" s="4" cm="1">
        <f t="array" aca="1" ref="BC250" ca="1">INDEX(Monsters[Chance to Use 2], AU250)</f>
        <v>0.25</v>
      </c>
      <c r="BD250" cm="1">
        <f t="array" aca="1" ref="BD250" ca="1">INDEX(Monsters[Ability 1 ID], AU250)</f>
        <v>7</v>
      </c>
      <c r="BE250" cm="1">
        <f t="array" aca="1" ref="BE250" ca="1">INDEX(Monsters[Ability 2 ID], AU250)</f>
        <v>2</v>
      </c>
      <c r="BF250" cm="1">
        <f t="array" aca="1" ref="BF250" ca="1">INDEX(Abilities[Stamina Cost], BD250)</f>
        <v>5</v>
      </c>
      <c r="BG250" cm="1">
        <f t="array" aca="1" ref="BG250" ca="1">INDEX(Abilities[Stamina Cost], BE250)</f>
        <v>6</v>
      </c>
      <c r="BH250">
        <f t="shared" ca="1" si="152"/>
        <v>1</v>
      </c>
      <c r="BI250">
        <f t="shared" ca="1" si="153"/>
        <v>5</v>
      </c>
      <c r="BJ250">
        <f t="shared" ca="1" si="154"/>
        <v>6</v>
      </c>
      <c r="BK250">
        <f t="shared" ca="1" si="155"/>
        <v>1</v>
      </c>
      <c r="BL250">
        <f t="shared" ca="1" si="156"/>
        <v>7</v>
      </c>
      <c r="BM250" s="19" cm="1">
        <f t="array" aca="1" ref="BM250" ca="1">INDEX(Abilities[Element ID], $BL250)</f>
        <v>3</v>
      </c>
      <c r="BN250" s="19" cm="1">
        <f t="array" aca="1" ref="BN250" ca="1">INDEX(Abilities[Stamina Cost], $BL250)</f>
        <v>5</v>
      </c>
      <c r="BO250" s="19" cm="1">
        <f t="array" aca="1" ref="BO250" ca="1">INDEX(Abilities[Min Damage], $BL250)</f>
        <v>5</v>
      </c>
      <c r="BP250" s="19" cm="1">
        <f t="array" aca="1" ref="BP250" ca="1">INDEX(Abilities[Max Damage], $BL250)</f>
        <v>10</v>
      </c>
      <c r="BQ250" s="15">
        <f t="shared" ca="1" si="157"/>
        <v>8.8833882799108643</v>
      </c>
      <c r="BR250" t="str" cm="1">
        <f t="array" aca="1" ref="BR250" ca="1">INDEX(Abilities[Special Effect], BL250)</f>
        <v>Fortify</v>
      </c>
      <c r="BS250" t="b" cm="1">
        <f t="array" aca="1" ref="BS250" ca="1">RAND() &lt;INDEX(Abilities[Effect Chance], BL250)*BA250/100</f>
        <v>0</v>
      </c>
      <c r="BT250" t="str">
        <f t="shared" ca="1" si="158"/>
        <v/>
      </c>
      <c r="BU250" s="15">
        <f t="shared" ca="1" si="159"/>
        <v>8.8833882799108643</v>
      </c>
      <c r="BV250" s="15">
        <f t="shared" ca="1" si="132"/>
        <v>4.7992364767610214</v>
      </c>
      <c r="BW250" t="b">
        <f t="shared" ca="1" si="160"/>
        <v>0</v>
      </c>
      <c r="BX250" t="b">
        <f ca="1">AND(BW250, AT250=COUNTA(Parties[Opponent Party]))</f>
        <v>0</v>
      </c>
      <c r="BY250" s="15" cm="1">
        <f t="array" aca="1" ref="BY250" ca="1">INDEX(ElementMultiplier, AA250, BB250)*100/AZ250</f>
        <v>4.166666666666667</v>
      </c>
      <c r="BZ250" s="19">
        <f t="shared" ca="1" si="134"/>
        <v>20</v>
      </c>
      <c r="CA250" s="19">
        <f t="shared" ca="1" si="135"/>
        <v>38</v>
      </c>
      <c r="CB250" s="19">
        <f t="shared" ca="1" si="136"/>
        <v>60</v>
      </c>
      <c r="CC250" s="19">
        <f t="shared" ca="1" si="137"/>
        <v>100</v>
      </c>
      <c r="CD250" s="19">
        <f t="shared" ca="1" si="138"/>
        <v>24</v>
      </c>
      <c r="CE250" s="19">
        <f t="shared" ca="1" si="139"/>
        <v>70</v>
      </c>
      <c r="CF250" t="str">
        <f t="shared" ca="1" si="161"/>
        <v/>
      </c>
    </row>
    <row r="251" spans="8:84">
      <c r="H251">
        <f t="shared" ca="1" si="141"/>
        <v>1</v>
      </c>
      <c r="I251" cm="1">
        <f t="array" aca="1" ref="I251" ca="1">IF(H251=H250, I250, INDEX(Parties[Player ID], H251))</f>
        <v>1</v>
      </c>
      <c r="J251" t="str" cm="1">
        <f t="array" aca="1" ref="J251" ca="1">IF(I251=I250,J250, INDEX(Monsters[Name], I251))</f>
        <v>Hades</v>
      </c>
      <c r="K251" cm="1">
        <f t="array" aca="1" ref="K251" ca="1">IF(AND($H251=$H250, CF250=""), AO250, INDEX(Monsters[Health], $I251))</f>
        <v>42</v>
      </c>
      <c r="L251" cm="1">
        <f t="array" aca="1" ref="L251" ca="1">IF(AND($H251=$H250, $CF250=""), AP250, INDEX(Monsters[Stamina], $I251))</f>
        <v>50</v>
      </c>
      <c r="M251" s="19" cm="1">
        <f t="array" aca="1" ref="M251" ca="1">IF(AND($H251=$H250, $CF250=""), AQ250, INDEX(Monsters[Attack], $I251))</f>
        <v>70</v>
      </c>
      <c r="N251" s="19" cm="1">
        <f t="array" aca="1" ref="N251" ca="1">IF(AND($H251=$H250, $CF250=""), AR250, INDEX(Monsters[Defense], $I251))</f>
        <v>72</v>
      </c>
      <c r="O251" s="19" cm="1">
        <f t="array" aca="1" ref="O251" ca="1">IF(AND($H251=$H250, $CF250=""), AS250, INDEX(Monsters[Luck], $I251))</f>
        <v>50</v>
      </c>
      <c r="P251" cm="1">
        <f t="array" aca="1" ref="P251" ca="1">IF(I251=I250, P250, MATCH(INDEX(Monsters[Element], I251), Elements, 0))</f>
        <v>1</v>
      </c>
      <c r="Q251" s="4" cm="1">
        <f t="array" aca="1" ref="Q251" ca="1">INDEX(Monsters[Chance to Use 2], I251)</f>
        <v>0.55000000000000004</v>
      </c>
      <c r="R251" cm="1">
        <f t="array" aca="1" ref="R251" ca="1">INDEX(Monsters[Ability 1 ID], I251)</f>
        <v>1</v>
      </c>
      <c r="S251" cm="1">
        <f t="array" aca="1" ref="S251" ca="1">INDEX(Monsters[Ability 2 ID], I251)</f>
        <v>7</v>
      </c>
      <c r="T251" cm="1">
        <f t="array" aca="1" ref="T251" ca="1">INDEX(Abilities[Stamina Cost], R251)</f>
        <v>5</v>
      </c>
      <c r="U251" cm="1">
        <f t="array" aca="1" ref="U251" ca="1">INDEX(Abilities[Stamina Cost], S251)</f>
        <v>5</v>
      </c>
      <c r="V251">
        <f t="shared" ca="1" si="142"/>
        <v>1</v>
      </c>
      <c r="W251">
        <f t="shared" ca="1" si="143"/>
        <v>5</v>
      </c>
      <c r="X251">
        <f t="shared" ca="1" si="144"/>
        <v>5</v>
      </c>
      <c r="Y251">
        <f t="shared" ca="1" si="145"/>
        <v>2</v>
      </c>
      <c r="Z251">
        <f t="shared" ca="1" si="146"/>
        <v>7</v>
      </c>
      <c r="AA251" s="19" cm="1">
        <f t="array" aca="1" ref="AA251" ca="1">INDEX(Abilities[Element ID], $Z251)</f>
        <v>3</v>
      </c>
      <c r="AB251" s="19" cm="1">
        <f t="array" aca="1" ref="AB251" ca="1">INDEX(Abilities[Stamina Cost], $Z251)</f>
        <v>5</v>
      </c>
      <c r="AC251" s="19" cm="1">
        <f t="array" aca="1" ref="AC251" ca="1">INDEX(Abilities[Min Damage], $Z251)</f>
        <v>5</v>
      </c>
      <c r="AD251" s="19" cm="1">
        <f t="array" aca="1" ref="AD251" ca="1">INDEX(Abilities[Max Damage], $Z251)</f>
        <v>10</v>
      </c>
      <c r="AE251" s="15">
        <f t="shared" ca="1" si="147"/>
        <v>4.8591379487675912</v>
      </c>
      <c r="AF251" t="str" cm="1">
        <f t="array" aca="1" ref="AF251" ca="1">INDEX(Abilities[Special Effect], Z251)</f>
        <v>Fortify</v>
      </c>
      <c r="AG251" t="b" cm="1">
        <f t="array" aca="1" ref="AG251" ca="1">RAND() &lt;INDEX(Abilities[Effect Chance], Z251)*O251/100</f>
        <v>1</v>
      </c>
      <c r="AH251" t="str">
        <f t="shared" ca="1" si="148"/>
        <v>Fortify</v>
      </c>
      <c r="AI251" s="15">
        <f t="shared" ca="1" si="149"/>
        <v>4.8591379487675912</v>
      </c>
      <c r="AJ251" s="15">
        <f t="shared" ca="1" si="115"/>
        <v>6.6594289323165707</v>
      </c>
      <c r="AK251" t="b">
        <f t="shared" ca="1" si="150"/>
        <v>0</v>
      </c>
      <c r="AL251" t="b">
        <f ca="1">AND(AK251, H251=COUNTA(Parties[Player Party]))</f>
        <v>0</v>
      </c>
      <c r="AM251" s="15" cm="1">
        <f t="array" aca="1" ref="AM251" ca="1">INDEX(ElementMultiplier, BM251, P251)*100/N251</f>
        <v>0.69444444444444442</v>
      </c>
      <c r="AN251" s="15">
        <f t="shared" ca="1" si="117"/>
        <v>5</v>
      </c>
      <c r="AO251" s="19">
        <f t="shared" ca="1" si="118"/>
        <v>37</v>
      </c>
      <c r="AP251" s="19">
        <f t="shared" ca="1" si="119"/>
        <v>45</v>
      </c>
      <c r="AQ251" s="19">
        <f t="shared" ca="1" si="120"/>
        <v>70</v>
      </c>
      <c r="AR251" s="19">
        <f t="shared" ca="1" si="121"/>
        <v>79</v>
      </c>
      <c r="AS251" s="19">
        <f t="shared" ca="1" si="122"/>
        <v>50</v>
      </c>
      <c r="AT251">
        <f t="shared" ca="1" si="151"/>
        <v>1</v>
      </c>
      <c r="AU251" cm="1">
        <f t="array" aca="1" ref="AU251" ca="1">IF(AT251=AT250, AU250, INDEX(Parties[Opponent ID], AT251))</f>
        <v>8</v>
      </c>
      <c r="AV251" t="str" cm="1">
        <f t="array" aca="1" ref="AV251" ca="1">IF(AU251=AU250,AV250, INDEX(Monsters[Name], AU251))</f>
        <v>Ripper</v>
      </c>
      <c r="AW251" cm="1">
        <f t="array" aca="1" ref="AW251" ca="1">IF(AND($AT251=$AT250, $CF250=""), CA250, INDEX(Monsters[Health], $AU251))</f>
        <v>38</v>
      </c>
      <c r="AX251" cm="1">
        <f t="array" aca="1" ref="AX251" ca="1">IF(AND($AT251=$AT250, $CF250=""), CB250, INDEX(Monsters[Stamina], $AU251))</f>
        <v>60</v>
      </c>
      <c r="AY251" s="19" cm="1">
        <f t="array" aca="1" ref="AY251" ca="1">IF(AND($AT251=$AT250, $CF250=""), CC250, INDEX(Monsters[Attack], $AU251))</f>
        <v>100</v>
      </c>
      <c r="AZ251" s="19" cm="1">
        <f t="array" aca="1" ref="AZ251" ca="1">IF(AND($AT251=$AT250, $CF250=""), CD250, INDEX(Monsters[Defense], $AU251))</f>
        <v>24</v>
      </c>
      <c r="BA251" s="19" cm="1">
        <f t="array" aca="1" ref="BA251" ca="1">IF(AND($AT251=$AT250, $CF250=""), CE250, INDEX(Monsters[Luck], $AU251))</f>
        <v>70</v>
      </c>
      <c r="BB251" cm="1">
        <f t="array" aca="1" ref="BB251" ca="1">IF(AU251=AU250, BB250, MATCH(INDEX(Monsters[Element], AU251), Elements, 0))</f>
        <v>6</v>
      </c>
      <c r="BC251" s="4" cm="1">
        <f t="array" aca="1" ref="BC251" ca="1">INDEX(Monsters[Chance to Use 2], AU251)</f>
        <v>0.25</v>
      </c>
      <c r="BD251" cm="1">
        <f t="array" aca="1" ref="BD251" ca="1">INDEX(Monsters[Ability 1 ID], AU251)</f>
        <v>7</v>
      </c>
      <c r="BE251" cm="1">
        <f t="array" aca="1" ref="BE251" ca="1">INDEX(Monsters[Ability 2 ID], AU251)</f>
        <v>2</v>
      </c>
      <c r="BF251" cm="1">
        <f t="array" aca="1" ref="BF251" ca="1">INDEX(Abilities[Stamina Cost], BD251)</f>
        <v>5</v>
      </c>
      <c r="BG251" cm="1">
        <f t="array" aca="1" ref="BG251" ca="1">INDEX(Abilities[Stamina Cost], BE251)</f>
        <v>6</v>
      </c>
      <c r="BH251">
        <f t="shared" ca="1" si="152"/>
        <v>1</v>
      </c>
      <c r="BI251">
        <f t="shared" ca="1" si="153"/>
        <v>5</v>
      </c>
      <c r="BJ251">
        <f t="shared" ca="1" si="154"/>
        <v>6</v>
      </c>
      <c r="BK251">
        <f t="shared" ca="1" si="155"/>
        <v>1</v>
      </c>
      <c r="BL251">
        <f t="shared" ca="1" si="156"/>
        <v>7</v>
      </c>
      <c r="BM251" s="19" cm="1">
        <f t="array" aca="1" ref="BM251" ca="1">INDEX(Abilities[Element ID], $BL251)</f>
        <v>3</v>
      </c>
      <c r="BN251" s="19" cm="1">
        <f t="array" aca="1" ref="BN251" ca="1">INDEX(Abilities[Stamina Cost], $BL251)</f>
        <v>5</v>
      </c>
      <c r="BO251" s="19" cm="1">
        <f t="array" aca="1" ref="BO251" ca="1">INDEX(Abilities[Min Damage], $BL251)</f>
        <v>5</v>
      </c>
      <c r="BP251" s="19" cm="1">
        <f t="array" aca="1" ref="BP251" ca="1">INDEX(Abilities[Max Damage], $BL251)</f>
        <v>10</v>
      </c>
      <c r="BQ251" s="15">
        <f t="shared" ca="1" si="157"/>
        <v>6.6594289323165707</v>
      </c>
      <c r="BR251" t="str" cm="1">
        <f t="array" aca="1" ref="BR251" ca="1">INDEX(Abilities[Special Effect], BL251)</f>
        <v>Fortify</v>
      </c>
      <c r="BS251" t="b" cm="1">
        <f t="array" aca="1" ref="BS251" ca="1">RAND() &lt;INDEX(Abilities[Effect Chance], BL251)*BA251/100</f>
        <v>1</v>
      </c>
      <c r="BT251" t="str">
        <f t="shared" ca="1" si="158"/>
        <v>Fortify</v>
      </c>
      <c r="BU251" s="15">
        <f t="shared" ca="1" si="159"/>
        <v>6.6594289323165707</v>
      </c>
      <c r="BV251" s="15">
        <f t="shared" ca="1" si="132"/>
        <v>4.8591379487675912</v>
      </c>
      <c r="BW251" t="b">
        <f t="shared" ca="1" si="160"/>
        <v>0</v>
      </c>
      <c r="BX251" t="b">
        <f ca="1">AND(BW251, AT251=COUNTA(Parties[Opponent Party]))</f>
        <v>0</v>
      </c>
      <c r="BY251" s="15" cm="1">
        <f t="array" aca="1" ref="BY251" ca="1">INDEX(ElementMultiplier, AA251, BB251)*100/AZ251</f>
        <v>4.166666666666667</v>
      </c>
      <c r="BZ251" s="19">
        <f t="shared" ca="1" si="134"/>
        <v>20</v>
      </c>
      <c r="CA251" s="19">
        <f t="shared" ca="1" si="135"/>
        <v>18</v>
      </c>
      <c r="CB251" s="19">
        <f t="shared" ca="1" si="136"/>
        <v>55</v>
      </c>
      <c r="CC251" s="19">
        <f t="shared" ca="1" si="137"/>
        <v>100</v>
      </c>
      <c r="CD251" s="19">
        <f t="shared" ca="1" si="138"/>
        <v>26</v>
      </c>
      <c r="CE251" s="19">
        <f t="shared" ca="1" si="139"/>
        <v>70</v>
      </c>
      <c r="CF251" t="str">
        <f t="shared" ca="1" si="161"/>
        <v/>
      </c>
    </row>
    <row r="252" spans="8:84">
      <c r="H252">
        <f t="shared" ca="1" si="141"/>
        <v>1</v>
      </c>
      <c r="I252" cm="1">
        <f t="array" aca="1" ref="I252" ca="1">IF(H252=H251, I251, INDEX(Parties[Player ID], H252))</f>
        <v>1</v>
      </c>
      <c r="J252" t="str" cm="1">
        <f t="array" aca="1" ref="J252" ca="1">IF(I252=I251,J251, INDEX(Monsters[Name], I252))</f>
        <v>Hades</v>
      </c>
      <c r="K252" cm="1">
        <f t="array" aca="1" ref="K252" ca="1">IF(AND($H252=$H251, CF251=""), AO251, INDEX(Monsters[Health], $I252))</f>
        <v>37</v>
      </c>
      <c r="L252" cm="1">
        <f t="array" aca="1" ref="L252" ca="1">IF(AND($H252=$H251, $CF251=""), AP251, INDEX(Monsters[Stamina], $I252))</f>
        <v>45</v>
      </c>
      <c r="M252" s="19" cm="1">
        <f t="array" aca="1" ref="M252" ca="1">IF(AND($H252=$H251, $CF251=""), AQ251, INDEX(Monsters[Attack], $I252))</f>
        <v>70</v>
      </c>
      <c r="N252" s="19" cm="1">
        <f t="array" aca="1" ref="N252" ca="1">IF(AND($H252=$H251, $CF251=""), AR251, INDEX(Monsters[Defense], $I252))</f>
        <v>79</v>
      </c>
      <c r="O252" s="19" cm="1">
        <f t="array" aca="1" ref="O252" ca="1">IF(AND($H252=$H251, $CF251=""), AS251, INDEX(Monsters[Luck], $I252))</f>
        <v>50</v>
      </c>
      <c r="P252" cm="1">
        <f t="array" aca="1" ref="P252" ca="1">IF(I252=I251, P251, MATCH(INDEX(Monsters[Element], I252), Elements, 0))</f>
        <v>1</v>
      </c>
      <c r="Q252" s="4" cm="1">
        <f t="array" aca="1" ref="Q252" ca="1">INDEX(Monsters[Chance to Use 2], I252)</f>
        <v>0.55000000000000004</v>
      </c>
      <c r="R252" cm="1">
        <f t="array" aca="1" ref="R252" ca="1">INDEX(Monsters[Ability 1 ID], I252)</f>
        <v>1</v>
      </c>
      <c r="S252" cm="1">
        <f t="array" aca="1" ref="S252" ca="1">INDEX(Monsters[Ability 2 ID], I252)</f>
        <v>7</v>
      </c>
      <c r="T252" cm="1">
        <f t="array" aca="1" ref="T252" ca="1">INDEX(Abilities[Stamina Cost], R252)</f>
        <v>5</v>
      </c>
      <c r="U252" cm="1">
        <f t="array" aca="1" ref="U252" ca="1">INDEX(Abilities[Stamina Cost], S252)</f>
        <v>5</v>
      </c>
      <c r="V252">
        <f t="shared" ca="1" si="142"/>
        <v>1</v>
      </c>
      <c r="W252">
        <f t="shared" ca="1" si="143"/>
        <v>5</v>
      </c>
      <c r="X252">
        <f t="shared" ca="1" si="144"/>
        <v>5</v>
      </c>
      <c r="Y252">
        <f t="shared" ca="1" si="145"/>
        <v>2</v>
      </c>
      <c r="Z252">
        <f t="shared" ca="1" si="146"/>
        <v>7</v>
      </c>
      <c r="AA252" s="19" cm="1">
        <f t="array" aca="1" ref="AA252" ca="1">INDEX(Abilities[Element ID], $Z252)</f>
        <v>3</v>
      </c>
      <c r="AB252" s="19" cm="1">
        <f t="array" aca="1" ref="AB252" ca="1">INDEX(Abilities[Stamina Cost], $Z252)</f>
        <v>5</v>
      </c>
      <c r="AC252" s="19" cm="1">
        <f t="array" aca="1" ref="AC252" ca="1">INDEX(Abilities[Min Damage], $Z252)</f>
        <v>5</v>
      </c>
      <c r="AD252" s="19" cm="1">
        <f t="array" aca="1" ref="AD252" ca="1">INDEX(Abilities[Max Damage], $Z252)</f>
        <v>10</v>
      </c>
      <c r="AE252" s="15">
        <f t="shared" ca="1" si="147"/>
        <v>3.9709367502838107</v>
      </c>
      <c r="AF252" t="str" cm="1">
        <f t="array" aca="1" ref="AF252" ca="1">INDEX(Abilities[Special Effect], Z252)</f>
        <v>Fortify</v>
      </c>
      <c r="AG252" t="b" cm="1">
        <f t="array" aca="1" ref="AG252" ca="1">RAND() &lt;INDEX(Abilities[Effect Chance], Z252)*O252/100</f>
        <v>0</v>
      </c>
      <c r="AH252" t="str">
        <f t="shared" ca="1" si="148"/>
        <v/>
      </c>
      <c r="AI252" s="15">
        <f t="shared" ca="1" si="149"/>
        <v>3.9709367502838107</v>
      </c>
      <c r="AJ252" s="15">
        <f t="shared" ca="1" si="115"/>
        <v>7.4589175786319366</v>
      </c>
      <c r="AK252" t="b">
        <f t="shared" ca="1" si="150"/>
        <v>0</v>
      </c>
      <c r="AL252" t="b">
        <f ca="1">AND(AK252, H252=COUNTA(Parties[Player Party]))</f>
        <v>0</v>
      </c>
      <c r="AM252" s="15" cm="1">
        <f t="array" aca="1" ref="AM252" ca="1">INDEX(ElementMultiplier, BM252, P252)*100/N252</f>
        <v>0.63291139240506333</v>
      </c>
      <c r="AN252" s="15">
        <f t="shared" ca="1" si="117"/>
        <v>5</v>
      </c>
      <c r="AO252" s="19">
        <f t="shared" ca="1" si="118"/>
        <v>32</v>
      </c>
      <c r="AP252" s="19">
        <f t="shared" ca="1" si="119"/>
        <v>40</v>
      </c>
      <c r="AQ252" s="19">
        <f t="shared" ca="1" si="120"/>
        <v>70</v>
      </c>
      <c r="AR252" s="19">
        <f t="shared" ca="1" si="121"/>
        <v>79</v>
      </c>
      <c r="AS252" s="19">
        <f t="shared" ca="1" si="122"/>
        <v>50</v>
      </c>
      <c r="AT252">
        <f t="shared" ca="1" si="151"/>
        <v>1</v>
      </c>
      <c r="AU252" cm="1">
        <f t="array" aca="1" ref="AU252" ca="1">IF(AT252=AT251, AU251, INDEX(Parties[Opponent ID], AT252))</f>
        <v>8</v>
      </c>
      <c r="AV252" t="str" cm="1">
        <f t="array" aca="1" ref="AV252" ca="1">IF(AU252=AU251,AV251, INDEX(Monsters[Name], AU252))</f>
        <v>Ripper</v>
      </c>
      <c r="AW252" cm="1">
        <f t="array" aca="1" ref="AW252" ca="1">IF(AND($AT252=$AT251, $CF251=""), CA251, INDEX(Monsters[Health], $AU252))</f>
        <v>18</v>
      </c>
      <c r="AX252" cm="1">
        <f t="array" aca="1" ref="AX252" ca="1">IF(AND($AT252=$AT251, $CF251=""), CB251, INDEX(Monsters[Stamina], $AU252))</f>
        <v>55</v>
      </c>
      <c r="AY252" s="19" cm="1">
        <f t="array" aca="1" ref="AY252" ca="1">IF(AND($AT252=$AT251, $CF251=""), CC251, INDEX(Monsters[Attack], $AU252))</f>
        <v>100</v>
      </c>
      <c r="AZ252" s="19" cm="1">
        <f t="array" aca="1" ref="AZ252" ca="1">IF(AND($AT252=$AT251, $CF251=""), CD251, INDEX(Monsters[Defense], $AU252))</f>
        <v>26</v>
      </c>
      <c r="BA252" s="19" cm="1">
        <f t="array" aca="1" ref="BA252" ca="1">IF(AND($AT252=$AT251, $CF251=""), CE251, INDEX(Monsters[Luck], $AU252))</f>
        <v>70</v>
      </c>
      <c r="BB252" cm="1">
        <f t="array" aca="1" ref="BB252" ca="1">IF(AU252=AU251, BB251, MATCH(INDEX(Monsters[Element], AU252), Elements, 0))</f>
        <v>6</v>
      </c>
      <c r="BC252" s="4" cm="1">
        <f t="array" aca="1" ref="BC252" ca="1">INDEX(Monsters[Chance to Use 2], AU252)</f>
        <v>0.25</v>
      </c>
      <c r="BD252" cm="1">
        <f t="array" aca="1" ref="BD252" ca="1">INDEX(Monsters[Ability 1 ID], AU252)</f>
        <v>7</v>
      </c>
      <c r="BE252" cm="1">
        <f t="array" aca="1" ref="BE252" ca="1">INDEX(Monsters[Ability 2 ID], AU252)</f>
        <v>2</v>
      </c>
      <c r="BF252" cm="1">
        <f t="array" aca="1" ref="BF252" ca="1">INDEX(Abilities[Stamina Cost], BD252)</f>
        <v>5</v>
      </c>
      <c r="BG252" cm="1">
        <f t="array" aca="1" ref="BG252" ca="1">INDEX(Abilities[Stamina Cost], BE252)</f>
        <v>6</v>
      </c>
      <c r="BH252">
        <f t="shared" ca="1" si="152"/>
        <v>1</v>
      </c>
      <c r="BI252">
        <f t="shared" ca="1" si="153"/>
        <v>5</v>
      </c>
      <c r="BJ252">
        <f t="shared" ca="1" si="154"/>
        <v>6</v>
      </c>
      <c r="BK252">
        <f t="shared" ca="1" si="155"/>
        <v>1</v>
      </c>
      <c r="BL252">
        <f t="shared" ca="1" si="156"/>
        <v>7</v>
      </c>
      <c r="BM252" s="19" cm="1">
        <f t="array" aca="1" ref="BM252" ca="1">INDEX(Abilities[Element ID], $BL252)</f>
        <v>3</v>
      </c>
      <c r="BN252" s="19" cm="1">
        <f t="array" aca="1" ref="BN252" ca="1">INDEX(Abilities[Stamina Cost], $BL252)</f>
        <v>5</v>
      </c>
      <c r="BO252" s="19" cm="1">
        <f t="array" aca="1" ref="BO252" ca="1">INDEX(Abilities[Min Damage], $BL252)</f>
        <v>5</v>
      </c>
      <c r="BP252" s="19" cm="1">
        <f t="array" aca="1" ref="BP252" ca="1">INDEX(Abilities[Max Damage], $BL252)</f>
        <v>10</v>
      </c>
      <c r="BQ252" s="15">
        <f t="shared" ca="1" si="157"/>
        <v>7.4589175786319366</v>
      </c>
      <c r="BR252" t="str" cm="1">
        <f t="array" aca="1" ref="BR252" ca="1">INDEX(Abilities[Special Effect], BL252)</f>
        <v>Fortify</v>
      </c>
      <c r="BS252" t="b" cm="1">
        <f t="array" aca="1" ref="BS252" ca="1">RAND() &lt;INDEX(Abilities[Effect Chance], BL252)*BA252/100</f>
        <v>0</v>
      </c>
      <c r="BT252" t="str">
        <f t="shared" ca="1" si="158"/>
        <v/>
      </c>
      <c r="BU252" s="15">
        <f t="shared" ca="1" si="159"/>
        <v>7.4589175786319366</v>
      </c>
      <c r="BV252" s="15">
        <f t="shared" ca="1" si="132"/>
        <v>3.9709367502838107</v>
      </c>
      <c r="BW252" t="b">
        <f t="shared" ca="1" si="160"/>
        <v>0</v>
      </c>
      <c r="BX252" t="b">
        <f ca="1">AND(BW252, AT252=COUNTA(Parties[Opponent Party]))</f>
        <v>0</v>
      </c>
      <c r="BY252" s="15" cm="1">
        <f t="array" aca="1" ref="BY252" ca="1">INDEX(ElementMultiplier, AA252, BB252)*100/AZ252</f>
        <v>3.8461538461538463</v>
      </c>
      <c r="BZ252" s="19">
        <f t="shared" ca="1" si="134"/>
        <v>15</v>
      </c>
      <c r="CA252" s="19">
        <f t="shared" ca="1" si="135"/>
        <v>3</v>
      </c>
      <c r="CB252" s="19">
        <f t="shared" ca="1" si="136"/>
        <v>50</v>
      </c>
      <c r="CC252" s="19">
        <f t="shared" ca="1" si="137"/>
        <v>100</v>
      </c>
      <c r="CD252" s="19">
        <f t="shared" ca="1" si="138"/>
        <v>26</v>
      </c>
      <c r="CE252" s="19">
        <f t="shared" ca="1" si="139"/>
        <v>70</v>
      </c>
      <c r="CF252" t="str">
        <f t="shared" ca="1" si="161"/>
        <v/>
      </c>
    </row>
    <row r="253" spans="8:84">
      <c r="H253">
        <f t="shared" ca="1" si="141"/>
        <v>1</v>
      </c>
      <c r="I253" cm="1">
        <f t="array" aca="1" ref="I253" ca="1">IF(H253=H252, I252, INDEX(Parties[Player ID], H253))</f>
        <v>1</v>
      </c>
      <c r="J253" t="str" cm="1">
        <f t="array" aca="1" ref="J253" ca="1">IF(I253=I252,J252, INDEX(Monsters[Name], I253))</f>
        <v>Hades</v>
      </c>
      <c r="K253" cm="1">
        <f t="array" aca="1" ref="K253" ca="1">IF(AND($H253=$H252, CF252=""), AO252, INDEX(Monsters[Health], $I253))</f>
        <v>32</v>
      </c>
      <c r="L253" cm="1">
        <f t="array" aca="1" ref="L253" ca="1">IF(AND($H253=$H252, $CF252=""), AP252, INDEX(Monsters[Stamina], $I253))</f>
        <v>40</v>
      </c>
      <c r="M253" s="19" cm="1">
        <f t="array" aca="1" ref="M253" ca="1">IF(AND($H253=$H252, $CF252=""), AQ252, INDEX(Monsters[Attack], $I253))</f>
        <v>70</v>
      </c>
      <c r="N253" s="19" cm="1">
        <f t="array" aca="1" ref="N253" ca="1">IF(AND($H253=$H252, $CF252=""), AR252, INDEX(Monsters[Defense], $I253))</f>
        <v>79</v>
      </c>
      <c r="O253" s="19" cm="1">
        <f t="array" aca="1" ref="O253" ca="1">IF(AND($H253=$H252, $CF252=""), AS252, INDEX(Monsters[Luck], $I253))</f>
        <v>50</v>
      </c>
      <c r="P253" cm="1">
        <f t="array" aca="1" ref="P253" ca="1">IF(I253=I252, P252, MATCH(INDEX(Monsters[Element], I253), Elements, 0))</f>
        <v>1</v>
      </c>
      <c r="Q253" s="4" cm="1">
        <f t="array" aca="1" ref="Q253" ca="1">INDEX(Monsters[Chance to Use 2], I253)</f>
        <v>0.55000000000000004</v>
      </c>
      <c r="R253" cm="1">
        <f t="array" aca="1" ref="R253" ca="1">INDEX(Monsters[Ability 1 ID], I253)</f>
        <v>1</v>
      </c>
      <c r="S253" cm="1">
        <f t="array" aca="1" ref="S253" ca="1">INDEX(Monsters[Ability 2 ID], I253)</f>
        <v>7</v>
      </c>
      <c r="T253" cm="1">
        <f t="array" aca="1" ref="T253" ca="1">INDEX(Abilities[Stamina Cost], R253)</f>
        <v>5</v>
      </c>
      <c r="U253" cm="1">
        <f t="array" aca="1" ref="U253" ca="1">INDEX(Abilities[Stamina Cost], S253)</f>
        <v>5</v>
      </c>
      <c r="V253">
        <f t="shared" ca="1" si="142"/>
        <v>1</v>
      </c>
      <c r="W253">
        <f t="shared" ca="1" si="143"/>
        <v>5</v>
      </c>
      <c r="X253">
        <f t="shared" ca="1" si="144"/>
        <v>5</v>
      </c>
      <c r="Y253">
        <f t="shared" ca="1" si="145"/>
        <v>2</v>
      </c>
      <c r="Z253">
        <f t="shared" ca="1" si="146"/>
        <v>7</v>
      </c>
      <c r="AA253" s="19" cm="1">
        <f t="array" aca="1" ref="AA253" ca="1">INDEX(Abilities[Element ID], $Z253)</f>
        <v>3</v>
      </c>
      <c r="AB253" s="19" cm="1">
        <f t="array" aca="1" ref="AB253" ca="1">INDEX(Abilities[Stamina Cost], $Z253)</f>
        <v>5</v>
      </c>
      <c r="AC253" s="19" cm="1">
        <f t="array" aca="1" ref="AC253" ca="1">INDEX(Abilities[Min Damage], $Z253)</f>
        <v>5</v>
      </c>
      <c r="AD253" s="19" cm="1">
        <f t="array" aca="1" ref="AD253" ca="1">INDEX(Abilities[Max Damage], $Z253)</f>
        <v>10</v>
      </c>
      <c r="AE253" s="15">
        <f t="shared" ca="1" si="147"/>
        <v>5.3119567245831911</v>
      </c>
      <c r="AF253" t="str" cm="1">
        <f t="array" aca="1" ref="AF253" ca="1">INDEX(Abilities[Special Effect], Z253)</f>
        <v>Fortify</v>
      </c>
      <c r="AG253" t="b" cm="1">
        <f t="array" aca="1" ref="AG253" ca="1">RAND() &lt;INDEX(Abilities[Effect Chance], Z253)*O253/100</f>
        <v>0</v>
      </c>
      <c r="AH253" t="str">
        <f t="shared" ca="1" si="148"/>
        <v/>
      </c>
      <c r="AI253" s="15">
        <f t="shared" ca="1" si="149"/>
        <v>5.3119567245831911</v>
      </c>
      <c r="AJ253" s="15">
        <f t="shared" ca="1" si="115"/>
        <v>14.462090365410756</v>
      </c>
      <c r="AK253" t="b">
        <f t="shared" ca="1" si="150"/>
        <v>0</v>
      </c>
      <c r="AL253" t="b">
        <f ca="1">AND(AK253, H253=COUNTA(Parties[Player Party]))</f>
        <v>0</v>
      </c>
      <c r="AM253" s="15" cm="1">
        <f t="array" aca="1" ref="AM253" ca="1">INDEX(ElementMultiplier, BM253, P253)*100/N253</f>
        <v>1.2658227848101267</v>
      </c>
      <c r="AN253" s="15">
        <f t="shared" ca="1" si="117"/>
        <v>18</v>
      </c>
      <c r="AO253" s="19">
        <f t="shared" ca="1" si="118"/>
        <v>14</v>
      </c>
      <c r="AP253" s="19">
        <f t="shared" ca="1" si="119"/>
        <v>35</v>
      </c>
      <c r="AQ253" s="19">
        <f t="shared" ca="1" si="120"/>
        <v>70</v>
      </c>
      <c r="AR253" s="19">
        <f t="shared" ca="1" si="121"/>
        <v>71</v>
      </c>
      <c r="AS253" s="19">
        <f t="shared" ca="1" si="122"/>
        <v>50</v>
      </c>
      <c r="AT253">
        <f t="shared" ca="1" si="151"/>
        <v>1</v>
      </c>
      <c r="AU253" cm="1">
        <f t="array" aca="1" ref="AU253" ca="1">IF(AT253=AT252, AU252, INDEX(Parties[Opponent ID], AT253))</f>
        <v>8</v>
      </c>
      <c r="AV253" t="str" cm="1">
        <f t="array" aca="1" ref="AV253" ca="1">IF(AU253=AU252,AV252, INDEX(Monsters[Name], AU253))</f>
        <v>Ripper</v>
      </c>
      <c r="AW253" cm="1">
        <f t="array" aca="1" ref="AW253" ca="1">IF(AND($AT253=$AT252, $CF252=""), CA252, INDEX(Monsters[Health], $AU253))</f>
        <v>3</v>
      </c>
      <c r="AX253" cm="1">
        <f t="array" aca="1" ref="AX253" ca="1">IF(AND($AT253=$AT252, $CF252=""), CB252, INDEX(Monsters[Stamina], $AU253))</f>
        <v>50</v>
      </c>
      <c r="AY253" s="19" cm="1">
        <f t="array" aca="1" ref="AY253" ca="1">IF(AND($AT253=$AT252, $CF252=""), CC252, INDEX(Monsters[Attack], $AU253))</f>
        <v>100</v>
      </c>
      <c r="AZ253" s="19" cm="1">
        <f t="array" aca="1" ref="AZ253" ca="1">IF(AND($AT253=$AT252, $CF252=""), CD252, INDEX(Monsters[Defense], $AU253))</f>
        <v>26</v>
      </c>
      <c r="BA253" s="19" cm="1">
        <f t="array" aca="1" ref="BA253" ca="1">IF(AND($AT253=$AT252, $CF252=""), CE252, INDEX(Monsters[Luck], $AU253))</f>
        <v>70</v>
      </c>
      <c r="BB253" cm="1">
        <f t="array" aca="1" ref="BB253" ca="1">IF(AU253=AU252, BB252, MATCH(INDEX(Monsters[Element], AU253), Elements, 0))</f>
        <v>6</v>
      </c>
      <c r="BC253" s="4" cm="1">
        <f t="array" aca="1" ref="BC253" ca="1">INDEX(Monsters[Chance to Use 2], AU253)</f>
        <v>0.25</v>
      </c>
      <c r="BD253" cm="1">
        <f t="array" aca="1" ref="BD253" ca="1">INDEX(Monsters[Ability 1 ID], AU253)</f>
        <v>7</v>
      </c>
      <c r="BE253" cm="1">
        <f t="array" aca="1" ref="BE253" ca="1">INDEX(Monsters[Ability 2 ID], AU253)</f>
        <v>2</v>
      </c>
      <c r="BF253" cm="1">
        <f t="array" aca="1" ref="BF253" ca="1">INDEX(Abilities[Stamina Cost], BD253)</f>
        <v>5</v>
      </c>
      <c r="BG253" cm="1">
        <f t="array" aca="1" ref="BG253" ca="1">INDEX(Abilities[Stamina Cost], BE253)</f>
        <v>6</v>
      </c>
      <c r="BH253">
        <f t="shared" ca="1" si="152"/>
        <v>1</v>
      </c>
      <c r="BI253">
        <f t="shared" ca="1" si="153"/>
        <v>5</v>
      </c>
      <c r="BJ253">
        <f t="shared" ca="1" si="154"/>
        <v>6</v>
      </c>
      <c r="BK253">
        <f t="shared" ca="1" si="155"/>
        <v>2</v>
      </c>
      <c r="BL253">
        <f t="shared" ca="1" si="156"/>
        <v>2</v>
      </c>
      <c r="BM253" s="19" cm="1">
        <f t="array" aca="1" ref="BM253" ca="1">INDEX(Abilities[Element ID], $BL253)</f>
        <v>1</v>
      </c>
      <c r="BN253" s="19" cm="1">
        <f t="array" aca="1" ref="BN253" ca="1">INDEX(Abilities[Stamina Cost], $BL253)</f>
        <v>6</v>
      </c>
      <c r="BO253" s="19" cm="1">
        <f t="array" aca="1" ref="BO253" ca="1">INDEX(Abilities[Min Damage], $BL253)</f>
        <v>10</v>
      </c>
      <c r="BP253" s="19" cm="1">
        <f t="array" aca="1" ref="BP253" ca="1">INDEX(Abilities[Max Damage], $BL253)</f>
        <v>25</v>
      </c>
      <c r="BQ253" s="15">
        <f t="shared" ca="1" si="157"/>
        <v>14.462090365410756</v>
      </c>
      <c r="BR253" t="str" cm="1">
        <f t="array" aca="1" ref="BR253" ca="1">INDEX(Abilities[Special Effect], BL253)</f>
        <v>Sunder</v>
      </c>
      <c r="BS253" t="b" cm="1">
        <f t="array" aca="1" ref="BS253" ca="1">RAND() &lt;INDEX(Abilities[Effect Chance], BL253)*BA253/100</f>
        <v>1</v>
      </c>
      <c r="BT253" t="str">
        <f t="shared" ca="1" si="158"/>
        <v>Sunder</v>
      </c>
      <c r="BU253" s="15">
        <f t="shared" ca="1" si="159"/>
        <v>14.462090365410756</v>
      </c>
      <c r="BV253" s="15">
        <f t="shared" ca="1" si="132"/>
        <v>5.3119567245831911</v>
      </c>
      <c r="BW253" t="b">
        <f t="shared" ca="1" si="160"/>
        <v>1</v>
      </c>
      <c r="BX253" t="b">
        <f ca="1">AND(BW253, AT253=COUNTA(Parties[Opponent Party]))</f>
        <v>1</v>
      </c>
      <c r="BY253" s="15" cm="1">
        <f t="array" aca="1" ref="BY253" ca="1">INDEX(ElementMultiplier, AA253, BB253)*100/AZ253</f>
        <v>3.8461538461538463</v>
      </c>
      <c r="BZ253" s="19">
        <f t="shared" ca="1" si="134"/>
        <v>20</v>
      </c>
      <c r="CA253" s="19">
        <f t="shared" ca="1" si="135"/>
        <v>0</v>
      </c>
      <c r="CB253" s="19">
        <f t="shared" ca="1" si="136"/>
        <v>44</v>
      </c>
      <c r="CC253" s="19">
        <f t="shared" ca="1" si="137"/>
        <v>100</v>
      </c>
      <c r="CD253" s="19">
        <f t="shared" ca="1" si="138"/>
        <v>26</v>
      </c>
      <c r="CE253" s="19">
        <f t="shared" ca="1" si="139"/>
        <v>70</v>
      </c>
      <c r="CF253" t="str">
        <f t="shared" ca="1" si="161"/>
        <v>Player</v>
      </c>
    </row>
    <row r="254" spans="8:84">
      <c r="H254">
        <f t="shared" ca="1" si="141"/>
        <v>1</v>
      </c>
      <c r="I254" cm="1">
        <f t="array" aca="1" ref="I254" ca="1">IF(H254=H253, I253, INDEX(Parties[Player ID], H254))</f>
        <v>1</v>
      </c>
      <c r="J254" t="str" cm="1">
        <f t="array" aca="1" ref="J254" ca="1">IF(I254=I253,J253, INDEX(Monsters[Name], I254))</f>
        <v>Hades</v>
      </c>
      <c r="K254" cm="1">
        <f t="array" aca="1" ref="K254" ca="1">IF(AND($H254=$H253, CF253=""), AO253, INDEX(Monsters[Health], $I254))</f>
        <v>80</v>
      </c>
      <c r="L254" cm="1">
        <f t="array" aca="1" ref="L254" ca="1">IF(AND($H254=$H253, $CF253=""), AP253, INDEX(Monsters[Stamina], $I254))</f>
        <v>80</v>
      </c>
      <c r="M254" s="19" cm="1">
        <f t="array" aca="1" ref="M254" ca="1">IF(AND($H254=$H253, $CF253=""), AQ253, INDEX(Monsters[Attack], $I254))</f>
        <v>70</v>
      </c>
      <c r="N254" s="19" cm="1">
        <f t="array" aca="1" ref="N254" ca="1">IF(AND($H254=$H253, $CF253=""), AR253, INDEX(Monsters[Defense], $I254))</f>
        <v>65</v>
      </c>
      <c r="O254" s="19" cm="1">
        <f t="array" aca="1" ref="O254" ca="1">IF(AND($H254=$H253, $CF253=""), AS253, INDEX(Monsters[Luck], $I254))</f>
        <v>50</v>
      </c>
      <c r="P254" cm="1">
        <f t="array" aca="1" ref="P254" ca="1">IF(I254=I253, P253, MATCH(INDEX(Monsters[Element], I254), Elements, 0))</f>
        <v>1</v>
      </c>
      <c r="Q254" s="4" cm="1">
        <f t="array" aca="1" ref="Q254" ca="1">INDEX(Monsters[Chance to Use 2], I254)</f>
        <v>0.55000000000000004</v>
      </c>
      <c r="R254" cm="1">
        <f t="array" aca="1" ref="R254" ca="1">INDEX(Monsters[Ability 1 ID], I254)</f>
        <v>1</v>
      </c>
      <c r="S254" cm="1">
        <f t="array" aca="1" ref="S254" ca="1">INDEX(Monsters[Ability 2 ID], I254)</f>
        <v>7</v>
      </c>
      <c r="T254" cm="1">
        <f t="array" aca="1" ref="T254" ca="1">INDEX(Abilities[Stamina Cost], R254)</f>
        <v>5</v>
      </c>
      <c r="U254" cm="1">
        <f t="array" aca="1" ref="U254" ca="1">INDEX(Abilities[Stamina Cost], S254)</f>
        <v>5</v>
      </c>
      <c r="V254">
        <f t="shared" ca="1" si="142"/>
        <v>1</v>
      </c>
      <c r="W254">
        <f t="shared" ca="1" si="143"/>
        <v>5</v>
      </c>
      <c r="X254">
        <f t="shared" ca="1" si="144"/>
        <v>5</v>
      </c>
      <c r="Y254">
        <f t="shared" ca="1" si="145"/>
        <v>2</v>
      </c>
      <c r="Z254">
        <f t="shared" ca="1" si="146"/>
        <v>7</v>
      </c>
      <c r="AA254" s="19" cm="1">
        <f t="array" aca="1" ref="AA254" ca="1">INDEX(Abilities[Element ID], $Z254)</f>
        <v>3</v>
      </c>
      <c r="AB254" s="19" cm="1">
        <f t="array" aca="1" ref="AB254" ca="1">INDEX(Abilities[Stamina Cost], $Z254)</f>
        <v>5</v>
      </c>
      <c r="AC254" s="19" cm="1">
        <f t="array" aca="1" ref="AC254" ca="1">INDEX(Abilities[Min Damage], $Z254)</f>
        <v>5</v>
      </c>
      <c r="AD254" s="19" cm="1">
        <f t="array" aca="1" ref="AD254" ca="1">INDEX(Abilities[Max Damage], $Z254)</f>
        <v>10</v>
      </c>
      <c r="AE254" s="15">
        <f t="shared" ca="1" si="147"/>
        <v>4.4568737737202584</v>
      </c>
      <c r="AF254" t="str" cm="1">
        <f t="array" aca="1" ref="AF254" ca="1">INDEX(Abilities[Special Effect], Z254)</f>
        <v>Fortify</v>
      </c>
      <c r="AG254" t="b" cm="1">
        <f t="array" aca="1" ref="AG254" ca="1">RAND() &lt;INDEX(Abilities[Effect Chance], Z254)*O254/100</f>
        <v>0</v>
      </c>
      <c r="AH254" t="str">
        <f t="shared" ca="1" si="148"/>
        <v/>
      </c>
      <c r="AI254" s="15">
        <f t="shared" ca="1" si="149"/>
        <v>4.4568737737202584</v>
      </c>
      <c r="AJ254" s="15">
        <f t="shared" ca="1" si="115"/>
        <v>7.3168740187840875</v>
      </c>
      <c r="AK254" t="b">
        <f t="shared" ca="1" si="150"/>
        <v>0</v>
      </c>
      <c r="AL254" t="b">
        <f ca="1">AND(AK254, H254=COUNTA(Parties[Player Party]))</f>
        <v>0</v>
      </c>
      <c r="AM254" s="15" cm="1">
        <f t="array" aca="1" ref="AM254" ca="1">INDEX(ElementMultiplier, BM254, P254)*100/N254</f>
        <v>0.76923076923076927</v>
      </c>
      <c r="AN254" s="15">
        <f t="shared" ca="1" si="117"/>
        <v>6</v>
      </c>
      <c r="AO254" s="19">
        <f t="shared" ca="1" si="118"/>
        <v>74</v>
      </c>
      <c r="AP254" s="19">
        <f t="shared" ca="1" si="119"/>
        <v>75</v>
      </c>
      <c r="AQ254" s="19">
        <f t="shared" ca="1" si="120"/>
        <v>70</v>
      </c>
      <c r="AR254" s="19">
        <f t="shared" ca="1" si="121"/>
        <v>65</v>
      </c>
      <c r="AS254" s="19">
        <f t="shared" ca="1" si="122"/>
        <v>50</v>
      </c>
      <c r="AT254">
        <f t="shared" ca="1" si="151"/>
        <v>1</v>
      </c>
      <c r="AU254" cm="1">
        <f t="array" aca="1" ref="AU254" ca="1">IF(AT254=AT253, AU253, INDEX(Parties[Opponent ID], AT254))</f>
        <v>8</v>
      </c>
      <c r="AV254" t="str" cm="1">
        <f t="array" aca="1" ref="AV254" ca="1">IF(AU254=AU253,AV253, INDEX(Monsters[Name], AU254))</f>
        <v>Ripper</v>
      </c>
      <c r="AW254" cm="1">
        <f t="array" aca="1" ref="AW254" ca="1">IF(AND($AT254=$AT253, $CF253=""), CA253, INDEX(Monsters[Health], $AU254))</f>
        <v>120</v>
      </c>
      <c r="AX254" cm="1">
        <f t="array" aca="1" ref="AX254" ca="1">IF(AND($AT254=$AT253, $CF253=""), CB253, INDEX(Monsters[Stamina], $AU254))</f>
        <v>90</v>
      </c>
      <c r="AY254" s="19" cm="1">
        <f t="array" aca="1" ref="AY254" ca="1">IF(AND($AT254=$AT253, $CF253=""), CC253, INDEX(Monsters[Attack], $AU254))</f>
        <v>100</v>
      </c>
      <c r="AZ254" s="19" cm="1">
        <f t="array" aca="1" ref="AZ254" ca="1">IF(AND($AT254=$AT253, $CF253=""), CD253, INDEX(Monsters[Defense], $AU254))</f>
        <v>18</v>
      </c>
      <c r="BA254" s="19" cm="1">
        <f t="array" aca="1" ref="BA254" ca="1">IF(AND($AT254=$AT253, $CF253=""), CE253, INDEX(Monsters[Luck], $AU254))</f>
        <v>70</v>
      </c>
      <c r="BB254" cm="1">
        <f t="array" aca="1" ref="BB254" ca="1">IF(AU254=AU253, BB253, MATCH(INDEX(Monsters[Element], AU254), Elements, 0))</f>
        <v>6</v>
      </c>
      <c r="BC254" s="4" cm="1">
        <f t="array" aca="1" ref="BC254" ca="1">INDEX(Monsters[Chance to Use 2], AU254)</f>
        <v>0.25</v>
      </c>
      <c r="BD254" cm="1">
        <f t="array" aca="1" ref="BD254" ca="1">INDEX(Monsters[Ability 1 ID], AU254)</f>
        <v>7</v>
      </c>
      <c r="BE254" cm="1">
        <f t="array" aca="1" ref="BE254" ca="1">INDEX(Monsters[Ability 2 ID], AU254)</f>
        <v>2</v>
      </c>
      <c r="BF254" cm="1">
        <f t="array" aca="1" ref="BF254" ca="1">INDEX(Abilities[Stamina Cost], BD254)</f>
        <v>5</v>
      </c>
      <c r="BG254" cm="1">
        <f t="array" aca="1" ref="BG254" ca="1">INDEX(Abilities[Stamina Cost], BE254)</f>
        <v>6</v>
      </c>
      <c r="BH254">
        <f t="shared" ca="1" si="152"/>
        <v>1</v>
      </c>
      <c r="BI254">
        <f t="shared" ca="1" si="153"/>
        <v>5</v>
      </c>
      <c r="BJ254">
        <f t="shared" ca="1" si="154"/>
        <v>6</v>
      </c>
      <c r="BK254">
        <f t="shared" ca="1" si="155"/>
        <v>1</v>
      </c>
      <c r="BL254">
        <f t="shared" ca="1" si="156"/>
        <v>7</v>
      </c>
      <c r="BM254" s="19" cm="1">
        <f t="array" aca="1" ref="BM254" ca="1">INDEX(Abilities[Element ID], $BL254)</f>
        <v>3</v>
      </c>
      <c r="BN254" s="19" cm="1">
        <f t="array" aca="1" ref="BN254" ca="1">INDEX(Abilities[Stamina Cost], $BL254)</f>
        <v>5</v>
      </c>
      <c r="BO254" s="19" cm="1">
        <f t="array" aca="1" ref="BO254" ca="1">INDEX(Abilities[Min Damage], $BL254)</f>
        <v>5</v>
      </c>
      <c r="BP254" s="19" cm="1">
        <f t="array" aca="1" ref="BP254" ca="1">INDEX(Abilities[Max Damage], $BL254)</f>
        <v>10</v>
      </c>
      <c r="BQ254" s="15">
        <f t="shared" ca="1" si="157"/>
        <v>7.3168740187840875</v>
      </c>
      <c r="BR254" t="str" cm="1">
        <f t="array" aca="1" ref="BR254" ca="1">INDEX(Abilities[Special Effect], BL254)</f>
        <v>Fortify</v>
      </c>
      <c r="BS254" t="b" cm="1">
        <f t="array" aca="1" ref="BS254" ca="1">RAND() &lt;INDEX(Abilities[Effect Chance], BL254)*BA254/100</f>
        <v>0</v>
      </c>
      <c r="BT254" t="str">
        <f t="shared" ca="1" si="158"/>
        <v/>
      </c>
      <c r="BU254" s="15">
        <f t="shared" ca="1" si="159"/>
        <v>7.3168740187840875</v>
      </c>
      <c r="BV254" s="15">
        <f t="shared" ca="1" si="132"/>
        <v>4.4568737737202584</v>
      </c>
      <c r="BW254" t="b">
        <f t="shared" ca="1" si="160"/>
        <v>0</v>
      </c>
      <c r="BX254" t="b">
        <f ca="1">AND(BW254, AT254=COUNTA(Parties[Opponent Party]))</f>
        <v>0</v>
      </c>
      <c r="BY254" s="15" cm="1">
        <f t="array" aca="1" ref="BY254" ca="1">INDEX(ElementMultiplier, AA254, BB254)*100/AZ254</f>
        <v>5.5555555555555554</v>
      </c>
      <c r="BZ254" s="19">
        <f t="shared" ca="1" si="134"/>
        <v>25</v>
      </c>
      <c r="CA254" s="19">
        <f t="shared" ca="1" si="135"/>
        <v>95</v>
      </c>
      <c r="CB254" s="19">
        <f t="shared" ca="1" si="136"/>
        <v>85</v>
      </c>
      <c r="CC254" s="19">
        <f t="shared" ca="1" si="137"/>
        <v>100</v>
      </c>
      <c r="CD254" s="19">
        <f t="shared" ca="1" si="138"/>
        <v>18</v>
      </c>
      <c r="CE254" s="19">
        <f t="shared" ca="1" si="139"/>
        <v>70</v>
      </c>
      <c r="CF254" t="str">
        <f t="shared" ca="1" si="161"/>
        <v/>
      </c>
    </row>
    <row r="255" spans="8:84">
      <c r="H255">
        <f t="shared" ca="1" si="141"/>
        <v>1</v>
      </c>
      <c r="I255" cm="1">
        <f t="array" aca="1" ref="I255" ca="1">IF(H255=H254, I254, INDEX(Parties[Player ID], H255))</f>
        <v>1</v>
      </c>
      <c r="J255" t="str" cm="1">
        <f t="array" aca="1" ref="J255" ca="1">IF(I255=I254,J254, INDEX(Monsters[Name], I255))</f>
        <v>Hades</v>
      </c>
      <c r="K255" cm="1">
        <f t="array" aca="1" ref="K255" ca="1">IF(AND($H255=$H254, CF254=""), AO254, INDEX(Monsters[Health], $I255))</f>
        <v>74</v>
      </c>
      <c r="L255" cm="1">
        <f t="array" aca="1" ref="L255" ca="1">IF(AND($H255=$H254, $CF254=""), AP254, INDEX(Monsters[Stamina], $I255))</f>
        <v>75</v>
      </c>
      <c r="M255" s="19" cm="1">
        <f t="array" aca="1" ref="M255" ca="1">IF(AND($H255=$H254, $CF254=""), AQ254, INDEX(Monsters[Attack], $I255))</f>
        <v>70</v>
      </c>
      <c r="N255" s="19" cm="1">
        <f t="array" aca="1" ref="N255" ca="1">IF(AND($H255=$H254, $CF254=""), AR254, INDEX(Monsters[Defense], $I255))</f>
        <v>65</v>
      </c>
      <c r="O255" s="19" cm="1">
        <f t="array" aca="1" ref="O255" ca="1">IF(AND($H255=$H254, $CF254=""), AS254, INDEX(Monsters[Luck], $I255))</f>
        <v>50</v>
      </c>
      <c r="P255" cm="1">
        <f t="array" aca="1" ref="P255" ca="1">IF(I255=I254, P254, MATCH(INDEX(Monsters[Element], I255), Elements, 0))</f>
        <v>1</v>
      </c>
      <c r="Q255" s="4" cm="1">
        <f t="array" aca="1" ref="Q255" ca="1">INDEX(Monsters[Chance to Use 2], I255)</f>
        <v>0.55000000000000004</v>
      </c>
      <c r="R255" cm="1">
        <f t="array" aca="1" ref="R255" ca="1">INDEX(Monsters[Ability 1 ID], I255)</f>
        <v>1</v>
      </c>
      <c r="S255" cm="1">
        <f t="array" aca="1" ref="S255" ca="1">INDEX(Monsters[Ability 2 ID], I255)</f>
        <v>7</v>
      </c>
      <c r="T255" cm="1">
        <f t="array" aca="1" ref="T255" ca="1">INDEX(Abilities[Stamina Cost], R255)</f>
        <v>5</v>
      </c>
      <c r="U255" cm="1">
        <f t="array" aca="1" ref="U255" ca="1">INDEX(Abilities[Stamina Cost], S255)</f>
        <v>5</v>
      </c>
      <c r="V255">
        <f t="shared" ca="1" si="142"/>
        <v>1</v>
      </c>
      <c r="W255">
        <f t="shared" ca="1" si="143"/>
        <v>5</v>
      </c>
      <c r="X255">
        <f t="shared" ca="1" si="144"/>
        <v>5</v>
      </c>
      <c r="Y255">
        <f t="shared" ca="1" si="145"/>
        <v>1</v>
      </c>
      <c r="Z255">
        <f t="shared" ca="1" si="146"/>
        <v>1</v>
      </c>
      <c r="AA255" s="19" cm="1">
        <f t="array" aca="1" ref="AA255" ca="1">INDEX(Abilities[Element ID], $Z255)</f>
        <v>1</v>
      </c>
      <c r="AB255" s="19" cm="1">
        <f t="array" aca="1" ref="AB255" ca="1">INDEX(Abilities[Stamina Cost], $Z255)</f>
        <v>5</v>
      </c>
      <c r="AC255" s="19" cm="1">
        <f t="array" aca="1" ref="AC255" ca="1">INDEX(Abilities[Min Damage], $Z255)</f>
        <v>3.5</v>
      </c>
      <c r="AD255" s="19" cm="1">
        <f t="array" aca="1" ref="AD255" ca="1">INDEX(Abilities[Max Damage], $Z255)</f>
        <v>10</v>
      </c>
      <c r="AE255" s="15">
        <f t="shared" ca="1" si="147"/>
        <v>5.5830219611722809</v>
      </c>
      <c r="AF255" t="str" cm="1">
        <f t="array" aca="1" ref="AF255" ca="1">INDEX(Abilities[Special Effect], Z255)</f>
        <v>Hit Chance</v>
      </c>
      <c r="AG255" t="b" cm="1">
        <f t="array" aca="1" ref="AG255" ca="1">RAND() &lt;INDEX(Abilities[Effect Chance], Z255)*O255/100</f>
        <v>1</v>
      </c>
      <c r="AH255" t="str">
        <f t="shared" ca="1" si="148"/>
        <v>Hit Chance</v>
      </c>
      <c r="AI255" s="15">
        <f t="shared" ca="1" si="149"/>
        <v>5.5830219611722809</v>
      </c>
      <c r="AJ255" s="15">
        <f t="shared" ca="1" si="115"/>
        <v>7.3465473989786076</v>
      </c>
      <c r="AK255" t="b">
        <f t="shared" ca="1" si="150"/>
        <v>0</v>
      </c>
      <c r="AL255" t="b">
        <f ca="1">AND(AK255, H255=COUNTA(Parties[Player Party]))</f>
        <v>0</v>
      </c>
      <c r="AM255" s="15" cm="1">
        <f t="array" aca="1" ref="AM255" ca="1">INDEX(ElementMultiplier, BM255, P255)*100/N255</f>
        <v>0.76923076923076927</v>
      </c>
      <c r="AN255" s="15">
        <f t="shared" ca="1" si="117"/>
        <v>6</v>
      </c>
      <c r="AO255" s="19">
        <f t="shared" ca="1" si="118"/>
        <v>68</v>
      </c>
      <c r="AP255" s="19">
        <f t="shared" ca="1" si="119"/>
        <v>70</v>
      </c>
      <c r="AQ255" s="19">
        <f t="shared" ca="1" si="120"/>
        <v>70</v>
      </c>
      <c r="AR255" s="19">
        <f t="shared" ca="1" si="121"/>
        <v>65</v>
      </c>
      <c r="AS255" s="19">
        <f t="shared" ca="1" si="122"/>
        <v>50</v>
      </c>
      <c r="AT255">
        <f t="shared" ca="1" si="151"/>
        <v>1</v>
      </c>
      <c r="AU255" cm="1">
        <f t="array" aca="1" ref="AU255" ca="1">IF(AT255=AT254, AU254, INDEX(Parties[Opponent ID], AT255))</f>
        <v>8</v>
      </c>
      <c r="AV255" t="str" cm="1">
        <f t="array" aca="1" ref="AV255" ca="1">IF(AU255=AU254,AV254, INDEX(Monsters[Name], AU255))</f>
        <v>Ripper</v>
      </c>
      <c r="AW255" cm="1">
        <f t="array" aca="1" ref="AW255" ca="1">IF(AND($AT255=$AT254, $CF254=""), CA254, INDEX(Monsters[Health], $AU255))</f>
        <v>95</v>
      </c>
      <c r="AX255" cm="1">
        <f t="array" aca="1" ref="AX255" ca="1">IF(AND($AT255=$AT254, $CF254=""), CB254, INDEX(Monsters[Stamina], $AU255))</f>
        <v>85</v>
      </c>
      <c r="AY255" s="19" cm="1">
        <f t="array" aca="1" ref="AY255" ca="1">IF(AND($AT255=$AT254, $CF254=""), CC254, INDEX(Monsters[Attack], $AU255))</f>
        <v>100</v>
      </c>
      <c r="AZ255" s="19" cm="1">
        <f t="array" aca="1" ref="AZ255" ca="1">IF(AND($AT255=$AT254, $CF254=""), CD254, INDEX(Monsters[Defense], $AU255))</f>
        <v>18</v>
      </c>
      <c r="BA255" s="19" cm="1">
        <f t="array" aca="1" ref="BA255" ca="1">IF(AND($AT255=$AT254, $CF254=""), CE254, INDEX(Monsters[Luck], $AU255))</f>
        <v>70</v>
      </c>
      <c r="BB255" cm="1">
        <f t="array" aca="1" ref="BB255" ca="1">IF(AU255=AU254, BB254, MATCH(INDEX(Monsters[Element], AU255), Elements, 0))</f>
        <v>6</v>
      </c>
      <c r="BC255" s="4" cm="1">
        <f t="array" aca="1" ref="BC255" ca="1">INDEX(Monsters[Chance to Use 2], AU255)</f>
        <v>0.25</v>
      </c>
      <c r="BD255" cm="1">
        <f t="array" aca="1" ref="BD255" ca="1">INDEX(Monsters[Ability 1 ID], AU255)</f>
        <v>7</v>
      </c>
      <c r="BE255" cm="1">
        <f t="array" aca="1" ref="BE255" ca="1">INDEX(Monsters[Ability 2 ID], AU255)</f>
        <v>2</v>
      </c>
      <c r="BF255" cm="1">
        <f t="array" aca="1" ref="BF255" ca="1">INDEX(Abilities[Stamina Cost], BD255)</f>
        <v>5</v>
      </c>
      <c r="BG255" cm="1">
        <f t="array" aca="1" ref="BG255" ca="1">INDEX(Abilities[Stamina Cost], BE255)</f>
        <v>6</v>
      </c>
      <c r="BH255">
        <f t="shared" ca="1" si="152"/>
        <v>1</v>
      </c>
      <c r="BI255">
        <f t="shared" ca="1" si="153"/>
        <v>5</v>
      </c>
      <c r="BJ255">
        <f t="shared" ca="1" si="154"/>
        <v>6</v>
      </c>
      <c r="BK255">
        <f t="shared" ca="1" si="155"/>
        <v>1</v>
      </c>
      <c r="BL255">
        <f t="shared" ca="1" si="156"/>
        <v>7</v>
      </c>
      <c r="BM255" s="19" cm="1">
        <f t="array" aca="1" ref="BM255" ca="1">INDEX(Abilities[Element ID], $BL255)</f>
        <v>3</v>
      </c>
      <c r="BN255" s="19" cm="1">
        <f t="array" aca="1" ref="BN255" ca="1">INDEX(Abilities[Stamina Cost], $BL255)</f>
        <v>5</v>
      </c>
      <c r="BO255" s="19" cm="1">
        <f t="array" aca="1" ref="BO255" ca="1">INDEX(Abilities[Min Damage], $BL255)</f>
        <v>5</v>
      </c>
      <c r="BP255" s="19" cm="1">
        <f t="array" aca="1" ref="BP255" ca="1">INDEX(Abilities[Max Damage], $BL255)</f>
        <v>10</v>
      </c>
      <c r="BQ255" s="15">
        <f t="shared" ca="1" si="157"/>
        <v>7.3465473989786076</v>
      </c>
      <c r="BR255" t="str" cm="1">
        <f t="array" aca="1" ref="BR255" ca="1">INDEX(Abilities[Special Effect], BL255)</f>
        <v>Fortify</v>
      </c>
      <c r="BS255" t="b" cm="1">
        <f t="array" aca="1" ref="BS255" ca="1">RAND() &lt;INDEX(Abilities[Effect Chance], BL255)*BA255/100</f>
        <v>0</v>
      </c>
      <c r="BT255" t="str">
        <f t="shared" ca="1" si="158"/>
        <v/>
      </c>
      <c r="BU255" s="15">
        <f t="shared" ca="1" si="159"/>
        <v>7.3465473989786076</v>
      </c>
      <c r="BV255" s="15">
        <f t="shared" ca="1" si="132"/>
        <v>5.5830219611722809</v>
      </c>
      <c r="BW255" t="b">
        <f t="shared" ca="1" si="160"/>
        <v>0</v>
      </c>
      <c r="BX255" t="b">
        <f ca="1">AND(BW255, AT255=COUNTA(Parties[Opponent Party]))</f>
        <v>0</v>
      </c>
      <c r="BY255" s="15" cm="1">
        <f t="array" aca="1" ref="BY255" ca="1">INDEX(ElementMultiplier, AA255, BB255)*100/AZ255</f>
        <v>8.3333333333333339</v>
      </c>
      <c r="BZ255" s="19">
        <f t="shared" ca="1" si="134"/>
        <v>47</v>
      </c>
      <c r="CA255" s="19">
        <f t="shared" ca="1" si="135"/>
        <v>48</v>
      </c>
      <c r="CB255" s="19">
        <f t="shared" ca="1" si="136"/>
        <v>80</v>
      </c>
      <c r="CC255" s="19">
        <f t="shared" ca="1" si="137"/>
        <v>100</v>
      </c>
      <c r="CD255" s="19">
        <f t="shared" ca="1" si="138"/>
        <v>18</v>
      </c>
      <c r="CE255" s="19">
        <f t="shared" ca="1" si="139"/>
        <v>70</v>
      </c>
      <c r="CF255" t="str">
        <f t="shared" ca="1" si="161"/>
        <v/>
      </c>
    </row>
    <row r="256" spans="8:84">
      <c r="H256">
        <f t="shared" ca="1" si="141"/>
        <v>1</v>
      </c>
      <c r="I256" cm="1">
        <f t="array" aca="1" ref="I256" ca="1">IF(H256=H255, I255, INDEX(Parties[Player ID], H256))</f>
        <v>1</v>
      </c>
      <c r="J256" t="str" cm="1">
        <f t="array" aca="1" ref="J256" ca="1">IF(I256=I255,J255, INDEX(Monsters[Name], I256))</f>
        <v>Hades</v>
      </c>
      <c r="K256" cm="1">
        <f t="array" aca="1" ref="K256" ca="1">IF(AND($H256=$H255, CF255=""), AO255, INDEX(Monsters[Health], $I256))</f>
        <v>68</v>
      </c>
      <c r="L256" cm="1">
        <f t="array" aca="1" ref="L256" ca="1">IF(AND($H256=$H255, $CF255=""), AP255, INDEX(Monsters[Stamina], $I256))</f>
        <v>70</v>
      </c>
      <c r="M256" s="19" cm="1">
        <f t="array" aca="1" ref="M256" ca="1">IF(AND($H256=$H255, $CF255=""), AQ255, INDEX(Monsters[Attack], $I256))</f>
        <v>70</v>
      </c>
      <c r="N256" s="19" cm="1">
        <f t="array" aca="1" ref="N256" ca="1">IF(AND($H256=$H255, $CF255=""), AR255, INDEX(Monsters[Defense], $I256))</f>
        <v>65</v>
      </c>
      <c r="O256" s="19" cm="1">
        <f t="array" aca="1" ref="O256" ca="1">IF(AND($H256=$H255, $CF255=""), AS255, INDEX(Monsters[Luck], $I256))</f>
        <v>50</v>
      </c>
      <c r="P256" cm="1">
        <f t="array" aca="1" ref="P256" ca="1">IF(I256=I255, P255, MATCH(INDEX(Monsters[Element], I256), Elements, 0))</f>
        <v>1</v>
      </c>
      <c r="Q256" s="4" cm="1">
        <f t="array" aca="1" ref="Q256" ca="1">INDEX(Monsters[Chance to Use 2], I256)</f>
        <v>0.55000000000000004</v>
      </c>
      <c r="R256" cm="1">
        <f t="array" aca="1" ref="R256" ca="1">INDEX(Monsters[Ability 1 ID], I256)</f>
        <v>1</v>
      </c>
      <c r="S256" cm="1">
        <f t="array" aca="1" ref="S256" ca="1">INDEX(Monsters[Ability 2 ID], I256)</f>
        <v>7</v>
      </c>
      <c r="T256" cm="1">
        <f t="array" aca="1" ref="T256" ca="1">INDEX(Abilities[Stamina Cost], R256)</f>
        <v>5</v>
      </c>
      <c r="U256" cm="1">
        <f t="array" aca="1" ref="U256" ca="1">INDEX(Abilities[Stamina Cost], S256)</f>
        <v>5</v>
      </c>
      <c r="V256">
        <f t="shared" ca="1" si="142"/>
        <v>1</v>
      </c>
      <c r="W256">
        <f t="shared" ca="1" si="143"/>
        <v>5</v>
      </c>
      <c r="X256">
        <f t="shared" ca="1" si="144"/>
        <v>5</v>
      </c>
      <c r="Y256">
        <f t="shared" ca="1" si="145"/>
        <v>1</v>
      </c>
      <c r="Z256">
        <f t="shared" ca="1" si="146"/>
        <v>1</v>
      </c>
      <c r="AA256" s="19" cm="1">
        <f t="array" aca="1" ref="AA256" ca="1">INDEX(Abilities[Element ID], $Z256)</f>
        <v>1</v>
      </c>
      <c r="AB256" s="19" cm="1">
        <f t="array" aca="1" ref="AB256" ca="1">INDEX(Abilities[Stamina Cost], $Z256)</f>
        <v>5</v>
      </c>
      <c r="AC256" s="19" cm="1">
        <f t="array" aca="1" ref="AC256" ca="1">INDEX(Abilities[Min Damage], $Z256)</f>
        <v>3.5</v>
      </c>
      <c r="AD256" s="19" cm="1">
        <f t="array" aca="1" ref="AD256" ca="1">INDEX(Abilities[Max Damage], $Z256)</f>
        <v>10</v>
      </c>
      <c r="AE256" s="15">
        <f t="shared" ca="1" si="147"/>
        <v>4.2948775821549523</v>
      </c>
      <c r="AF256" t="str" cm="1">
        <f t="array" aca="1" ref="AF256" ca="1">INDEX(Abilities[Special Effect], Z256)</f>
        <v>Hit Chance</v>
      </c>
      <c r="AG256" t="b" cm="1">
        <f t="array" aca="1" ref="AG256" ca="1">RAND() &lt;INDEX(Abilities[Effect Chance], Z256)*O256/100</f>
        <v>0</v>
      </c>
      <c r="AH256" t="str">
        <f t="shared" ca="1" si="148"/>
        <v/>
      </c>
      <c r="AI256" s="15">
        <f t="shared" ca="1" si="149"/>
        <v>0</v>
      </c>
      <c r="AJ256" s="15">
        <f t="shared" ca="1" si="115"/>
        <v>23.647168568997802</v>
      </c>
      <c r="AK256" t="b">
        <f t="shared" ca="1" si="150"/>
        <v>0</v>
      </c>
      <c r="AL256" t="b">
        <f ca="1">AND(AK256, H256=COUNTA(Parties[Player Party]))</f>
        <v>0</v>
      </c>
      <c r="AM256" s="15" cm="1">
        <f t="array" aca="1" ref="AM256" ca="1">INDEX(ElementMultiplier, BM256, P256)*100/N256</f>
        <v>1.5384615384615385</v>
      </c>
      <c r="AN256" s="15">
        <f t="shared" ca="1" si="117"/>
        <v>36</v>
      </c>
      <c r="AO256" s="19">
        <f t="shared" ca="1" si="118"/>
        <v>32</v>
      </c>
      <c r="AP256" s="19">
        <f t="shared" ca="1" si="119"/>
        <v>65</v>
      </c>
      <c r="AQ256" s="19">
        <f t="shared" ca="1" si="120"/>
        <v>70</v>
      </c>
      <c r="AR256" s="19">
        <f t="shared" ca="1" si="121"/>
        <v>59</v>
      </c>
      <c r="AS256" s="19">
        <f t="shared" ca="1" si="122"/>
        <v>50</v>
      </c>
      <c r="AT256">
        <f t="shared" ca="1" si="151"/>
        <v>1</v>
      </c>
      <c r="AU256" cm="1">
        <f t="array" aca="1" ref="AU256" ca="1">IF(AT256=AT255, AU255, INDEX(Parties[Opponent ID], AT256))</f>
        <v>8</v>
      </c>
      <c r="AV256" t="str" cm="1">
        <f t="array" aca="1" ref="AV256" ca="1">IF(AU256=AU255,AV255, INDEX(Monsters[Name], AU256))</f>
        <v>Ripper</v>
      </c>
      <c r="AW256" cm="1">
        <f t="array" aca="1" ref="AW256" ca="1">IF(AND($AT256=$AT255, $CF255=""), CA255, INDEX(Monsters[Health], $AU256))</f>
        <v>48</v>
      </c>
      <c r="AX256" cm="1">
        <f t="array" aca="1" ref="AX256" ca="1">IF(AND($AT256=$AT255, $CF255=""), CB255, INDEX(Monsters[Stamina], $AU256))</f>
        <v>80</v>
      </c>
      <c r="AY256" s="19" cm="1">
        <f t="array" aca="1" ref="AY256" ca="1">IF(AND($AT256=$AT255, $CF255=""), CC255, INDEX(Monsters[Attack], $AU256))</f>
        <v>100</v>
      </c>
      <c r="AZ256" s="19" cm="1">
        <f t="array" aca="1" ref="AZ256" ca="1">IF(AND($AT256=$AT255, $CF255=""), CD255, INDEX(Monsters[Defense], $AU256))</f>
        <v>18</v>
      </c>
      <c r="BA256" s="19" cm="1">
        <f t="array" aca="1" ref="BA256" ca="1">IF(AND($AT256=$AT255, $CF255=""), CE255, INDEX(Monsters[Luck], $AU256))</f>
        <v>70</v>
      </c>
      <c r="BB256" cm="1">
        <f t="array" aca="1" ref="BB256" ca="1">IF(AU256=AU255, BB255, MATCH(INDEX(Monsters[Element], AU256), Elements, 0))</f>
        <v>6</v>
      </c>
      <c r="BC256" s="4" cm="1">
        <f t="array" aca="1" ref="BC256" ca="1">INDEX(Monsters[Chance to Use 2], AU256)</f>
        <v>0.25</v>
      </c>
      <c r="BD256" cm="1">
        <f t="array" aca="1" ref="BD256" ca="1">INDEX(Monsters[Ability 1 ID], AU256)</f>
        <v>7</v>
      </c>
      <c r="BE256" cm="1">
        <f t="array" aca="1" ref="BE256" ca="1">INDEX(Monsters[Ability 2 ID], AU256)</f>
        <v>2</v>
      </c>
      <c r="BF256" cm="1">
        <f t="array" aca="1" ref="BF256" ca="1">INDEX(Abilities[Stamina Cost], BD256)</f>
        <v>5</v>
      </c>
      <c r="BG256" cm="1">
        <f t="array" aca="1" ref="BG256" ca="1">INDEX(Abilities[Stamina Cost], BE256)</f>
        <v>6</v>
      </c>
      <c r="BH256">
        <f t="shared" ca="1" si="152"/>
        <v>1</v>
      </c>
      <c r="BI256">
        <f t="shared" ca="1" si="153"/>
        <v>5</v>
      </c>
      <c r="BJ256">
        <f t="shared" ca="1" si="154"/>
        <v>6</v>
      </c>
      <c r="BK256">
        <f t="shared" ca="1" si="155"/>
        <v>2</v>
      </c>
      <c r="BL256">
        <f t="shared" ca="1" si="156"/>
        <v>2</v>
      </c>
      <c r="BM256" s="19" cm="1">
        <f t="array" aca="1" ref="BM256" ca="1">INDEX(Abilities[Element ID], $BL256)</f>
        <v>1</v>
      </c>
      <c r="BN256" s="19" cm="1">
        <f t="array" aca="1" ref="BN256" ca="1">INDEX(Abilities[Stamina Cost], $BL256)</f>
        <v>6</v>
      </c>
      <c r="BO256" s="19" cm="1">
        <f t="array" aca="1" ref="BO256" ca="1">INDEX(Abilities[Min Damage], $BL256)</f>
        <v>10</v>
      </c>
      <c r="BP256" s="19" cm="1">
        <f t="array" aca="1" ref="BP256" ca="1">INDEX(Abilities[Max Damage], $BL256)</f>
        <v>25</v>
      </c>
      <c r="BQ256" s="15">
        <f t="shared" ca="1" si="157"/>
        <v>23.647168568997802</v>
      </c>
      <c r="BR256" t="str" cm="1">
        <f t="array" aca="1" ref="BR256" ca="1">INDEX(Abilities[Special Effect], BL256)</f>
        <v>Sunder</v>
      </c>
      <c r="BS256" t="b" cm="1">
        <f t="array" aca="1" ref="BS256" ca="1">RAND() &lt;INDEX(Abilities[Effect Chance], BL256)*BA256/100</f>
        <v>1</v>
      </c>
      <c r="BT256" t="str">
        <f t="shared" ca="1" si="158"/>
        <v>Sunder</v>
      </c>
      <c r="BU256" s="15">
        <f t="shared" ca="1" si="159"/>
        <v>23.647168568997802</v>
      </c>
      <c r="BV256" s="15">
        <f t="shared" ca="1" si="132"/>
        <v>0</v>
      </c>
      <c r="BW256" t="b">
        <f t="shared" ca="1" si="160"/>
        <v>0</v>
      </c>
      <c r="BX256" t="b">
        <f ca="1">AND(BW256, AT256=COUNTA(Parties[Opponent Party]))</f>
        <v>0</v>
      </c>
      <c r="BY256" s="15" cm="1">
        <f t="array" aca="1" ref="BY256" ca="1">INDEX(ElementMultiplier, AA256, BB256)*100/AZ256</f>
        <v>8.3333333333333339</v>
      </c>
      <c r="BZ256" s="19">
        <f t="shared" ca="1" si="134"/>
        <v>0</v>
      </c>
      <c r="CA256" s="19">
        <f t="shared" ca="1" si="135"/>
        <v>48</v>
      </c>
      <c r="CB256" s="19">
        <f t="shared" ca="1" si="136"/>
        <v>74</v>
      </c>
      <c r="CC256" s="19">
        <f t="shared" ca="1" si="137"/>
        <v>100</v>
      </c>
      <c r="CD256" s="19">
        <f t="shared" ca="1" si="138"/>
        <v>18</v>
      </c>
      <c r="CE256" s="19">
        <f t="shared" ca="1" si="139"/>
        <v>70</v>
      </c>
      <c r="CF256" t="str">
        <f t="shared" ca="1" si="161"/>
        <v/>
      </c>
    </row>
    <row r="257" spans="8:84">
      <c r="H257">
        <f t="shared" ca="1" si="141"/>
        <v>1</v>
      </c>
      <c r="I257" cm="1">
        <f t="array" aca="1" ref="I257" ca="1">IF(H257=H256, I256, INDEX(Parties[Player ID], H257))</f>
        <v>1</v>
      </c>
      <c r="J257" t="str" cm="1">
        <f t="array" aca="1" ref="J257" ca="1">IF(I257=I256,J256, INDEX(Monsters[Name], I257))</f>
        <v>Hades</v>
      </c>
      <c r="K257" cm="1">
        <f t="array" aca="1" ref="K257" ca="1">IF(AND($H257=$H256, CF256=""), AO256, INDEX(Monsters[Health], $I257))</f>
        <v>32</v>
      </c>
      <c r="L257" cm="1">
        <f t="array" aca="1" ref="L257" ca="1">IF(AND($H257=$H256, $CF256=""), AP256, INDEX(Monsters[Stamina], $I257))</f>
        <v>65</v>
      </c>
      <c r="M257" s="19" cm="1">
        <f t="array" aca="1" ref="M257" ca="1">IF(AND($H257=$H256, $CF256=""), AQ256, INDEX(Monsters[Attack], $I257))</f>
        <v>70</v>
      </c>
      <c r="N257" s="19" cm="1">
        <f t="array" aca="1" ref="N257" ca="1">IF(AND($H257=$H256, $CF256=""), AR256, INDEX(Monsters[Defense], $I257))</f>
        <v>59</v>
      </c>
      <c r="O257" s="19" cm="1">
        <f t="array" aca="1" ref="O257" ca="1">IF(AND($H257=$H256, $CF256=""), AS256, INDEX(Monsters[Luck], $I257))</f>
        <v>50</v>
      </c>
      <c r="P257" cm="1">
        <f t="array" aca="1" ref="P257" ca="1">IF(I257=I256, P256, MATCH(INDEX(Monsters[Element], I257), Elements, 0))</f>
        <v>1</v>
      </c>
      <c r="Q257" s="4" cm="1">
        <f t="array" aca="1" ref="Q257" ca="1">INDEX(Monsters[Chance to Use 2], I257)</f>
        <v>0.55000000000000004</v>
      </c>
      <c r="R257" cm="1">
        <f t="array" aca="1" ref="R257" ca="1">INDEX(Monsters[Ability 1 ID], I257)</f>
        <v>1</v>
      </c>
      <c r="S257" cm="1">
        <f t="array" aca="1" ref="S257" ca="1">INDEX(Monsters[Ability 2 ID], I257)</f>
        <v>7</v>
      </c>
      <c r="T257" cm="1">
        <f t="array" aca="1" ref="T257" ca="1">INDEX(Abilities[Stamina Cost], R257)</f>
        <v>5</v>
      </c>
      <c r="U257" cm="1">
        <f t="array" aca="1" ref="U257" ca="1">INDEX(Abilities[Stamina Cost], S257)</f>
        <v>5</v>
      </c>
      <c r="V257">
        <f t="shared" ca="1" si="142"/>
        <v>1</v>
      </c>
      <c r="W257">
        <f t="shared" ca="1" si="143"/>
        <v>5</v>
      </c>
      <c r="X257">
        <f t="shared" ca="1" si="144"/>
        <v>5</v>
      </c>
      <c r="Y257">
        <f t="shared" ca="1" si="145"/>
        <v>2</v>
      </c>
      <c r="Z257">
        <f t="shared" ca="1" si="146"/>
        <v>7</v>
      </c>
      <c r="AA257" s="19" cm="1">
        <f t="array" aca="1" ref="AA257" ca="1">INDEX(Abilities[Element ID], $Z257)</f>
        <v>3</v>
      </c>
      <c r="AB257" s="19" cm="1">
        <f t="array" aca="1" ref="AB257" ca="1">INDEX(Abilities[Stamina Cost], $Z257)</f>
        <v>5</v>
      </c>
      <c r="AC257" s="19" cm="1">
        <f t="array" aca="1" ref="AC257" ca="1">INDEX(Abilities[Min Damage], $Z257)</f>
        <v>5</v>
      </c>
      <c r="AD257" s="19" cm="1">
        <f t="array" aca="1" ref="AD257" ca="1">INDEX(Abilities[Max Damage], $Z257)</f>
        <v>10</v>
      </c>
      <c r="AE257" s="15">
        <f t="shared" ca="1" si="147"/>
        <v>5.6500595023289604</v>
      </c>
      <c r="AF257" t="str" cm="1">
        <f t="array" aca="1" ref="AF257" ca="1">INDEX(Abilities[Special Effect], Z257)</f>
        <v>Fortify</v>
      </c>
      <c r="AG257" t="b" cm="1">
        <f t="array" aca="1" ref="AG257" ca="1">RAND() &lt;INDEX(Abilities[Effect Chance], Z257)*O257/100</f>
        <v>1</v>
      </c>
      <c r="AH257" t="str">
        <f t="shared" ca="1" si="148"/>
        <v>Fortify</v>
      </c>
      <c r="AI257" s="15">
        <f t="shared" ca="1" si="149"/>
        <v>5.6500595023289604</v>
      </c>
      <c r="AJ257" s="15">
        <f t="shared" ca="1" si="115"/>
        <v>5.8602523674431133</v>
      </c>
      <c r="AK257" t="b">
        <f t="shared" ca="1" si="150"/>
        <v>0</v>
      </c>
      <c r="AL257" t="b">
        <f ca="1">AND(AK257, H257=COUNTA(Parties[Player Party]))</f>
        <v>0</v>
      </c>
      <c r="AM257" s="15" cm="1">
        <f t="array" aca="1" ref="AM257" ca="1">INDEX(ElementMultiplier, BM257, P257)*100/N257</f>
        <v>0.84745762711864403</v>
      </c>
      <c r="AN257" s="15">
        <f t="shared" ca="1" si="117"/>
        <v>5</v>
      </c>
      <c r="AO257" s="19">
        <f t="shared" ca="1" si="118"/>
        <v>27</v>
      </c>
      <c r="AP257" s="19">
        <f t="shared" ca="1" si="119"/>
        <v>60</v>
      </c>
      <c r="AQ257" s="19">
        <f t="shared" ca="1" si="120"/>
        <v>70</v>
      </c>
      <c r="AR257" s="19">
        <f t="shared" ca="1" si="121"/>
        <v>65</v>
      </c>
      <c r="AS257" s="19">
        <f t="shared" ca="1" si="122"/>
        <v>50</v>
      </c>
      <c r="AT257">
        <f t="shared" ca="1" si="151"/>
        <v>1</v>
      </c>
      <c r="AU257" cm="1">
        <f t="array" aca="1" ref="AU257" ca="1">IF(AT257=AT256, AU256, INDEX(Parties[Opponent ID], AT257))</f>
        <v>8</v>
      </c>
      <c r="AV257" t="str" cm="1">
        <f t="array" aca="1" ref="AV257" ca="1">IF(AU257=AU256,AV256, INDEX(Monsters[Name], AU257))</f>
        <v>Ripper</v>
      </c>
      <c r="AW257" cm="1">
        <f t="array" aca="1" ref="AW257" ca="1">IF(AND($AT257=$AT256, $CF256=""), CA256, INDEX(Monsters[Health], $AU257))</f>
        <v>48</v>
      </c>
      <c r="AX257" cm="1">
        <f t="array" aca="1" ref="AX257" ca="1">IF(AND($AT257=$AT256, $CF256=""), CB256, INDEX(Monsters[Stamina], $AU257))</f>
        <v>74</v>
      </c>
      <c r="AY257" s="19" cm="1">
        <f t="array" aca="1" ref="AY257" ca="1">IF(AND($AT257=$AT256, $CF256=""), CC256, INDEX(Monsters[Attack], $AU257))</f>
        <v>100</v>
      </c>
      <c r="AZ257" s="19" cm="1">
        <f t="array" aca="1" ref="AZ257" ca="1">IF(AND($AT257=$AT256, $CF256=""), CD256, INDEX(Monsters[Defense], $AU257))</f>
        <v>18</v>
      </c>
      <c r="BA257" s="19" cm="1">
        <f t="array" aca="1" ref="BA257" ca="1">IF(AND($AT257=$AT256, $CF256=""), CE256, INDEX(Monsters[Luck], $AU257))</f>
        <v>70</v>
      </c>
      <c r="BB257" cm="1">
        <f t="array" aca="1" ref="BB257" ca="1">IF(AU257=AU256, BB256, MATCH(INDEX(Monsters[Element], AU257), Elements, 0))</f>
        <v>6</v>
      </c>
      <c r="BC257" s="4" cm="1">
        <f t="array" aca="1" ref="BC257" ca="1">INDEX(Monsters[Chance to Use 2], AU257)</f>
        <v>0.25</v>
      </c>
      <c r="BD257" cm="1">
        <f t="array" aca="1" ref="BD257" ca="1">INDEX(Monsters[Ability 1 ID], AU257)</f>
        <v>7</v>
      </c>
      <c r="BE257" cm="1">
        <f t="array" aca="1" ref="BE257" ca="1">INDEX(Monsters[Ability 2 ID], AU257)</f>
        <v>2</v>
      </c>
      <c r="BF257" cm="1">
        <f t="array" aca="1" ref="BF257" ca="1">INDEX(Abilities[Stamina Cost], BD257)</f>
        <v>5</v>
      </c>
      <c r="BG257" cm="1">
        <f t="array" aca="1" ref="BG257" ca="1">INDEX(Abilities[Stamina Cost], BE257)</f>
        <v>6</v>
      </c>
      <c r="BH257">
        <f t="shared" ca="1" si="152"/>
        <v>1</v>
      </c>
      <c r="BI257">
        <f t="shared" ca="1" si="153"/>
        <v>5</v>
      </c>
      <c r="BJ257">
        <f t="shared" ca="1" si="154"/>
        <v>6</v>
      </c>
      <c r="BK257">
        <f t="shared" ca="1" si="155"/>
        <v>1</v>
      </c>
      <c r="BL257">
        <f t="shared" ca="1" si="156"/>
        <v>7</v>
      </c>
      <c r="BM257" s="19" cm="1">
        <f t="array" aca="1" ref="BM257" ca="1">INDEX(Abilities[Element ID], $BL257)</f>
        <v>3</v>
      </c>
      <c r="BN257" s="19" cm="1">
        <f t="array" aca="1" ref="BN257" ca="1">INDEX(Abilities[Stamina Cost], $BL257)</f>
        <v>5</v>
      </c>
      <c r="BO257" s="19" cm="1">
        <f t="array" aca="1" ref="BO257" ca="1">INDEX(Abilities[Min Damage], $BL257)</f>
        <v>5</v>
      </c>
      <c r="BP257" s="19" cm="1">
        <f t="array" aca="1" ref="BP257" ca="1">INDEX(Abilities[Max Damage], $BL257)</f>
        <v>10</v>
      </c>
      <c r="BQ257" s="15">
        <f t="shared" ca="1" si="157"/>
        <v>5.8602523674431133</v>
      </c>
      <c r="BR257" t="str" cm="1">
        <f t="array" aca="1" ref="BR257" ca="1">INDEX(Abilities[Special Effect], BL257)</f>
        <v>Fortify</v>
      </c>
      <c r="BS257" t="b" cm="1">
        <f t="array" aca="1" ref="BS257" ca="1">RAND() &lt;INDEX(Abilities[Effect Chance], BL257)*BA257/100</f>
        <v>1</v>
      </c>
      <c r="BT257" t="str">
        <f t="shared" ca="1" si="158"/>
        <v>Fortify</v>
      </c>
      <c r="BU257" s="15">
        <f t="shared" ca="1" si="159"/>
        <v>5.8602523674431133</v>
      </c>
      <c r="BV257" s="15">
        <f t="shared" ca="1" si="132"/>
        <v>5.6500595023289604</v>
      </c>
      <c r="BW257" t="b">
        <f t="shared" ca="1" si="160"/>
        <v>0</v>
      </c>
      <c r="BX257" t="b">
        <f ca="1">AND(BW257, AT257=COUNTA(Parties[Opponent Party]))</f>
        <v>0</v>
      </c>
      <c r="BY257" s="15" cm="1">
        <f t="array" aca="1" ref="BY257" ca="1">INDEX(ElementMultiplier, AA257, BB257)*100/AZ257</f>
        <v>5.5555555555555554</v>
      </c>
      <c r="BZ257" s="19">
        <f t="shared" ca="1" si="134"/>
        <v>31</v>
      </c>
      <c r="CA257" s="19">
        <f t="shared" ca="1" si="135"/>
        <v>17</v>
      </c>
      <c r="CB257" s="19">
        <f t="shared" ca="1" si="136"/>
        <v>69</v>
      </c>
      <c r="CC257" s="19">
        <f t="shared" ca="1" si="137"/>
        <v>100</v>
      </c>
      <c r="CD257" s="19">
        <f t="shared" ca="1" si="138"/>
        <v>20</v>
      </c>
      <c r="CE257" s="19">
        <f t="shared" ca="1" si="139"/>
        <v>70</v>
      </c>
      <c r="CF257" t="str">
        <f t="shared" ca="1" si="161"/>
        <v/>
      </c>
    </row>
    <row r="258" spans="8:84">
      <c r="H258">
        <f t="shared" ca="1" si="141"/>
        <v>1</v>
      </c>
      <c r="I258" cm="1">
        <f t="array" aca="1" ref="I258" ca="1">IF(H258=H257, I257, INDEX(Parties[Player ID], H258))</f>
        <v>1</v>
      </c>
      <c r="J258" t="str" cm="1">
        <f t="array" aca="1" ref="J258" ca="1">IF(I258=I257,J257, INDEX(Monsters[Name], I258))</f>
        <v>Hades</v>
      </c>
      <c r="K258" cm="1">
        <f t="array" aca="1" ref="K258" ca="1">IF(AND($H258=$H257, CF257=""), AO257, INDEX(Monsters[Health], $I258))</f>
        <v>27</v>
      </c>
      <c r="L258" cm="1">
        <f t="array" aca="1" ref="L258" ca="1">IF(AND($H258=$H257, $CF257=""), AP257, INDEX(Monsters[Stamina], $I258))</f>
        <v>60</v>
      </c>
      <c r="M258" s="19" cm="1">
        <f t="array" aca="1" ref="M258" ca="1">IF(AND($H258=$H257, $CF257=""), AQ257, INDEX(Monsters[Attack], $I258))</f>
        <v>70</v>
      </c>
      <c r="N258" s="19" cm="1">
        <f t="array" aca="1" ref="N258" ca="1">IF(AND($H258=$H257, $CF257=""), AR257, INDEX(Monsters[Defense], $I258))</f>
        <v>65</v>
      </c>
      <c r="O258" s="19" cm="1">
        <f t="array" aca="1" ref="O258" ca="1">IF(AND($H258=$H257, $CF257=""), AS257, INDEX(Monsters[Luck], $I258))</f>
        <v>50</v>
      </c>
      <c r="P258" cm="1">
        <f t="array" aca="1" ref="P258" ca="1">IF(I258=I257, P257, MATCH(INDEX(Monsters[Element], I258), Elements, 0))</f>
        <v>1</v>
      </c>
      <c r="Q258" s="4" cm="1">
        <f t="array" aca="1" ref="Q258" ca="1">INDEX(Monsters[Chance to Use 2], I258)</f>
        <v>0.55000000000000004</v>
      </c>
      <c r="R258" cm="1">
        <f t="array" aca="1" ref="R258" ca="1">INDEX(Monsters[Ability 1 ID], I258)</f>
        <v>1</v>
      </c>
      <c r="S258" cm="1">
        <f t="array" aca="1" ref="S258" ca="1">INDEX(Monsters[Ability 2 ID], I258)</f>
        <v>7</v>
      </c>
      <c r="T258" cm="1">
        <f t="array" aca="1" ref="T258" ca="1">INDEX(Abilities[Stamina Cost], R258)</f>
        <v>5</v>
      </c>
      <c r="U258" cm="1">
        <f t="array" aca="1" ref="U258" ca="1">INDEX(Abilities[Stamina Cost], S258)</f>
        <v>5</v>
      </c>
      <c r="V258">
        <f t="shared" ca="1" si="142"/>
        <v>1</v>
      </c>
      <c r="W258">
        <f t="shared" ca="1" si="143"/>
        <v>5</v>
      </c>
      <c r="X258">
        <f t="shared" ca="1" si="144"/>
        <v>5</v>
      </c>
      <c r="Y258">
        <f t="shared" ca="1" si="145"/>
        <v>1</v>
      </c>
      <c r="Z258">
        <f t="shared" ca="1" si="146"/>
        <v>1</v>
      </c>
      <c r="AA258" s="19" cm="1">
        <f t="array" aca="1" ref="AA258" ca="1">INDEX(Abilities[Element ID], $Z258)</f>
        <v>1</v>
      </c>
      <c r="AB258" s="19" cm="1">
        <f t="array" aca="1" ref="AB258" ca="1">INDEX(Abilities[Stamina Cost], $Z258)</f>
        <v>5</v>
      </c>
      <c r="AC258" s="19" cm="1">
        <f t="array" aca="1" ref="AC258" ca="1">INDEX(Abilities[Min Damage], $Z258)</f>
        <v>3.5</v>
      </c>
      <c r="AD258" s="19" cm="1">
        <f t="array" aca="1" ref="AD258" ca="1">INDEX(Abilities[Max Damage], $Z258)</f>
        <v>10</v>
      </c>
      <c r="AE258" s="15">
        <f t="shared" ca="1" si="147"/>
        <v>5.2154425481339812</v>
      </c>
      <c r="AF258" t="str" cm="1">
        <f t="array" aca="1" ref="AF258" ca="1">INDEX(Abilities[Special Effect], Z258)</f>
        <v>Hit Chance</v>
      </c>
      <c r="AG258" t="b" cm="1">
        <f t="array" aca="1" ref="AG258" ca="1">RAND() &lt;INDEX(Abilities[Effect Chance], Z258)*O258/100</f>
        <v>0</v>
      </c>
      <c r="AH258" t="str">
        <f t="shared" ca="1" si="148"/>
        <v/>
      </c>
      <c r="AI258" s="15">
        <f t="shared" ca="1" si="149"/>
        <v>0</v>
      </c>
      <c r="AJ258" s="15">
        <f t="shared" ca="1" si="115"/>
        <v>7.9923261729923514</v>
      </c>
      <c r="AK258" t="b">
        <f t="shared" ca="1" si="150"/>
        <v>0</v>
      </c>
      <c r="AL258" t="b">
        <f ca="1">AND(AK258, H258=COUNTA(Parties[Player Party]))</f>
        <v>0</v>
      </c>
      <c r="AM258" s="15" cm="1">
        <f t="array" aca="1" ref="AM258" ca="1">INDEX(ElementMultiplier, BM258, P258)*100/N258</f>
        <v>0.76923076923076927</v>
      </c>
      <c r="AN258" s="15">
        <f t="shared" ca="1" si="117"/>
        <v>6</v>
      </c>
      <c r="AO258" s="19">
        <f t="shared" ca="1" si="118"/>
        <v>21</v>
      </c>
      <c r="AP258" s="19">
        <f t="shared" ca="1" si="119"/>
        <v>55</v>
      </c>
      <c r="AQ258" s="19">
        <f t="shared" ca="1" si="120"/>
        <v>70</v>
      </c>
      <c r="AR258" s="19">
        <f t="shared" ca="1" si="121"/>
        <v>65</v>
      </c>
      <c r="AS258" s="19">
        <f t="shared" ca="1" si="122"/>
        <v>50</v>
      </c>
      <c r="AT258">
        <f t="shared" ca="1" si="151"/>
        <v>1</v>
      </c>
      <c r="AU258" cm="1">
        <f t="array" aca="1" ref="AU258" ca="1">IF(AT258=AT257, AU257, INDEX(Parties[Opponent ID], AT258))</f>
        <v>8</v>
      </c>
      <c r="AV258" t="str" cm="1">
        <f t="array" aca="1" ref="AV258" ca="1">IF(AU258=AU257,AV257, INDEX(Monsters[Name], AU258))</f>
        <v>Ripper</v>
      </c>
      <c r="AW258" cm="1">
        <f t="array" aca="1" ref="AW258" ca="1">IF(AND($AT258=$AT257, $CF257=""), CA257, INDEX(Monsters[Health], $AU258))</f>
        <v>17</v>
      </c>
      <c r="AX258" cm="1">
        <f t="array" aca="1" ref="AX258" ca="1">IF(AND($AT258=$AT257, $CF257=""), CB257, INDEX(Monsters[Stamina], $AU258))</f>
        <v>69</v>
      </c>
      <c r="AY258" s="19" cm="1">
        <f t="array" aca="1" ref="AY258" ca="1">IF(AND($AT258=$AT257, $CF257=""), CC257, INDEX(Monsters[Attack], $AU258))</f>
        <v>100</v>
      </c>
      <c r="AZ258" s="19" cm="1">
        <f t="array" aca="1" ref="AZ258" ca="1">IF(AND($AT258=$AT257, $CF257=""), CD257, INDEX(Monsters[Defense], $AU258))</f>
        <v>20</v>
      </c>
      <c r="BA258" s="19" cm="1">
        <f t="array" aca="1" ref="BA258" ca="1">IF(AND($AT258=$AT257, $CF257=""), CE257, INDEX(Monsters[Luck], $AU258))</f>
        <v>70</v>
      </c>
      <c r="BB258" cm="1">
        <f t="array" aca="1" ref="BB258" ca="1">IF(AU258=AU257, BB257, MATCH(INDEX(Monsters[Element], AU258), Elements, 0))</f>
        <v>6</v>
      </c>
      <c r="BC258" s="4" cm="1">
        <f t="array" aca="1" ref="BC258" ca="1">INDEX(Monsters[Chance to Use 2], AU258)</f>
        <v>0.25</v>
      </c>
      <c r="BD258" cm="1">
        <f t="array" aca="1" ref="BD258" ca="1">INDEX(Monsters[Ability 1 ID], AU258)</f>
        <v>7</v>
      </c>
      <c r="BE258" cm="1">
        <f t="array" aca="1" ref="BE258" ca="1">INDEX(Monsters[Ability 2 ID], AU258)</f>
        <v>2</v>
      </c>
      <c r="BF258" cm="1">
        <f t="array" aca="1" ref="BF258" ca="1">INDEX(Abilities[Stamina Cost], BD258)</f>
        <v>5</v>
      </c>
      <c r="BG258" cm="1">
        <f t="array" aca="1" ref="BG258" ca="1">INDEX(Abilities[Stamina Cost], BE258)</f>
        <v>6</v>
      </c>
      <c r="BH258">
        <f t="shared" ca="1" si="152"/>
        <v>1</v>
      </c>
      <c r="BI258">
        <f t="shared" ca="1" si="153"/>
        <v>5</v>
      </c>
      <c r="BJ258">
        <f t="shared" ca="1" si="154"/>
        <v>6</v>
      </c>
      <c r="BK258">
        <f t="shared" ca="1" si="155"/>
        <v>1</v>
      </c>
      <c r="BL258">
        <f t="shared" ca="1" si="156"/>
        <v>7</v>
      </c>
      <c r="BM258" s="19" cm="1">
        <f t="array" aca="1" ref="BM258" ca="1">INDEX(Abilities[Element ID], $BL258)</f>
        <v>3</v>
      </c>
      <c r="BN258" s="19" cm="1">
        <f t="array" aca="1" ref="BN258" ca="1">INDEX(Abilities[Stamina Cost], $BL258)</f>
        <v>5</v>
      </c>
      <c r="BO258" s="19" cm="1">
        <f t="array" aca="1" ref="BO258" ca="1">INDEX(Abilities[Min Damage], $BL258)</f>
        <v>5</v>
      </c>
      <c r="BP258" s="19" cm="1">
        <f t="array" aca="1" ref="BP258" ca="1">INDEX(Abilities[Max Damage], $BL258)</f>
        <v>10</v>
      </c>
      <c r="BQ258" s="15">
        <f t="shared" ca="1" si="157"/>
        <v>7.9923261729923514</v>
      </c>
      <c r="BR258" t="str" cm="1">
        <f t="array" aca="1" ref="BR258" ca="1">INDEX(Abilities[Special Effect], BL258)</f>
        <v>Fortify</v>
      </c>
      <c r="BS258" t="b" cm="1">
        <f t="array" aca="1" ref="BS258" ca="1">RAND() &lt;INDEX(Abilities[Effect Chance], BL258)*BA258/100</f>
        <v>1</v>
      </c>
      <c r="BT258" t="str">
        <f t="shared" ca="1" si="158"/>
        <v>Fortify</v>
      </c>
      <c r="BU258" s="15">
        <f t="shared" ca="1" si="159"/>
        <v>7.9923261729923514</v>
      </c>
      <c r="BV258" s="15">
        <f t="shared" ca="1" si="132"/>
        <v>0</v>
      </c>
      <c r="BW258" t="b">
        <f t="shared" ca="1" si="160"/>
        <v>0</v>
      </c>
      <c r="BX258" t="b">
        <f ca="1">AND(BW258, AT258=COUNTA(Parties[Opponent Party]))</f>
        <v>0</v>
      </c>
      <c r="BY258" s="15" cm="1">
        <f t="array" aca="1" ref="BY258" ca="1">INDEX(ElementMultiplier, AA258, BB258)*100/AZ258</f>
        <v>7.5</v>
      </c>
      <c r="BZ258" s="19">
        <f t="shared" ca="1" si="134"/>
        <v>0</v>
      </c>
      <c r="CA258" s="19">
        <f t="shared" ca="1" si="135"/>
        <v>17</v>
      </c>
      <c r="CB258" s="19">
        <f t="shared" ca="1" si="136"/>
        <v>64</v>
      </c>
      <c r="CC258" s="19">
        <f t="shared" ca="1" si="137"/>
        <v>100</v>
      </c>
      <c r="CD258" s="19">
        <f t="shared" ca="1" si="138"/>
        <v>22</v>
      </c>
      <c r="CE258" s="19">
        <f t="shared" ca="1" si="139"/>
        <v>70</v>
      </c>
      <c r="CF258" t="str">
        <f t="shared" ca="1" si="161"/>
        <v/>
      </c>
    </row>
    <row r="259" spans="8:84">
      <c r="H259">
        <f t="shared" ca="1" si="141"/>
        <v>1</v>
      </c>
      <c r="I259" cm="1">
        <f t="array" aca="1" ref="I259" ca="1">IF(H259=H258, I258, INDEX(Parties[Player ID], H259))</f>
        <v>1</v>
      </c>
      <c r="J259" t="str" cm="1">
        <f t="array" aca="1" ref="J259" ca="1">IF(I259=I258,J258, INDEX(Monsters[Name], I259))</f>
        <v>Hades</v>
      </c>
      <c r="K259" cm="1">
        <f t="array" aca="1" ref="K259" ca="1">IF(AND($H259=$H258, CF258=""), AO258, INDEX(Monsters[Health], $I259))</f>
        <v>21</v>
      </c>
      <c r="L259" cm="1">
        <f t="array" aca="1" ref="L259" ca="1">IF(AND($H259=$H258, $CF258=""), AP258, INDEX(Monsters[Stamina], $I259))</f>
        <v>55</v>
      </c>
      <c r="M259" s="19" cm="1">
        <f t="array" aca="1" ref="M259" ca="1">IF(AND($H259=$H258, $CF258=""), AQ258, INDEX(Monsters[Attack], $I259))</f>
        <v>70</v>
      </c>
      <c r="N259" s="19" cm="1">
        <f t="array" aca="1" ref="N259" ca="1">IF(AND($H259=$H258, $CF258=""), AR258, INDEX(Monsters[Defense], $I259))</f>
        <v>65</v>
      </c>
      <c r="O259" s="19" cm="1">
        <f t="array" aca="1" ref="O259" ca="1">IF(AND($H259=$H258, $CF258=""), AS258, INDEX(Monsters[Luck], $I259))</f>
        <v>50</v>
      </c>
      <c r="P259" cm="1">
        <f t="array" aca="1" ref="P259" ca="1">IF(I259=I258, P258, MATCH(INDEX(Monsters[Element], I259), Elements, 0))</f>
        <v>1</v>
      </c>
      <c r="Q259" s="4" cm="1">
        <f t="array" aca="1" ref="Q259" ca="1">INDEX(Monsters[Chance to Use 2], I259)</f>
        <v>0.55000000000000004</v>
      </c>
      <c r="R259" cm="1">
        <f t="array" aca="1" ref="R259" ca="1">INDEX(Monsters[Ability 1 ID], I259)</f>
        <v>1</v>
      </c>
      <c r="S259" cm="1">
        <f t="array" aca="1" ref="S259" ca="1">INDEX(Monsters[Ability 2 ID], I259)</f>
        <v>7</v>
      </c>
      <c r="T259" cm="1">
        <f t="array" aca="1" ref="T259" ca="1">INDEX(Abilities[Stamina Cost], R259)</f>
        <v>5</v>
      </c>
      <c r="U259" cm="1">
        <f t="array" aca="1" ref="U259" ca="1">INDEX(Abilities[Stamina Cost], S259)</f>
        <v>5</v>
      </c>
      <c r="V259">
        <f t="shared" ca="1" si="142"/>
        <v>1</v>
      </c>
      <c r="W259">
        <f t="shared" ca="1" si="143"/>
        <v>5</v>
      </c>
      <c r="X259">
        <f t="shared" ca="1" si="144"/>
        <v>5</v>
      </c>
      <c r="Y259">
        <f t="shared" ca="1" si="145"/>
        <v>2</v>
      </c>
      <c r="Z259">
        <f t="shared" ca="1" si="146"/>
        <v>7</v>
      </c>
      <c r="AA259" s="19" cm="1">
        <f t="array" aca="1" ref="AA259" ca="1">INDEX(Abilities[Element ID], $Z259)</f>
        <v>3</v>
      </c>
      <c r="AB259" s="19" cm="1">
        <f t="array" aca="1" ref="AB259" ca="1">INDEX(Abilities[Stamina Cost], $Z259)</f>
        <v>5</v>
      </c>
      <c r="AC259" s="19" cm="1">
        <f t="array" aca="1" ref="AC259" ca="1">INDEX(Abilities[Min Damage], $Z259)</f>
        <v>5</v>
      </c>
      <c r="AD259" s="19" cm="1">
        <f t="array" aca="1" ref="AD259" ca="1">INDEX(Abilities[Max Damage], $Z259)</f>
        <v>10</v>
      </c>
      <c r="AE259" s="15">
        <f t="shared" ca="1" si="147"/>
        <v>5.6941701613240765</v>
      </c>
      <c r="AF259" t="str" cm="1">
        <f t="array" aca="1" ref="AF259" ca="1">INDEX(Abilities[Special Effect], Z259)</f>
        <v>Fortify</v>
      </c>
      <c r="AG259" t="b" cm="1">
        <f t="array" aca="1" ref="AG259" ca="1">RAND() &lt;INDEX(Abilities[Effect Chance], Z259)*O259/100</f>
        <v>0</v>
      </c>
      <c r="AH259" t="str">
        <f t="shared" ca="1" si="148"/>
        <v/>
      </c>
      <c r="AI259" s="15">
        <f t="shared" ca="1" si="149"/>
        <v>5.6941701613240765</v>
      </c>
      <c r="AJ259" s="15">
        <f t="shared" ca="1" si="115"/>
        <v>16.840180548661369</v>
      </c>
      <c r="AK259" t="b">
        <f t="shared" ca="1" si="150"/>
        <v>1</v>
      </c>
      <c r="AL259" t="b">
        <f ca="1">AND(AK259, H259=COUNTA(Parties[Player Party]))</f>
        <v>1</v>
      </c>
      <c r="AM259" s="15" cm="1">
        <f t="array" aca="1" ref="AM259" ca="1">INDEX(ElementMultiplier, BM259, P259)*100/N259</f>
        <v>1.5384615384615385</v>
      </c>
      <c r="AN259" s="15">
        <f t="shared" ca="1" si="117"/>
        <v>26</v>
      </c>
      <c r="AO259" s="19">
        <f t="shared" ca="1" si="118"/>
        <v>0</v>
      </c>
      <c r="AP259" s="19">
        <f t="shared" ca="1" si="119"/>
        <v>50</v>
      </c>
      <c r="AQ259" s="19">
        <f t="shared" ca="1" si="120"/>
        <v>70</v>
      </c>
      <c r="AR259" s="19">
        <f t="shared" ca="1" si="121"/>
        <v>59</v>
      </c>
      <c r="AS259" s="19">
        <f t="shared" ca="1" si="122"/>
        <v>50</v>
      </c>
      <c r="AT259">
        <f t="shared" ca="1" si="151"/>
        <v>1</v>
      </c>
      <c r="AU259" cm="1">
        <f t="array" aca="1" ref="AU259" ca="1">IF(AT259=AT258, AU258, INDEX(Parties[Opponent ID], AT259))</f>
        <v>8</v>
      </c>
      <c r="AV259" t="str" cm="1">
        <f t="array" aca="1" ref="AV259" ca="1">IF(AU259=AU258,AV258, INDEX(Monsters[Name], AU259))</f>
        <v>Ripper</v>
      </c>
      <c r="AW259" cm="1">
        <f t="array" aca="1" ref="AW259" ca="1">IF(AND($AT259=$AT258, $CF258=""), CA258, INDEX(Monsters[Health], $AU259))</f>
        <v>17</v>
      </c>
      <c r="AX259" cm="1">
        <f t="array" aca="1" ref="AX259" ca="1">IF(AND($AT259=$AT258, $CF258=""), CB258, INDEX(Monsters[Stamina], $AU259))</f>
        <v>64</v>
      </c>
      <c r="AY259" s="19" cm="1">
        <f t="array" aca="1" ref="AY259" ca="1">IF(AND($AT259=$AT258, $CF258=""), CC258, INDEX(Monsters[Attack], $AU259))</f>
        <v>100</v>
      </c>
      <c r="AZ259" s="19" cm="1">
        <f t="array" aca="1" ref="AZ259" ca="1">IF(AND($AT259=$AT258, $CF258=""), CD258, INDEX(Monsters[Defense], $AU259))</f>
        <v>22</v>
      </c>
      <c r="BA259" s="19" cm="1">
        <f t="array" aca="1" ref="BA259" ca="1">IF(AND($AT259=$AT258, $CF258=""), CE258, INDEX(Monsters[Luck], $AU259))</f>
        <v>70</v>
      </c>
      <c r="BB259" cm="1">
        <f t="array" aca="1" ref="BB259" ca="1">IF(AU259=AU258, BB258, MATCH(INDEX(Monsters[Element], AU259), Elements, 0))</f>
        <v>6</v>
      </c>
      <c r="BC259" s="4" cm="1">
        <f t="array" aca="1" ref="BC259" ca="1">INDEX(Monsters[Chance to Use 2], AU259)</f>
        <v>0.25</v>
      </c>
      <c r="BD259" cm="1">
        <f t="array" aca="1" ref="BD259" ca="1">INDEX(Monsters[Ability 1 ID], AU259)</f>
        <v>7</v>
      </c>
      <c r="BE259" cm="1">
        <f t="array" aca="1" ref="BE259" ca="1">INDEX(Monsters[Ability 2 ID], AU259)</f>
        <v>2</v>
      </c>
      <c r="BF259" cm="1">
        <f t="array" aca="1" ref="BF259" ca="1">INDEX(Abilities[Stamina Cost], BD259)</f>
        <v>5</v>
      </c>
      <c r="BG259" cm="1">
        <f t="array" aca="1" ref="BG259" ca="1">INDEX(Abilities[Stamina Cost], BE259)</f>
        <v>6</v>
      </c>
      <c r="BH259">
        <f t="shared" ca="1" si="152"/>
        <v>1</v>
      </c>
      <c r="BI259">
        <f t="shared" ca="1" si="153"/>
        <v>5</v>
      </c>
      <c r="BJ259">
        <f t="shared" ca="1" si="154"/>
        <v>6</v>
      </c>
      <c r="BK259">
        <f t="shared" ca="1" si="155"/>
        <v>2</v>
      </c>
      <c r="BL259">
        <f t="shared" ca="1" si="156"/>
        <v>2</v>
      </c>
      <c r="BM259" s="19" cm="1">
        <f t="array" aca="1" ref="BM259" ca="1">INDEX(Abilities[Element ID], $BL259)</f>
        <v>1</v>
      </c>
      <c r="BN259" s="19" cm="1">
        <f t="array" aca="1" ref="BN259" ca="1">INDEX(Abilities[Stamina Cost], $BL259)</f>
        <v>6</v>
      </c>
      <c r="BO259" s="19" cm="1">
        <f t="array" aca="1" ref="BO259" ca="1">INDEX(Abilities[Min Damage], $BL259)</f>
        <v>10</v>
      </c>
      <c r="BP259" s="19" cm="1">
        <f t="array" aca="1" ref="BP259" ca="1">INDEX(Abilities[Max Damage], $BL259)</f>
        <v>25</v>
      </c>
      <c r="BQ259" s="15">
        <f t="shared" ca="1" si="157"/>
        <v>16.840180548661369</v>
      </c>
      <c r="BR259" t="str" cm="1">
        <f t="array" aca="1" ref="BR259" ca="1">INDEX(Abilities[Special Effect], BL259)</f>
        <v>Sunder</v>
      </c>
      <c r="BS259" t="b" cm="1">
        <f t="array" aca="1" ref="BS259" ca="1">RAND() &lt;INDEX(Abilities[Effect Chance], BL259)*BA259/100</f>
        <v>1</v>
      </c>
      <c r="BT259" t="str">
        <f t="shared" ca="1" si="158"/>
        <v>Sunder</v>
      </c>
      <c r="BU259" s="15">
        <f t="shared" ca="1" si="159"/>
        <v>16.840180548661369</v>
      </c>
      <c r="BV259" s="15">
        <f t="shared" ca="1" si="132"/>
        <v>5.6941701613240765</v>
      </c>
      <c r="BW259" t="b">
        <f t="shared" ca="1" si="160"/>
        <v>1</v>
      </c>
      <c r="BX259" t="b">
        <f ca="1">AND(BW259, AT259=COUNTA(Parties[Opponent Party]))</f>
        <v>1</v>
      </c>
      <c r="BY259" s="15" cm="1">
        <f t="array" aca="1" ref="BY259" ca="1">INDEX(ElementMultiplier, AA259, BB259)*100/AZ259</f>
        <v>4.5454545454545459</v>
      </c>
      <c r="BZ259" s="19">
        <f t="shared" ca="1" si="134"/>
        <v>26</v>
      </c>
      <c r="CA259" s="19">
        <f t="shared" ca="1" si="135"/>
        <v>0</v>
      </c>
      <c r="CB259" s="19">
        <f t="shared" ca="1" si="136"/>
        <v>58</v>
      </c>
      <c r="CC259" s="19">
        <f t="shared" ca="1" si="137"/>
        <v>100</v>
      </c>
      <c r="CD259" s="19">
        <f t="shared" ca="1" si="138"/>
        <v>22</v>
      </c>
      <c r="CE259" s="19">
        <f t="shared" ca="1" si="139"/>
        <v>70</v>
      </c>
      <c r="CF259" t="str">
        <f t="shared" ca="1" si="161"/>
        <v>Tie</v>
      </c>
    </row>
    <row r="260" spans="8:84">
      <c r="H260">
        <f t="shared" ca="1" si="141"/>
        <v>1</v>
      </c>
      <c r="I260" cm="1">
        <f t="array" aca="1" ref="I260" ca="1">IF(H260=H259, I259, INDEX(Parties[Player ID], H260))</f>
        <v>1</v>
      </c>
      <c r="J260" t="str" cm="1">
        <f t="array" aca="1" ref="J260" ca="1">IF(I260=I259,J259, INDEX(Monsters[Name], I260))</f>
        <v>Hades</v>
      </c>
      <c r="K260" cm="1">
        <f t="array" aca="1" ref="K260" ca="1">IF(AND($H260=$H259, CF259=""), AO259, INDEX(Monsters[Health], $I260))</f>
        <v>80</v>
      </c>
      <c r="L260" cm="1">
        <f t="array" aca="1" ref="L260" ca="1">IF(AND($H260=$H259, $CF259=""), AP259, INDEX(Monsters[Stamina], $I260))</f>
        <v>80</v>
      </c>
      <c r="M260" s="19" cm="1">
        <f t="array" aca="1" ref="M260" ca="1">IF(AND($H260=$H259, $CF259=""), AQ259, INDEX(Monsters[Attack], $I260))</f>
        <v>70</v>
      </c>
      <c r="N260" s="19" cm="1">
        <f t="array" aca="1" ref="N260" ca="1">IF(AND($H260=$H259, $CF259=""), AR259, INDEX(Monsters[Defense], $I260))</f>
        <v>65</v>
      </c>
      <c r="O260" s="19" cm="1">
        <f t="array" aca="1" ref="O260" ca="1">IF(AND($H260=$H259, $CF259=""), AS259, INDEX(Monsters[Luck], $I260))</f>
        <v>50</v>
      </c>
      <c r="P260" cm="1">
        <f t="array" aca="1" ref="P260" ca="1">IF(I260=I259, P259, MATCH(INDEX(Monsters[Element], I260), Elements, 0))</f>
        <v>1</v>
      </c>
      <c r="Q260" s="4" cm="1">
        <f t="array" aca="1" ref="Q260" ca="1">INDEX(Monsters[Chance to Use 2], I260)</f>
        <v>0.55000000000000004</v>
      </c>
      <c r="R260" cm="1">
        <f t="array" aca="1" ref="R260" ca="1">INDEX(Monsters[Ability 1 ID], I260)</f>
        <v>1</v>
      </c>
      <c r="S260" cm="1">
        <f t="array" aca="1" ref="S260" ca="1">INDEX(Monsters[Ability 2 ID], I260)</f>
        <v>7</v>
      </c>
      <c r="T260" cm="1">
        <f t="array" aca="1" ref="T260" ca="1">INDEX(Abilities[Stamina Cost], R260)</f>
        <v>5</v>
      </c>
      <c r="U260" cm="1">
        <f t="array" aca="1" ref="U260" ca="1">INDEX(Abilities[Stamina Cost], S260)</f>
        <v>5</v>
      </c>
      <c r="V260">
        <f t="shared" ca="1" si="142"/>
        <v>1</v>
      </c>
      <c r="W260">
        <f t="shared" ca="1" si="143"/>
        <v>5</v>
      </c>
      <c r="X260">
        <f t="shared" ca="1" si="144"/>
        <v>5</v>
      </c>
      <c r="Y260">
        <f t="shared" ca="1" si="145"/>
        <v>2</v>
      </c>
      <c r="Z260">
        <f t="shared" ca="1" si="146"/>
        <v>7</v>
      </c>
      <c r="AA260" s="19" cm="1">
        <f t="array" aca="1" ref="AA260" ca="1">INDEX(Abilities[Element ID], $Z260)</f>
        <v>3</v>
      </c>
      <c r="AB260" s="19" cm="1">
        <f t="array" aca="1" ref="AB260" ca="1">INDEX(Abilities[Stamina Cost], $Z260)</f>
        <v>5</v>
      </c>
      <c r="AC260" s="19" cm="1">
        <f t="array" aca="1" ref="AC260" ca="1">INDEX(Abilities[Min Damage], $Z260)</f>
        <v>5</v>
      </c>
      <c r="AD260" s="19" cm="1">
        <f t="array" aca="1" ref="AD260" ca="1">INDEX(Abilities[Max Damage], $Z260)</f>
        <v>10</v>
      </c>
      <c r="AE260" s="15">
        <f t="shared" ca="1" si="147"/>
        <v>5.0768962109679379</v>
      </c>
      <c r="AF260" t="str" cm="1">
        <f t="array" aca="1" ref="AF260" ca="1">INDEX(Abilities[Special Effect], Z260)</f>
        <v>Fortify</v>
      </c>
      <c r="AG260" t="b" cm="1">
        <f t="array" aca="1" ref="AG260" ca="1">RAND() &lt;INDEX(Abilities[Effect Chance], Z260)*O260/100</f>
        <v>0</v>
      </c>
      <c r="AH260" t="str">
        <f t="shared" ca="1" si="148"/>
        <v/>
      </c>
      <c r="AI260" s="15">
        <f t="shared" ca="1" si="149"/>
        <v>5.0768962109679379</v>
      </c>
      <c r="AJ260" s="15">
        <f t="shared" ref="AJ260:AJ323" ca="1" si="162">IF(AH260="Dodge", BU260*0, BU260)</f>
        <v>7.8975729156396834</v>
      </c>
      <c r="AK260" t="b">
        <f t="shared" ca="1" si="150"/>
        <v>0</v>
      </c>
      <c r="AL260" t="b">
        <f ca="1">AND(AK260, H260=COUNTA(Parties[Player Party]))</f>
        <v>0</v>
      </c>
      <c r="AM260" s="15" cm="1">
        <f t="array" aca="1" ref="AM260" ca="1">INDEX(ElementMultiplier, BM260, P260)*100/N260</f>
        <v>0.76923076923076927</v>
      </c>
      <c r="AN260" s="15">
        <f t="shared" ref="AN260:AN323" ca="1" si="163">ROUND(AM260*AJ260, 0)</f>
        <v>6</v>
      </c>
      <c r="AO260" s="19">
        <f t="shared" ref="AO260:AO323" ca="1" si="164">IF(AH260="Restore",MAX(K$3,0),MAX(K260-AN260,0))</f>
        <v>74</v>
      </c>
      <c r="AP260" s="19">
        <f t="shared" ref="AP260:AP323" ca="1" si="165">IF(AH260="Restore",MAX(L$3,0),MAX(L260-AB260,0))</f>
        <v>75</v>
      </c>
      <c r="AQ260" s="19">
        <f t="shared" ref="AQ260:AQ323" ca="1" si="166">ROUND(M260*IF($BT260="Weaken", 0.9, 1)*IF($AH260="Focus", 1.1, 1) * IF($AH260="Restore", M260=M$3,1), 0)</f>
        <v>70</v>
      </c>
      <c r="AR260" s="19">
        <f t="shared" ref="AR260:AR323" ca="1" si="167">ROUND(N260*IF($BT260="Sunder", 0.9, 1)*IF($AH260="Fortify", 1.1, 1) * IF($AH260="Restore", N260=N$3,1), 0)</f>
        <v>65</v>
      </c>
      <c r="AS260" s="19">
        <f t="shared" ref="AS260:AS323" ca="1" si="168">ROUND(O260*IF($BT260="Unlucky", 0.9, 1)*IF($AH260="Lucky", 1.1, 1) * IF($AH260="Restore", O260=O$3,1), 0)</f>
        <v>50</v>
      </c>
      <c r="AT260">
        <f t="shared" ca="1" si="151"/>
        <v>1</v>
      </c>
      <c r="AU260" cm="1">
        <f t="array" aca="1" ref="AU260" ca="1">IF(AT260=AT259, AU259, INDEX(Parties[Opponent ID], AT260))</f>
        <v>8</v>
      </c>
      <c r="AV260" t="str" cm="1">
        <f t="array" aca="1" ref="AV260" ca="1">IF(AU260=AU259,AV259, INDEX(Monsters[Name], AU260))</f>
        <v>Ripper</v>
      </c>
      <c r="AW260" cm="1">
        <f t="array" aca="1" ref="AW260" ca="1">IF(AND($AT260=$AT259, $CF259=""), CA259, INDEX(Monsters[Health], $AU260))</f>
        <v>120</v>
      </c>
      <c r="AX260" cm="1">
        <f t="array" aca="1" ref="AX260" ca="1">IF(AND($AT260=$AT259, $CF259=""), CB259, INDEX(Monsters[Stamina], $AU260))</f>
        <v>90</v>
      </c>
      <c r="AY260" s="19" cm="1">
        <f t="array" aca="1" ref="AY260" ca="1">IF(AND($AT260=$AT259, $CF259=""), CC259, INDEX(Monsters[Attack], $AU260))</f>
        <v>100</v>
      </c>
      <c r="AZ260" s="19" cm="1">
        <f t="array" aca="1" ref="AZ260" ca="1">IF(AND($AT260=$AT259, $CF259=""), CD259, INDEX(Monsters[Defense], $AU260))</f>
        <v>18</v>
      </c>
      <c r="BA260" s="19" cm="1">
        <f t="array" aca="1" ref="BA260" ca="1">IF(AND($AT260=$AT259, $CF259=""), CE259, INDEX(Monsters[Luck], $AU260))</f>
        <v>70</v>
      </c>
      <c r="BB260" cm="1">
        <f t="array" aca="1" ref="BB260" ca="1">IF(AU260=AU259, BB259, MATCH(INDEX(Monsters[Element], AU260), Elements, 0))</f>
        <v>6</v>
      </c>
      <c r="BC260" s="4" cm="1">
        <f t="array" aca="1" ref="BC260" ca="1">INDEX(Monsters[Chance to Use 2], AU260)</f>
        <v>0.25</v>
      </c>
      <c r="BD260" cm="1">
        <f t="array" aca="1" ref="BD260" ca="1">INDEX(Monsters[Ability 1 ID], AU260)</f>
        <v>7</v>
      </c>
      <c r="BE260" cm="1">
        <f t="array" aca="1" ref="BE260" ca="1">INDEX(Monsters[Ability 2 ID], AU260)</f>
        <v>2</v>
      </c>
      <c r="BF260" cm="1">
        <f t="array" aca="1" ref="BF260" ca="1">INDEX(Abilities[Stamina Cost], BD260)</f>
        <v>5</v>
      </c>
      <c r="BG260" cm="1">
        <f t="array" aca="1" ref="BG260" ca="1">INDEX(Abilities[Stamina Cost], BE260)</f>
        <v>6</v>
      </c>
      <c r="BH260">
        <f t="shared" ca="1" si="152"/>
        <v>1</v>
      </c>
      <c r="BI260">
        <f t="shared" ca="1" si="153"/>
        <v>5</v>
      </c>
      <c r="BJ260">
        <f t="shared" ca="1" si="154"/>
        <v>6</v>
      </c>
      <c r="BK260">
        <f t="shared" ca="1" si="155"/>
        <v>1</v>
      </c>
      <c r="BL260">
        <f t="shared" ca="1" si="156"/>
        <v>7</v>
      </c>
      <c r="BM260" s="19" cm="1">
        <f t="array" aca="1" ref="BM260" ca="1">INDEX(Abilities[Element ID], $BL260)</f>
        <v>3</v>
      </c>
      <c r="BN260" s="19" cm="1">
        <f t="array" aca="1" ref="BN260" ca="1">INDEX(Abilities[Stamina Cost], $BL260)</f>
        <v>5</v>
      </c>
      <c r="BO260" s="19" cm="1">
        <f t="array" aca="1" ref="BO260" ca="1">INDEX(Abilities[Min Damage], $BL260)</f>
        <v>5</v>
      </c>
      <c r="BP260" s="19" cm="1">
        <f t="array" aca="1" ref="BP260" ca="1">INDEX(Abilities[Max Damage], $BL260)</f>
        <v>10</v>
      </c>
      <c r="BQ260" s="15">
        <f t="shared" ca="1" si="157"/>
        <v>7.8975729156396834</v>
      </c>
      <c r="BR260" t="str" cm="1">
        <f t="array" aca="1" ref="BR260" ca="1">INDEX(Abilities[Special Effect], BL260)</f>
        <v>Fortify</v>
      </c>
      <c r="BS260" t="b" cm="1">
        <f t="array" aca="1" ref="BS260" ca="1">RAND() &lt;INDEX(Abilities[Effect Chance], BL260)*BA260/100</f>
        <v>1</v>
      </c>
      <c r="BT260" t="str">
        <f t="shared" ca="1" si="158"/>
        <v>Fortify</v>
      </c>
      <c r="BU260" s="15">
        <f t="shared" ca="1" si="159"/>
        <v>7.8975729156396834</v>
      </c>
      <c r="BV260" s="15">
        <f t="shared" ref="BV260:BV323" ca="1" si="169">IF(BT260="Dodge", AI260*0, AI260 )</f>
        <v>5.0768962109679379</v>
      </c>
      <c r="BW260" t="b">
        <f t="shared" ca="1" si="160"/>
        <v>0</v>
      </c>
      <c r="BX260" t="b">
        <f ca="1">AND(BW260, AT260=COUNTA(Parties[Opponent Party]))</f>
        <v>0</v>
      </c>
      <c r="BY260" s="15" cm="1">
        <f t="array" aca="1" ref="BY260" ca="1">INDEX(ElementMultiplier, AA260, BB260)*100/AZ260</f>
        <v>5.5555555555555554</v>
      </c>
      <c r="BZ260" s="19">
        <f t="shared" ref="BZ260:BZ323" ca="1" si="170">ROUND(BV260*BY260, 0)</f>
        <v>28</v>
      </c>
      <c r="CA260" s="19">
        <f t="shared" ref="CA260:CA323" ca="1" si="171">IF(BT260="Restore", MAX(AW$3,0), MAX(AW260-BZ260,0))</f>
        <v>92</v>
      </c>
      <c r="CB260" s="19">
        <f t="shared" ref="CB260:CB323" ca="1" si="172">IF(BT260="Restore",MAX(AX$3,0),MAX(AX260-BN260,0))</f>
        <v>85</v>
      </c>
      <c r="CC260" s="19">
        <f t="shared" ref="CC260:CC323" ca="1" si="173">ROUND(AY260 * IF($AH260="Weaken", 0.9, 1) * IF($BT260="Focus", 1.1, 1) * IF($BT260="Restore", AY260=AY$3, 1), 0)</f>
        <v>100</v>
      </c>
      <c r="CD260" s="19">
        <f t="shared" ref="CD260:CD323" ca="1" si="174">ROUND(AZ260 * IF($AH260="Sunder", 0.9, 1) * IF($BT260="Fortify", 1.1, 1) * IF($BT260="Restore", AZ260=AZ$3, 1), 0)</f>
        <v>20</v>
      </c>
      <c r="CE260" s="19">
        <f t="shared" ref="CE260:CE323" ca="1" si="175">ROUND(BA260 * IF($AH260="Unlucky", 0.9, 1) * IF($BT260="Lucky", 1.1, 1) * IF($BT260="Restore", BA260=BA$3, 1), 0)</f>
        <v>70</v>
      </c>
      <c r="CF260" t="str">
        <f t="shared" ca="1" si="161"/>
        <v/>
      </c>
    </row>
    <row r="261" spans="8:84">
      <c r="H261">
        <f t="shared" ca="1" si="141"/>
        <v>1</v>
      </c>
      <c r="I261" cm="1">
        <f t="array" aca="1" ref="I261" ca="1">IF(H261=H260, I260, INDEX(Parties[Player ID], H261))</f>
        <v>1</v>
      </c>
      <c r="J261" t="str" cm="1">
        <f t="array" aca="1" ref="J261" ca="1">IF(I261=I260,J260, INDEX(Monsters[Name], I261))</f>
        <v>Hades</v>
      </c>
      <c r="K261" cm="1">
        <f t="array" aca="1" ref="K261" ca="1">IF(AND($H261=$H260, CF260=""), AO260, INDEX(Monsters[Health], $I261))</f>
        <v>74</v>
      </c>
      <c r="L261" cm="1">
        <f t="array" aca="1" ref="L261" ca="1">IF(AND($H261=$H260, $CF260=""), AP260, INDEX(Monsters[Stamina], $I261))</f>
        <v>75</v>
      </c>
      <c r="M261" s="19" cm="1">
        <f t="array" aca="1" ref="M261" ca="1">IF(AND($H261=$H260, $CF260=""), AQ260, INDEX(Monsters[Attack], $I261))</f>
        <v>70</v>
      </c>
      <c r="N261" s="19" cm="1">
        <f t="array" aca="1" ref="N261" ca="1">IF(AND($H261=$H260, $CF260=""), AR260, INDEX(Monsters[Defense], $I261))</f>
        <v>65</v>
      </c>
      <c r="O261" s="19" cm="1">
        <f t="array" aca="1" ref="O261" ca="1">IF(AND($H261=$H260, $CF260=""), AS260, INDEX(Monsters[Luck], $I261))</f>
        <v>50</v>
      </c>
      <c r="P261" cm="1">
        <f t="array" aca="1" ref="P261" ca="1">IF(I261=I260, P260, MATCH(INDEX(Monsters[Element], I261), Elements, 0))</f>
        <v>1</v>
      </c>
      <c r="Q261" s="4" cm="1">
        <f t="array" aca="1" ref="Q261" ca="1">INDEX(Monsters[Chance to Use 2], I261)</f>
        <v>0.55000000000000004</v>
      </c>
      <c r="R261" cm="1">
        <f t="array" aca="1" ref="R261" ca="1">INDEX(Monsters[Ability 1 ID], I261)</f>
        <v>1</v>
      </c>
      <c r="S261" cm="1">
        <f t="array" aca="1" ref="S261" ca="1">INDEX(Monsters[Ability 2 ID], I261)</f>
        <v>7</v>
      </c>
      <c r="T261" cm="1">
        <f t="array" aca="1" ref="T261" ca="1">INDEX(Abilities[Stamina Cost], R261)</f>
        <v>5</v>
      </c>
      <c r="U261" cm="1">
        <f t="array" aca="1" ref="U261" ca="1">INDEX(Abilities[Stamina Cost], S261)</f>
        <v>5</v>
      </c>
      <c r="V261">
        <f t="shared" ca="1" si="142"/>
        <v>1</v>
      </c>
      <c r="W261">
        <f t="shared" ca="1" si="143"/>
        <v>5</v>
      </c>
      <c r="X261">
        <f t="shared" ca="1" si="144"/>
        <v>5</v>
      </c>
      <c r="Y261">
        <f t="shared" ca="1" si="145"/>
        <v>1</v>
      </c>
      <c r="Z261">
        <f t="shared" ca="1" si="146"/>
        <v>1</v>
      </c>
      <c r="AA261" s="19" cm="1">
        <f t="array" aca="1" ref="AA261" ca="1">INDEX(Abilities[Element ID], $Z261)</f>
        <v>1</v>
      </c>
      <c r="AB261" s="19" cm="1">
        <f t="array" aca="1" ref="AB261" ca="1">INDEX(Abilities[Stamina Cost], $Z261)</f>
        <v>5</v>
      </c>
      <c r="AC261" s="19" cm="1">
        <f t="array" aca="1" ref="AC261" ca="1">INDEX(Abilities[Min Damage], $Z261)</f>
        <v>3.5</v>
      </c>
      <c r="AD261" s="19" cm="1">
        <f t="array" aca="1" ref="AD261" ca="1">INDEX(Abilities[Max Damage], $Z261)</f>
        <v>10</v>
      </c>
      <c r="AE261" s="15">
        <f t="shared" ca="1" si="147"/>
        <v>4.5436385487019137</v>
      </c>
      <c r="AF261" t="str" cm="1">
        <f t="array" aca="1" ref="AF261" ca="1">INDEX(Abilities[Special Effect], Z261)</f>
        <v>Hit Chance</v>
      </c>
      <c r="AG261" t="b" cm="1">
        <f t="array" aca="1" ref="AG261" ca="1">RAND() &lt;INDEX(Abilities[Effect Chance], Z261)*O261/100</f>
        <v>0</v>
      </c>
      <c r="AH261" t="str">
        <f t="shared" ca="1" si="148"/>
        <v/>
      </c>
      <c r="AI261" s="15">
        <f t="shared" ca="1" si="149"/>
        <v>0</v>
      </c>
      <c r="AJ261" s="15">
        <f t="shared" ca="1" si="162"/>
        <v>6.5659278071040781</v>
      </c>
      <c r="AK261" t="b">
        <f t="shared" ca="1" si="150"/>
        <v>0</v>
      </c>
      <c r="AL261" t="b">
        <f ca="1">AND(AK261, H261=COUNTA(Parties[Player Party]))</f>
        <v>0</v>
      </c>
      <c r="AM261" s="15" cm="1">
        <f t="array" aca="1" ref="AM261" ca="1">INDEX(ElementMultiplier, BM261, P261)*100/N261</f>
        <v>0.76923076923076927</v>
      </c>
      <c r="AN261" s="15">
        <f t="shared" ca="1" si="163"/>
        <v>5</v>
      </c>
      <c r="AO261" s="19">
        <f t="shared" ca="1" si="164"/>
        <v>69</v>
      </c>
      <c r="AP261" s="19">
        <f t="shared" ca="1" si="165"/>
        <v>70</v>
      </c>
      <c r="AQ261" s="19">
        <f t="shared" ca="1" si="166"/>
        <v>70</v>
      </c>
      <c r="AR261" s="19">
        <f t="shared" ca="1" si="167"/>
        <v>65</v>
      </c>
      <c r="AS261" s="19">
        <f t="shared" ca="1" si="168"/>
        <v>50</v>
      </c>
      <c r="AT261">
        <f t="shared" ca="1" si="151"/>
        <v>1</v>
      </c>
      <c r="AU261" cm="1">
        <f t="array" aca="1" ref="AU261" ca="1">IF(AT261=AT260, AU260, INDEX(Parties[Opponent ID], AT261))</f>
        <v>8</v>
      </c>
      <c r="AV261" t="str" cm="1">
        <f t="array" aca="1" ref="AV261" ca="1">IF(AU261=AU260,AV260, INDEX(Monsters[Name], AU261))</f>
        <v>Ripper</v>
      </c>
      <c r="AW261" cm="1">
        <f t="array" aca="1" ref="AW261" ca="1">IF(AND($AT261=$AT260, $CF260=""), CA260, INDEX(Monsters[Health], $AU261))</f>
        <v>92</v>
      </c>
      <c r="AX261" cm="1">
        <f t="array" aca="1" ref="AX261" ca="1">IF(AND($AT261=$AT260, $CF260=""), CB260, INDEX(Monsters[Stamina], $AU261))</f>
        <v>85</v>
      </c>
      <c r="AY261" s="19" cm="1">
        <f t="array" aca="1" ref="AY261" ca="1">IF(AND($AT261=$AT260, $CF260=""), CC260, INDEX(Monsters[Attack], $AU261))</f>
        <v>100</v>
      </c>
      <c r="AZ261" s="19" cm="1">
        <f t="array" aca="1" ref="AZ261" ca="1">IF(AND($AT261=$AT260, $CF260=""), CD260, INDEX(Monsters[Defense], $AU261))</f>
        <v>20</v>
      </c>
      <c r="BA261" s="19" cm="1">
        <f t="array" aca="1" ref="BA261" ca="1">IF(AND($AT261=$AT260, $CF260=""), CE260, INDEX(Monsters[Luck], $AU261))</f>
        <v>70</v>
      </c>
      <c r="BB261" cm="1">
        <f t="array" aca="1" ref="BB261" ca="1">IF(AU261=AU260, BB260, MATCH(INDEX(Monsters[Element], AU261), Elements, 0))</f>
        <v>6</v>
      </c>
      <c r="BC261" s="4" cm="1">
        <f t="array" aca="1" ref="BC261" ca="1">INDEX(Monsters[Chance to Use 2], AU261)</f>
        <v>0.25</v>
      </c>
      <c r="BD261" cm="1">
        <f t="array" aca="1" ref="BD261" ca="1">INDEX(Monsters[Ability 1 ID], AU261)</f>
        <v>7</v>
      </c>
      <c r="BE261" cm="1">
        <f t="array" aca="1" ref="BE261" ca="1">INDEX(Monsters[Ability 2 ID], AU261)</f>
        <v>2</v>
      </c>
      <c r="BF261" cm="1">
        <f t="array" aca="1" ref="BF261" ca="1">INDEX(Abilities[Stamina Cost], BD261)</f>
        <v>5</v>
      </c>
      <c r="BG261" cm="1">
        <f t="array" aca="1" ref="BG261" ca="1">INDEX(Abilities[Stamina Cost], BE261)</f>
        <v>6</v>
      </c>
      <c r="BH261">
        <f t="shared" ca="1" si="152"/>
        <v>1</v>
      </c>
      <c r="BI261">
        <f t="shared" ca="1" si="153"/>
        <v>5</v>
      </c>
      <c r="BJ261">
        <f t="shared" ca="1" si="154"/>
        <v>6</v>
      </c>
      <c r="BK261">
        <f t="shared" ca="1" si="155"/>
        <v>1</v>
      </c>
      <c r="BL261">
        <f t="shared" ca="1" si="156"/>
        <v>7</v>
      </c>
      <c r="BM261" s="19" cm="1">
        <f t="array" aca="1" ref="BM261" ca="1">INDEX(Abilities[Element ID], $BL261)</f>
        <v>3</v>
      </c>
      <c r="BN261" s="19" cm="1">
        <f t="array" aca="1" ref="BN261" ca="1">INDEX(Abilities[Stamina Cost], $BL261)</f>
        <v>5</v>
      </c>
      <c r="BO261" s="19" cm="1">
        <f t="array" aca="1" ref="BO261" ca="1">INDEX(Abilities[Min Damage], $BL261)</f>
        <v>5</v>
      </c>
      <c r="BP261" s="19" cm="1">
        <f t="array" aca="1" ref="BP261" ca="1">INDEX(Abilities[Max Damage], $BL261)</f>
        <v>10</v>
      </c>
      <c r="BQ261" s="15">
        <f t="shared" ca="1" si="157"/>
        <v>6.5659278071040781</v>
      </c>
      <c r="BR261" t="str" cm="1">
        <f t="array" aca="1" ref="BR261" ca="1">INDEX(Abilities[Special Effect], BL261)</f>
        <v>Fortify</v>
      </c>
      <c r="BS261" t="b" cm="1">
        <f t="array" aca="1" ref="BS261" ca="1">RAND() &lt;INDEX(Abilities[Effect Chance], BL261)*BA261/100</f>
        <v>1</v>
      </c>
      <c r="BT261" t="str">
        <f t="shared" ca="1" si="158"/>
        <v>Fortify</v>
      </c>
      <c r="BU261" s="15">
        <f t="shared" ca="1" si="159"/>
        <v>6.5659278071040781</v>
      </c>
      <c r="BV261" s="15">
        <f t="shared" ca="1" si="169"/>
        <v>0</v>
      </c>
      <c r="BW261" t="b">
        <f t="shared" ca="1" si="160"/>
        <v>0</v>
      </c>
      <c r="BX261" t="b">
        <f ca="1">AND(BW261, AT261=COUNTA(Parties[Opponent Party]))</f>
        <v>0</v>
      </c>
      <c r="BY261" s="15" cm="1">
        <f t="array" aca="1" ref="BY261" ca="1">INDEX(ElementMultiplier, AA261, BB261)*100/AZ261</f>
        <v>7.5</v>
      </c>
      <c r="BZ261" s="19">
        <f t="shared" ca="1" si="170"/>
        <v>0</v>
      </c>
      <c r="CA261" s="19">
        <f t="shared" ca="1" si="171"/>
        <v>92</v>
      </c>
      <c r="CB261" s="19">
        <f t="shared" ca="1" si="172"/>
        <v>80</v>
      </c>
      <c r="CC261" s="19">
        <f t="shared" ca="1" si="173"/>
        <v>100</v>
      </c>
      <c r="CD261" s="19">
        <f t="shared" ca="1" si="174"/>
        <v>22</v>
      </c>
      <c r="CE261" s="19">
        <f t="shared" ca="1" si="175"/>
        <v>70</v>
      </c>
      <c r="CF261" t="str">
        <f t="shared" ca="1" si="161"/>
        <v/>
      </c>
    </row>
    <row r="262" spans="8:84">
      <c r="H262">
        <f t="shared" ca="1" si="141"/>
        <v>1</v>
      </c>
      <c r="I262" cm="1">
        <f t="array" aca="1" ref="I262" ca="1">IF(H262=H261, I261, INDEX(Parties[Player ID], H262))</f>
        <v>1</v>
      </c>
      <c r="J262" t="str" cm="1">
        <f t="array" aca="1" ref="J262" ca="1">IF(I262=I261,J261, INDEX(Monsters[Name], I262))</f>
        <v>Hades</v>
      </c>
      <c r="K262" cm="1">
        <f t="array" aca="1" ref="K262" ca="1">IF(AND($H262=$H261, CF261=""), AO261, INDEX(Monsters[Health], $I262))</f>
        <v>69</v>
      </c>
      <c r="L262" cm="1">
        <f t="array" aca="1" ref="L262" ca="1">IF(AND($H262=$H261, $CF261=""), AP261, INDEX(Monsters[Stamina], $I262))</f>
        <v>70</v>
      </c>
      <c r="M262" s="19" cm="1">
        <f t="array" aca="1" ref="M262" ca="1">IF(AND($H262=$H261, $CF261=""), AQ261, INDEX(Monsters[Attack], $I262))</f>
        <v>70</v>
      </c>
      <c r="N262" s="19" cm="1">
        <f t="array" aca="1" ref="N262" ca="1">IF(AND($H262=$H261, $CF261=""), AR261, INDEX(Monsters[Defense], $I262))</f>
        <v>65</v>
      </c>
      <c r="O262" s="19" cm="1">
        <f t="array" aca="1" ref="O262" ca="1">IF(AND($H262=$H261, $CF261=""), AS261, INDEX(Monsters[Luck], $I262))</f>
        <v>50</v>
      </c>
      <c r="P262" cm="1">
        <f t="array" aca="1" ref="P262" ca="1">IF(I262=I261, P261, MATCH(INDEX(Monsters[Element], I262), Elements, 0))</f>
        <v>1</v>
      </c>
      <c r="Q262" s="4" cm="1">
        <f t="array" aca="1" ref="Q262" ca="1">INDEX(Monsters[Chance to Use 2], I262)</f>
        <v>0.55000000000000004</v>
      </c>
      <c r="R262" cm="1">
        <f t="array" aca="1" ref="R262" ca="1">INDEX(Monsters[Ability 1 ID], I262)</f>
        <v>1</v>
      </c>
      <c r="S262" cm="1">
        <f t="array" aca="1" ref="S262" ca="1">INDEX(Monsters[Ability 2 ID], I262)</f>
        <v>7</v>
      </c>
      <c r="T262" cm="1">
        <f t="array" aca="1" ref="T262" ca="1">INDEX(Abilities[Stamina Cost], R262)</f>
        <v>5</v>
      </c>
      <c r="U262" cm="1">
        <f t="array" aca="1" ref="U262" ca="1">INDEX(Abilities[Stamina Cost], S262)</f>
        <v>5</v>
      </c>
      <c r="V262">
        <f t="shared" ca="1" si="142"/>
        <v>1</v>
      </c>
      <c r="W262">
        <f t="shared" ca="1" si="143"/>
        <v>5</v>
      </c>
      <c r="X262">
        <f t="shared" ca="1" si="144"/>
        <v>5</v>
      </c>
      <c r="Y262">
        <f t="shared" ca="1" si="145"/>
        <v>2</v>
      </c>
      <c r="Z262">
        <f t="shared" ca="1" si="146"/>
        <v>7</v>
      </c>
      <c r="AA262" s="19" cm="1">
        <f t="array" aca="1" ref="AA262" ca="1">INDEX(Abilities[Element ID], $Z262)</f>
        <v>3</v>
      </c>
      <c r="AB262" s="19" cm="1">
        <f t="array" aca="1" ref="AB262" ca="1">INDEX(Abilities[Stamina Cost], $Z262)</f>
        <v>5</v>
      </c>
      <c r="AC262" s="19" cm="1">
        <f t="array" aca="1" ref="AC262" ca="1">INDEX(Abilities[Min Damage], $Z262)</f>
        <v>5</v>
      </c>
      <c r="AD262" s="19" cm="1">
        <f t="array" aca="1" ref="AD262" ca="1">INDEX(Abilities[Max Damage], $Z262)</f>
        <v>10</v>
      </c>
      <c r="AE262" s="15">
        <f t="shared" ca="1" si="147"/>
        <v>4.8813528682763669</v>
      </c>
      <c r="AF262" t="str" cm="1">
        <f t="array" aca="1" ref="AF262" ca="1">INDEX(Abilities[Special Effect], Z262)</f>
        <v>Fortify</v>
      </c>
      <c r="AG262" t="b" cm="1">
        <f t="array" aca="1" ref="AG262" ca="1">RAND() &lt;INDEX(Abilities[Effect Chance], Z262)*O262/100</f>
        <v>0</v>
      </c>
      <c r="AH262" t="str">
        <f t="shared" ca="1" si="148"/>
        <v/>
      </c>
      <c r="AI262" s="15">
        <f t="shared" ca="1" si="149"/>
        <v>4.8813528682763669</v>
      </c>
      <c r="AJ262" s="15">
        <f t="shared" ca="1" si="162"/>
        <v>15.99772972088952</v>
      </c>
      <c r="AK262" t="b">
        <f t="shared" ca="1" si="150"/>
        <v>0</v>
      </c>
      <c r="AL262" t="b">
        <f ca="1">AND(AK262, H262=COUNTA(Parties[Player Party]))</f>
        <v>0</v>
      </c>
      <c r="AM262" s="15" cm="1">
        <f t="array" aca="1" ref="AM262" ca="1">INDEX(ElementMultiplier, BM262, P262)*100/N262</f>
        <v>1.5384615384615385</v>
      </c>
      <c r="AN262" s="15">
        <f t="shared" ca="1" si="163"/>
        <v>25</v>
      </c>
      <c r="AO262" s="19">
        <f t="shared" ca="1" si="164"/>
        <v>44</v>
      </c>
      <c r="AP262" s="19">
        <f t="shared" ca="1" si="165"/>
        <v>65</v>
      </c>
      <c r="AQ262" s="19">
        <f t="shared" ca="1" si="166"/>
        <v>70</v>
      </c>
      <c r="AR262" s="19">
        <f t="shared" ca="1" si="167"/>
        <v>65</v>
      </c>
      <c r="AS262" s="19">
        <f t="shared" ca="1" si="168"/>
        <v>50</v>
      </c>
      <c r="AT262">
        <f t="shared" ca="1" si="151"/>
        <v>1</v>
      </c>
      <c r="AU262" cm="1">
        <f t="array" aca="1" ref="AU262" ca="1">IF(AT262=AT261, AU261, INDEX(Parties[Opponent ID], AT262))</f>
        <v>8</v>
      </c>
      <c r="AV262" t="str" cm="1">
        <f t="array" aca="1" ref="AV262" ca="1">IF(AU262=AU261,AV261, INDEX(Monsters[Name], AU262))</f>
        <v>Ripper</v>
      </c>
      <c r="AW262" cm="1">
        <f t="array" aca="1" ref="AW262" ca="1">IF(AND($AT262=$AT261, $CF261=""), CA261, INDEX(Monsters[Health], $AU262))</f>
        <v>92</v>
      </c>
      <c r="AX262" cm="1">
        <f t="array" aca="1" ref="AX262" ca="1">IF(AND($AT262=$AT261, $CF261=""), CB261, INDEX(Monsters[Stamina], $AU262))</f>
        <v>80</v>
      </c>
      <c r="AY262" s="19" cm="1">
        <f t="array" aca="1" ref="AY262" ca="1">IF(AND($AT262=$AT261, $CF261=""), CC261, INDEX(Monsters[Attack], $AU262))</f>
        <v>100</v>
      </c>
      <c r="AZ262" s="19" cm="1">
        <f t="array" aca="1" ref="AZ262" ca="1">IF(AND($AT262=$AT261, $CF261=""), CD261, INDEX(Monsters[Defense], $AU262))</f>
        <v>22</v>
      </c>
      <c r="BA262" s="19" cm="1">
        <f t="array" aca="1" ref="BA262" ca="1">IF(AND($AT262=$AT261, $CF261=""), CE261, INDEX(Monsters[Luck], $AU262))</f>
        <v>70</v>
      </c>
      <c r="BB262" cm="1">
        <f t="array" aca="1" ref="BB262" ca="1">IF(AU262=AU261, BB261, MATCH(INDEX(Monsters[Element], AU262), Elements, 0))</f>
        <v>6</v>
      </c>
      <c r="BC262" s="4" cm="1">
        <f t="array" aca="1" ref="BC262" ca="1">INDEX(Monsters[Chance to Use 2], AU262)</f>
        <v>0.25</v>
      </c>
      <c r="BD262" cm="1">
        <f t="array" aca="1" ref="BD262" ca="1">INDEX(Monsters[Ability 1 ID], AU262)</f>
        <v>7</v>
      </c>
      <c r="BE262" cm="1">
        <f t="array" aca="1" ref="BE262" ca="1">INDEX(Monsters[Ability 2 ID], AU262)</f>
        <v>2</v>
      </c>
      <c r="BF262" cm="1">
        <f t="array" aca="1" ref="BF262" ca="1">INDEX(Abilities[Stamina Cost], BD262)</f>
        <v>5</v>
      </c>
      <c r="BG262" cm="1">
        <f t="array" aca="1" ref="BG262" ca="1">INDEX(Abilities[Stamina Cost], BE262)</f>
        <v>6</v>
      </c>
      <c r="BH262">
        <f t="shared" ca="1" si="152"/>
        <v>1</v>
      </c>
      <c r="BI262">
        <f t="shared" ca="1" si="153"/>
        <v>5</v>
      </c>
      <c r="BJ262">
        <f t="shared" ca="1" si="154"/>
        <v>6</v>
      </c>
      <c r="BK262">
        <f t="shared" ca="1" si="155"/>
        <v>2</v>
      </c>
      <c r="BL262">
        <f t="shared" ca="1" si="156"/>
        <v>2</v>
      </c>
      <c r="BM262" s="19" cm="1">
        <f t="array" aca="1" ref="BM262" ca="1">INDEX(Abilities[Element ID], $BL262)</f>
        <v>1</v>
      </c>
      <c r="BN262" s="19" cm="1">
        <f t="array" aca="1" ref="BN262" ca="1">INDEX(Abilities[Stamina Cost], $BL262)</f>
        <v>6</v>
      </c>
      <c r="BO262" s="19" cm="1">
        <f t="array" aca="1" ref="BO262" ca="1">INDEX(Abilities[Min Damage], $BL262)</f>
        <v>10</v>
      </c>
      <c r="BP262" s="19" cm="1">
        <f t="array" aca="1" ref="BP262" ca="1">INDEX(Abilities[Max Damage], $BL262)</f>
        <v>25</v>
      </c>
      <c r="BQ262" s="15">
        <f t="shared" ca="1" si="157"/>
        <v>15.99772972088952</v>
      </c>
      <c r="BR262" t="str" cm="1">
        <f t="array" aca="1" ref="BR262" ca="1">INDEX(Abilities[Special Effect], BL262)</f>
        <v>Sunder</v>
      </c>
      <c r="BS262" t="b" cm="1">
        <f t="array" aca="1" ref="BS262" ca="1">RAND() &lt;INDEX(Abilities[Effect Chance], BL262)*BA262/100</f>
        <v>0</v>
      </c>
      <c r="BT262" t="str">
        <f t="shared" ca="1" si="158"/>
        <v/>
      </c>
      <c r="BU262" s="15">
        <f t="shared" ca="1" si="159"/>
        <v>15.99772972088952</v>
      </c>
      <c r="BV262" s="15">
        <f t="shared" ca="1" si="169"/>
        <v>4.8813528682763669</v>
      </c>
      <c r="BW262" t="b">
        <f t="shared" ca="1" si="160"/>
        <v>0</v>
      </c>
      <c r="BX262" t="b">
        <f ca="1">AND(BW262, AT262=COUNTA(Parties[Opponent Party]))</f>
        <v>0</v>
      </c>
      <c r="BY262" s="15" cm="1">
        <f t="array" aca="1" ref="BY262" ca="1">INDEX(ElementMultiplier, AA262, BB262)*100/AZ262</f>
        <v>4.5454545454545459</v>
      </c>
      <c r="BZ262" s="19">
        <f t="shared" ca="1" si="170"/>
        <v>22</v>
      </c>
      <c r="CA262" s="19">
        <f t="shared" ca="1" si="171"/>
        <v>70</v>
      </c>
      <c r="CB262" s="19">
        <f t="shared" ca="1" si="172"/>
        <v>74</v>
      </c>
      <c r="CC262" s="19">
        <f t="shared" ca="1" si="173"/>
        <v>100</v>
      </c>
      <c r="CD262" s="19">
        <f t="shared" ca="1" si="174"/>
        <v>22</v>
      </c>
      <c r="CE262" s="19">
        <f t="shared" ca="1" si="175"/>
        <v>70</v>
      </c>
      <c r="CF262" t="str">
        <f t="shared" ca="1" si="161"/>
        <v/>
      </c>
    </row>
    <row r="263" spans="8:84">
      <c r="H263">
        <f t="shared" ca="1" si="141"/>
        <v>1</v>
      </c>
      <c r="I263" cm="1">
        <f t="array" aca="1" ref="I263" ca="1">IF(H263=H262, I262, INDEX(Parties[Player ID], H263))</f>
        <v>1</v>
      </c>
      <c r="J263" t="str" cm="1">
        <f t="array" aca="1" ref="J263" ca="1">IF(I263=I262,J262, INDEX(Monsters[Name], I263))</f>
        <v>Hades</v>
      </c>
      <c r="K263" cm="1">
        <f t="array" aca="1" ref="K263" ca="1">IF(AND($H263=$H262, CF262=""), AO262, INDEX(Monsters[Health], $I263))</f>
        <v>44</v>
      </c>
      <c r="L263" cm="1">
        <f t="array" aca="1" ref="L263" ca="1">IF(AND($H263=$H262, $CF262=""), AP262, INDEX(Monsters[Stamina], $I263))</f>
        <v>65</v>
      </c>
      <c r="M263" s="19" cm="1">
        <f t="array" aca="1" ref="M263" ca="1">IF(AND($H263=$H262, $CF262=""), AQ262, INDEX(Monsters[Attack], $I263))</f>
        <v>70</v>
      </c>
      <c r="N263" s="19" cm="1">
        <f t="array" aca="1" ref="N263" ca="1">IF(AND($H263=$H262, $CF262=""), AR262, INDEX(Monsters[Defense], $I263))</f>
        <v>65</v>
      </c>
      <c r="O263" s="19" cm="1">
        <f t="array" aca="1" ref="O263" ca="1">IF(AND($H263=$H262, $CF262=""), AS262, INDEX(Monsters[Luck], $I263))</f>
        <v>50</v>
      </c>
      <c r="P263" cm="1">
        <f t="array" aca="1" ref="P263" ca="1">IF(I263=I262, P262, MATCH(INDEX(Monsters[Element], I263), Elements, 0))</f>
        <v>1</v>
      </c>
      <c r="Q263" s="4" cm="1">
        <f t="array" aca="1" ref="Q263" ca="1">INDEX(Monsters[Chance to Use 2], I263)</f>
        <v>0.55000000000000004</v>
      </c>
      <c r="R263" cm="1">
        <f t="array" aca="1" ref="R263" ca="1">INDEX(Monsters[Ability 1 ID], I263)</f>
        <v>1</v>
      </c>
      <c r="S263" cm="1">
        <f t="array" aca="1" ref="S263" ca="1">INDEX(Monsters[Ability 2 ID], I263)</f>
        <v>7</v>
      </c>
      <c r="T263" cm="1">
        <f t="array" aca="1" ref="T263" ca="1">INDEX(Abilities[Stamina Cost], R263)</f>
        <v>5</v>
      </c>
      <c r="U263" cm="1">
        <f t="array" aca="1" ref="U263" ca="1">INDEX(Abilities[Stamina Cost], S263)</f>
        <v>5</v>
      </c>
      <c r="V263">
        <f t="shared" ca="1" si="142"/>
        <v>1</v>
      </c>
      <c r="W263">
        <f t="shared" ca="1" si="143"/>
        <v>5</v>
      </c>
      <c r="X263">
        <f t="shared" ca="1" si="144"/>
        <v>5</v>
      </c>
      <c r="Y263">
        <f t="shared" ca="1" si="145"/>
        <v>1</v>
      </c>
      <c r="Z263">
        <f t="shared" ca="1" si="146"/>
        <v>1</v>
      </c>
      <c r="AA263" s="19" cm="1">
        <f t="array" aca="1" ref="AA263" ca="1">INDEX(Abilities[Element ID], $Z263)</f>
        <v>1</v>
      </c>
      <c r="AB263" s="19" cm="1">
        <f t="array" aca="1" ref="AB263" ca="1">INDEX(Abilities[Stamina Cost], $Z263)</f>
        <v>5</v>
      </c>
      <c r="AC263" s="19" cm="1">
        <f t="array" aca="1" ref="AC263" ca="1">INDEX(Abilities[Min Damage], $Z263)</f>
        <v>3.5</v>
      </c>
      <c r="AD263" s="19" cm="1">
        <f t="array" aca="1" ref="AD263" ca="1">INDEX(Abilities[Max Damage], $Z263)</f>
        <v>10</v>
      </c>
      <c r="AE263" s="15">
        <f t="shared" ca="1" si="147"/>
        <v>6.227492630034078</v>
      </c>
      <c r="AF263" t="str" cm="1">
        <f t="array" aca="1" ref="AF263" ca="1">INDEX(Abilities[Special Effect], Z263)</f>
        <v>Hit Chance</v>
      </c>
      <c r="AG263" t="b" cm="1">
        <f t="array" aca="1" ref="AG263" ca="1">RAND() &lt;INDEX(Abilities[Effect Chance], Z263)*O263/100</f>
        <v>1</v>
      </c>
      <c r="AH263" t="str">
        <f t="shared" ca="1" si="148"/>
        <v>Hit Chance</v>
      </c>
      <c r="AI263" s="15">
        <f t="shared" ca="1" si="149"/>
        <v>6.227492630034078</v>
      </c>
      <c r="AJ263" s="15">
        <f t="shared" ca="1" si="162"/>
        <v>9.5249479641365582</v>
      </c>
      <c r="AK263" t="b">
        <f t="shared" ca="1" si="150"/>
        <v>0</v>
      </c>
      <c r="AL263" t="b">
        <f ca="1">AND(AK263, H263=COUNTA(Parties[Player Party]))</f>
        <v>0</v>
      </c>
      <c r="AM263" s="15" cm="1">
        <f t="array" aca="1" ref="AM263" ca="1">INDEX(ElementMultiplier, BM263, P263)*100/N263</f>
        <v>0.76923076923076927</v>
      </c>
      <c r="AN263" s="15">
        <f t="shared" ca="1" si="163"/>
        <v>7</v>
      </c>
      <c r="AO263" s="19">
        <f t="shared" ca="1" si="164"/>
        <v>37</v>
      </c>
      <c r="AP263" s="19">
        <f t="shared" ca="1" si="165"/>
        <v>60</v>
      </c>
      <c r="AQ263" s="19">
        <f t="shared" ca="1" si="166"/>
        <v>70</v>
      </c>
      <c r="AR263" s="19">
        <f t="shared" ca="1" si="167"/>
        <v>65</v>
      </c>
      <c r="AS263" s="19">
        <f t="shared" ca="1" si="168"/>
        <v>50</v>
      </c>
      <c r="AT263">
        <f t="shared" ca="1" si="151"/>
        <v>1</v>
      </c>
      <c r="AU263" cm="1">
        <f t="array" aca="1" ref="AU263" ca="1">IF(AT263=AT262, AU262, INDEX(Parties[Opponent ID], AT263))</f>
        <v>8</v>
      </c>
      <c r="AV263" t="str" cm="1">
        <f t="array" aca="1" ref="AV263" ca="1">IF(AU263=AU262,AV262, INDEX(Monsters[Name], AU263))</f>
        <v>Ripper</v>
      </c>
      <c r="AW263" cm="1">
        <f t="array" aca="1" ref="AW263" ca="1">IF(AND($AT263=$AT262, $CF262=""), CA262, INDEX(Monsters[Health], $AU263))</f>
        <v>70</v>
      </c>
      <c r="AX263" cm="1">
        <f t="array" aca="1" ref="AX263" ca="1">IF(AND($AT263=$AT262, $CF262=""), CB262, INDEX(Monsters[Stamina], $AU263))</f>
        <v>74</v>
      </c>
      <c r="AY263" s="19" cm="1">
        <f t="array" aca="1" ref="AY263" ca="1">IF(AND($AT263=$AT262, $CF262=""), CC262, INDEX(Monsters[Attack], $AU263))</f>
        <v>100</v>
      </c>
      <c r="AZ263" s="19" cm="1">
        <f t="array" aca="1" ref="AZ263" ca="1">IF(AND($AT263=$AT262, $CF262=""), CD262, INDEX(Monsters[Defense], $AU263))</f>
        <v>22</v>
      </c>
      <c r="BA263" s="19" cm="1">
        <f t="array" aca="1" ref="BA263" ca="1">IF(AND($AT263=$AT262, $CF262=""), CE262, INDEX(Monsters[Luck], $AU263))</f>
        <v>70</v>
      </c>
      <c r="BB263" cm="1">
        <f t="array" aca="1" ref="BB263" ca="1">IF(AU263=AU262, BB262, MATCH(INDEX(Monsters[Element], AU263), Elements, 0))</f>
        <v>6</v>
      </c>
      <c r="BC263" s="4" cm="1">
        <f t="array" aca="1" ref="BC263" ca="1">INDEX(Monsters[Chance to Use 2], AU263)</f>
        <v>0.25</v>
      </c>
      <c r="BD263" cm="1">
        <f t="array" aca="1" ref="BD263" ca="1">INDEX(Monsters[Ability 1 ID], AU263)</f>
        <v>7</v>
      </c>
      <c r="BE263" cm="1">
        <f t="array" aca="1" ref="BE263" ca="1">INDEX(Monsters[Ability 2 ID], AU263)</f>
        <v>2</v>
      </c>
      <c r="BF263" cm="1">
        <f t="array" aca="1" ref="BF263" ca="1">INDEX(Abilities[Stamina Cost], BD263)</f>
        <v>5</v>
      </c>
      <c r="BG263" cm="1">
        <f t="array" aca="1" ref="BG263" ca="1">INDEX(Abilities[Stamina Cost], BE263)</f>
        <v>6</v>
      </c>
      <c r="BH263">
        <f t="shared" ca="1" si="152"/>
        <v>1</v>
      </c>
      <c r="BI263">
        <f t="shared" ca="1" si="153"/>
        <v>5</v>
      </c>
      <c r="BJ263">
        <f t="shared" ca="1" si="154"/>
        <v>6</v>
      </c>
      <c r="BK263">
        <f t="shared" ca="1" si="155"/>
        <v>1</v>
      </c>
      <c r="BL263">
        <f t="shared" ca="1" si="156"/>
        <v>7</v>
      </c>
      <c r="BM263" s="19" cm="1">
        <f t="array" aca="1" ref="BM263" ca="1">INDEX(Abilities[Element ID], $BL263)</f>
        <v>3</v>
      </c>
      <c r="BN263" s="19" cm="1">
        <f t="array" aca="1" ref="BN263" ca="1">INDEX(Abilities[Stamina Cost], $BL263)</f>
        <v>5</v>
      </c>
      <c r="BO263" s="19" cm="1">
        <f t="array" aca="1" ref="BO263" ca="1">INDEX(Abilities[Min Damage], $BL263)</f>
        <v>5</v>
      </c>
      <c r="BP263" s="19" cm="1">
        <f t="array" aca="1" ref="BP263" ca="1">INDEX(Abilities[Max Damage], $BL263)</f>
        <v>10</v>
      </c>
      <c r="BQ263" s="15">
        <f t="shared" ca="1" si="157"/>
        <v>9.5249479641365582</v>
      </c>
      <c r="BR263" t="str" cm="1">
        <f t="array" aca="1" ref="BR263" ca="1">INDEX(Abilities[Special Effect], BL263)</f>
        <v>Fortify</v>
      </c>
      <c r="BS263" t="b" cm="1">
        <f t="array" aca="1" ref="BS263" ca="1">RAND() &lt;INDEX(Abilities[Effect Chance], BL263)*BA263/100</f>
        <v>0</v>
      </c>
      <c r="BT263" t="str">
        <f t="shared" ca="1" si="158"/>
        <v/>
      </c>
      <c r="BU263" s="15">
        <f t="shared" ca="1" si="159"/>
        <v>9.5249479641365582</v>
      </c>
      <c r="BV263" s="15">
        <f t="shared" ca="1" si="169"/>
        <v>6.227492630034078</v>
      </c>
      <c r="BW263" t="b">
        <f t="shared" ca="1" si="160"/>
        <v>0</v>
      </c>
      <c r="BX263" t="b">
        <f ca="1">AND(BW263, AT263=COUNTA(Parties[Opponent Party]))</f>
        <v>0</v>
      </c>
      <c r="BY263" s="15" cm="1">
        <f t="array" aca="1" ref="BY263" ca="1">INDEX(ElementMultiplier, AA263, BB263)*100/AZ263</f>
        <v>6.8181818181818183</v>
      </c>
      <c r="BZ263" s="19">
        <f t="shared" ca="1" si="170"/>
        <v>42</v>
      </c>
      <c r="CA263" s="19">
        <f t="shared" ca="1" si="171"/>
        <v>28</v>
      </c>
      <c r="CB263" s="19">
        <f t="shared" ca="1" si="172"/>
        <v>69</v>
      </c>
      <c r="CC263" s="19">
        <f t="shared" ca="1" si="173"/>
        <v>100</v>
      </c>
      <c r="CD263" s="19">
        <f t="shared" ca="1" si="174"/>
        <v>22</v>
      </c>
      <c r="CE263" s="19">
        <f t="shared" ca="1" si="175"/>
        <v>70</v>
      </c>
      <c r="CF263" t="str">
        <f t="shared" ca="1" si="161"/>
        <v/>
      </c>
    </row>
    <row r="264" spans="8:84">
      <c r="H264">
        <f t="shared" ca="1" si="141"/>
        <v>1</v>
      </c>
      <c r="I264" cm="1">
        <f t="array" aca="1" ref="I264" ca="1">IF(H264=H263, I263, INDEX(Parties[Player ID], H264))</f>
        <v>1</v>
      </c>
      <c r="J264" t="str" cm="1">
        <f t="array" aca="1" ref="J264" ca="1">IF(I264=I263,J263, INDEX(Monsters[Name], I264))</f>
        <v>Hades</v>
      </c>
      <c r="K264" cm="1">
        <f t="array" aca="1" ref="K264" ca="1">IF(AND($H264=$H263, CF263=""), AO263, INDEX(Monsters[Health], $I264))</f>
        <v>37</v>
      </c>
      <c r="L264" cm="1">
        <f t="array" aca="1" ref="L264" ca="1">IF(AND($H264=$H263, $CF263=""), AP263, INDEX(Monsters[Stamina], $I264))</f>
        <v>60</v>
      </c>
      <c r="M264" s="19" cm="1">
        <f t="array" aca="1" ref="M264" ca="1">IF(AND($H264=$H263, $CF263=""), AQ263, INDEX(Monsters[Attack], $I264))</f>
        <v>70</v>
      </c>
      <c r="N264" s="19" cm="1">
        <f t="array" aca="1" ref="N264" ca="1">IF(AND($H264=$H263, $CF263=""), AR263, INDEX(Monsters[Defense], $I264))</f>
        <v>65</v>
      </c>
      <c r="O264" s="19" cm="1">
        <f t="array" aca="1" ref="O264" ca="1">IF(AND($H264=$H263, $CF263=""), AS263, INDEX(Monsters[Luck], $I264))</f>
        <v>50</v>
      </c>
      <c r="P264" cm="1">
        <f t="array" aca="1" ref="P264" ca="1">IF(I264=I263, P263, MATCH(INDEX(Monsters[Element], I264), Elements, 0))</f>
        <v>1</v>
      </c>
      <c r="Q264" s="4" cm="1">
        <f t="array" aca="1" ref="Q264" ca="1">INDEX(Monsters[Chance to Use 2], I264)</f>
        <v>0.55000000000000004</v>
      </c>
      <c r="R264" cm="1">
        <f t="array" aca="1" ref="R264" ca="1">INDEX(Monsters[Ability 1 ID], I264)</f>
        <v>1</v>
      </c>
      <c r="S264" cm="1">
        <f t="array" aca="1" ref="S264" ca="1">INDEX(Monsters[Ability 2 ID], I264)</f>
        <v>7</v>
      </c>
      <c r="T264" cm="1">
        <f t="array" aca="1" ref="T264" ca="1">INDEX(Abilities[Stamina Cost], R264)</f>
        <v>5</v>
      </c>
      <c r="U264" cm="1">
        <f t="array" aca="1" ref="U264" ca="1">INDEX(Abilities[Stamina Cost], S264)</f>
        <v>5</v>
      </c>
      <c r="V264">
        <f t="shared" ca="1" si="142"/>
        <v>1</v>
      </c>
      <c r="W264">
        <f t="shared" ca="1" si="143"/>
        <v>5</v>
      </c>
      <c r="X264">
        <f t="shared" ca="1" si="144"/>
        <v>5</v>
      </c>
      <c r="Y264">
        <f t="shared" ca="1" si="145"/>
        <v>1</v>
      </c>
      <c r="Z264">
        <f t="shared" ca="1" si="146"/>
        <v>1</v>
      </c>
      <c r="AA264" s="19" cm="1">
        <f t="array" aca="1" ref="AA264" ca="1">INDEX(Abilities[Element ID], $Z264)</f>
        <v>1</v>
      </c>
      <c r="AB264" s="19" cm="1">
        <f t="array" aca="1" ref="AB264" ca="1">INDEX(Abilities[Stamina Cost], $Z264)</f>
        <v>5</v>
      </c>
      <c r="AC264" s="19" cm="1">
        <f t="array" aca="1" ref="AC264" ca="1">INDEX(Abilities[Min Damage], $Z264)</f>
        <v>3.5</v>
      </c>
      <c r="AD264" s="19" cm="1">
        <f t="array" aca="1" ref="AD264" ca="1">INDEX(Abilities[Max Damage], $Z264)</f>
        <v>10</v>
      </c>
      <c r="AE264" s="15">
        <f t="shared" ca="1" si="147"/>
        <v>4.0458096673446127</v>
      </c>
      <c r="AF264" t="str" cm="1">
        <f t="array" aca="1" ref="AF264" ca="1">INDEX(Abilities[Special Effect], Z264)</f>
        <v>Hit Chance</v>
      </c>
      <c r="AG264" t="b" cm="1">
        <f t="array" aca="1" ref="AG264" ca="1">RAND() &lt;INDEX(Abilities[Effect Chance], Z264)*O264/100</f>
        <v>0</v>
      </c>
      <c r="AH264" t="str">
        <f t="shared" ca="1" si="148"/>
        <v/>
      </c>
      <c r="AI264" s="15">
        <f t="shared" ca="1" si="149"/>
        <v>0</v>
      </c>
      <c r="AJ264" s="15">
        <f t="shared" ca="1" si="162"/>
        <v>18.483868845800565</v>
      </c>
      <c r="AK264" t="b">
        <f t="shared" ca="1" si="150"/>
        <v>0</v>
      </c>
      <c r="AL264" t="b">
        <f ca="1">AND(AK264, H264=COUNTA(Parties[Player Party]))</f>
        <v>0</v>
      </c>
      <c r="AM264" s="15" cm="1">
        <f t="array" aca="1" ref="AM264" ca="1">INDEX(ElementMultiplier, BM264, P264)*100/N264</f>
        <v>1.5384615384615385</v>
      </c>
      <c r="AN264" s="15">
        <f t="shared" ca="1" si="163"/>
        <v>28</v>
      </c>
      <c r="AO264" s="19">
        <f t="shared" ca="1" si="164"/>
        <v>9</v>
      </c>
      <c r="AP264" s="19">
        <f t="shared" ca="1" si="165"/>
        <v>55</v>
      </c>
      <c r="AQ264" s="19">
        <f t="shared" ca="1" si="166"/>
        <v>70</v>
      </c>
      <c r="AR264" s="19">
        <f t="shared" ca="1" si="167"/>
        <v>59</v>
      </c>
      <c r="AS264" s="19">
        <f t="shared" ca="1" si="168"/>
        <v>50</v>
      </c>
      <c r="AT264">
        <f t="shared" ca="1" si="151"/>
        <v>1</v>
      </c>
      <c r="AU264" cm="1">
        <f t="array" aca="1" ref="AU264" ca="1">IF(AT264=AT263, AU263, INDEX(Parties[Opponent ID], AT264))</f>
        <v>8</v>
      </c>
      <c r="AV264" t="str" cm="1">
        <f t="array" aca="1" ref="AV264" ca="1">IF(AU264=AU263,AV263, INDEX(Monsters[Name], AU264))</f>
        <v>Ripper</v>
      </c>
      <c r="AW264" cm="1">
        <f t="array" aca="1" ref="AW264" ca="1">IF(AND($AT264=$AT263, $CF263=""), CA263, INDEX(Monsters[Health], $AU264))</f>
        <v>28</v>
      </c>
      <c r="AX264" cm="1">
        <f t="array" aca="1" ref="AX264" ca="1">IF(AND($AT264=$AT263, $CF263=""), CB263, INDEX(Monsters[Stamina], $AU264))</f>
        <v>69</v>
      </c>
      <c r="AY264" s="19" cm="1">
        <f t="array" aca="1" ref="AY264" ca="1">IF(AND($AT264=$AT263, $CF263=""), CC263, INDEX(Monsters[Attack], $AU264))</f>
        <v>100</v>
      </c>
      <c r="AZ264" s="19" cm="1">
        <f t="array" aca="1" ref="AZ264" ca="1">IF(AND($AT264=$AT263, $CF263=""), CD263, INDEX(Monsters[Defense], $AU264))</f>
        <v>22</v>
      </c>
      <c r="BA264" s="19" cm="1">
        <f t="array" aca="1" ref="BA264" ca="1">IF(AND($AT264=$AT263, $CF263=""), CE263, INDEX(Monsters[Luck], $AU264))</f>
        <v>70</v>
      </c>
      <c r="BB264" cm="1">
        <f t="array" aca="1" ref="BB264" ca="1">IF(AU264=AU263, BB263, MATCH(INDEX(Monsters[Element], AU264), Elements, 0))</f>
        <v>6</v>
      </c>
      <c r="BC264" s="4" cm="1">
        <f t="array" aca="1" ref="BC264" ca="1">INDEX(Monsters[Chance to Use 2], AU264)</f>
        <v>0.25</v>
      </c>
      <c r="BD264" cm="1">
        <f t="array" aca="1" ref="BD264" ca="1">INDEX(Monsters[Ability 1 ID], AU264)</f>
        <v>7</v>
      </c>
      <c r="BE264" cm="1">
        <f t="array" aca="1" ref="BE264" ca="1">INDEX(Monsters[Ability 2 ID], AU264)</f>
        <v>2</v>
      </c>
      <c r="BF264" cm="1">
        <f t="array" aca="1" ref="BF264" ca="1">INDEX(Abilities[Stamina Cost], BD264)</f>
        <v>5</v>
      </c>
      <c r="BG264" cm="1">
        <f t="array" aca="1" ref="BG264" ca="1">INDEX(Abilities[Stamina Cost], BE264)</f>
        <v>6</v>
      </c>
      <c r="BH264">
        <f t="shared" ca="1" si="152"/>
        <v>1</v>
      </c>
      <c r="BI264">
        <f t="shared" ca="1" si="153"/>
        <v>5</v>
      </c>
      <c r="BJ264">
        <f t="shared" ca="1" si="154"/>
        <v>6</v>
      </c>
      <c r="BK264">
        <f t="shared" ca="1" si="155"/>
        <v>2</v>
      </c>
      <c r="BL264">
        <f t="shared" ca="1" si="156"/>
        <v>2</v>
      </c>
      <c r="BM264" s="19" cm="1">
        <f t="array" aca="1" ref="BM264" ca="1">INDEX(Abilities[Element ID], $BL264)</f>
        <v>1</v>
      </c>
      <c r="BN264" s="19" cm="1">
        <f t="array" aca="1" ref="BN264" ca="1">INDEX(Abilities[Stamina Cost], $BL264)</f>
        <v>6</v>
      </c>
      <c r="BO264" s="19" cm="1">
        <f t="array" aca="1" ref="BO264" ca="1">INDEX(Abilities[Min Damage], $BL264)</f>
        <v>10</v>
      </c>
      <c r="BP264" s="19" cm="1">
        <f t="array" aca="1" ref="BP264" ca="1">INDEX(Abilities[Max Damage], $BL264)</f>
        <v>25</v>
      </c>
      <c r="BQ264" s="15">
        <f t="shared" ca="1" si="157"/>
        <v>18.483868845800565</v>
      </c>
      <c r="BR264" t="str" cm="1">
        <f t="array" aca="1" ref="BR264" ca="1">INDEX(Abilities[Special Effect], BL264)</f>
        <v>Sunder</v>
      </c>
      <c r="BS264" t="b" cm="1">
        <f t="array" aca="1" ref="BS264" ca="1">RAND() &lt;INDEX(Abilities[Effect Chance], BL264)*BA264/100</f>
        <v>1</v>
      </c>
      <c r="BT264" t="str">
        <f t="shared" ca="1" si="158"/>
        <v>Sunder</v>
      </c>
      <c r="BU264" s="15">
        <f t="shared" ca="1" si="159"/>
        <v>18.483868845800565</v>
      </c>
      <c r="BV264" s="15">
        <f t="shared" ca="1" si="169"/>
        <v>0</v>
      </c>
      <c r="BW264" t="b">
        <f t="shared" ca="1" si="160"/>
        <v>0</v>
      </c>
      <c r="BX264" t="b">
        <f ca="1">AND(BW264, AT264=COUNTA(Parties[Opponent Party]))</f>
        <v>0</v>
      </c>
      <c r="BY264" s="15" cm="1">
        <f t="array" aca="1" ref="BY264" ca="1">INDEX(ElementMultiplier, AA264, BB264)*100/AZ264</f>
        <v>6.8181818181818183</v>
      </c>
      <c r="BZ264" s="19">
        <f t="shared" ca="1" si="170"/>
        <v>0</v>
      </c>
      <c r="CA264" s="19">
        <f t="shared" ca="1" si="171"/>
        <v>28</v>
      </c>
      <c r="CB264" s="19">
        <f t="shared" ca="1" si="172"/>
        <v>63</v>
      </c>
      <c r="CC264" s="19">
        <f t="shared" ca="1" si="173"/>
        <v>100</v>
      </c>
      <c r="CD264" s="19">
        <f t="shared" ca="1" si="174"/>
        <v>22</v>
      </c>
      <c r="CE264" s="19">
        <f t="shared" ca="1" si="175"/>
        <v>70</v>
      </c>
      <c r="CF264" t="str">
        <f t="shared" ca="1" si="161"/>
        <v/>
      </c>
    </row>
    <row r="265" spans="8:84">
      <c r="H265">
        <f t="shared" ref="H265:H328" ca="1" si="176">IF($CF264="",IF(AK264, H264+1, H264), 1)</f>
        <v>1</v>
      </c>
      <c r="I265" cm="1">
        <f t="array" aca="1" ref="I265" ca="1">IF(H265=H264, I264, INDEX(Parties[Player ID], H265))</f>
        <v>1</v>
      </c>
      <c r="J265" t="str" cm="1">
        <f t="array" aca="1" ref="J265" ca="1">IF(I265=I264,J264, INDEX(Monsters[Name], I265))</f>
        <v>Hades</v>
      </c>
      <c r="K265" cm="1">
        <f t="array" aca="1" ref="K265" ca="1">IF(AND($H265=$H264, CF264=""), AO264, INDEX(Monsters[Health], $I265))</f>
        <v>9</v>
      </c>
      <c r="L265" cm="1">
        <f t="array" aca="1" ref="L265" ca="1">IF(AND($H265=$H264, $CF264=""), AP264, INDEX(Monsters[Stamina], $I265))</f>
        <v>55</v>
      </c>
      <c r="M265" s="19" cm="1">
        <f t="array" aca="1" ref="M265" ca="1">IF(AND($H265=$H264, $CF264=""), AQ264, INDEX(Monsters[Attack], $I265))</f>
        <v>70</v>
      </c>
      <c r="N265" s="19" cm="1">
        <f t="array" aca="1" ref="N265" ca="1">IF(AND($H265=$H264, $CF264=""), AR264, INDEX(Monsters[Defense], $I265))</f>
        <v>59</v>
      </c>
      <c r="O265" s="19" cm="1">
        <f t="array" aca="1" ref="O265" ca="1">IF(AND($H265=$H264, $CF264=""), AS264, INDEX(Monsters[Luck], $I265))</f>
        <v>50</v>
      </c>
      <c r="P265" cm="1">
        <f t="array" aca="1" ref="P265" ca="1">IF(I265=I264, P264, MATCH(INDEX(Monsters[Element], I265), Elements, 0))</f>
        <v>1</v>
      </c>
      <c r="Q265" s="4" cm="1">
        <f t="array" aca="1" ref="Q265" ca="1">INDEX(Monsters[Chance to Use 2], I265)</f>
        <v>0.55000000000000004</v>
      </c>
      <c r="R265" cm="1">
        <f t="array" aca="1" ref="R265" ca="1">INDEX(Monsters[Ability 1 ID], I265)</f>
        <v>1</v>
      </c>
      <c r="S265" cm="1">
        <f t="array" aca="1" ref="S265" ca="1">INDEX(Monsters[Ability 2 ID], I265)</f>
        <v>7</v>
      </c>
      <c r="T265" cm="1">
        <f t="array" aca="1" ref="T265" ca="1">INDEX(Abilities[Stamina Cost], R265)</f>
        <v>5</v>
      </c>
      <c r="U265" cm="1">
        <f t="array" aca="1" ref="U265" ca="1">INDEX(Abilities[Stamina Cost], S265)</f>
        <v>5</v>
      </c>
      <c r="V265">
        <f t="shared" ref="V265:V328" ca="1" si="177">IF(T265&lt;=U265, 1, 2)</f>
        <v>1</v>
      </c>
      <c r="W265">
        <f t="shared" ref="W265:W328" ca="1" si="178">MIN(T265:U265)</f>
        <v>5</v>
      </c>
      <c r="X265">
        <f t="shared" ref="X265:X328" ca="1" si="179">MAX(T265:U265)</f>
        <v>5</v>
      </c>
      <c r="Y265">
        <f t="shared" ref="Y265:Y328" ca="1" si="180">IF(L265&lt;X265, V265, 1 + (RAND()&lt;Q265))</f>
        <v>2</v>
      </c>
      <c r="Z265">
        <f t="shared" ref="Z265:Z328" ca="1" si="181">CHOOSE(Y265,R265,S265)</f>
        <v>7</v>
      </c>
      <c r="AA265" s="19" cm="1">
        <f t="array" aca="1" ref="AA265" ca="1">INDEX(Abilities[Element ID], $Z265)</f>
        <v>3</v>
      </c>
      <c r="AB265" s="19" cm="1">
        <f t="array" aca="1" ref="AB265" ca="1">INDEX(Abilities[Stamina Cost], $Z265)</f>
        <v>5</v>
      </c>
      <c r="AC265" s="19" cm="1">
        <f t="array" aca="1" ref="AC265" ca="1">INDEX(Abilities[Min Damage], $Z265)</f>
        <v>5</v>
      </c>
      <c r="AD265" s="19" cm="1">
        <f t="array" aca="1" ref="AD265" ca="1">INDEX(Abilities[Max Damage], $Z265)</f>
        <v>10</v>
      </c>
      <c r="AE265" s="15">
        <f t="shared" ref="AE265:AE328" ca="1" si="182">(AC265+(RAND()+RAND()+RAND())*(AD265-AC265)/3)*M265/100</f>
        <v>4.4919106285412127</v>
      </c>
      <c r="AF265" t="str" cm="1">
        <f t="array" aca="1" ref="AF265" ca="1">INDEX(Abilities[Special Effect], Z265)</f>
        <v>Fortify</v>
      </c>
      <c r="AG265" t="b" cm="1">
        <f t="array" aca="1" ref="AG265" ca="1">RAND() &lt;INDEX(Abilities[Effect Chance], Z265)*O265/100</f>
        <v>1</v>
      </c>
      <c r="AH265" t="str">
        <f t="shared" ref="AH265:AH328" ca="1" si="183">IF(AG265,AF265,"")</f>
        <v>Fortify</v>
      </c>
      <c r="AI265" s="15">
        <f t="shared" ref="AI265:AI328" ca="1" si="184">IF(AF265="Hit Chance", AG265*AE265, AE265)</f>
        <v>4.4919106285412127</v>
      </c>
      <c r="AJ265" s="15">
        <f t="shared" ca="1" si="162"/>
        <v>7.6243248563119632</v>
      </c>
      <c r="AK265" t="b">
        <f t="shared" ref="AK265:AK328" ca="1" si="185">OR(AO265=0,AP265&lt;W265)</f>
        <v>0</v>
      </c>
      <c r="AL265" t="b">
        <f ca="1">AND(AK265, H265=COUNTA(Parties[Player Party]))</f>
        <v>0</v>
      </c>
      <c r="AM265" s="15" cm="1">
        <f t="array" aca="1" ref="AM265" ca="1">INDEX(ElementMultiplier, BM265, P265)*100/N265</f>
        <v>0.84745762711864403</v>
      </c>
      <c r="AN265" s="15">
        <f t="shared" ca="1" si="163"/>
        <v>6</v>
      </c>
      <c r="AO265" s="19">
        <f t="shared" ca="1" si="164"/>
        <v>3</v>
      </c>
      <c r="AP265" s="19">
        <f t="shared" ca="1" si="165"/>
        <v>50</v>
      </c>
      <c r="AQ265" s="19">
        <f t="shared" ca="1" si="166"/>
        <v>70</v>
      </c>
      <c r="AR265" s="19">
        <f t="shared" ca="1" si="167"/>
        <v>65</v>
      </c>
      <c r="AS265" s="19">
        <f t="shared" ca="1" si="168"/>
        <v>50</v>
      </c>
      <c r="AT265">
        <f t="shared" ref="AT265:AT328" ca="1" si="186">IF($CF264="",IF(BW264, AT264+1, AT264), 1)</f>
        <v>1</v>
      </c>
      <c r="AU265" cm="1">
        <f t="array" aca="1" ref="AU265" ca="1">IF(AT265=AT264, AU264, INDEX(Parties[Opponent ID], AT265))</f>
        <v>8</v>
      </c>
      <c r="AV265" t="str" cm="1">
        <f t="array" aca="1" ref="AV265" ca="1">IF(AU265=AU264,AV264, INDEX(Monsters[Name], AU265))</f>
        <v>Ripper</v>
      </c>
      <c r="AW265" cm="1">
        <f t="array" aca="1" ref="AW265" ca="1">IF(AND($AT265=$AT264, $CF264=""), CA264, INDEX(Monsters[Health], $AU265))</f>
        <v>28</v>
      </c>
      <c r="AX265" cm="1">
        <f t="array" aca="1" ref="AX265" ca="1">IF(AND($AT265=$AT264, $CF264=""), CB264, INDEX(Monsters[Stamina], $AU265))</f>
        <v>63</v>
      </c>
      <c r="AY265" s="19" cm="1">
        <f t="array" aca="1" ref="AY265" ca="1">IF(AND($AT265=$AT264, $CF264=""), CC264, INDEX(Monsters[Attack], $AU265))</f>
        <v>100</v>
      </c>
      <c r="AZ265" s="19" cm="1">
        <f t="array" aca="1" ref="AZ265" ca="1">IF(AND($AT265=$AT264, $CF264=""), CD264, INDEX(Monsters[Defense], $AU265))</f>
        <v>22</v>
      </c>
      <c r="BA265" s="19" cm="1">
        <f t="array" aca="1" ref="BA265" ca="1">IF(AND($AT265=$AT264, $CF264=""), CE264, INDEX(Monsters[Luck], $AU265))</f>
        <v>70</v>
      </c>
      <c r="BB265" cm="1">
        <f t="array" aca="1" ref="BB265" ca="1">IF(AU265=AU264, BB264, MATCH(INDEX(Monsters[Element], AU265), Elements, 0))</f>
        <v>6</v>
      </c>
      <c r="BC265" s="4" cm="1">
        <f t="array" aca="1" ref="BC265" ca="1">INDEX(Monsters[Chance to Use 2], AU265)</f>
        <v>0.25</v>
      </c>
      <c r="BD265" cm="1">
        <f t="array" aca="1" ref="BD265" ca="1">INDEX(Monsters[Ability 1 ID], AU265)</f>
        <v>7</v>
      </c>
      <c r="BE265" cm="1">
        <f t="array" aca="1" ref="BE265" ca="1">INDEX(Monsters[Ability 2 ID], AU265)</f>
        <v>2</v>
      </c>
      <c r="BF265" cm="1">
        <f t="array" aca="1" ref="BF265" ca="1">INDEX(Abilities[Stamina Cost], BD265)</f>
        <v>5</v>
      </c>
      <c r="BG265" cm="1">
        <f t="array" aca="1" ref="BG265" ca="1">INDEX(Abilities[Stamina Cost], BE265)</f>
        <v>6</v>
      </c>
      <c r="BH265">
        <f t="shared" ref="BH265:BH328" ca="1" si="187">IF(BF265&lt;=BG265, 1, 2)</f>
        <v>1</v>
      </c>
      <c r="BI265">
        <f t="shared" ref="BI265:BI328" ca="1" si="188">MIN(BF265:BG265)</f>
        <v>5</v>
      </c>
      <c r="BJ265">
        <f t="shared" ref="BJ265:BJ328" ca="1" si="189">MAX(BF265:BG265)</f>
        <v>6</v>
      </c>
      <c r="BK265">
        <f t="shared" ref="BK265:BK328" ca="1" si="190">IF(AX265&lt;BJ265, BH265, 1 + (RAND()&lt;BC265))</f>
        <v>1</v>
      </c>
      <c r="BL265">
        <f t="shared" ref="BL265:BL328" ca="1" si="191">CHOOSE(BK265,BD265,BE265)</f>
        <v>7</v>
      </c>
      <c r="BM265" s="19" cm="1">
        <f t="array" aca="1" ref="BM265" ca="1">INDEX(Abilities[Element ID], $BL265)</f>
        <v>3</v>
      </c>
      <c r="BN265" s="19" cm="1">
        <f t="array" aca="1" ref="BN265" ca="1">INDEX(Abilities[Stamina Cost], $BL265)</f>
        <v>5</v>
      </c>
      <c r="BO265" s="19" cm="1">
        <f t="array" aca="1" ref="BO265" ca="1">INDEX(Abilities[Min Damage], $BL265)</f>
        <v>5</v>
      </c>
      <c r="BP265" s="19" cm="1">
        <f t="array" aca="1" ref="BP265" ca="1">INDEX(Abilities[Max Damage], $BL265)</f>
        <v>10</v>
      </c>
      <c r="BQ265" s="15">
        <f t="shared" ref="BQ265:BQ328" ca="1" si="192">(BO265+(RAND()+RAND()+RAND())*(BP265-BO265)/3)*AY265/100</f>
        <v>7.6243248563119632</v>
      </c>
      <c r="BR265" t="str" cm="1">
        <f t="array" aca="1" ref="BR265" ca="1">INDEX(Abilities[Special Effect], BL265)</f>
        <v>Fortify</v>
      </c>
      <c r="BS265" t="b" cm="1">
        <f t="array" aca="1" ref="BS265" ca="1">RAND() &lt;INDEX(Abilities[Effect Chance], BL265)*BA265/100</f>
        <v>1</v>
      </c>
      <c r="BT265" t="str">
        <f t="shared" ref="BT265:BT328" ca="1" si="193">IF(BS265, BR265, "")</f>
        <v>Fortify</v>
      </c>
      <c r="BU265" s="15">
        <f t="shared" ref="BU265:BU328" ca="1" si="194">IF(BR265="Hit Chance", BQ265*BS265, BQ265)</f>
        <v>7.6243248563119632</v>
      </c>
      <c r="BV265" s="15">
        <f t="shared" ca="1" si="169"/>
        <v>4.4919106285412127</v>
      </c>
      <c r="BW265" t="b">
        <f t="shared" ref="BW265:BW328" ca="1" si="195">OR(CA265=0,CB265&lt;BI265)</f>
        <v>0</v>
      </c>
      <c r="BX265" t="b">
        <f ca="1">AND(BW265, AT265=COUNTA(Parties[Opponent Party]))</f>
        <v>0</v>
      </c>
      <c r="BY265" s="15" cm="1">
        <f t="array" aca="1" ref="BY265" ca="1">INDEX(ElementMultiplier, AA265, BB265)*100/AZ265</f>
        <v>4.5454545454545459</v>
      </c>
      <c r="BZ265" s="19">
        <f t="shared" ca="1" si="170"/>
        <v>20</v>
      </c>
      <c r="CA265" s="19">
        <f t="shared" ca="1" si="171"/>
        <v>8</v>
      </c>
      <c r="CB265" s="19">
        <f t="shared" ca="1" si="172"/>
        <v>58</v>
      </c>
      <c r="CC265" s="19">
        <f t="shared" ca="1" si="173"/>
        <v>100</v>
      </c>
      <c r="CD265" s="19">
        <f t="shared" ca="1" si="174"/>
        <v>24</v>
      </c>
      <c r="CE265" s="19">
        <f t="shared" ca="1" si="175"/>
        <v>70</v>
      </c>
      <c r="CF265" t="str">
        <f t="shared" ref="CF265:CF328" ca="1" si="196">IF(AL265, IF(BX265, "Tie", "Opponent"), IF(BX265, "Player", ""))</f>
        <v/>
      </c>
    </row>
    <row r="266" spans="8:84">
      <c r="H266">
        <f t="shared" ca="1" si="176"/>
        <v>1</v>
      </c>
      <c r="I266" cm="1">
        <f t="array" aca="1" ref="I266" ca="1">IF(H266=H265, I265, INDEX(Parties[Player ID], H266))</f>
        <v>1</v>
      </c>
      <c r="J266" t="str" cm="1">
        <f t="array" aca="1" ref="J266" ca="1">IF(I266=I265,J265, INDEX(Monsters[Name], I266))</f>
        <v>Hades</v>
      </c>
      <c r="K266" cm="1">
        <f t="array" aca="1" ref="K266" ca="1">IF(AND($H266=$H265, CF265=""), AO265, INDEX(Monsters[Health], $I266))</f>
        <v>3</v>
      </c>
      <c r="L266" cm="1">
        <f t="array" aca="1" ref="L266" ca="1">IF(AND($H266=$H265, $CF265=""), AP265, INDEX(Monsters[Stamina], $I266))</f>
        <v>50</v>
      </c>
      <c r="M266" s="19" cm="1">
        <f t="array" aca="1" ref="M266" ca="1">IF(AND($H266=$H265, $CF265=""), AQ265, INDEX(Monsters[Attack], $I266))</f>
        <v>70</v>
      </c>
      <c r="N266" s="19" cm="1">
        <f t="array" aca="1" ref="N266" ca="1">IF(AND($H266=$H265, $CF265=""), AR265, INDEX(Monsters[Defense], $I266))</f>
        <v>65</v>
      </c>
      <c r="O266" s="19" cm="1">
        <f t="array" aca="1" ref="O266" ca="1">IF(AND($H266=$H265, $CF265=""), AS265, INDEX(Monsters[Luck], $I266))</f>
        <v>50</v>
      </c>
      <c r="P266" cm="1">
        <f t="array" aca="1" ref="P266" ca="1">IF(I266=I265, P265, MATCH(INDEX(Monsters[Element], I266), Elements, 0))</f>
        <v>1</v>
      </c>
      <c r="Q266" s="4" cm="1">
        <f t="array" aca="1" ref="Q266" ca="1">INDEX(Monsters[Chance to Use 2], I266)</f>
        <v>0.55000000000000004</v>
      </c>
      <c r="R266" cm="1">
        <f t="array" aca="1" ref="R266" ca="1">INDEX(Monsters[Ability 1 ID], I266)</f>
        <v>1</v>
      </c>
      <c r="S266" cm="1">
        <f t="array" aca="1" ref="S266" ca="1">INDEX(Monsters[Ability 2 ID], I266)</f>
        <v>7</v>
      </c>
      <c r="T266" cm="1">
        <f t="array" aca="1" ref="T266" ca="1">INDEX(Abilities[Stamina Cost], R266)</f>
        <v>5</v>
      </c>
      <c r="U266" cm="1">
        <f t="array" aca="1" ref="U266" ca="1">INDEX(Abilities[Stamina Cost], S266)</f>
        <v>5</v>
      </c>
      <c r="V266">
        <f t="shared" ca="1" si="177"/>
        <v>1</v>
      </c>
      <c r="W266">
        <f t="shared" ca="1" si="178"/>
        <v>5</v>
      </c>
      <c r="X266">
        <f t="shared" ca="1" si="179"/>
        <v>5</v>
      </c>
      <c r="Y266">
        <f t="shared" ca="1" si="180"/>
        <v>1</v>
      </c>
      <c r="Z266">
        <f t="shared" ca="1" si="181"/>
        <v>1</v>
      </c>
      <c r="AA266" s="19" cm="1">
        <f t="array" aca="1" ref="AA266" ca="1">INDEX(Abilities[Element ID], $Z266)</f>
        <v>1</v>
      </c>
      <c r="AB266" s="19" cm="1">
        <f t="array" aca="1" ref="AB266" ca="1">INDEX(Abilities[Stamina Cost], $Z266)</f>
        <v>5</v>
      </c>
      <c r="AC266" s="19" cm="1">
        <f t="array" aca="1" ref="AC266" ca="1">INDEX(Abilities[Min Damage], $Z266)</f>
        <v>3.5</v>
      </c>
      <c r="AD266" s="19" cm="1">
        <f t="array" aca="1" ref="AD266" ca="1">INDEX(Abilities[Max Damage], $Z266)</f>
        <v>10</v>
      </c>
      <c r="AE266" s="15">
        <f t="shared" ca="1" si="182"/>
        <v>5.3456505832969974</v>
      </c>
      <c r="AF266" t="str" cm="1">
        <f t="array" aca="1" ref="AF266" ca="1">INDEX(Abilities[Special Effect], Z266)</f>
        <v>Hit Chance</v>
      </c>
      <c r="AG266" t="b" cm="1">
        <f t="array" aca="1" ref="AG266" ca="1">RAND() &lt;INDEX(Abilities[Effect Chance], Z266)*O266/100</f>
        <v>0</v>
      </c>
      <c r="AH266" t="str">
        <f t="shared" ca="1" si="183"/>
        <v/>
      </c>
      <c r="AI266" s="15">
        <f t="shared" ca="1" si="184"/>
        <v>0</v>
      </c>
      <c r="AJ266" s="15">
        <f t="shared" ca="1" si="162"/>
        <v>7.4464753452244876</v>
      </c>
      <c r="AK266" t="b">
        <f t="shared" ca="1" si="185"/>
        <v>1</v>
      </c>
      <c r="AL266" t="b">
        <f ca="1">AND(AK266, H266=COUNTA(Parties[Player Party]))</f>
        <v>1</v>
      </c>
      <c r="AM266" s="15" cm="1">
        <f t="array" aca="1" ref="AM266" ca="1">INDEX(ElementMultiplier, BM266, P266)*100/N266</f>
        <v>0.76923076923076927</v>
      </c>
      <c r="AN266" s="15">
        <f t="shared" ca="1" si="163"/>
        <v>6</v>
      </c>
      <c r="AO266" s="19">
        <f t="shared" ca="1" si="164"/>
        <v>0</v>
      </c>
      <c r="AP266" s="19">
        <f t="shared" ca="1" si="165"/>
        <v>45</v>
      </c>
      <c r="AQ266" s="19">
        <f t="shared" ca="1" si="166"/>
        <v>70</v>
      </c>
      <c r="AR266" s="19">
        <f t="shared" ca="1" si="167"/>
        <v>65</v>
      </c>
      <c r="AS266" s="19">
        <f t="shared" ca="1" si="168"/>
        <v>50</v>
      </c>
      <c r="AT266">
        <f t="shared" ca="1" si="186"/>
        <v>1</v>
      </c>
      <c r="AU266" cm="1">
        <f t="array" aca="1" ref="AU266" ca="1">IF(AT266=AT265, AU265, INDEX(Parties[Opponent ID], AT266))</f>
        <v>8</v>
      </c>
      <c r="AV266" t="str" cm="1">
        <f t="array" aca="1" ref="AV266" ca="1">IF(AU266=AU265,AV265, INDEX(Monsters[Name], AU266))</f>
        <v>Ripper</v>
      </c>
      <c r="AW266" cm="1">
        <f t="array" aca="1" ref="AW266" ca="1">IF(AND($AT266=$AT265, $CF265=""), CA265, INDEX(Monsters[Health], $AU266))</f>
        <v>8</v>
      </c>
      <c r="AX266" cm="1">
        <f t="array" aca="1" ref="AX266" ca="1">IF(AND($AT266=$AT265, $CF265=""), CB265, INDEX(Monsters[Stamina], $AU266))</f>
        <v>58</v>
      </c>
      <c r="AY266" s="19" cm="1">
        <f t="array" aca="1" ref="AY266" ca="1">IF(AND($AT266=$AT265, $CF265=""), CC265, INDEX(Monsters[Attack], $AU266))</f>
        <v>100</v>
      </c>
      <c r="AZ266" s="19" cm="1">
        <f t="array" aca="1" ref="AZ266" ca="1">IF(AND($AT266=$AT265, $CF265=""), CD265, INDEX(Monsters[Defense], $AU266))</f>
        <v>24</v>
      </c>
      <c r="BA266" s="19" cm="1">
        <f t="array" aca="1" ref="BA266" ca="1">IF(AND($AT266=$AT265, $CF265=""), CE265, INDEX(Monsters[Luck], $AU266))</f>
        <v>70</v>
      </c>
      <c r="BB266" cm="1">
        <f t="array" aca="1" ref="BB266" ca="1">IF(AU266=AU265, BB265, MATCH(INDEX(Monsters[Element], AU266), Elements, 0))</f>
        <v>6</v>
      </c>
      <c r="BC266" s="4" cm="1">
        <f t="array" aca="1" ref="BC266" ca="1">INDEX(Monsters[Chance to Use 2], AU266)</f>
        <v>0.25</v>
      </c>
      <c r="BD266" cm="1">
        <f t="array" aca="1" ref="BD266" ca="1">INDEX(Monsters[Ability 1 ID], AU266)</f>
        <v>7</v>
      </c>
      <c r="BE266" cm="1">
        <f t="array" aca="1" ref="BE266" ca="1">INDEX(Monsters[Ability 2 ID], AU266)</f>
        <v>2</v>
      </c>
      <c r="BF266" cm="1">
        <f t="array" aca="1" ref="BF266" ca="1">INDEX(Abilities[Stamina Cost], BD266)</f>
        <v>5</v>
      </c>
      <c r="BG266" cm="1">
        <f t="array" aca="1" ref="BG266" ca="1">INDEX(Abilities[Stamina Cost], BE266)</f>
        <v>6</v>
      </c>
      <c r="BH266">
        <f t="shared" ca="1" si="187"/>
        <v>1</v>
      </c>
      <c r="BI266">
        <f t="shared" ca="1" si="188"/>
        <v>5</v>
      </c>
      <c r="BJ266">
        <f t="shared" ca="1" si="189"/>
        <v>6</v>
      </c>
      <c r="BK266">
        <f t="shared" ca="1" si="190"/>
        <v>1</v>
      </c>
      <c r="BL266">
        <f t="shared" ca="1" si="191"/>
        <v>7</v>
      </c>
      <c r="BM266" s="19" cm="1">
        <f t="array" aca="1" ref="BM266" ca="1">INDEX(Abilities[Element ID], $BL266)</f>
        <v>3</v>
      </c>
      <c r="BN266" s="19" cm="1">
        <f t="array" aca="1" ref="BN266" ca="1">INDEX(Abilities[Stamina Cost], $BL266)</f>
        <v>5</v>
      </c>
      <c r="BO266" s="19" cm="1">
        <f t="array" aca="1" ref="BO266" ca="1">INDEX(Abilities[Min Damage], $BL266)</f>
        <v>5</v>
      </c>
      <c r="BP266" s="19" cm="1">
        <f t="array" aca="1" ref="BP266" ca="1">INDEX(Abilities[Max Damage], $BL266)</f>
        <v>10</v>
      </c>
      <c r="BQ266" s="15">
        <f t="shared" ca="1" si="192"/>
        <v>7.4464753452244876</v>
      </c>
      <c r="BR266" t="str" cm="1">
        <f t="array" aca="1" ref="BR266" ca="1">INDEX(Abilities[Special Effect], BL266)</f>
        <v>Fortify</v>
      </c>
      <c r="BS266" t="b" cm="1">
        <f t="array" aca="1" ref="BS266" ca="1">RAND() &lt;INDEX(Abilities[Effect Chance], BL266)*BA266/100</f>
        <v>0</v>
      </c>
      <c r="BT266" t="str">
        <f t="shared" ca="1" si="193"/>
        <v/>
      </c>
      <c r="BU266" s="15">
        <f t="shared" ca="1" si="194"/>
        <v>7.4464753452244876</v>
      </c>
      <c r="BV266" s="15">
        <f t="shared" ca="1" si="169"/>
        <v>0</v>
      </c>
      <c r="BW266" t="b">
        <f t="shared" ca="1" si="195"/>
        <v>0</v>
      </c>
      <c r="BX266" t="b">
        <f ca="1">AND(BW266, AT266=COUNTA(Parties[Opponent Party]))</f>
        <v>0</v>
      </c>
      <c r="BY266" s="15" cm="1">
        <f t="array" aca="1" ref="BY266" ca="1">INDEX(ElementMultiplier, AA266, BB266)*100/AZ266</f>
        <v>6.25</v>
      </c>
      <c r="BZ266" s="19">
        <f t="shared" ca="1" si="170"/>
        <v>0</v>
      </c>
      <c r="CA266" s="19">
        <f t="shared" ca="1" si="171"/>
        <v>8</v>
      </c>
      <c r="CB266" s="19">
        <f t="shared" ca="1" si="172"/>
        <v>53</v>
      </c>
      <c r="CC266" s="19">
        <f t="shared" ca="1" si="173"/>
        <v>100</v>
      </c>
      <c r="CD266" s="19">
        <f t="shared" ca="1" si="174"/>
        <v>24</v>
      </c>
      <c r="CE266" s="19">
        <f t="shared" ca="1" si="175"/>
        <v>70</v>
      </c>
      <c r="CF266" t="str">
        <f t="shared" ca="1" si="196"/>
        <v>Opponent</v>
      </c>
    </row>
    <row r="267" spans="8:84">
      <c r="H267">
        <f t="shared" ca="1" si="176"/>
        <v>1</v>
      </c>
      <c r="I267" cm="1">
        <f t="array" aca="1" ref="I267" ca="1">IF(H267=H266, I266, INDEX(Parties[Player ID], H267))</f>
        <v>1</v>
      </c>
      <c r="J267" t="str" cm="1">
        <f t="array" aca="1" ref="J267" ca="1">IF(I267=I266,J266, INDEX(Monsters[Name], I267))</f>
        <v>Hades</v>
      </c>
      <c r="K267" cm="1">
        <f t="array" aca="1" ref="K267" ca="1">IF(AND($H267=$H266, CF266=""), AO266, INDEX(Monsters[Health], $I267))</f>
        <v>80</v>
      </c>
      <c r="L267" cm="1">
        <f t="array" aca="1" ref="L267" ca="1">IF(AND($H267=$H266, $CF266=""), AP266, INDEX(Monsters[Stamina], $I267))</f>
        <v>80</v>
      </c>
      <c r="M267" s="19" cm="1">
        <f t="array" aca="1" ref="M267" ca="1">IF(AND($H267=$H266, $CF266=""), AQ266, INDEX(Monsters[Attack], $I267))</f>
        <v>70</v>
      </c>
      <c r="N267" s="19" cm="1">
        <f t="array" aca="1" ref="N267" ca="1">IF(AND($H267=$H266, $CF266=""), AR266, INDEX(Monsters[Defense], $I267))</f>
        <v>65</v>
      </c>
      <c r="O267" s="19" cm="1">
        <f t="array" aca="1" ref="O267" ca="1">IF(AND($H267=$H266, $CF266=""), AS266, INDEX(Monsters[Luck], $I267))</f>
        <v>50</v>
      </c>
      <c r="P267" cm="1">
        <f t="array" aca="1" ref="P267" ca="1">IF(I267=I266, P266, MATCH(INDEX(Monsters[Element], I267), Elements, 0))</f>
        <v>1</v>
      </c>
      <c r="Q267" s="4" cm="1">
        <f t="array" aca="1" ref="Q267" ca="1">INDEX(Monsters[Chance to Use 2], I267)</f>
        <v>0.55000000000000004</v>
      </c>
      <c r="R267" cm="1">
        <f t="array" aca="1" ref="R267" ca="1">INDEX(Monsters[Ability 1 ID], I267)</f>
        <v>1</v>
      </c>
      <c r="S267" cm="1">
        <f t="array" aca="1" ref="S267" ca="1">INDEX(Monsters[Ability 2 ID], I267)</f>
        <v>7</v>
      </c>
      <c r="T267" cm="1">
        <f t="array" aca="1" ref="T267" ca="1">INDEX(Abilities[Stamina Cost], R267)</f>
        <v>5</v>
      </c>
      <c r="U267" cm="1">
        <f t="array" aca="1" ref="U267" ca="1">INDEX(Abilities[Stamina Cost], S267)</f>
        <v>5</v>
      </c>
      <c r="V267">
        <f t="shared" ca="1" si="177"/>
        <v>1</v>
      </c>
      <c r="W267">
        <f t="shared" ca="1" si="178"/>
        <v>5</v>
      </c>
      <c r="X267">
        <f t="shared" ca="1" si="179"/>
        <v>5</v>
      </c>
      <c r="Y267">
        <f t="shared" ca="1" si="180"/>
        <v>2</v>
      </c>
      <c r="Z267">
        <f t="shared" ca="1" si="181"/>
        <v>7</v>
      </c>
      <c r="AA267" s="19" cm="1">
        <f t="array" aca="1" ref="AA267" ca="1">INDEX(Abilities[Element ID], $Z267)</f>
        <v>3</v>
      </c>
      <c r="AB267" s="19" cm="1">
        <f t="array" aca="1" ref="AB267" ca="1">INDEX(Abilities[Stamina Cost], $Z267)</f>
        <v>5</v>
      </c>
      <c r="AC267" s="19" cm="1">
        <f t="array" aca="1" ref="AC267" ca="1">INDEX(Abilities[Min Damage], $Z267)</f>
        <v>5</v>
      </c>
      <c r="AD267" s="19" cm="1">
        <f t="array" aca="1" ref="AD267" ca="1">INDEX(Abilities[Max Damage], $Z267)</f>
        <v>10</v>
      </c>
      <c r="AE267" s="15">
        <f t="shared" ca="1" si="182"/>
        <v>5.3561944814397346</v>
      </c>
      <c r="AF267" t="str" cm="1">
        <f t="array" aca="1" ref="AF267" ca="1">INDEX(Abilities[Special Effect], Z267)</f>
        <v>Fortify</v>
      </c>
      <c r="AG267" t="b" cm="1">
        <f t="array" aca="1" ref="AG267" ca="1">RAND() &lt;INDEX(Abilities[Effect Chance], Z267)*O267/100</f>
        <v>0</v>
      </c>
      <c r="AH267" t="str">
        <f t="shared" ca="1" si="183"/>
        <v/>
      </c>
      <c r="AI267" s="15">
        <f t="shared" ca="1" si="184"/>
        <v>5.3561944814397346</v>
      </c>
      <c r="AJ267" s="15">
        <f t="shared" ca="1" si="162"/>
        <v>8.6483618033878269</v>
      </c>
      <c r="AK267" t="b">
        <f t="shared" ca="1" si="185"/>
        <v>0</v>
      </c>
      <c r="AL267" t="b">
        <f ca="1">AND(AK267, H267=COUNTA(Parties[Player Party]))</f>
        <v>0</v>
      </c>
      <c r="AM267" s="15" cm="1">
        <f t="array" aca="1" ref="AM267" ca="1">INDEX(ElementMultiplier, BM267, P267)*100/N267</f>
        <v>0.76923076923076927</v>
      </c>
      <c r="AN267" s="15">
        <f t="shared" ca="1" si="163"/>
        <v>7</v>
      </c>
      <c r="AO267" s="19">
        <f t="shared" ca="1" si="164"/>
        <v>73</v>
      </c>
      <c r="AP267" s="19">
        <f t="shared" ca="1" si="165"/>
        <v>75</v>
      </c>
      <c r="AQ267" s="19">
        <f t="shared" ca="1" si="166"/>
        <v>70</v>
      </c>
      <c r="AR267" s="19">
        <f t="shared" ca="1" si="167"/>
        <v>65</v>
      </c>
      <c r="AS267" s="19">
        <f t="shared" ca="1" si="168"/>
        <v>50</v>
      </c>
      <c r="AT267">
        <f t="shared" ca="1" si="186"/>
        <v>1</v>
      </c>
      <c r="AU267" cm="1">
        <f t="array" aca="1" ref="AU267" ca="1">IF(AT267=AT266, AU266, INDEX(Parties[Opponent ID], AT267))</f>
        <v>8</v>
      </c>
      <c r="AV267" t="str" cm="1">
        <f t="array" aca="1" ref="AV267" ca="1">IF(AU267=AU266,AV266, INDEX(Monsters[Name], AU267))</f>
        <v>Ripper</v>
      </c>
      <c r="AW267" cm="1">
        <f t="array" aca="1" ref="AW267" ca="1">IF(AND($AT267=$AT266, $CF266=""), CA266, INDEX(Monsters[Health], $AU267))</f>
        <v>120</v>
      </c>
      <c r="AX267" cm="1">
        <f t="array" aca="1" ref="AX267" ca="1">IF(AND($AT267=$AT266, $CF266=""), CB266, INDEX(Monsters[Stamina], $AU267))</f>
        <v>90</v>
      </c>
      <c r="AY267" s="19" cm="1">
        <f t="array" aca="1" ref="AY267" ca="1">IF(AND($AT267=$AT266, $CF266=""), CC266, INDEX(Monsters[Attack], $AU267))</f>
        <v>100</v>
      </c>
      <c r="AZ267" s="19" cm="1">
        <f t="array" aca="1" ref="AZ267" ca="1">IF(AND($AT267=$AT266, $CF266=""), CD266, INDEX(Monsters[Defense], $AU267))</f>
        <v>18</v>
      </c>
      <c r="BA267" s="19" cm="1">
        <f t="array" aca="1" ref="BA267" ca="1">IF(AND($AT267=$AT266, $CF266=""), CE266, INDEX(Monsters[Luck], $AU267))</f>
        <v>70</v>
      </c>
      <c r="BB267" cm="1">
        <f t="array" aca="1" ref="BB267" ca="1">IF(AU267=AU266, BB266, MATCH(INDEX(Monsters[Element], AU267), Elements, 0))</f>
        <v>6</v>
      </c>
      <c r="BC267" s="4" cm="1">
        <f t="array" aca="1" ref="BC267" ca="1">INDEX(Monsters[Chance to Use 2], AU267)</f>
        <v>0.25</v>
      </c>
      <c r="BD267" cm="1">
        <f t="array" aca="1" ref="BD267" ca="1">INDEX(Monsters[Ability 1 ID], AU267)</f>
        <v>7</v>
      </c>
      <c r="BE267" cm="1">
        <f t="array" aca="1" ref="BE267" ca="1">INDEX(Monsters[Ability 2 ID], AU267)</f>
        <v>2</v>
      </c>
      <c r="BF267" cm="1">
        <f t="array" aca="1" ref="BF267" ca="1">INDEX(Abilities[Stamina Cost], BD267)</f>
        <v>5</v>
      </c>
      <c r="BG267" cm="1">
        <f t="array" aca="1" ref="BG267" ca="1">INDEX(Abilities[Stamina Cost], BE267)</f>
        <v>6</v>
      </c>
      <c r="BH267">
        <f t="shared" ca="1" si="187"/>
        <v>1</v>
      </c>
      <c r="BI267">
        <f t="shared" ca="1" si="188"/>
        <v>5</v>
      </c>
      <c r="BJ267">
        <f t="shared" ca="1" si="189"/>
        <v>6</v>
      </c>
      <c r="BK267">
        <f t="shared" ca="1" si="190"/>
        <v>1</v>
      </c>
      <c r="BL267">
        <f t="shared" ca="1" si="191"/>
        <v>7</v>
      </c>
      <c r="BM267" s="19" cm="1">
        <f t="array" aca="1" ref="BM267" ca="1">INDEX(Abilities[Element ID], $BL267)</f>
        <v>3</v>
      </c>
      <c r="BN267" s="19" cm="1">
        <f t="array" aca="1" ref="BN267" ca="1">INDEX(Abilities[Stamina Cost], $BL267)</f>
        <v>5</v>
      </c>
      <c r="BO267" s="19" cm="1">
        <f t="array" aca="1" ref="BO267" ca="1">INDEX(Abilities[Min Damage], $BL267)</f>
        <v>5</v>
      </c>
      <c r="BP267" s="19" cm="1">
        <f t="array" aca="1" ref="BP267" ca="1">INDEX(Abilities[Max Damage], $BL267)</f>
        <v>10</v>
      </c>
      <c r="BQ267" s="15">
        <f t="shared" ca="1" si="192"/>
        <v>8.6483618033878269</v>
      </c>
      <c r="BR267" t="str" cm="1">
        <f t="array" aca="1" ref="BR267" ca="1">INDEX(Abilities[Special Effect], BL267)</f>
        <v>Fortify</v>
      </c>
      <c r="BS267" t="b" cm="1">
        <f t="array" aca="1" ref="BS267" ca="1">RAND() &lt;INDEX(Abilities[Effect Chance], BL267)*BA267/100</f>
        <v>0</v>
      </c>
      <c r="BT267" t="str">
        <f t="shared" ca="1" si="193"/>
        <v/>
      </c>
      <c r="BU267" s="15">
        <f t="shared" ca="1" si="194"/>
        <v>8.6483618033878269</v>
      </c>
      <c r="BV267" s="15">
        <f t="shared" ca="1" si="169"/>
        <v>5.3561944814397346</v>
      </c>
      <c r="BW267" t="b">
        <f t="shared" ca="1" si="195"/>
        <v>0</v>
      </c>
      <c r="BX267" t="b">
        <f ca="1">AND(BW267, AT267=COUNTA(Parties[Opponent Party]))</f>
        <v>0</v>
      </c>
      <c r="BY267" s="15" cm="1">
        <f t="array" aca="1" ref="BY267" ca="1">INDEX(ElementMultiplier, AA267, BB267)*100/AZ267</f>
        <v>5.5555555555555554</v>
      </c>
      <c r="BZ267" s="19">
        <f t="shared" ca="1" si="170"/>
        <v>30</v>
      </c>
      <c r="CA267" s="19">
        <f t="shared" ca="1" si="171"/>
        <v>90</v>
      </c>
      <c r="CB267" s="19">
        <f t="shared" ca="1" si="172"/>
        <v>85</v>
      </c>
      <c r="CC267" s="19">
        <f t="shared" ca="1" si="173"/>
        <v>100</v>
      </c>
      <c r="CD267" s="19">
        <f t="shared" ca="1" si="174"/>
        <v>18</v>
      </c>
      <c r="CE267" s="19">
        <f t="shared" ca="1" si="175"/>
        <v>70</v>
      </c>
      <c r="CF267" t="str">
        <f t="shared" ca="1" si="196"/>
        <v/>
      </c>
    </row>
    <row r="268" spans="8:84">
      <c r="H268">
        <f t="shared" ca="1" si="176"/>
        <v>1</v>
      </c>
      <c r="I268" cm="1">
        <f t="array" aca="1" ref="I268" ca="1">IF(H268=H267, I267, INDEX(Parties[Player ID], H268))</f>
        <v>1</v>
      </c>
      <c r="J268" t="str" cm="1">
        <f t="array" aca="1" ref="J268" ca="1">IF(I268=I267,J267, INDEX(Monsters[Name], I268))</f>
        <v>Hades</v>
      </c>
      <c r="K268" cm="1">
        <f t="array" aca="1" ref="K268" ca="1">IF(AND($H268=$H267, CF267=""), AO267, INDEX(Monsters[Health], $I268))</f>
        <v>73</v>
      </c>
      <c r="L268" cm="1">
        <f t="array" aca="1" ref="L268" ca="1">IF(AND($H268=$H267, $CF267=""), AP267, INDEX(Monsters[Stamina], $I268))</f>
        <v>75</v>
      </c>
      <c r="M268" s="19" cm="1">
        <f t="array" aca="1" ref="M268" ca="1">IF(AND($H268=$H267, $CF267=""), AQ267, INDEX(Monsters[Attack], $I268))</f>
        <v>70</v>
      </c>
      <c r="N268" s="19" cm="1">
        <f t="array" aca="1" ref="N268" ca="1">IF(AND($H268=$H267, $CF267=""), AR267, INDEX(Monsters[Defense], $I268))</f>
        <v>65</v>
      </c>
      <c r="O268" s="19" cm="1">
        <f t="array" aca="1" ref="O268" ca="1">IF(AND($H268=$H267, $CF267=""), AS267, INDEX(Monsters[Luck], $I268))</f>
        <v>50</v>
      </c>
      <c r="P268" cm="1">
        <f t="array" aca="1" ref="P268" ca="1">IF(I268=I267, P267, MATCH(INDEX(Monsters[Element], I268), Elements, 0))</f>
        <v>1</v>
      </c>
      <c r="Q268" s="4" cm="1">
        <f t="array" aca="1" ref="Q268" ca="1">INDEX(Monsters[Chance to Use 2], I268)</f>
        <v>0.55000000000000004</v>
      </c>
      <c r="R268" cm="1">
        <f t="array" aca="1" ref="R268" ca="1">INDEX(Monsters[Ability 1 ID], I268)</f>
        <v>1</v>
      </c>
      <c r="S268" cm="1">
        <f t="array" aca="1" ref="S268" ca="1">INDEX(Monsters[Ability 2 ID], I268)</f>
        <v>7</v>
      </c>
      <c r="T268" cm="1">
        <f t="array" aca="1" ref="T268" ca="1">INDEX(Abilities[Stamina Cost], R268)</f>
        <v>5</v>
      </c>
      <c r="U268" cm="1">
        <f t="array" aca="1" ref="U268" ca="1">INDEX(Abilities[Stamina Cost], S268)</f>
        <v>5</v>
      </c>
      <c r="V268">
        <f t="shared" ca="1" si="177"/>
        <v>1</v>
      </c>
      <c r="W268">
        <f t="shared" ca="1" si="178"/>
        <v>5</v>
      </c>
      <c r="X268">
        <f t="shared" ca="1" si="179"/>
        <v>5</v>
      </c>
      <c r="Y268">
        <f t="shared" ca="1" si="180"/>
        <v>2</v>
      </c>
      <c r="Z268">
        <f t="shared" ca="1" si="181"/>
        <v>7</v>
      </c>
      <c r="AA268" s="19" cm="1">
        <f t="array" aca="1" ref="AA268" ca="1">INDEX(Abilities[Element ID], $Z268)</f>
        <v>3</v>
      </c>
      <c r="AB268" s="19" cm="1">
        <f t="array" aca="1" ref="AB268" ca="1">INDEX(Abilities[Stamina Cost], $Z268)</f>
        <v>5</v>
      </c>
      <c r="AC268" s="19" cm="1">
        <f t="array" aca="1" ref="AC268" ca="1">INDEX(Abilities[Min Damage], $Z268)</f>
        <v>5</v>
      </c>
      <c r="AD268" s="19" cm="1">
        <f t="array" aca="1" ref="AD268" ca="1">INDEX(Abilities[Max Damage], $Z268)</f>
        <v>10</v>
      </c>
      <c r="AE268" s="15">
        <f t="shared" ca="1" si="182"/>
        <v>5.0580871784579564</v>
      </c>
      <c r="AF268" t="str" cm="1">
        <f t="array" aca="1" ref="AF268" ca="1">INDEX(Abilities[Special Effect], Z268)</f>
        <v>Fortify</v>
      </c>
      <c r="AG268" t="b" cm="1">
        <f t="array" aca="1" ref="AG268" ca="1">RAND() &lt;INDEX(Abilities[Effect Chance], Z268)*O268/100</f>
        <v>1</v>
      </c>
      <c r="AH268" t="str">
        <f t="shared" ca="1" si="183"/>
        <v>Fortify</v>
      </c>
      <c r="AI268" s="15">
        <f t="shared" ca="1" si="184"/>
        <v>5.0580871784579564</v>
      </c>
      <c r="AJ268" s="15">
        <f t="shared" ca="1" si="162"/>
        <v>7.4589689580605345</v>
      </c>
      <c r="AK268" t="b">
        <f t="shared" ca="1" si="185"/>
        <v>0</v>
      </c>
      <c r="AL268" t="b">
        <f ca="1">AND(AK268, H268=COUNTA(Parties[Player Party]))</f>
        <v>0</v>
      </c>
      <c r="AM268" s="15" cm="1">
        <f t="array" aca="1" ref="AM268" ca="1">INDEX(ElementMultiplier, BM268, P268)*100/N268</f>
        <v>0.76923076923076927</v>
      </c>
      <c r="AN268" s="15">
        <f t="shared" ca="1" si="163"/>
        <v>6</v>
      </c>
      <c r="AO268" s="19">
        <f t="shared" ca="1" si="164"/>
        <v>67</v>
      </c>
      <c r="AP268" s="19">
        <f t="shared" ca="1" si="165"/>
        <v>70</v>
      </c>
      <c r="AQ268" s="19">
        <f t="shared" ca="1" si="166"/>
        <v>70</v>
      </c>
      <c r="AR268" s="19">
        <f t="shared" ca="1" si="167"/>
        <v>72</v>
      </c>
      <c r="AS268" s="19">
        <f t="shared" ca="1" si="168"/>
        <v>50</v>
      </c>
      <c r="AT268">
        <f t="shared" ca="1" si="186"/>
        <v>1</v>
      </c>
      <c r="AU268" cm="1">
        <f t="array" aca="1" ref="AU268" ca="1">IF(AT268=AT267, AU267, INDEX(Parties[Opponent ID], AT268))</f>
        <v>8</v>
      </c>
      <c r="AV268" t="str" cm="1">
        <f t="array" aca="1" ref="AV268" ca="1">IF(AU268=AU267,AV267, INDEX(Monsters[Name], AU268))</f>
        <v>Ripper</v>
      </c>
      <c r="AW268" cm="1">
        <f t="array" aca="1" ref="AW268" ca="1">IF(AND($AT268=$AT267, $CF267=""), CA267, INDEX(Monsters[Health], $AU268))</f>
        <v>90</v>
      </c>
      <c r="AX268" cm="1">
        <f t="array" aca="1" ref="AX268" ca="1">IF(AND($AT268=$AT267, $CF267=""), CB267, INDEX(Monsters[Stamina], $AU268))</f>
        <v>85</v>
      </c>
      <c r="AY268" s="19" cm="1">
        <f t="array" aca="1" ref="AY268" ca="1">IF(AND($AT268=$AT267, $CF267=""), CC267, INDEX(Monsters[Attack], $AU268))</f>
        <v>100</v>
      </c>
      <c r="AZ268" s="19" cm="1">
        <f t="array" aca="1" ref="AZ268" ca="1">IF(AND($AT268=$AT267, $CF267=""), CD267, INDEX(Monsters[Defense], $AU268))</f>
        <v>18</v>
      </c>
      <c r="BA268" s="19" cm="1">
        <f t="array" aca="1" ref="BA268" ca="1">IF(AND($AT268=$AT267, $CF267=""), CE267, INDEX(Monsters[Luck], $AU268))</f>
        <v>70</v>
      </c>
      <c r="BB268" cm="1">
        <f t="array" aca="1" ref="BB268" ca="1">IF(AU268=AU267, BB267, MATCH(INDEX(Monsters[Element], AU268), Elements, 0))</f>
        <v>6</v>
      </c>
      <c r="BC268" s="4" cm="1">
        <f t="array" aca="1" ref="BC268" ca="1">INDEX(Monsters[Chance to Use 2], AU268)</f>
        <v>0.25</v>
      </c>
      <c r="BD268" cm="1">
        <f t="array" aca="1" ref="BD268" ca="1">INDEX(Monsters[Ability 1 ID], AU268)</f>
        <v>7</v>
      </c>
      <c r="BE268" cm="1">
        <f t="array" aca="1" ref="BE268" ca="1">INDEX(Monsters[Ability 2 ID], AU268)</f>
        <v>2</v>
      </c>
      <c r="BF268" cm="1">
        <f t="array" aca="1" ref="BF268" ca="1">INDEX(Abilities[Stamina Cost], BD268)</f>
        <v>5</v>
      </c>
      <c r="BG268" cm="1">
        <f t="array" aca="1" ref="BG268" ca="1">INDEX(Abilities[Stamina Cost], BE268)</f>
        <v>6</v>
      </c>
      <c r="BH268">
        <f t="shared" ca="1" si="187"/>
        <v>1</v>
      </c>
      <c r="BI268">
        <f t="shared" ca="1" si="188"/>
        <v>5</v>
      </c>
      <c r="BJ268">
        <f t="shared" ca="1" si="189"/>
        <v>6</v>
      </c>
      <c r="BK268">
        <f t="shared" ca="1" si="190"/>
        <v>1</v>
      </c>
      <c r="BL268">
        <f t="shared" ca="1" si="191"/>
        <v>7</v>
      </c>
      <c r="BM268" s="19" cm="1">
        <f t="array" aca="1" ref="BM268" ca="1">INDEX(Abilities[Element ID], $BL268)</f>
        <v>3</v>
      </c>
      <c r="BN268" s="19" cm="1">
        <f t="array" aca="1" ref="BN268" ca="1">INDEX(Abilities[Stamina Cost], $BL268)</f>
        <v>5</v>
      </c>
      <c r="BO268" s="19" cm="1">
        <f t="array" aca="1" ref="BO268" ca="1">INDEX(Abilities[Min Damage], $BL268)</f>
        <v>5</v>
      </c>
      <c r="BP268" s="19" cm="1">
        <f t="array" aca="1" ref="BP268" ca="1">INDEX(Abilities[Max Damage], $BL268)</f>
        <v>10</v>
      </c>
      <c r="BQ268" s="15">
        <f t="shared" ca="1" si="192"/>
        <v>7.4589689580605345</v>
      </c>
      <c r="BR268" t="str" cm="1">
        <f t="array" aca="1" ref="BR268" ca="1">INDEX(Abilities[Special Effect], BL268)</f>
        <v>Fortify</v>
      </c>
      <c r="BS268" t="b" cm="1">
        <f t="array" aca="1" ref="BS268" ca="1">RAND() &lt;INDEX(Abilities[Effect Chance], BL268)*BA268/100</f>
        <v>1</v>
      </c>
      <c r="BT268" t="str">
        <f t="shared" ca="1" si="193"/>
        <v>Fortify</v>
      </c>
      <c r="BU268" s="15">
        <f t="shared" ca="1" si="194"/>
        <v>7.4589689580605345</v>
      </c>
      <c r="BV268" s="15">
        <f t="shared" ca="1" si="169"/>
        <v>5.0580871784579564</v>
      </c>
      <c r="BW268" t="b">
        <f t="shared" ca="1" si="195"/>
        <v>0</v>
      </c>
      <c r="BX268" t="b">
        <f ca="1">AND(BW268, AT268=COUNTA(Parties[Opponent Party]))</f>
        <v>0</v>
      </c>
      <c r="BY268" s="15" cm="1">
        <f t="array" aca="1" ref="BY268" ca="1">INDEX(ElementMultiplier, AA268, BB268)*100/AZ268</f>
        <v>5.5555555555555554</v>
      </c>
      <c r="BZ268" s="19">
        <f t="shared" ca="1" si="170"/>
        <v>28</v>
      </c>
      <c r="CA268" s="19">
        <f t="shared" ca="1" si="171"/>
        <v>62</v>
      </c>
      <c r="CB268" s="19">
        <f t="shared" ca="1" si="172"/>
        <v>80</v>
      </c>
      <c r="CC268" s="19">
        <f t="shared" ca="1" si="173"/>
        <v>100</v>
      </c>
      <c r="CD268" s="19">
        <f t="shared" ca="1" si="174"/>
        <v>20</v>
      </c>
      <c r="CE268" s="19">
        <f t="shared" ca="1" si="175"/>
        <v>70</v>
      </c>
      <c r="CF268" t="str">
        <f t="shared" ca="1" si="196"/>
        <v/>
      </c>
    </row>
    <row r="269" spans="8:84">
      <c r="H269">
        <f t="shared" ca="1" si="176"/>
        <v>1</v>
      </c>
      <c r="I269" cm="1">
        <f t="array" aca="1" ref="I269" ca="1">IF(H269=H268, I268, INDEX(Parties[Player ID], H269))</f>
        <v>1</v>
      </c>
      <c r="J269" t="str" cm="1">
        <f t="array" aca="1" ref="J269" ca="1">IF(I269=I268,J268, INDEX(Monsters[Name], I269))</f>
        <v>Hades</v>
      </c>
      <c r="K269" cm="1">
        <f t="array" aca="1" ref="K269" ca="1">IF(AND($H269=$H268, CF268=""), AO268, INDEX(Monsters[Health], $I269))</f>
        <v>67</v>
      </c>
      <c r="L269" cm="1">
        <f t="array" aca="1" ref="L269" ca="1">IF(AND($H269=$H268, $CF268=""), AP268, INDEX(Monsters[Stamina], $I269))</f>
        <v>70</v>
      </c>
      <c r="M269" s="19" cm="1">
        <f t="array" aca="1" ref="M269" ca="1">IF(AND($H269=$H268, $CF268=""), AQ268, INDEX(Monsters[Attack], $I269))</f>
        <v>70</v>
      </c>
      <c r="N269" s="19" cm="1">
        <f t="array" aca="1" ref="N269" ca="1">IF(AND($H269=$H268, $CF268=""), AR268, INDEX(Monsters[Defense], $I269))</f>
        <v>72</v>
      </c>
      <c r="O269" s="19" cm="1">
        <f t="array" aca="1" ref="O269" ca="1">IF(AND($H269=$H268, $CF268=""), AS268, INDEX(Monsters[Luck], $I269))</f>
        <v>50</v>
      </c>
      <c r="P269" cm="1">
        <f t="array" aca="1" ref="P269" ca="1">IF(I269=I268, P268, MATCH(INDEX(Monsters[Element], I269), Elements, 0))</f>
        <v>1</v>
      </c>
      <c r="Q269" s="4" cm="1">
        <f t="array" aca="1" ref="Q269" ca="1">INDEX(Monsters[Chance to Use 2], I269)</f>
        <v>0.55000000000000004</v>
      </c>
      <c r="R269" cm="1">
        <f t="array" aca="1" ref="R269" ca="1">INDEX(Monsters[Ability 1 ID], I269)</f>
        <v>1</v>
      </c>
      <c r="S269" cm="1">
        <f t="array" aca="1" ref="S269" ca="1">INDEX(Monsters[Ability 2 ID], I269)</f>
        <v>7</v>
      </c>
      <c r="T269" cm="1">
        <f t="array" aca="1" ref="T269" ca="1">INDEX(Abilities[Stamina Cost], R269)</f>
        <v>5</v>
      </c>
      <c r="U269" cm="1">
        <f t="array" aca="1" ref="U269" ca="1">INDEX(Abilities[Stamina Cost], S269)</f>
        <v>5</v>
      </c>
      <c r="V269">
        <f t="shared" ca="1" si="177"/>
        <v>1</v>
      </c>
      <c r="W269">
        <f t="shared" ca="1" si="178"/>
        <v>5</v>
      </c>
      <c r="X269">
        <f t="shared" ca="1" si="179"/>
        <v>5</v>
      </c>
      <c r="Y269">
        <f t="shared" ca="1" si="180"/>
        <v>2</v>
      </c>
      <c r="Z269">
        <f t="shared" ca="1" si="181"/>
        <v>7</v>
      </c>
      <c r="AA269" s="19" cm="1">
        <f t="array" aca="1" ref="AA269" ca="1">INDEX(Abilities[Element ID], $Z269)</f>
        <v>3</v>
      </c>
      <c r="AB269" s="19" cm="1">
        <f t="array" aca="1" ref="AB269" ca="1">INDEX(Abilities[Stamina Cost], $Z269)</f>
        <v>5</v>
      </c>
      <c r="AC269" s="19" cm="1">
        <f t="array" aca="1" ref="AC269" ca="1">INDEX(Abilities[Min Damage], $Z269)</f>
        <v>5</v>
      </c>
      <c r="AD269" s="19" cm="1">
        <f t="array" aca="1" ref="AD269" ca="1">INDEX(Abilities[Max Damage], $Z269)</f>
        <v>10</v>
      </c>
      <c r="AE269" s="15">
        <f t="shared" ca="1" si="182"/>
        <v>4.9716068144305465</v>
      </c>
      <c r="AF269" t="str" cm="1">
        <f t="array" aca="1" ref="AF269" ca="1">INDEX(Abilities[Special Effect], Z269)</f>
        <v>Fortify</v>
      </c>
      <c r="AG269" t="b" cm="1">
        <f t="array" aca="1" ref="AG269" ca="1">RAND() &lt;INDEX(Abilities[Effect Chance], Z269)*O269/100</f>
        <v>0</v>
      </c>
      <c r="AH269" t="str">
        <f t="shared" ca="1" si="183"/>
        <v/>
      </c>
      <c r="AI269" s="15">
        <f t="shared" ca="1" si="184"/>
        <v>4.9716068144305465</v>
      </c>
      <c r="AJ269" s="15">
        <f t="shared" ca="1" si="162"/>
        <v>7.3658117575724624</v>
      </c>
      <c r="AK269" t="b">
        <f t="shared" ca="1" si="185"/>
        <v>0</v>
      </c>
      <c r="AL269" t="b">
        <f ca="1">AND(AK269, H269=COUNTA(Parties[Player Party]))</f>
        <v>0</v>
      </c>
      <c r="AM269" s="15" cm="1">
        <f t="array" aca="1" ref="AM269" ca="1">INDEX(ElementMultiplier, BM269, P269)*100/N269</f>
        <v>0.69444444444444442</v>
      </c>
      <c r="AN269" s="15">
        <f t="shared" ca="1" si="163"/>
        <v>5</v>
      </c>
      <c r="AO269" s="19">
        <f t="shared" ca="1" si="164"/>
        <v>62</v>
      </c>
      <c r="AP269" s="19">
        <f t="shared" ca="1" si="165"/>
        <v>65</v>
      </c>
      <c r="AQ269" s="19">
        <f t="shared" ca="1" si="166"/>
        <v>70</v>
      </c>
      <c r="AR269" s="19">
        <f t="shared" ca="1" si="167"/>
        <v>72</v>
      </c>
      <c r="AS269" s="19">
        <f t="shared" ca="1" si="168"/>
        <v>50</v>
      </c>
      <c r="AT269">
        <f t="shared" ca="1" si="186"/>
        <v>1</v>
      </c>
      <c r="AU269" cm="1">
        <f t="array" aca="1" ref="AU269" ca="1">IF(AT269=AT268, AU268, INDEX(Parties[Opponent ID], AT269))</f>
        <v>8</v>
      </c>
      <c r="AV269" t="str" cm="1">
        <f t="array" aca="1" ref="AV269" ca="1">IF(AU269=AU268,AV268, INDEX(Monsters[Name], AU269))</f>
        <v>Ripper</v>
      </c>
      <c r="AW269" cm="1">
        <f t="array" aca="1" ref="AW269" ca="1">IF(AND($AT269=$AT268, $CF268=""), CA268, INDEX(Monsters[Health], $AU269))</f>
        <v>62</v>
      </c>
      <c r="AX269" cm="1">
        <f t="array" aca="1" ref="AX269" ca="1">IF(AND($AT269=$AT268, $CF268=""), CB268, INDEX(Monsters[Stamina], $AU269))</f>
        <v>80</v>
      </c>
      <c r="AY269" s="19" cm="1">
        <f t="array" aca="1" ref="AY269" ca="1">IF(AND($AT269=$AT268, $CF268=""), CC268, INDEX(Monsters[Attack], $AU269))</f>
        <v>100</v>
      </c>
      <c r="AZ269" s="19" cm="1">
        <f t="array" aca="1" ref="AZ269" ca="1">IF(AND($AT269=$AT268, $CF268=""), CD268, INDEX(Monsters[Defense], $AU269))</f>
        <v>20</v>
      </c>
      <c r="BA269" s="19" cm="1">
        <f t="array" aca="1" ref="BA269" ca="1">IF(AND($AT269=$AT268, $CF268=""), CE268, INDEX(Monsters[Luck], $AU269))</f>
        <v>70</v>
      </c>
      <c r="BB269" cm="1">
        <f t="array" aca="1" ref="BB269" ca="1">IF(AU269=AU268, BB268, MATCH(INDEX(Monsters[Element], AU269), Elements, 0))</f>
        <v>6</v>
      </c>
      <c r="BC269" s="4" cm="1">
        <f t="array" aca="1" ref="BC269" ca="1">INDEX(Monsters[Chance to Use 2], AU269)</f>
        <v>0.25</v>
      </c>
      <c r="BD269" cm="1">
        <f t="array" aca="1" ref="BD269" ca="1">INDEX(Monsters[Ability 1 ID], AU269)</f>
        <v>7</v>
      </c>
      <c r="BE269" cm="1">
        <f t="array" aca="1" ref="BE269" ca="1">INDEX(Monsters[Ability 2 ID], AU269)</f>
        <v>2</v>
      </c>
      <c r="BF269" cm="1">
        <f t="array" aca="1" ref="BF269" ca="1">INDEX(Abilities[Stamina Cost], BD269)</f>
        <v>5</v>
      </c>
      <c r="BG269" cm="1">
        <f t="array" aca="1" ref="BG269" ca="1">INDEX(Abilities[Stamina Cost], BE269)</f>
        <v>6</v>
      </c>
      <c r="BH269">
        <f t="shared" ca="1" si="187"/>
        <v>1</v>
      </c>
      <c r="BI269">
        <f t="shared" ca="1" si="188"/>
        <v>5</v>
      </c>
      <c r="BJ269">
        <f t="shared" ca="1" si="189"/>
        <v>6</v>
      </c>
      <c r="BK269">
        <f t="shared" ca="1" si="190"/>
        <v>1</v>
      </c>
      <c r="BL269">
        <f t="shared" ca="1" si="191"/>
        <v>7</v>
      </c>
      <c r="BM269" s="19" cm="1">
        <f t="array" aca="1" ref="BM269" ca="1">INDEX(Abilities[Element ID], $BL269)</f>
        <v>3</v>
      </c>
      <c r="BN269" s="19" cm="1">
        <f t="array" aca="1" ref="BN269" ca="1">INDEX(Abilities[Stamina Cost], $BL269)</f>
        <v>5</v>
      </c>
      <c r="BO269" s="19" cm="1">
        <f t="array" aca="1" ref="BO269" ca="1">INDEX(Abilities[Min Damage], $BL269)</f>
        <v>5</v>
      </c>
      <c r="BP269" s="19" cm="1">
        <f t="array" aca="1" ref="BP269" ca="1">INDEX(Abilities[Max Damage], $BL269)</f>
        <v>10</v>
      </c>
      <c r="BQ269" s="15">
        <f t="shared" ca="1" si="192"/>
        <v>7.3658117575724624</v>
      </c>
      <c r="BR269" t="str" cm="1">
        <f t="array" aca="1" ref="BR269" ca="1">INDEX(Abilities[Special Effect], BL269)</f>
        <v>Fortify</v>
      </c>
      <c r="BS269" t="b" cm="1">
        <f t="array" aca="1" ref="BS269" ca="1">RAND() &lt;INDEX(Abilities[Effect Chance], BL269)*BA269/100</f>
        <v>1</v>
      </c>
      <c r="BT269" t="str">
        <f t="shared" ca="1" si="193"/>
        <v>Fortify</v>
      </c>
      <c r="BU269" s="15">
        <f t="shared" ca="1" si="194"/>
        <v>7.3658117575724624</v>
      </c>
      <c r="BV269" s="15">
        <f t="shared" ca="1" si="169"/>
        <v>4.9716068144305465</v>
      </c>
      <c r="BW269" t="b">
        <f t="shared" ca="1" si="195"/>
        <v>0</v>
      </c>
      <c r="BX269" t="b">
        <f ca="1">AND(BW269, AT269=COUNTA(Parties[Opponent Party]))</f>
        <v>0</v>
      </c>
      <c r="BY269" s="15" cm="1">
        <f t="array" aca="1" ref="BY269" ca="1">INDEX(ElementMultiplier, AA269, BB269)*100/AZ269</f>
        <v>5</v>
      </c>
      <c r="BZ269" s="19">
        <f t="shared" ca="1" si="170"/>
        <v>25</v>
      </c>
      <c r="CA269" s="19">
        <f t="shared" ca="1" si="171"/>
        <v>37</v>
      </c>
      <c r="CB269" s="19">
        <f t="shared" ca="1" si="172"/>
        <v>75</v>
      </c>
      <c r="CC269" s="19">
        <f t="shared" ca="1" si="173"/>
        <v>100</v>
      </c>
      <c r="CD269" s="19">
        <f t="shared" ca="1" si="174"/>
        <v>22</v>
      </c>
      <c r="CE269" s="19">
        <f t="shared" ca="1" si="175"/>
        <v>70</v>
      </c>
      <c r="CF269" t="str">
        <f t="shared" ca="1" si="196"/>
        <v/>
      </c>
    </row>
    <row r="270" spans="8:84">
      <c r="H270">
        <f t="shared" ca="1" si="176"/>
        <v>1</v>
      </c>
      <c r="I270" cm="1">
        <f t="array" aca="1" ref="I270" ca="1">IF(H270=H269, I269, INDEX(Parties[Player ID], H270))</f>
        <v>1</v>
      </c>
      <c r="J270" t="str" cm="1">
        <f t="array" aca="1" ref="J270" ca="1">IF(I270=I269,J269, INDEX(Monsters[Name], I270))</f>
        <v>Hades</v>
      </c>
      <c r="K270" cm="1">
        <f t="array" aca="1" ref="K270" ca="1">IF(AND($H270=$H269, CF269=""), AO269, INDEX(Monsters[Health], $I270))</f>
        <v>62</v>
      </c>
      <c r="L270" cm="1">
        <f t="array" aca="1" ref="L270" ca="1">IF(AND($H270=$H269, $CF269=""), AP269, INDEX(Monsters[Stamina], $I270))</f>
        <v>65</v>
      </c>
      <c r="M270" s="19" cm="1">
        <f t="array" aca="1" ref="M270" ca="1">IF(AND($H270=$H269, $CF269=""), AQ269, INDEX(Monsters[Attack], $I270))</f>
        <v>70</v>
      </c>
      <c r="N270" s="19" cm="1">
        <f t="array" aca="1" ref="N270" ca="1">IF(AND($H270=$H269, $CF269=""), AR269, INDEX(Monsters[Defense], $I270))</f>
        <v>72</v>
      </c>
      <c r="O270" s="19" cm="1">
        <f t="array" aca="1" ref="O270" ca="1">IF(AND($H270=$H269, $CF269=""), AS269, INDEX(Monsters[Luck], $I270))</f>
        <v>50</v>
      </c>
      <c r="P270" cm="1">
        <f t="array" aca="1" ref="P270" ca="1">IF(I270=I269, P269, MATCH(INDEX(Monsters[Element], I270), Elements, 0))</f>
        <v>1</v>
      </c>
      <c r="Q270" s="4" cm="1">
        <f t="array" aca="1" ref="Q270" ca="1">INDEX(Monsters[Chance to Use 2], I270)</f>
        <v>0.55000000000000004</v>
      </c>
      <c r="R270" cm="1">
        <f t="array" aca="1" ref="R270" ca="1">INDEX(Monsters[Ability 1 ID], I270)</f>
        <v>1</v>
      </c>
      <c r="S270" cm="1">
        <f t="array" aca="1" ref="S270" ca="1">INDEX(Monsters[Ability 2 ID], I270)</f>
        <v>7</v>
      </c>
      <c r="T270" cm="1">
        <f t="array" aca="1" ref="T270" ca="1">INDEX(Abilities[Stamina Cost], R270)</f>
        <v>5</v>
      </c>
      <c r="U270" cm="1">
        <f t="array" aca="1" ref="U270" ca="1">INDEX(Abilities[Stamina Cost], S270)</f>
        <v>5</v>
      </c>
      <c r="V270">
        <f t="shared" ca="1" si="177"/>
        <v>1</v>
      </c>
      <c r="W270">
        <f t="shared" ca="1" si="178"/>
        <v>5</v>
      </c>
      <c r="X270">
        <f t="shared" ca="1" si="179"/>
        <v>5</v>
      </c>
      <c r="Y270">
        <f t="shared" ca="1" si="180"/>
        <v>2</v>
      </c>
      <c r="Z270">
        <f t="shared" ca="1" si="181"/>
        <v>7</v>
      </c>
      <c r="AA270" s="19" cm="1">
        <f t="array" aca="1" ref="AA270" ca="1">INDEX(Abilities[Element ID], $Z270)</f>
        <v>3</v>
      </c>
      <c r="AB270" s="19" cm="1">
        <f t="array" aca="1" ref="AB270" ca="1">INDEX(Abilities[Stamina Cost], $Z270)</f>
        <v>5</v>
      </c>
      <c r="AC270" s="19" cm="1">
        <f t="array" aca="1" ref="AC270" ca="1">INDEX(Abilities[Min Damage], $Z270)</f>
        <v>5</v>
      </c>
      <c r="AD270" s="19" cm="1">
        <f t="array" aca="1" ref="AD270" ca="1">INDEX(Abilities[Max Damage], $Z270)</f>
        <v>10</v>
      </c>
      <c r="AE270" s="15">
        <f t="shared" ca="1" si="182"/>
        <v>5.5785765264395355</v>
      </c>
      <c r="AF270" t="str" cm="1">
        <f t="array" aca="1" ref="AF270" ca="1">INDEX(Abilities[Special Effect], Z270)</f>
        <v>Fortify</v>
      </c>
      <c r="AG270" t="b" cm="1">
        <f t="array" aca="1" ref="AG270" ca="1">RAND() &lt;INDEX(Abilities[Effect Chance], Z270)*O270/100</f>
        <v>0</v>
      </c>
      <c r="AH270" t="str">
        <f t="shared" ca="1" si="183"/>
        <v/>
      </c>
      <c r="AI270" s="15">
        <f t="shared" ca="1" si="184"/>
        <v>5.5785765264395355</v>
      </c>
      <c r="AJ270" s="15">
        <f t="shared" ca="1" si="162"/>
        <v>6.1254144757769868</v>
      </c>
      <c r="AK270" t="b">
        <f t="shared" ca="1" si="185"/>
        <v>0</v>
      </c>
      <c r="AL270" t="b">
        <f ca="1">AND(AK270, H270=COUNTA(Parties[Player Party]))</f>
        <v>0</v>
      </c>
      <c r="AM270" s="15" cm="1">
        <f t="array" aca="1" ref="AM270" ca="1">INDEX(ElementMultiplier, BM270, P270)*100/N270</f>
        <v>0.69444444444444442</v>
      </c>
      <c r="AN270" s="15">
        <f t="shared" ca="1" si="163"/>
        <v>4</v>
      </c>
      <c r="AO270" s="19">
        <f t="shared" ca="1" si="164"/>
        <v>58</v>
      </c>
      <c r="AP270" s="19">
        <f t="shared" ca="1" si="165"/>
        <v>60</v>
      </c>
      <c r="AQ270" s="19">
        <f t="shared" ca="1" si="166"/>
        <v>70</v>
      </c>
      <c r="AR270" s="19">
        <f t="shared" ca="1" si="167"/>
        <v>72</v>
      </c>
      <c r="AS270" s="19">
        <f t="shared" ca="1" si="168"/>
        <v>50</v>
      </c>
      <c r="AT270">
        <f t="shared" ca="1" si="186"/>
        <v>1</v>
      </c>
      <c r="AU270" cm="1">
        <f t="array" aca="1" ref="AU270" ca="1">IF(AT270=AT269, AU269, INDEX(Parties[Opponent ID], AT270))</f>
        <v>8</v>
      </c>
      <c r="AV270" t="str" cm="1">
        <f t="array" aca="1" ref="AV270" ca="1">IF(AU270=AU269,AV269, INDEX(Monsters[Name], AU270))</f>
        <v>Ripper</v>
      </c>
      <c r="AW270" cm="1">
        <f t="array" aca="1" ref="AW270" ca="1">IF(AND($AT270=$AT269, $CF269=""), CA269, INDEX(Monsters[Health], $AU270))</f>
        <v>37</v>
      </c>
      <c r="AX270" cm="1">
        <f t="array" aca="1" ref="AX270" ca="1">IF(AND($AT270=$AT269, $CF269=""), CB269, INDEX(Monsters[Stamina], $AU270))</f>
        <v>75</v>
      </c>
      <c r="AY270" s="19" cm="1">
        <f t="array" aca="1" ref="AY270" ca="1">IF(AND($AT270=$AT269, $CF269=""), CC269, INDEX(Monsters[Attack], $AU270))</f>
        <v>100</v>
      </c>
      <c r="AZ270" s="19" cm="1">
        <f t="array" aca="1" ref="AZ270" ca="1">IF(AND($AT270=$AT269, $CF269=""), CD269, INDEX(Monsters[Defense], $AU270))</f>
        <v>22</v>
      </c>
      <c r="BA270" s="19" cm="1">
        <f t="array" aca="1" ref="BA270" ca="1">IF(AND($AT270=$AT269, $CF269=""), CE269, INDEX(Monsters[Luck], $AU270))</f>
        <v>70</v>
      </c>
      <c r="BB270" cm="1">
        <f t="array" aca="1" ref="BB270" ca="1">IF(AU270=AU269, BB269, MATCH(INDEX(Monsters[Element], AU270), Elements, 0))</f>
        <v>6</v>
      </c>
      <c r="BC270" s="4" cm="1">
        <f t="array" aca="1" ref="BC270" ca="1">INDEX(Monsters[Chance to Use 2], AU270)</f>
        <v>0.25</v>
      </c>
      <c r="BD270" cm="1">
        <f t="array" aca="1" ref="BD270" ca="1">INDEX(Monsters[Ability 1 ID], AU270)</f>
        <v>7</v>
      </c>
      <c r="BE270" cm="1">
        <f t="array" aca="1" ref="BE270" ca="1">INDEX(Monsters[Ability 2 ID], AU270)</f>
        <v>2</v>
      </c>
      <c r="BF270" cm="1">
        <f t="array" aca="1" ref="BF270" ca="1">INDEX(Abilities[Stamina Cost], BD270)</f>
        <v>5</v>
      </c>
      <c r="BG270" cm="1">
        <f t="array" aca="1" ref="BG270" ca="1">INDEX(Abilities[Stamina Cost], BE270)</f>
        <v>6</v>
      </c>
      <c r="BH270">
        <f t="shared" ca="1" si="187"/>
        <v>1</v>
      </c>
      <c r="BI270">
        <f t="shared" ca="1" si="188"/>
        <v>5</v>
      </c>
      <c r="BJ270">
        <f t="shared" ca="1" si="189"/>
        <v>6</v>
      </c>
      <c r="BK270">
        <f t="shared" ca="1" si="190"/>
        <v>1</v>
      </c>
      <c r="BL270">
        <f t="shared" ca="1" si="191"/>
        <v>7</v>
      </c>
      <c r="BM270" s="19" cm="1">
        <f t="array" aca="1" ref="BM270" ca="1">INDEX(Abilities[Element ID], $BL270)</f>
        <v>3</v>
      </c>
      <c r="BN270" s="19" cm="1">
        <f t="array" aca="1" ref="BN270" ca="1">INDEX(Abilities[Stamina Cost], $BL270)</f>
        <v>5</v>
      </c>
      <c r="BO270" s="19" cm="1">
        <f t="array" aca="1" ref="BO270" ca="1">INDEX(Abilities[Min Damage], $BL270)</f>
        <v>5</v>
      </c>
      <c r="BP270" s="19" cm="1">
        <f t="array" aca="1" ref="BP270" ca="1">INDEX(Abilities[Max Damage], $BL270)</f>
        <v>10</v>
      </c>
      <c r="BQ270" s="15">
        <f t="shared" ca="1" si="192"/>
        <v>6.1254144757769868</v>
      </c>
      <c r="BR270" t="str" cm="1">
        <f t="array" aca="1" ref="BR270" ca="1">INDEX(Abilities[Special Effect], BL270)</f>
        <v>Fortify</v>
      </c>
      <c r="BS270" t="b" cm="1">
        <f t="array" aca="1" ref="BS270" ca="1">RAND() &lt;INDEX(Abilities[Effect Chance], BL270)*BA270/100</f>
        <v>0</v>
      </c>
      <c r="BT270" t="str">
        <f t="shared" ca="1" si="193"/>
        <v/>
      </c>
      <c r="BU270" s="15">
        <f t="shared" ca="1" si="194"/>
        <v>6.1254144757769868</v>
      </c>
      <c r="BV270" s="15">
        <f t="shared" ca="1" si="169"/>
        <v>5.5785765264395355</v>
      </c>
      <c r="BW270" t="b">
        <f t="shared" ca="1" si="195"/>
        <v>0</v>
      </c>
      <c r="BX270" t="b">
        <f ca="1">AND(BW270, AT270=COUNTA(Parties[Opponent Party]))</f>
        <v>0</v>
      </c>
      <c r="BY270" s="15" cm="1">
        <f t="array" aca="1" ref="BY270" ca="1">INDEX(ElementMultiplier, AA270, BB270)*100/AZ270</f>
        <v>4.5454545454545459</v>
      </c>
      <c r="BZ270" s="19">
        <f t="shared" ca="1" si="170"/>
        <v>25</v>
      </c>
      <c r="CA270" s="19">
        <f t="shared" ca="1" si="171"/>
        <v>12</v>
      </c>
      <c r="CB270" s="19">
        <f t="shared" ca="1" si="172"/>
        <v>70</v>
      </c>
      <c r="CC270" s="19">
        <f t="shared" ca="1" si="173"/>
        <v>100</v>
      </c>
      <c r="CD270" s="19">
        <f t="shared" ca="1" si="174"/>
        <v>22</v>
      </c>
      <c r="CE270" s="19">
        <f t="shared" ca="1" si="175"/>
        <v>70</v>
      </c>
      <c r="CF270" t="str">
        <f t="shared" ca="1" si="196"/>
        <v/>
      </c>
    </row>
    <row r="271" spans="8:84">
      <c r="H271">
        <f t="shared" ca="1" si="176"/>
        <v>1</v>
      </c>
      <c r="I271" cm="1">
        <f t="array" aca="1" ref="I271" ca="1">IF(H271=H270, I270, INDEX(Parties[Player ID], H271))</f>
        <v>1</v>
      </c>
      <c r="J271" t="str" cm="1">
        <f t="array" aca="1" ref="J271" ca="1">IF(I271=I270,J270, INDEX(Monsters[Name], I271))</f>
        <v>Hades</v>
      </c>
      <c r="K271" cm="1">
        <f t="array" aca="1" ref="K271" ca="1">IF(AND($H271=$H270, CF270=""), AO270, INDEX(Monsters[Health], $I271))</f>
        <v>58</v>
      </c>
      <c r="L271" cm="1">
        <f t="array" aca="1" ref="L271" ca="1">IF(AND($H271=$H270, $CF270=""), AP270, INDEX(Monsters[Stamina], $I271))</f>
        <v>60</v>
      </c>
      <c r="M271" s="19" cm="1">
        <f t="array" aca="1" ref="M271" ca="1">IF(AND($H271=$H270, $CF270=""), AQ270, INDEX(Monsters[Attack], $I271))</f>
        <v>70</v>
      </c>
      <c r="N271" s="19" cm="1">
        <f t="array" aca="1" ref="N271" ca="1">IF(AND($H271=$H270, $CF270=""), AR270, INDEX(Monsters[Defense], $I271))</f>
        <v>72</v>
      </c>
      <c r="O271" s="19" cm="1">
        <f t="array" aca="1" ref="O271" ca="1">IF(AND($H271=$H270, $CF270=""), AS270, INDEX(Monsters[Luck], $I271))</f>
        <v>50</v>
      </c>
      <c r="P271" cm="1">
        <f t="array" aca="1" ref="P271" ca="1">IF(I271=I270, P270, MATCH(INDEX(Monsters[Element], I271), Elements, 0))</f>
        <v>1</v>
      </c>
      <c r="Q271" s="4" cm="1">
        <f t="array" aca="1" ref="Q271" ca="1">INDEX(Monsters[Chance to Use 2], I271)</f>
        <v>0.55000000000000004</v>
      </c>
      <c r="R271" cm="1">
        <f t="array" aca="1" ref="R271" ca="1">INDEX(Monsters[Ability 1 ID], I271)</f>
        <v>1</v>
      </c>
      <c r="S271" cm="1">
        <f t="array" aca="1" ref="S271" ca="1">INDEX(Monsters[Ability 2 ID], I271)</f>
        <v>7</v>
      </c>
      <c r="T271" cm="1">
        <f t="array" aca="1" ref="T271" ca="1">INDEX(Abilities[Stamina Cost], R271)</f>
        <v>5</v>
      </c>
      <c r="U271" cm="1">
        <f t="array" aca="1" ref="U271" ca="1">INDEX(Abilities[Stamina Cost], S271)</f>
        <v>5</v>
      </c>
      <c r="V271">
        <f t="shared" ca="1" si="177"/>
        <v>1</v>
      </c>
      <c r="W271">
        <f t="shared" ca="1" si="178"/>
        <v>5</v>
      </c>
      <c r="X271">
        <f t="shared" ca="1" si="179"/>
        <v>5</v>
      </c>
      <c r="Y271">
        <f t="shared" ca="1" si="180"/>
        <v>2</v>
      </c>
      <c r="Z271">
        <f t="shared" ca="1" si="181"/>
        <v>7</v>
      </c>
      <c r="AA271" s="19" cm="1">
        <f t="array" aca="1" ref="AA271" ca="1">INDEX(Abilities[Element ID], $Z271)</f>
        <v>3</v>
      </c>
      <c r="AB271" s="19" cm="1">
        <f t="array" aca="1" ref="AB271" ca="1">INDEX(Abilities[Stamina Cost], $Z271)</f>
        <v>5</v>
      </c>
      <c r="AC271" s="19" cm="1">
        <f t="array" aca="1" ref="AC271" ca="1">INDEX(Abilities[Min Damage], $Z271)</f>
        <v>5</v>
      </c>
      <c r="AD271" s="19" cm="1">
        <f t="array" aca="1" ref="AD271" ca="1">INDEX(Abilities[Max Damage], $Z271)</f>
        <v>10</v>
      </c>
      <c r="AE271" s="15">
        <f t="shared" ca="1" si="182"/>
        <v>5.459179615370866</v>
      </c>
      <c r="AF271" t="str" cm="1">
        <f t="array" aca="1" ref="AF271" ca="1">INDEX(Abilities[Special Effect], Z271)</f>
        <v>Fortify</v>
      </c>
      <c r="AG271" t="b" cm="1">
        <f t="array" aca="1" ref="AG271" ca="1">RAND() &lt;INDEX(Abilities[Effect Chance], Z271)*O271/100</f>
        <v>0</v>
      </c>
      <c r="AH271" t="str">
        <f t="shared" ca="1" si="183"/>
        <v/>
      </c>
      <c r="AI271" s="15">
        <f t="shared" ca="1" si="184"/>
        <v>5.459179615370866</v>
      </c>
      <c r="AJ271" s="15">
        <f t="shared" ca="1" si="162"/>
        <v>6.5337798227221349</v>
      </c>
      <c r="AK271" t="b">
        <f t="shared" ca="1" si="185"/>
        <v>0</v>
      </c>
      <c r="AL271" t="b">
        <f ca="1">AND(AK271, H271=COUNTA(Parties[Player Party]))</f>
        <v>0</v>
      </c>
      <c r="AM271" s="15" cm="1">
        <f t="array" aca="1" ref="AM271" ca="1">INDEX(ElementMultiplier, BM271, P271)*100/N271</f>
        <v>0.69444444444444442</v>
      </c>
      <c r="AN271" s="15">
        <f t="shared" ca="1" si="163"/>
        <v>5</v>
      </c>
      <c r="AO271" s="19">
        <f t="shared" ca="1" si="164"/>
        <v>53</v>
      </c>
      <c r="AP271" s="19">
        <f t="shared" ca="1" si="165"/>
        <v>55</v>
      </c>
      <c r="AQ271" s="19">
        <f t="shared" ca="1" si="166"/>
        <v>70</v>
      </c>
      <c r="AR271" s="19">
        <f t="shared" ca="1" si="167"/>
        <v>72</v>
      </c>
      <c r="AS271" s="19">
        <f t="shared" ca="1" si="168"/>
        <v>50</v>
      </c>
      <c r="AT271">
        <f t="shared" ca="1" si="186"/>
        <v>1</v>
      </c>
      <c r="AU271" cm="1">
        <f t="array" aca="1" ref="AU271" ca="1">IF(AT271=AT270, AU270, INDEX(Parties[Opponent ID], AT271))</f>
        <v>8</v>
      </c>
      <c r="AV271" t="str" cm="1">
        <f t="array" aca="1" ref="AV271" ca="1">IF(AU271=AU270,AV270, INDEX(Monsters[Name], AU271))</f>
        <v>Ripper</v>
      </c>
      <c r="AW271" cm="1">
        <f t="array" aca="1" ref="AW271" ca="1">IF(AND($AT271=$AT270, $CF270=""), CA270, INDEX(Monsters[Health], $AU271))</f>
        <v>12</v>
      </c>
      <c r="AX271" cm="1">
        <f t="array" aca="1" ref="AX271" ca="1">IF(AND($AT271=$AT270, $CF270=""), CB270, INDEX(Monsters[Stamina], $AU271))</f>
        <v>70</v>
      </c>
      <c r="AY271" s="19" cm="1">
        <f t="array" aca="1" ref="AY271" ca="1">IF(AND($AT271=$AT270, $CF270=""), CC270, INDEX(Monsters[Attack], $AU271))</f>
        <v>100</v>
      </c>
      <c r="AZ271" s="19" cm="1">
        <f t="array" aca="1" ref="AZ271" ca="1">IF(AND($AT271=$AT270, $CF270=""), CD270, INDEX(Monsters[Defense], $AU271))</f>
        <v>22</v>
      </c>
      <c r="BA271" s="19" cm="1">
        <f t="array" aca="1" ref="BA271" ca="1">IF(AND($AT271=$AT270, $CF270=""), CE270, INDEX(Monsters[Luck], $AU271))</f>
        <v>70</v>
      </c>
      <c r="BB271" cm="1">
        <f t="array" aca="1" ref="BB271" ca="1">IF(AU271=AU270, BB270, MATCH(INDEX(Monsters[Element], AU271), Elements, 0))</f>
        <v>6</v>
      </c>
      <c r="BC271" s="4" cm="1">
        <f t="array" aca="1" ref="BC271" ca="1">INDEX(Monsters[Chance to Use 2], AU271)</f>
        <v>0.25</v>
      </c>
      <c r="BD271" cm="1">
        <f t="array" aca="1" ref="BD271" ca="1">INDEX(Monsters[Ability 1 ID], AU271)</f>
        <v>7</v>
      </c>
      <c r="BE271" cm="1">
        <f t="array" aca="1" ref="BE271" ca="1">INDEX(Monsters[Ability 2 ID], AU271)</f>
        <v>2</v>
      </c>
      <c r="BF271" cm="1">
        <f t="array" aca="1" ref="BF271" ca="1">INDEX(Abilities[Stamina Cost], BD271)</f>
        <v>5</v>
      </c>
      <c r="BG271" cm="1">
        <f t="array" aca="1" ref="BG271" ca="1">INDEX(Abilities[Stamina Cost], BE271)</f>
        <v>6</v>
      </c>
      <c r="BH271">
        <f t="shared" ca="1" si="187"/>
        <v>1</v>
      </c>
      <c r="BI271">
        <f t="shared" ca="1" si="188"/>
        <v>5</v>
      </c>
      <c r="BJ271">
        <f t="shared" ca="1" si="189"/>
        <v>6</v>
      </c>
      <c r="BK271">
        <f t="shared" ca="1" si="190"/>
        <v>1</v>
      </c>
      <c r="BL271">
        <f t="shared" ca="1" si="191"/>
        <v>7</v>
      </c>
      <c r="BM271" s="19" cm="1">
        <f t="array" aca="1" ref="BM271" ca="1">INDEX(Abilities[Element ID], $BL271)</f>
        <v>3</v>
      </c>
      <c r="BN271" s="19" cm="1">
        <f t="array" aca="1" ref="BN271" ca="1">INDEX(Abilities[Stamina Cost], $BL271)</f>
        <v>5</v>
      </c>
      <c r="BO271" s="19" cm="1">
        <f t="array" aca="1" ref="BO271" ca="1">INDEX(Abilities[Min Damage], $BL271)</f>
        <v>5</v>
      </c>
      <c r="BP271" s="19" cm="1">
        <f t="array" aca="1" ref="BP271" ca="1">INDEX(Abilities[Max Damage], $BL271)</f>
        <v>10</v>
      </c>
      <c r="BQ271" s="15">
        <f t="shared" ca="1" si="192"/>
        <v>6.5337798227221349</v>
      </c>
      <c r="BR271" t="str" cm="1">
        <f t="array" aca="1" ref="BR271" ca="1">INDEX(Abilities[Special Effect], BL271)</f>
        <v>Fortify</v>
      </c>
      <c r="BS271" t="b" cm="1">
        <f t="array" aca="1" ref="BS271" ca="1">RAND() &lt;INDEX(Abilities[Effect Chance], BL271)*BA271/100</f>
        <v>1</v>
      </c>
      <c r="BT271" t="str">
        <f t="shared" ca="1" si="193"/>
        <v>Fortify</v>
      </c>
      <c r="BU271" s="15">
        <f t="shared" ca="1" si="194"/>
        <v>6.5337798227221349</v>
      </c>
      <c r="BV271" s="15">
        <f t="shared" ca="1" si="169"/>
        <v>5.459179615370866</v>
      </c>
      <c r="BW271" t="b">
        <f t="shared" ca="1" si="195"/>
        <v>1</v>
      </c>
      <c r="BX271" t="b">
        <f ca="1">AND(BW271, AT271=COUNTA(Parties[Opponent Party]))</f>
        <v>1</v>
      </c>
      <c r="BY271" s="15" cm="1">
        <f t="array" aca="1" ref="BY271" ca="1">INDEX(ElementMultiplier, AA271, BB271)*100/AZ271</f>
        <v>4.5454545454545459</v>
      </c>
      <c r="BZ271" s="19">
        <f t="shared" ca="1" si="170"/>
        <v>25</v>
      </c>
      <c r="CA271" s="19">
        <f t="shared" ca="1" si="171"/>
        <v>0</v>
      </c>
      <c r="CB271" s="19">
        <f t="shared" ca="1" si="172"/>
        <v>65</v>
      </c>
      <c r="CC271" s="19">
        <f t="shared" ca="1" si="173"/>
        <v>100</v>
      </c>
      <c r="CD271" s="19">
        <f t="shared" ca="1" si="174"/>
        <v>24</v>
      </c>
      <c r="CE271" s="19">
        <f t="shared" ca="1" si="175"/>
        <v>70</v>
      </c>
      <c r="CF271" t="str">
        <f t="shared" ca="1" si="196"/>
        <v>Player</v>
      </c>
    </row>
    <row r="272" spans="8:84">
      <c r="H272">
        <f t="shared" ca="1" si="176"/>
        <v>1</v>
      </c>
      <c r="I272" cm="1">
        <f t="array" aca="1" ref="I272" ca="1">IF(H272=H271, I271, INDEX(Parties[Player ID], H272))</f>
        <v>1</v>
      </c>
      <c r="J272" t="str" cm="1">
        <f t="array" aca="1" ref="J272" ca="1">IF(I272=I271,J271, INDEX(Monsters[Name], I272))</f>
        <v>Hades</v>
      </c>
      <c r="K272" cm="1">
        <f t="array" aca="1" ref="K272" ca="1">IF(AND($H272=$H271, CF271=""), AO271, INDEX(Monsters[Health], $I272))</f>
        <v>80</v>
      </c>
      <c r="L272" cm="1">
        <f t="array" aca="1" ref="L272" ca="1">IF(AND($H272=$H271, $CF271=""), AP271, INDEX(Monsters[Stamina], $I272))</f>
        <v>80</v>
      </c>
      <c r="M272" s="19" cm="1">
        <f t="array" aca="1" ref="M272" ca="1">IF(AND($H272=$H271, $CF271=""), AQ271, INDEX(Monsters[Attack], $I272))</f>
        <v>70</v>
      </c>
      <c r="N272" s="19" cm="1">
        <f t="array" aca="1" ref="N272" ca="1">IF(AND($H272=$H271, $CF271=""), AR271, INDEX(Monsters[Defense], $I272))</f>
        <v>65</v>
      </c>
      <c r="O272" s="19" cm="1">
        <f t="array" aca="1" ref="O272" ca="1">IF(AND($H272=$H271, $CF271=""), AS271, INDEX(Monsters[Luck], $I272))</f>
        <v>50</v>
      </c>
      <c r="P272" cm="1">
        <f t="array" aca="1" ref="P272" ca="1">IF(I272=I271, P271, MATCH(INDEX(Monsters[Element], I272), Elements, 0))</f>
        <v>1</v>
      </c>
      <c r="Q272" s="4" cm="1">
        <f t="array" aca="1" ref="Q272" ca="1">INDEX(Monsters[Chance to Use 2], I272)</f>
        <v>0.55000000000000004</v>
      </c>
      <c r="R272" cm="1">
        <f t="array" aca="1" ref="R272" ca="1">INDEX(Monsters[Ability 1 ID], I272)</f>
        <v>1</v>
      </c>
      <c r="S272" cm="1">
        <f t="array" aca="1" ref="S272" ca="1">INDEX(Monsters[Ability 2 ID], I272)</f>
        <v>7</v>
      </c>
      <c r="T272" cm="1">
        <f t="array" aca="1" ref="T272" ca="1">INDEX(Abilities[Stamina Cost], R272)</f>
        <v>5</v>
      </c>
      <c r="U272" cm="1">
        <f t="array" aca="1" ref="U272" ca="1">INDEX(Abilities[Stamina Cost], S272)</f>
        <v>5</v>
      </c>
      <c r="V272">
        <f t="shared" ca="1" si="177"/>
        <v>1</v>
      </c>
      <c r="W272">
        <f t="shared" ca="1" si="178"/>
        <v>5</v>
      </c>
      <c r="X272">
        <f t="shared" ca="1" si="179"/>
        <v>5</v>
      </c>
      <c r="Y272">
        <f t="shared" ca="1" si="180"/>
        <v>2</v>
      </c>
      <c r="Z272">
        <f t="shared" ca="1" si="181"/>
        <v>7</v>
      </c>
      <c r="AA272" s="19" cm="1">
        <f t="array" aca="1" ref="AA272" ca="1">INDEX(Abilities[Element ID], $Z272)</f>
        <v>3</v>
      </c>
      <c r="AB272" s="19" cm="1">
        <f t="array" aca="1" ref="AB272" ca="1">INDEX(Abilities[Stamina Cost], $Z272)</f>
        <v>5</v>
      </c>
      <c r="AC272" s="19" cm="1">
        <f t="array" aca="1" ref="AC272" ca="1">INDEX(Abilities[Min Damage], $Z272)</f>
        <v>5</v>
      </c>
      <c r="AD272" s="19" cm="1">
        <f t="array" aca="1" ref="AD272" ca="1">INDEX(Abilities[Max Damage], $Z272)</f>
        <v>10</v>
      </c>
      <c r="AE272" s="15">
        <f t="shared" ca="1" si="182"/>
        <v>5.0564564721256486</v>
      </c>
      <c r="AF272" t="str" cm="1">
        <f t="array" aca="1" ref="AF272" ca="1">INDEX(Abilities[Special Effect], Z272)</f>
        <v>Fortify</v>
      </c>
      <c r="AG272" t="b" cm="1">
        <f t="array" aca="1" ref="AG272" ca="1">RAND() &lt;INDEX(Abilities[Effect Chance], Z272)*O272/100</f>
        <v>1</v>
      </c>
      <c r="AH272" t="str">
        <f t="shared" ca="1" si="183"/>
        <v>Fortify</v>
      </c>
      <c r="AI272" s="15">
        <f t="shared" ca="1" si="184"/>
        <v>5.0564564721256486</v>
      </c>
      <c r="AJ272" s="15">
        <f t="shared" ca="1" si="162"/>
        <v>8.1342857435442983</v>
      </c>
      <c r="AK272" t="b">
        <f t="shared" ca="1" si="185"/>
        <v>0</v>
      </c>
      <c r="AL272" t="b">
        <f ca="1">AND(AK272, H272=COUNTA(Parties[Player Party]))</f>
        <v>0</v>
      </c>
      <c r="AM272" s="15" cm="1">
        <f t="array" aca="1" ref="AM272" ca="1">INDEX(ElementMultiplier, BM272, P272)*100/N272</f>
        <v>0.76923076923076927</v>
      </c>
      <c r="AN272" s="15">
        <f t="shared" ca="1" si="163"/>
        <v>6</v>
      </c>
      <c r="AO272" s="19">
        <f t="shared" ca="1" si="164"/>
        <v>74</v>
      </c>
      <c r="AP272" s="19">
        <f t="shared" ca="1" si="165"/>
        <v>75</v>
      </c>
      <c r="AQ272" s="19">
        <f t="shared" ca="1" si="166"/>
        <v>70</v>
      </c>
      <c r="AR272" s="19">
        <f t="shared" ca="1" si="167"/>
        <v>72</v>
      </c>
      <c r="AS272" s="19">
        <f t="shared" ca="1" si="168"/>
        <v>50</v>
      </c>
      <c r="AT272">
        <f t="shared" ca="1" si="186"/>
        <v>1</v>
      </c>
      <c r="AU272" cm="1">
        <f t="array" aca="1" ref="AU272" ca="1">IF(AT272=AT271, AU271, INDEX(Parties[Opponent ID], AT272))</f>
        <v>8</v>
      </c>
      <c r="AV272" t="str" cm="1">
        <f t="array" aca="1" ref="AV272" ca="1">IF(AU272=AU271,AV271, INDEX(Monsters[Name], AU272))</f>
        <v>Ripper</v>
      </c>
      <c r="AW272" cm="1">
        <f t="array" aca="1" ref="AW272" ca="1">IF(AND($AT272=$AT271, $CF271=""), CA271, INDEX(Monsters[Health], $AU272))</f>
        <v>120</v>
      </c>
      <c r="AX272" cm="1">
        <f t="array" aca="1" ref="AX272" ca="1">IF(AND($AT272=$AT271, $CF271=""), CB271, INDEX(Monsters[Stamina], $AU272))</f>
        <v>90</v>
      </c>
      <c r="AY272" s="19" cm="1">
        <f t="array" aca="1" ref="AY272" ca="1">IF(AND($AT272=$AT271, $CF271=""), CC271, INDEX(Monsters[Attack], $AU272))</f>
        <v>100</v>
      </c>
      <c r="AZ272" s="19" cm="1">
        <f t="array" aca="1" ref="AZ272" ca="1">IF(AND($AT272=$AT271, $CF271=""), CD271, INDEX(Monsters[Defense], $AU272))</f>
        <v>18</v>
      </c>
      <c r="BA272" s="19" cm="1">
        <f t="array" aca="1" ref="BA272" ca="1">IF(AND($AT272=$AT271, $CF271=""), CE271, INDEX(Monsters[Luck], $AU272))</f>
        <v>70</v>
      </c>
      <c r="BB272" cm="1">
        <f t="array" aca="1" ref="BB272" ca="1">IF(AU272=AU271, BB271, MATCH(INDEX(Monsters[Element], AU272), Elements, 0))</f>
        <v>6</v>
      </c>
      <c r="BC272" s="4" cm="1">
        <f t="array" aca="1" ref="BC272" ca="1">INDEX(Monsters[Chance to Use 2], AU272)</f>
        <v>0.25</v>
      </c>
      <c r="BD272" cm="1">
        <f t="array" aca="1" ref="BD272" ca="1">INDEX(Monsters[Ability 1 ID], AU272)</f>
        <v>7</v>
      </c>
      <c r="BE272" cm="1">
        <f t="array" aca="1" ref="BE272" ca="1">INDEX(Monsters[Ability 2 ID], AU272)</f>
        <v>2</v>
      </c>
      <c r="BF272" cm="1">
        <f t="array" aca="1" ref="BF272" ca="1">INDEX(Abilities[Stamina Cost], BD272)</f>
        <v>5</v>
      </c>
      <c r="BG272" cm="1">
        <f t="array" aca="1" ref="BG272" ca="1">INDEX(Abilities[Stamina Cost], BE272)</f>
        <v>6</v>
      </c>
      <c r="BH272">
        <f t="shared" ca="1" si="187"/>
        <v>1</v>
      </c>
      <c r="BI272">
        <f t="shared" ca="1" si="188"/>
        <v>5</v>
      </c>
      <c r="BJ272">
        <f t="shared" ca="1" si="189"/>
        <v>6</v>
      </c>
      <c r="BK272">
        <f t="shared" ca="1" si="190"/>
        <v>1</v>
      </c>
      <c r="BL272">
        <f t="shared" ca="1" si="191"/>
        <v>7</v>
      </c>
      <c r="BM272" s="19" cm="1">
        <f t="array" aca="1" ref="BM272" ca="1">INDEX(Abilities[Element ID], $BL272)</f>
        <v>3</v>
      </c>
      <c r="BN272" s="19" cm="1">
        <f t="array" aca="1" ref="BN272" ca="1">INDEX(Abilities[Stamina Cost], $BL272)</f>
        <v>5</v>
      </c>
      <c r="BO272" s="19" cm="1">
        <f t="array" aca="1" ref="BO272" ca="1">INDEX(Abilities[Min Damage], $BL272)</f>
        <v>5</v>
      </c>
      <c r="BP272" s="19" cm="1">
        <f t="array" aca="1" ref="BP272" ca="1">INDEX(Abilities[Max Damage], $BL272)</f>
        <v>10</v>
      </c>
      <c r="BQ272" s="15">
        <f t="shared" ca="1" si="192"/>
        <v>8.1342857435442983</v>
      </c>
      <c r="BR272" t="str" cm="1">
        <f t="array" aca="1" ref="BR272" ca="1">INDEX(Abilities[Special Effect], BL272)</f>
        <v>Fortify</v>
      </c>
      <c r="BS272" t="b" cm="1">
        <f t="array" aca="1" ref="BS272" ca="1">RAND() &lt;INDEX(Abilities[Effect Chance], BL272)*BA272/100</f>
        <v>0</v>
      </c>
      <c r="BT272" t="str">
        <f t="shared" ca="1" si="193"/>
        <v/>
      </c>
      <c r="BU272" s="15">
        <f t="shared" ca="1" si="194"/>
        <v>8.1342857435442983</v>
      </c>
      <c r="BV272" s="15">
        <f t="shared" ca="1" si="169"/>
        <v>5.0564564721256486</v>
      </c>
      <c r="BW272" t="b">
        <f t="shared" ca="1" si="195"/>
        <v>0</v>
      </c>
      <c r="BX272" t="b">
        <f ca="1">AND(BW272, AT272=COUNTA(Parties[Opponent Party]))</f>
        <v>0</v>
      </c>
      <c r="BY272" s="15" cm="1">
        <f t="array" aca="1" ref="BY272" ca="1">INDEX(ElementMultiplier, AA272, BB272)*100/AZ272</f>
        <v>5.5555555555555554</v>
      </c>
      <c r="BZ272" s="19">
        <f t="shared" ca="1" si="170"/>
        <v>28</v>
      </c>
      <c r="CA272" s="19">
        <f t="shared" ca="1" si="171"/>
        <v>92</v>
      </c>
      <c r="CB272" s="19">
        <f t="shared" ca="1" si="172"/>
        <v>85</v>
      </c>
      <c r="CC272" s="19">
        <f t="shared" ca="1" si="173"/>
        <v>100</v>
      </c>
      <c r="CD272" s="19">
        <f t="shared" ca="1" si="174"/>
        <v>18</v>
      </c>
      <c r="CE272" s="19">
        <f t="shared" ca="1" si="175"/>
        <v>70</v>
      </c>
      <c r="CF272" t="str">
        <f t="shared" ca="1" si="196"/>
        <v/>
      </c>
    </row>
    <row r="273" spans="8:84">
      <c r="H273">
        <f t="shared" ca="1" si="176"/>
        <v>1</v>
      </c>
      <c r="I273" cm="1">
        <f t="array" aca="1" ref="I273" ca="1">IF(H273=H272, I272, INDEX(Parties[Player ID], H273))</f>
        <v>1</v>
      </c>
      <c r="J273" t="str" cm="1">
        <f t="array" aca="1" ref="J273" ca="1">IF(I273=I272,J272, INDEX(Monsters[Name], I273))</f>
        <v>Hades</v>
      </c>
      <c r="K273" cm="1">
        <f t="array" aca="1" ref="K273" ca="1">IF(AND($H273=$H272, CF272=""), AO272, INDEX(Monsters[Health], $I273))</f>
        <v>74</v>
      </c>
      <c r="L273" cm="1">
        <f t="array" aca="1" ref="L273" ca="1">IF(AND($H273=$H272, $CF272=""), AP272, INDEX(Monsters[Stamina], $I273))</f>
        <v>75</v>
      </c>
      <c r="M273" s="19" cm="1">
        <f t="array" aca="1" ref="M273" ca="1">IF(AND($H273=$H272, $CF272=""), AQ272, INDEX(Monsters[Attack], $I273))</f>
        <v>70</v>
      </c>
      <c r="N273" s="19" cm="1">
        <f t="array" aca="1" ref="N273" ca="1">IF(AND($H273=$H272, $CF272=""), AR272, INDEX(Monsters[Defense], $I273))</f>
        <v>72</v>
      </c>
      <c r="O273" s="19" cm="1">
        <f t="array" aca="1" ref="O273" ca="1">IF(AND($H273=$H272, $CF272=""), AS272, INDEX(Monsters[Luck], $I273))</f>
        <v>50</v>
      </c>
      <c r="P273" cm="1">
        <f t="array" aca="1" ref="P273" ca="1">IF(I273=I272, P272, MATCH(INDEX(Monsters[Element], I273), Elements, 0))</f>
        <v>1</v>
      </c>
      <c r="Q273" s="4" cm="1">
        <f t="array" aca="1" ref="Q273" ca="1">INDEX(Monsters[Chance to Use 2], I273)</f>
        <v>0.55000000000000004</v>
      </c>
      <c r="R273" cm="1">
        <f t="array" aca="1" ref="R273" ca="1">INDEX(Monsters[Ability 1 ID], I273)</f>
        <v>1</v>
      </c>
      <c r="S273" cm="1">
        <f t="array" aca="1" ref="S273" ca="1">INDEX(Monsters[Ability 2 ID], I273)</f>
        <v>7</v>
      </c>
      <c r="T273" cm="1">
        <f t="array" aca="1" ref="T273" ca="1">INDEX(Abilities[Stamina Cost], R273)</f>
        <v>5</v>
      </c>
      <c r="U273" cm="1">
        <f t="array" aca="1" ref="U273" ca="1">INDEX(Abilities[Stamina Cost], S273)</f>
        <v>5</v>
      </c>
      <c r="V273">
        <f t="shared" ca="1" si="177"/>
        <v>1</v>
      </c>
      <c r="W273">
        <f t="shared" ca="1" si="178"/>
        <v>5</v>
      </c>
      <c r="X273">
        <f t="shared" ca="1" si="179"/>
        <v>5</v>
      </c>
      <c r="Y273">
        <f t="shared" ca="1" si="180"/>
        <v>2</v>
      </c>
      <c r="Z273">
        <f t="shared" ca="1" si="181"/>
        <v>7</v>
      </c>
      <c r="AA273" s="19" cm="1">
        <f t="array" aca="1" ref="AA273" ca="1">INDEX(Abilities[Element ID], $Z273)</f>
        <v>3</v>
      </c>
      <c r="AB273" s="19" cm="1">
        <f t="array" aca="1" ref="AB273" ca="1">INDEX(Abilities[Stamina Cost], $Z273)</f>
        <v>5</v>
      </c>
      <c r="AC273" s="19" cm="1">
        <f t="array" aca="1" ref="AC273" ca="1">INDEX(Abilities[Min Damage], $Z273)</f>
        <v>5</v>
      </c>
      <c r="AD273" s="19" cm="1">
        <f t="array" aca="1" ref="AD273" ca="1">INDEX(Abilities[Max Damage], $Z273)</f>
        <v>10</v>
      </c>
      <c r="AE273" s="15">
        <f t="shared" ca="1" si="182"/>
        <v>5.8026172311040485</v>
      </c>
      <c r="AF273" t="str" cm="1">
        <f t="array" aca="1" ref="AF273" ca="1">INDEX(Abilities[Special Effect], Z273)</f>
        <v>Fortify</v>
      </c>
      <c r="AG273" t="b" cm="1">
        <f t="array" aca="1" ref="AG273" ca="1">RAND() &lt;INDEX(Abilities[Effect Chance], Z273)*O273/100</f>
        <v>1</v>
      </c>
      <c r="AH273" t="str">
        <f t="shared" ca="1" si="183"/>
        <v>Fortify</v>
      </c>
      <c r="AI273" s="15">
        <f t="shared" ca="1" si="184"/>
        <v>5.8026172311040485</v>
      </c>
      <c r="AJ273" s="15">
        <f t="shared" ca="1" si="162"/>
        <v>6.2487489059733869</v>
      </c>
      <c r="AK273" t="b">
        <f t="shared" ca="1" si="185"/>
        <v>0</v>
      </c>
      <c r="AL273" t="b">
        <f ca="1">AND(AK273, H273=COUNTA(Parties[Player Party]))</f>
        <v>0</v>
      </c>
      <c r="AM273" s="15" cm="1">
        <f t="array" aca="1" ref="AM273" ca="1">INDEX(ElementMultiplier, BM273, P273)*100/N273</f>
        <v>0.69444444444444442</v>
      </c>
      <c r="AN273" s="15">
        <f t="shared" ca="1" si="163"/>
        <v>4</v>
      </c>
      <c r="AO273" s="19">
        <f t="shared" ca="1" si="164"/>
        <v>70</v>
      </c>
      <c r="AP273" s="19">
        <f t="shared" ca="1" si="165"/>
        <v>70</v>
      </c>
      <c r="AQ273" s="19">
        <f t="shared" ca="1" si="166"/>
        <v>70</v>
      </c>
      <c r="AR273" s="19">
        <f t="shared" ca="1" si="167"/>
        <v>79</v>
      </c>
      <c r="AS273" s="19">
        <f t="shared" ca="1" si="168"/>
        <v>50</v>
      </c>
      <c r="AT273">
        <f t="shared" ca="1" si="186"/>
        <v>1</v>
      </c>
      <c r="AU273" cm="1">
        <f t="array" aca="1" ref="AU273" ca="1">IF(AT273=AT272, AU272, INDEX(Parties[Opponent ID], AT273))</f>
        <v>8</v>
      </c>
      <c r="AV273" t="str" cm="1">
        <f t="array" aca="1" ref="AV273" ca="1">IF(AU273=AU272,AV272, INDEX(Monsters[Name], AU273))</f>
        <v>Ripper</v>
      </c>
      <c r="AW273" cm="1">
        <f t="array" aca="1" ref="AW273" ca="1">IF(AND($AT273=$AT272, $CF272=""), CA272, INDEX(Monsters[Health], $AU273))</f>
        <v>92</v>
      </c>
      <c r="AX273" cm="1">
        <f t="array" aca="1" ref="AX273" ca="1">IF(AND($AT273=$AT272, $CF272=""), CB272, INDEX(Monsters[Stamina], $AU273))</f>
        <v>85</v>
      </c>
      <c r="AY273" s="19" cm="1">
        <f t="array" aca="1" ref="AY273" ca="1">IF(AND($AT273=$AT272, $CF272=""), CC272, INDEX(Monsters[Attack], $AU273))</f>
        <v>100</v>
      </c>
      <c r="AZ273" s="19" cm="1">
        <f t="array" aca="1" ref="AZ273" ca="1">IF(AND($AT273=$AT272, $CF272=""), CD272, INDEX(Monsters[Defense], $AU273))</f>
        <v>18</v>
      </c>
      <c r="BA273" s="19" cm="1">
        <f t="array" aca="1" ref="BA273" ca="1">IF(AND($AT273=$AT272, $CF272=""), CE272, INDEX(Monsters[Luck], $AU273))</f>
        <v>70</v>
      </c>
      <c r="BB273" cm="1">
        <f t="array" aca="1" ref="BB273" ca="1">IF(AU273=AU272, BB272, MATCH(INDEX(Monsters[Element], AU273), Elements, 0))</f>
        <v>6</v>
      </c>
      <c r="BC273" s="4" cm="1">
        <f t="array" aca="1" ref="BC273" ca="1">INDEX(Monsters[Chance to Use 2], AU273)</f>
        <v>0.25</v>
      </c>
      <c r="BD273" cm="1">
        <f t="array" aca="1" ref="BD273" ca="1">INDEX(Monsters[Ability 1 ID], AU273)</f>
        <v>7</v>
      </c>
      <c r="BE273" cm="1">
        <f t="array" aca="1" ref="BE273" ca="1">INDEX(Monsters[Ability 2 ID], AU273)</f>
        <v>2</v>
      </c>
      <c r="BF273" cm="1">
        <f t="array" aca="1" ref="BF273" ca="1">INDEX(Abilities[Stamina Cost], BD273)</f>
        <v>5</v>
      </c>
      <c r="BG273" cm="1">
        <f t="array" aca="1" ref="BG273" ca="1">INDEX(Abilities[Stamina Cost], BE273)</f>
        <v>6</v>
      </c>
      <c r="BH273">
        <f t="shared" ca="1" si="187"/>
        <v>1</v>
      </c>
      <c r="BI273">
        <f t="shared" ca="1" si="188"/>
        <v>5</v>
      </c>
      <c r="BJ273">
        <f t="shared" ca="1" si="189"/>
        <v>6</v>
      </c>
      <c r="BK273">
        <f t="shared" ca="1" si="190"/>
        <v>1</v>
      </c>
      <c r="BL273">
        <f t="shared" ca="1" si="191"/>
        <v>7</v>
      </c>
      <c r="BM273" s="19" cm="1">
        <f t="array" aca="1" ref="BM273" ca="1">INDEX(Abilities[Element ID], $BL273)</f>
        <v>3</v>
      </c>
      <c r="BN273" s="19" cm="1">
        <f t="array" aca="1" ref="BN273" ca="1">INDEX(Abilities[Stamina Cost], $BL273)</f>
        <v>5</v>
      </c>
      <c r="BO273" s="19" cm="1">
        <f t="array" aca="1" ref="BO273" ca="1">INDEX(Abilities[Min Damage], $BL273)</f>
        <v>5</v>
      </c>
      <c r="BP273" s="19" cm="1">
        <f t="array" aca="1" ref="BP273" ca="1">INDEX(Abilities[Max Damage], $BL273)</f>
        <v>10</v>
      </c>
      <c r="BQ273" s="15">
        <f t="shared" ca="1" si="192"/>
        <v>6.2487489059733869</v>
      </c>
      <c r="BR273" t="str" cm="1">
        <f t="array" aca="1" ref="BR273" ca="1">INDEX(Abilities[Special Effect], BL273)</f>
        <v>Fortify</v>
      </c>
      <c r="BS273" t="b" cm="1">
        <f t="array" aca="1" ref="BS273" ca="1">RAND() &lt;INDEX(Abilities[Effect Chance], BL273)*BA273/100</f>
        <v>1</v>
      </c>
      <c r="BT273" t="str">
        <f t="shared" ca="1" si="193"/>
        <v>Fortify</v>
      </c>
      <c r="BU273" s="15">
        <f t="shared" ca="1" si="194"/>
        <v>6.2487489059733869</v>
      </c>
      <c r="BV273" s="15">
        <f t="shared" ca="1" si="169"/>
        <v>5.8026172311040485</v>
      </c>
      <c r="BW273" t="b">
        <f t="shared" ca="1" si="195"/>
        <v>0</v>
      </c>
      <c r="BX273" t="b">
        <f ca="1">AND(BW273, AT273=COUNTA(Parties[Opponent Party]))</f>
        <v>0</v>
      </c>
      <c r="BY273" s="15" cm="1">
        <f t="array" aca="1" ref="BY273" ca="1">INDEX(ElementMultiplier, AA273, BB273)*100/AZ273</f>
        <v>5.5555555555555554</v>
      </c>
      <c r="BZ273" s="19">
        <f t="shared" ca="1" si="170"/>
        <v>32</v>
      </c>
      <c r="CA273" s="19">
        <f t="shared" ca="1" si="171"/>
        <v>60</v>
      </c>
      <c r="CB273" s="19">
        <f t="shared" ca="1" si="172"/>
        <v>80</v>
      </c>
      <c r="CC273" s="19">
        <f t="shared" ca="1" si="173"/>
        <v>100</v>
      </c>
      <c r="CD273" s="19">
        <f t="shared" ca="1" si="174"/>
        <v>20</v>
      </c>
      <c r="CE273" s="19">
        <f t="shared" ca="1" si="175"/>
        <v>70</v>
      </c>
      <c r="CF273" t="str">
        <f t="shared" ca="1" si="196"/>
        <v/>
      </c>
    </row>
    <row r="274" spans="8:84">
      <c r="H274">
        <f t="shared" ca="1" si="176"/>
        <v>1</v>
      </c>
      <c r="I274" cm="1">
        <f t="array" aca="1" ref="I274" ca="1">IF(H274=H273, I273, INDEX(Parties[Player ID], H274))</f>
        <v>1</v>
      </c>
      <c r="J274" t="str" cm="1">
        <f t="array" aca="1" ref="J274" ca="1">IF(I274=I273,J273, INDEX(Monsters[Name], I274))</f>
        <v>Hades</v>
      </c>
      <c r="K274" cm="1">
        <f t="array" aca="1" ref="K274" ca="1">IF(AND($H274=$H273, CF273=""), AO273, INDEX(Monsters[Health], $I274))</f>
        <v>70</v>
      </c>
      <c r="L274" cm="1">
        <f t="array" aca="1" ref="L274" ca="1">IF(AND($H274=$H273, $CF273=""), AP273, INDEX(Monsters[Stamina], $I274))</f>
        <v>70</v>
      </c>
      <c r="M274" s="19" cm="1">
        <f t="array" aca="1" ref="M274" ca="1">IF(AND($H274=$H273, $CF273=""), AQ273, INDEX(Monsters[Attack], $I274))</f>
        <v>70</v>
      </c>
      <c r="N274" s="19" cm="1">
        <f t="array" aca="1" ref="N274" ca="1">IF(AND($H274=$H273, $CF273=""), AR273, INDEX(Monsters[Defense], $I274))</f>
        <v>79</v>
      </c>
      <c r="O274" s="19" cm="1">
        <f t="array" aca="1" ref="O274" ca="1">IF(AND($H274=$H273, $CF273=""), AS273, INDEX(Monsters[Luck], $I274))</f>
        <v>50</v>
      </c>
      <c r="P274" cm="1">
        <f t="array" aca="1" ref="P274" ca="1">IF(I274=I273, P273, MATCH(INDEX(Monsters[Element], I274), Elements, 0))</f>
        <v>1</v>
      </c>
      <c r="Q274" s="4" cm="1">
        <f t="array" aca="1" ref="Q274" ca="1">INDEX(Monsters[Chance to Use 2], I274)</f>
        <v>0.55000000000000004</v>
      </c>
      <c r="R274" cm="1">
        <f t="array" aca="1" ref="R274" ca="1">INDEX(Monsters[Ability 1 ID], I274)</f>
        <v>1</v>
      </c>
      <c r="S274" cm="1">
        <f t="array" aca="1" ref="S274" ca="1">INDEX(Monsters[Ability 2 ID], I274)</f>
        <v>7</v>
      </c>
      <c r="T274" cm="1">
        <f t="array" aca="1" ref="T274" ca="1">INDEX(Abilities[Stamina Cost], R274)</f>
        <v>5</v>
      </c>
      <c r="U274" cm="1">
        <f t="array" aca="1" ref="U274" ca="1">INDEX(Abilities[Stamina Cost], S274)</f>
        <v>5</v>
      </c>
      <c r="V274">
        <f t="shared" ca="1" si="177"/>
        <v>1</v>
      </c>
      <c r="W274">
        <f t="shared" ca="1" si="178"/>
        <v>5</v>
      </c>
      <c r="X274">
        <f t="shared" ca="1" si="179"/>
        <v>5</v>
      </c>
      <c r="Y274">
        <f t="shared" ca="1" si="180"/>
        <v>1</v>
      </c>
      <c r="Z274">
        <f t="shared" ca="1" si="181"/>
        <v>1</v>
      </c>
      <c r="AA274" s="19" cm="1">
        <f t="array" aca="1" ref="AA274" ca="1">INDEX(Abilities[Element ID], $Z274)</f>
        <v>1</v>
      </c>
      <c r="AB274" s="19" cm="1">
        <f t="array" aca="1" ref="AB274" ca="1">INDEX(Abilities[Stamina Cost], $Z274)</f>
        <v>5</v>
      </c>
      <c r="AC274" s="19" cm="1">
        <f t="array" aca="1" ref="AC274" ca="1">INDEX(Abilities[Min Damage], $Z274)</f>
        <v>3.5</v>
      </c>
      <c r="AD274" s="19" cm="1">
        <f t="array" aca="1" ref="AD274" ca="1">INDEX(Abilities[Max Damage], $Z274)</f>
        <v>10</v>
      </c>
      <c r="AE274" s="15">
        <f t="shared" ca="1" si="182"/>
        <v>4.153232255553835</v>
      </c>
      <c r="AF274" t="str" cm="1">
        <f t="array" aca="1" ref="AF274" ca="1">INDEX(Abilities[Special Effect], Z274)</f>
        <v>Hit Chance</v>
      </c>
      <c r="AG274" t="b" cm="1">
        <f t="array" aca="1" ref="AG274" ca="1">RAND() &lt;INDEX(Abilities[Effect Chance], Z274)*O274/100</f>
        <v>0</v>
      </c>
      <c r="AH274" t="str">
        <f t="shared" ca="1" si="183"/>
        <v/>
      </c>
      <c r="AI274" s="15">
        <f t="shared" ca="1" si="184"/>
        <v>0</v>
      </c>
      <c r="AJ274" s="15">
        <f t="shared" ca="1" si="162"/>
        <v>7.7470739998356795</v>
      </c>
      <c r="AK274" t="b">
        <f t="shared" ca="1" si="185"/>
        <v>0</v>
      </c>
      <c r="AL274" t="b">
        <f ca="1">AND(AK274, H274=COUNTA(Parties[Player Party]))</f>
        <v>0</v>
      </c>
      <c r="AM274" s="15" cm="1">
        <f t="array" aca="1" ref="AM274" ca="1">INDEX(ElementMultiplier, BM274, P274)*100/N274</f>
        <v>0.63291139240506333</v>
      </c>
      <c r="AN274" s="15">
        <f t="shared" ca="1" si="163"/>
        <v>5</v>
      </c>
      <c r="AO274" s="19">
        <f t="shared" ca="1" si="164"/>
        <v>65</v>
      </c>
      <c r="AP274" s="19">
        <f t="shared" ca="1" si="165"/>
        <v>65</v>
      </c>
      <c r="AQ274" s="19">
        <f t="shared" ca="1" si="166"/>
        <v>70</v>
      </c>
      <c r="AR274" s="19">
        <f t="shared" ca="1" si="167"/>
        <v>79</v>
      </c>
      <c r="AS274" s="19">
        <f t="shared" ca="1" si="168"/>
        <v>50</v>
      </c>
      <c r="AT274">
        <f t="shared" ca="1" si="186"/>
        <v>1</v>
      </c>
      <c r="AU274" cm="1">
        <f t="array" aca="1" ref="AU274" ca="1">IF(AT274=AT273, AU273, INDEX(Parties[Opponent ID], AT274))</f>
        <v>8</v>
      </c>
      <c r="AV274" t="str" cm="1">
        <f t="array" aca="1" ref="AV274" ca="1">IF(AU274=AU273,AV273, INDEX(Monsters[Name], AU274))</f>
        <v>Ripper</v>
      </c>
      <c r="AW274" cm="1">
        <f t="array" aca="1" ref="AW274" ca="1">IF(AND($AT274=$AT273, $CF273=""), CA273, INDEX(Monsters[Health], $AU274))</f>
        <v>60</v>
      </c>
      <c r="AX274" cm="1">
        <f t="array" aca="1" ref="AX274" ca="1">IF(AND($AT274=$AT273, $CF273=""), CB273, INDEX(Monsters[Stamina], $AU274))</f>
        <v>80</v>
      </c>
      <c r="AY274" s="19" cm="1">
        <f t="array" aca="1" ref="AY274" ca="1">IF(AND($AT274=$AT273, $CF273=""), CC273, INDEX(Monsters[Attack], $AU274))</f>
        <v>100</v>
      </c>
      <c r="AZ274" s="19" cm="1">
        <f t="array" aca="1" ref="AZ274" ca="1">IF(AND($AT274=$AT273, $CF273=""), CD273, INDEX(Monsters[Defense], $AU274))</f>
        <v>20</v>
      </c>
      <c r="BA274" s="19" cm="1">
        <f t="array" aca="1" ref="BA274" ca="1">IF(AND($AT274=$AT273, $CF273=""), CE273, INDEX(Monsters[Luck], $AU274))</f>
        <v>70</v>
      </c>
      <c r="BB274" cm="1">
        <f t="array" aca="1" ref="BB274" ca="1">IF(AU274=AU273, BB273, MATCH(INDEX(Monsters[Element], AU274), Elements, 0))</f>
        <v>6</v>
      </c>
      <c r="BC274" s="4" cm="1">
        <f t="array" aca="1" ref="BC274" ca="1">INDEX(Monsters[Chance to Use 2], AU274)</f>
        <v>0.25</v>
      </c>
      <c r="BD274" cm="1">
        <f t="array" aca="1" ref="BD274" ca="1">INDEX(Monsters[Ability 1 ID], AU274)</f>
        <v>7</v>
      </c>
      <c r="BE274" cm="1">
        <f t="array" aca="1" ref="BE274" ca="1">INDEX(Monsters[Ability 2 ID], AU274)</f>
        <v>2</v>
      </c>
      <c r="BF274" cm="1">
        <f t="array" aca="1" ref="BF274" ca="1">INDEX(Abilities[Stamina Cost], BD274)</f>
        <v>5</v>
      </c>
      <c r="BG274" cm="1">
        <f t="array" aca="1" ref="BG274" ca="1">INDEX(Abilities[Stamina Cost], BE274)</f>
        <v>6</v>
      </c>
      <c r="BH274">
        <f t="shared" ca="1" si="187"/>
        <v>1</v>
      </c>
      <c r="BI274">
        <f t="shared" ca="1" si="188"/>
        <v>5</v>
      </c>
      <c r="BJ274">
        <f t="shared" ca="1" si="189"/>
        <v>6</v>
      </c>
      <c r="BK274">
        <f t="shared" ca="1" si="190"/>
        <v>1</v>
      </c>
      <c r="BL274">
        <f t="shared" ca="1" si="191"/>
        <v>7</v>
      </c>
      <c r="BM274" s="19" cm="1">
        <f t="array" aca="1" ref="BM274" ca="1">INDEX(Abilities[Element ID], $BL274)</f>
        <v>3</v>
      </c>
      <c r="BN274" s="19" cm="1">
        <f t="array" aca="1" ref="BN274" ca="1">INDEX(Abilities[Stamina Cost], $BL274)</f>
        <v>5</v>
      </c>
      <c r="BO274" s="19" cm="1">
        <f t="array" aca="1" ref="BO274" ca="1">INDEX(Abilities[Min Damage], $BL274)</f>
        <v>5</v>
      </c>
      <c r="BP274" s="19" cm="1">
        <f t="array" aca="1" ref="BP274" ca="1">INDEX(Abilities[Max Damage], $BL274)</f>
        <v>10</v>
      </c>
      <c r="BQ274" s="15">
        <f t="shared" ca="1" si="192"/>
        <v>7.7470739998356795</v>
      </c>
      <c r="BR274" t="str" cm="1">
        <f t="array" aca="1" ref="BR274" ca="1">INDEX(Abilities[Special Effect], BL274)</f>
        <v>Fortify</v>
      </c>
      <c r="BS274" t="b" cm="1">
        <f t="array" aca="1" ref="BS274" ca="1">RAND() &lt;INDEX(Abilities[Effect Chance], BL274)*BA274/100</f>
        <v>0</v>
      </c>
      <c r="BT274" t="str">
        <f t="shared" ca="1" si="193"/>
        <v/>
      </c>
      <c r="BU274" s="15">
        <f t="shared" ca="1" si="194"/>
        <v>7.7470739998356795</v>
      </c>
      <c r="BV274" s="15">
        <f t="shared" ca="1" si="169"/>
        <v>0</v>
      </c>
      <c r="BW274" t="b">
        <f t="shared" ca="1" si="195"/>
        <v>0</v>
      </c>
      <c r="BX274" t="b">
        <f ca="1">AND(BW274, AT274=COUNTA(Parties[Opponent Party]))</f>
        <v>0</v>
      </c>
      <c r="BY274" s="15" cm="1">
        <f t="array" aca="1" ref="BY274" ca="1">INDEX(ElementMultiplier, AA274, BB274)*100/AZ274</f>
        <v>7.5</v>
      </c>
      <c r="BZ274" s="19">
        <f t="shared" ca="1" si="170"/>
        <v>0</v>
      </c>
      <c r="CA274" s="19">
        <f t="shared" ca="1" si="171"/>
        <v>60</v>
      </c>
      <c r="CB274" s="19">
        <f t="shared" ca="1" si="172"/>
        <v>75</v>
      </c>
      <c r="CC274" s="19">
        <f t="shared" ca="1" si="173"/>
        <v>100</v>
      </c>
      <c r="CD274" s="19">
        <f t="shared" ca="1" si="174"/>
        <v>20</v>
      </c>
      <c r="CE274" s="19">
        <f t="shared" ca="1" si="175"/>
        <v>70</v>
      </c>
      <c r="CF274" t="str">
        <f t="shared" ca="1" si="196"/>
        <v/>
      </c>
    </row>
    <row r="275" spans="8:84">
      <c r="H275">
        <f t="shared" ca="1" si="176"/>
        <v>1</v>
      </c>
      <c r="I275" cm="1">
        <f t="array" aca="1" ref="I275" ca="1">IF(H275=H274, I274, INDEX(Parties[Player ID], H275))</f>
        <v>1</v>
      </c>
      <c r="J275" t="str" cm="1">
        <f t="array" aca="1" ref="J275" ca="1">IF(I275=I274,J274, INDEX(Monsters[Name], I275))</f>
        <v>Hades</v>
      </c>
      <c r="K275" cm="1">
        <f t="array" aca="1" ref="K275" ca="1">IF(AND($H275=$H274, CF274=""), AO274, INDEX(Monsters[Health], $I275))</f>
        <v>65</v>
      </c>
      <c r="L275" cm="1">
        <f t="array" aca="1" ref="L275" ca="1">IF(AND($H275=$H274, $CF274=""), AP274, INDEX(Monsters[Stamina], $I275))</f>
        <v>65</v>
      </c>
      <c r="M275" s="19" cm="1">
        <f t="array" aca="1" ref="M275" ca="1">IF(AND($H275=$H274, $CF274=""), AQ274, INDEX(Monsters[Attack], $I275))</f>
        <v>70</v>
      </c>
      <c r="N275" s="19" cm="1">
        <f t="array" aca="1" ref="N275" ca="1">IF(AND($H275=$H274, $CF274=""), AR274, INDEX(Monsters[Defense], $I275))</f>
        <v>79</v>
      </c>
      <c r="O275" s="19" cm="1">
        <f t="array" aca="1" ref="O275" ca="1">IF(AND($H275=$H274, $CF274=""), AS274, INDEX(Monsters[Luck], $I275))</f>
        <v>50</v>
      </c>
      <c r="P275" cm="1">
        <f t="array" aca="1" ref="P275" ca="1">IF(I275=I274, P274, MATCH(INDEX(Monsters[Element], I275), Elements, 0))</f>
        <v>1</v>
      </c>
      <c r="Q275" s="4" cm="1">
        <f t="array" aca="1" ref="Q275" ca="1">INDEX(Monsters[Chance to Use 2], I275)</f>
        <v>0.55000000000000004</v>
      </c>
      <c r="R275" cm="1">
        <f t="array" aca="1" ref="R275" ca="1">INDEX(Monsters[Ability 1 ID], I275)</f>
        <v>1</v>
      </c>
      <c r="S275" cm="1">
        <f t="array" aca="1" ref="S275" ca="1">INDEX(Monsters[Ability 2 ID], I275)</f>
        <v>7</v>
      </c>
      <c r="T275" cm="1">
        <f t="array" aca="1" ref="T275" ca="1">INDEX(Abilities[Stamina Cost], R275)</f>
        <v>5</v>
      </c>
      <c r="U275" cm="1">
        <f t="array" aca="1" ref="U275" ca="1">INDEX(Abilities[Stamina Cost], S275)</f>
        <v>5</v>
      </c>
      <c r="V275">
        <f t="shared" ca="1" si="177"/>
        <v>1</v>
      </c>
      <c r="W275">
        <f t="shared" ca="1" si="178"/>
        <v>5</v>
      </c>
      <c r="X275">
        <f t="shared" ca="1" si="179"/>
        <v>5</v>
      </c>
      <c r="Y275">
        <f t="shared" ca="1" si="180"/>
        <v>2</v>
      </c>
      <c r="Z275">
        <f t="shared" ca="1" si="181"/>
        <v>7</v>
      </c>
      <c r="AA275" s="19" cm="1">
        <f t="array" aca="1" ref="AA275" ca="1">INDEX(Abilities[Element ID], $Z275)</f>
        <v>3</v>
      </c>
      <c r="AB275" s="19" cm="1">
        <f t="array" aca="1" ref="AB275" ca="1">INDEX(Abilities[Stamina Cost], $Z275)</f>
        <v>5</v>
      </c>
      <c r="AC275" s="19" cm="1">
        <f t="array" aca="1" ref="AC275" ca="1">INDEX(Abilities[Min Damage], $Z275)</f>
        <v>5</v>
      </c>
      <c r="AD275" s="19" cm="1">
        <f t="array" aca="1" ref="AD275" ca="1">INDEX(Abilities[Max Damage], $Z275)</f>
        <v>10</v>
      </c>
      <c r="AE275" s="15">
        <f t="shared" ca="1" si="182"/>
        <v>4.5295018523551587</v>
      </c>
      <c r="AF275" t="str" cm="1">
        <f t="array" aca="1" ref="AF275" ca="1">INDEX(Abilities[Special Effect], Z275)</f>
        <v>Fortify</v>
      </c>
      <c r="AG275" t="b" cm="1">
        <f t="array" aca="1" ref="AG275" ca="1">RAND() &lt;INDEX(Abilities[Effect Chance], Z275)*O275/100</f>
        <v>0</v>
      </c>
      <c r="AH275" t="str">
        <f t="shared" ca="1" si="183"/>
        <v/>
      </c>
      <c r="AI275" s="15">
        <f t="shared" ca="1" si="184"/>
        <v>4.5295018523551587</v>
      </c>
      <c r="AJ275" s="15">
        <f t="shared" ca="1" si="162"/>
        <v>20.956908035318392</v>
      </c>
      <c r="AK275" t="b">
        <f t="shared" ca="1" si="185"/>
        <v>0</v>
      </c>
      <c r="AL275" t="b">
        <f ca="1">AND(AK275, H275=COUNTA(Parties[Player Party]))</f>
        <v>0</v>
      </c>
      <c r="AM275" s="15" cm="1">
        <f t="array" aca="1" ref="AM275" ca="1">INDEX(ElementMultiplier, BM275, P275)*100/N275</f>
        <v>1.2658227848101267</v>
      </c>
      <c r="AN275" s="15">
        <f t="shared" ca="1" si="163"/>
        <v>27</v>
      </c>
      <c r="AO275" s="19">
        <f t="shared" ca="1" si="164"/>
        <v>38</v>
      </c>
      <c r="AP275" s="19">
        <f t="shared" ca="1" si="165"/>
        <v>60</v>
      </c>
      <c r="AQ275" s="19">
        <f t="shared" ca="1" si="166"/>
        <v>70</v>
      </c>
      <c r="AR275" s="19">
        <f t="shared" ca="1" si="167"/>
        <v>79</v>
      </c>
      <c r="AS275" s="19">
        <f t="shared" ca="1" si="168"/>
        <v>50</v>
      </c>
      <c r="AT275">
        <f t="shared" ca="1" si="186"/>
        <v>1</v>
      </c>
      <c r="AU275" cm="1">
        <f t="array" aca="1" ref="AU275" ca="1">IF(AT275=AT274, AU274, INDEX(Parties[Opponent ID], AT275))</f>
        <v>8</v>
      </c>
      <c r="AV275" t="str" cm="1">
        <f t="array" aca="1" ref="AV275" ca="1">IF(AU275=AU274,AV274, INDEX(Monsters[Name], AU275))</f>
        <v>Ripper</v>
      </c>
      <c r="AW275" cm="1">
        <f t="array" aca="1" ref="AW275" ca="1">IF(AND($AT275=$AT274, $CF274=""), CA274, INDEX(Monsters[Health], $AU275))</f>
        <v>60</v>
      </c>
      <c r="AX275" cm="1">
        <f t="array" aca="1" ref="AX275" ca="1">IF(AND($AT275=$AT274, $CF274=""), CB274, INDEX(Monsters[Stamina], $AU275))</f>
        <v>75</v>
      </c>
      <c r="AY275" s="19" cm="1">
        <f t="array" aca="1" ref="AY275" ca="1">IF(AND($AT275=$AT274, $CF274=""), CC274, INDEX(Monsters[Attack], $AU275))</f>
        <v>100</v>
      </c>
      <c r="AZ275" s="19" cm="1">
        <f t="array" aca="1" ref="AZ275" ca="1">IF(AND($AT275=$AT274, $CF274=""), CD274, INDEX(Monsters[Defense], $AU275))</f>
        <v>20</v>
      </c>
      <c r="BA275" s="19" cm="1">
        <f t="array" aca="1" ref="BA275" ca="1">IF(AND($AT275=$AT274, $CF274=""), CE274, INDEX(Monsters[Luck], $AU275))</f>
        <v>70</v>
      </c>
      <c r="BB275" cm="1">
        <f t="array" aca="1" ref="BB275" ca="1">IF(AU275=AU274, BB274, MATCH(INDEX(Monsters[Element], AU275), Elements, 0))</f>
        <v>6</v>
      </c>
      <c r="BC275" s="4" cm="1">
        <f t="array" aca="1" ref="BC275" ca="1">INDEX(Monsters[Chance to Use 2], AU275)</f>
        <v>0.25</v>
      </c>
      <c r="BD275" cm="1">
        <f t="array" aca="1" ref="BD275" ca="1">INDEX(Monsters[Ability 1 ID], AU275)</f>
        <v>7</v>
      </c>
      <c r="BE275" cm="1">
        <f t="array" aca="1" ref="BE275" ca="1">INDEX(Monsters[Ability 2 ID], AU275)</f>
        <v>2</v>
      </c>
      <c r="BF275" cm="1">
        <f t="array" aca="1" ref="BF275" ca="1">INDEX(Abilities[Stamina Cost], BD275)</f>
        <v>5</v>
      </c>
      <c r="BG275" cm="1">
        <f t="array" aca="1" ref="BG275" ca="1">INDEX(Abilities[Stamina Cost], BE275)</f>
        <v>6</v>
      </c>
      <c r="BH275">
        <f t="shared" ca="1" si="187"/>
        <v>1</v>
      </c>
      <c r="BI275">
        <f t="shared" ca="1" si="188"/>
        <v>5</v>
      </c>
      <c r="BJ275">
        <f t="shared" ca="1" si="189"/>
        <v>6</v>
      </c>
      <c r="BK275">
        <f t="shared" ca="1" si="190"/>
        <v>2</v>
      </c>
      <c r="BL275">
        <f t="shared" ca="1" si="191"/>
        <v>2</v>
      </c>
      <c r="BM275" s="19" cm="1">
        <f t="array" aca="1" ref="BM275" ca="1">INDEX(Abilities[Element ID], $BL275)</f>
        <v>1</v>
      </c>
      <c r="BN275" s="19" cm="1">
        <f t="array" aca="1" ref="BN275" ca="1">INDEX(Abilities[Stamina Cost], $BL275)</f>
        <v>6</v>
      </c>
      <c r="BO275" s="19" cm="1">
        <f t="array" aca="1" ref="BO275" ca="1">INDEX(Abilities[Min Damage], $BL275)</f>
        <v>10</v>
      </c>
      <c r="BP275" s="19" cm="1">
        <f t="array" aca="1" ref="BP275" ca="1">INDEX(Abilities[Max Damage], $BL275)</f>
        <v>25</v>
      </c>
      <c r="BQ275" s="15">
        <f t="shared" ca="1" si="192"/>
        <v>20.956908035318392</v>
      </c>
      <c r="BR275" t="str" cm="1">
        <f t="array" aca="1" ref="BR275" ca="1">INDEX(Abilities[Special Effect], BL275)</f>
        <v>Sunder</v>
      </c>
      <c r="BS275" t="b" cm="1">
        <f t="array" aca="1" ref="BS275" ca="1">RAND() &lt;INDEX(Abilities[Effect Chance], BL275)*BA275/100</f>
        <v>0</v>
      </c>
      <c r="BT275" t="str">
        <f t="shared" ca="1" si="193"/>
        <v/>
      </c>
      <c r="BU275" s="15">
        <f t="shared" ca="1" si="194"/>
        <v>20.956908035318392</v>
      </c>
      <c r="BV275" s="15">
        <f t="shared" ca="1" si="169"/>
        <v>4.5295018523551587</v>
      </c>
      <c r="BW275" t="b">
        <f t="shared" ca="1" si="195"/>
        <v>0</v>
      </c>
      <c r="BX275" t="b">
        <f ca="1">AND(BW275, AT275=COUNTA(Parties[Opponent Party]))</f>
        <v>0</v>
      </c>
      <c r="BY275" s="15" cm="1">
        <f t="array" aca="1" ref="BY275" ca="1">INDEX(ElementMultiplier, AA275, BB275)*100/AZ275</f>
        <v>5</v>
      </c>
      <c r="BZ275" s="19">
        <f t="shared" ca="1" si="170"/>
        <v>23</v>
      </c>
      <c r="CA275" s="19">
        <f t="shared" ca="1" si="171"/>
        <v>37</v>
      </c>
      <c r="CB275" s="19">
        <f t="shared" ca="1" si="172"/>
        <v>69</v>
      </c>
      <c r="CC275" s="19">
        <f t="shared" ca="1" si="173"/>
        <v>100</v>
      </c>
      <c r="CD275" s="19">
        <f t="shared" ca="1" si="174"/>
        <v>20</v>
      </c>
      <c r="CE275" s="19">
        <f t="shared" ca="1" si="175"/>
        <v>70</v>
      </c>
      <c r="CF275" t="str">
        <f t="shared" ca="1" si="196"/>
        <v/>
      </c>
    </row>
    <row r="276" spans="8:84">
      <c r="H276">
        <f t="shared" ca="1" si="176"/>
        <v>1</v>
      </c>
      <c r="I276" cm="1">
        <f t="array" aca="1" ref="I276" ca="1">IF(H276=H275, I275, INDEX(Parties[Player ID], H276))</f>
        <v>1</v>
      </c>
      <c r="J276" t="str" cm="1">
        <f t="array" aca="1" ref="J276" ca="1">IF(I276=I275,J275, INDEX(Monsters[Name], I276))</f>
        <v>Hades</v>
      </c>
      <c r="K276" cm="1">
        <f t="array" aca="1" ref="K276" ca="1">IF(AND($H276=$H275, CF275=""), AO275, INDEX(Monsters[Health], $I276))</f>
        <v>38</v>
      </c>
      <c r="L276" cm="1">
        <f t="array" aca="1" ref="L276" ca="1">IF(AND($H276=$H275, $CF275=""), AP275, INDEX(Monsters[Stamina], $I276))</f>
        <v>60</v>
      </c>
      <c r="M276" s="19" cm="1">
        <f t="array" aca="1" ref="M276" ca="1">IF(AND($H276=$H275, $CF275=""), AQ275, INDEX(Monsters[Attack], $I276))</f>
        <v>70</v>
      </c>
      <c r="N276" s="19" cm="1">
        <f t="array" aca="1" ref="N276" ca="1">IF(AND($H276=$H275, $CF275=""), AR275, INDEX(Monsters[Defense], $I276))</f>
        <v>79</v>
      </c>
      <c r="O276" s="19" cm="1">
        <f t="array" aca="1" ref="O276" ca="1">IF(AND($H276=$H275, $CF275=""), AS275, INDEX(Monsters[Luck], $I276))</f>
        <v>50</v>
      </c>
      <c r="P276" cm="1">
        <f t="array" aca="1" ref="P276" ca="1">IF(I276=I275, P275, MATCH(INDEX(Monsters[Element], I276), Elements, 0))</f>
        <v>1</v>
      </c>
      <c r="Q276" s="4" cm="1">
        <f t="array" aca="1" ref="Q276" ca="1">INDEX(Monsters[Chance to Use 2], I276)</f>
        <v>0.55000000000000004</v>
      </c>
      <c r="R276" cm="1">
        <f t="array" aca="1" ref="R276" ca="1">INDEX(Monsters[Ability 1 ID], I276)</f>
        <v>1</v>
      </c>
      <c r="S276" cm="1">
        <f t="array" aca="1" ref="S276" ca="1">INDEX(Monsters[Ability 2 ID], I276)</f>
        <v>7</v>
      </c>
      <c r="T276" cm="1">
        <f t="array" aca="1" ref="T276" ca="1">INDEX(Abilities[Stamina Cost], R276)</f>
        <v>5</v>
      </c>
      <c r="U276" cm="1">
        <f t="array" aca="1" ref="U276" ca="1">INDEX(Abilities[Stamina Cost], S276)</f>
        <v>5</v>
      </c>
      <c r="V276">
        <f t="shared" ca="1" si="177"/>
        <v>1</v>
      </c>
      <c r="W276">
        <f t="shared" ca="1" si="178"/>
        <v>5</v>
      </c>
      <c r="X276">
        <f t="shared" ca="1" si="179"/>
        <v>5</v>
      </c>
      <c r="Y276">
        <f t="shared" ca="1" si="180"/>
        <v>2</v>
      </c>
      <c r="Z276">
        <f t="shared" ca="1" si="181"/>
        <v>7</v>
      </c>
      <c r="AA276" s="19" cm="1">
        <f t="array" aca="1" ref="AA276" ca="1">INDEX(Abilities[Element ID], $Z276)</f>
        <v>3</v>
      </c>
      <c r="AB276" s="19" cm="1">
        <f t="array" aca="1" ref="AB276" ca="1">INDEX(Abilities[Stamina Cost], $Z276)</f>
        <v>5</v>
      </c>
      <c r="AC276" s="19" cm="1">
        <f t="array" aca="1" ref="AC276" ca="1">INDEX(Abilities[Min Damage], $Z276)</f>
        <v>5</v>
      </c>
      <c r="AD276" s="19" cm="1">
        <f t="array" aca="1" ref="AD276" ca="1">INDEX(Abilities[Max Damage], $Z276)</f>
        <v>10</v>
      </c>
      <c r="AE276" s="15">
        <f t="shared" ca="1" si="182"/>
        <v>4.6143968259489352</v>
      </c>
      <c r="AF276" t="str" cm="1">
        <f t="array" aca="1" ref="AF276" ca="1">INDEX(Abilities[Special Effect], Z276)</f>
        <v>Fortify</v>
      </c>
      <c r="AG276" t="b" cm="1">
        <f t="array" aca="1" ref="AG276" ca="1">RAND() &lt;INDEX(Abilities[Effect Chance], Z276)*O276/100</f>
        <v>0</v>
      </c>
      <c r="AH276" t="str">
        <f t="shared" ca="1" si="183"/>
        <v/>
      </c>
      <c r="AI276" s="15">
        <f t="shared" ca="1" si="184"/>
        <v>4.6143968259489352</v>
      </c>
      <c r="AJ276" s="15">
        <f t="shared" ca="1" si="162"/>
        <v>14.146986181948211</v>
      </c>
      <c r="AK276" t="b">
        <f t="shared" ca="1" si="185"/>
        <v>0</v>
      </c>
      <c r="AL276" t="b">
        <f ca="1">AND(AK276, H276=COUNTA(Parties[Player Party]))</f>
        <v>0</v>
      </c>
      <c r="AM276" s="15" cm="1">
        <f t="array" aca="1" ref="AM276" ca="1">INDEX(ElementMultiplier, BM276, P276)*100/N276</f>
        <v>1.2658227848101267</v>
      </c>
      <c r="AN276" s="15">
        <f t="shared" ca="1" si="163"/>
        <v>18</v>
      </c>
      <c r="AO276" s="19">
        <f t="shared" ca="1" si="164"/>
        <v>20</v>
      </c>
      <c r="AP276" s="19">
        <f t="shared" ca="1" si="165"/>
        <v>55</v>
      </c>
      <c r="AQ276" s="19">
        <f t="shared" ca="1" si="166"/>
        <v>70</v>
      </c>
      <c r="AR276" s="19">
        <f t="shared" ca="1" si="167"/>
        <v>79</v>
      </c>
      <c r="AS276" s="19">
        <f t="shared" ca="1" si="168"/>
        <v>50</v>
      </c>
      <c r="AT276">
        <f t="shared" ca="1" si="186"/>
        <v>1</v>
      </c>
      <c r="AU276" cm="1">
        <f t="array" aca="1" ref="AU276" ca="1">IF(AT276=AT275, AU275, INDEX(Parties[Opponent ID], AT276))</f>
        <v>8</v>
      </c>
      <c r="AV276" t="str" cm="1">
        <f t="array" aca="1" ref="AV276" ca="1">IF(AU276=AU275,AV275, INDEX(Monsters[Name], AU276))</f>
        <v>Ripper</v>
      </c>
      <c r="AW276" cm="1">
        <f t="array" aca="1" ref="AW276" ca="1">IF(AND($AT276=$AT275, $CF275=""), CA275, INDEX(Monsters[Health], $AU276))</f>
        <v>37</v>
      </c>
      <c r="AX276" cm="1">
        <f t="array" aca="1" ref="AX276" ca="1">IF(AND($AT276=$AT275, $CF275=""), CB275, INDEX(Monsters[Stamina], $AU276))</f>
        <v>69</v>
      </c>
      <c r="AY276" s="19" cm="1">
        <f t="array" aca="1" ref="AY276" ca="1">IF(AND($AT276=$AT275, $CF275=""), CC275, INDEX(Monsters[Attack], $AU276))</f>
        <v>100</v>
      </c>
      <c r="AZ276" s="19" cm="1">
        <f t="array" aca="1" ref="AZ276" ca="1">IF(AND($AT276=$AT275, $CF275=""), CD275, INDEX(Monsters[Defense], $AU276))</f>
        <v>20</v>
      </c>
      <c r="BA276" s="19" cm="1">
        <f t="array" aca="1" ref="BA276" ca="1">IF(AND($AT276=$AT275, $CF275=""), CE275, INDEX(Monsters[Luck], $AU276))</f>
        <v>70</v>
      </c>
      <c r="BB276" cm="1">
        <f t="array" aca="1" ref="BB276" ca="1">IF(AU276=AU275, BB275, MATCH(INDEX(Monsters[Element], AU276), Elements, 0))</f>
        <v>6</v>
      </c>
      <c r="BC276" s="4" cm="1">
        <f t="array" aca="1" ref="BC276" ca="1">INDEX(Monsters[Chance to Use 2], AU276)</f>
        <v>0.25</v>
      </c>
      <c r="BD276" cm="1">
        <f t="array" aca="1" ref="BD276" ca="1">INDEX(Monsters[Ability 1 ID], AU276)</f>
        <v>7</v>
      </c>
      <c r="BE276" cm="1">
        <f t="array" aca="1" ref="BE276" ca="1">INDEX(Monsters[Ability 2 ID], AU276)</f>
        <v>2</v>
      </c>
      <c r="BF276" cm="1">
        <f t="array" aca="1" ref="BF276" ca="1">INDEX(Abilities[Stamina Cost], BD276)</f>
        <v>5</v>
      </c>
      <c r="BG276" cm="1">
        <f t="array" aca="1" ref="BG276" ca="1">INDEX(Abilities[Stamina Cost], BE276)</f>
        <v>6</v>
      </c>
      <c r="BH276">
        <f t="shared" ca="1" si="187"/>
        <v>1</v>
      </c>
      <c r="BI276">
        <f t="shared" ca="1" si="188"/>
        <v>5</v>
      </c>
      <c r="BJ276">
        <f t="shared" ca="1" si="189"/>
        <v>6</v>
      </c>
      <c r="BK276">
        <f t="shared" ca="1" si="190"/>
        <v>2</v>
      </c>
      <c r="BL276">
        <f t="shared" ca="1" si="191"/>
        <v>2</v>
      </c>
      <c r="BM276" s="19" cm="1">
        <f t="array" aca="1" ref="BM276" ca="1">INDEX(Abilities[Element ID], $BL276)</f>
        <v>1</v>
      </c>
      <c r="BN276" s="19" cm="1">
        <f t="array" aca="1" ref="BN276" ca="1">INDEX(Abilities[Stamina Cost], $BL276)</f>
        <v>6</v>
      </c>
      <c r="BO276" s="19" cm="1">
        <f t="array" aca="1" ref="BO276" ca="1">INDEX(Abilities[Min Damage], $BL276)</f>
        <v>10</v>
      </c>
      <c r="BP276" s="19" cm="1">
        <f t="array" aca="1" ref="BP276" ca="1">INDEX(Abilities[Max Damage], $BL276)</f>
        <v>25</v>
      </c>
      <c r="BQ276" s="15">
        <f t="shared" ca="1" si="192"/>
        <v>14.146986181948211</v>
      </c>
      <c r="BR276" t="str" cm="1">
        <f t="array" aca="1" ref="BR276" ca="1">INDEX(Abilities[Special Effect], BL276)</f>
        <v>Sunder</v>
      </c>
      <c r="BS276" t="b" cm="1">
        <f t="array" aca="1" ref="BS276" ca="1">RAND() &lt;INDEX(Abilities[Effect Chance], BL276)*BA276/100</f>
        <v>0</v>
      </c>
      <c r="BT276" t="str">
        <f t="shared" ca="1" si="193"/>
        <v/>
      </c>
      <c r="BU276" s="15">
        <f t="shared" ca="1" si="194"/>
        <v>14.146986181948211</v>
      </c>
      <c r="BV276" s="15">
        <f t="shared" ca="1" si="169"/>
        <v>4.6143968259489352</v>
      </c>
      <c r="BW276" t="b">
        <f t="shared" ca="1" si="195"/>
        <v>0</v>
      </c>
      <c r="BX276" t="b">
        <f ca="1">AND(BW276, AT276=COUNTA(Parties[Opponent Party]))</f>
        <v>0</v>
      </c>
      <c r="BY276" s="15" cm="1">
        <f t="array" aca="1" ref="BY276" ca="1">INDEX(ElementMultiplier, AA276, BB276)*100/AZ276</f>
        <v>5</v>
      </c>
      <c r="BZ276" s="19">
        <f t="shared" ca="1" si="170"/>
        <v>23</v>
      </c>
      <c r="CA276" s="19">
        <f t="shared" ca="1" si="171"/>
        <v>14</v>
      </c>
      <c r="CB276" s="19">
        <f t="shared" ca="1" si="172"/>
        <v>63</v>
      </c>
      <c r="CC276" s="19">
        <f t="shared" ca="1" si="173"/>
        <v>100</v>
      </c>
      <c r="CD276" s="19">
        <f t="shared" ca="1" si="174"/>
        <v>20</v>
      </c>
      <c r="CE276" s="19">
        <f t="shared" ca="1" si="175"/>
        <v>70</v>
      </c>
      <c r="CF276" t="str">
        <f t="shared" ca="1" si="196"/>
        <v/>
      </c>
    </row>
    <row r="277" spans="8:84">
      <c r="H277">
        <f t="shared" ca="1" si="176"/>
        <v>1</v>
      </c>
      <c r="I277" cm="1">
        <f t="array" aca="1" ref="I277" ca="1">IF(H277=H276, I276, INDEX(Parties[Player ID], H277))</f>
        <v>1</v>
      </c>
      <c r="J277" t="str" cm="1">
        <f t="array" aca="1" ref="J277" ca="1">IF(I277=I276,J276, INDEX(Monsters[Name], I277))</f>
        <v>Hades</v>
      </c>
      <c r="K277" cm="1">
        <f t="array" aca="1" ref="K277" ca="1">IF(AND($H277=$H276, CF276=""), AO276, INDEX(Monsters[Health], $I277))</f>
        <v>20</v>
      </c>
      <c r="L277" cm="1">
        <f t="array" aca="1" ref="L277" ca="1">IF(AND($H277=$H276, $CF276=""), AP276, INDEX(Monsters[Stamina], $I277))</f>
        <v>55</v>
      </c>
      <c r="M277" s="19" cm="1">
        <f t="array" aca="1" ref="M277" ca="1">IF(AND($H277=$H276, $CF276=""), AQ276, INDEX(Monsters[Attack], $I277))</f>
        <v>70</v>
      </c>
      <c r="N277" s="19" cm="1">
        <f t="array" aca="1" ref="N277" ca="1">IF(AND($H277=$H276, $CF276=""), AR276, INDEX(Monsters[Defense], $I277))</f>
        <v>79</v>
      </c>
      <c r="O277" s="19" cm="1">
        <f t="array" aca="1" ref="O277" ca="1">IF(AND($H277=$H276, $CF276=""), AS276, INDEX(Monsters[Luck], $I277))</f>
        <v>50</v>
      </c>
      <c r="P277" cm="1">
        <f t="array" aca="1" ref="P277" ca="1">IF(I277=I276, P276, MATCH(INDEX(Monsters[Element], I277), Elements, 0))</f>
        <v>1</v>
      </c>
      <c r="Q277" s="4" cm="1">
        <f t="array" aca="1" ref="Q277" ca="1">INDEX(Monsters[Chance to Use 2], I277)</f>
        <v>0.55000000000000004</v>
      </c>
      <c r="R277" cm="1">
        <f t="array" aca="1" ref="R277" ca="1">INDEX(Monsters[Ability 1 ID], I277)</f>
        <v>1</v>
      </c>
      <c r="S277" cm="1">
        <f t="array" aca="1" ref="S277" ca="1">INDEX(Monsters[Ability 2 ID], I277)</f>
        <v>7</v>
      </c>
      <c r="T277" cm="1">
        <f t="array" aca="1" ref="T277" ca="1">INDEX(Abilities[Stamina Cost], R277)</f>
        <v>5</v>
      </c>
      <c r="U277" cm="1">
        <f t="array" aca="1" ref="U277" ca="1">INDEX(Abilities[Stamina Cost], S277)</f>
        <v>5</v>
      </c>
      <c r="V277">
        <f t="shared" ca="1" si="177"/>
        <v>1</v>
      </c>
      <c r="W277">
        <f t="shared" ca="1" si="178"/>
        <v>5</v>
      </c>
      <c r="X277">
        <f t="shared" ca="1" si="179"/>
        <v>5</v>
      </c>
      <c r="Y277">
        <f t="shared" ca="1" si="180"/>
        <v>1</v>
      </c>
      <c r="Z277">
        <f t="shared" ca="1" si="181"/>
        <v>1</v>
      </c>
      <c r="AA277" s="19" cm="1">
        <f t="array" aca="1" ref="AA277" ca="1">INDEX(Abilities[Element ID], $Z277)</f>
        <v>1</v>
      </c>
      <c r="AB277" s="19" cm="1">
        <f t="array" aca="1" ref="AB277" ca="1">INDEX(Abilities[Stamina Cost], $Z277)</f>
        <v>5</v>
      </c>
      <c r="AC277" s="19" cm="1">
        <f t="array" aca="1" ref="AC277" ca="1">INDEX(Abilities[Min Damage], $Z277)</f>
        <v>3.5</v>
      </c>
      <c r="AD277" s="19" cm="1">
        <f t="array" aca="1" ref="AD277" ca="1">INDEX(Abilities[Max Damage], $Z277)</f>
        <v>10</v>
      </c>
      <c r="AE277" s="15">
        <f t="shared" ca="1" si="182"/>
        <v>5.7252753937113186</v>
      </c>
      <c r="AF277" t="str" cm="1">
        <f t="array" aca="1" ref="AF277" ca="1">INDEX(Abilities[Special Effect], Z277)</f>
        <v>Hit Chance</v>
      </c>
      <c r="AG277" t="b" cm="1">
        <f t="array" aca="1" ref="AG277" ca="1">RAND() &lt;INDEX(Abilities[Effect Chance], Z277)*O277/100</f>
        <v>1</v>
      </c>
      <c r="AH277" t="str">
        <f t="shared" ca="1" si="183"/>
        <v>Hit Chance</v>
      </c>
      <c r="AI277" s="15">
        <f t="shared" ca="1" si="184"/>
        <v>5.7252753937113186</v>
      </c>
      <c r="AJ277" s="15">
        <f t="shared" ca="1" si="162"/>
        <v>7.1845535559695008</v>
      </c>
      <c r="AK277" t="b">
        <f t="shared" ca="1" si="185"/>
        <v>0</v>
      </c>
      <c r="AL277" t="b">
        <f ca="1">AND(AK277, H277=COUNTA(Parties[Player Party]))</f>
        <v>0</v>
      </c>
      <c r="AM277" s="15" cm="1">
        <f t="array" aca="1" ref="AM277" ca="1">INDEX(ElementMultiplier, BM277, P277)*100/N277</f>
        <v>0.63291139240506333</v>
      </c>
      <c r="AN277" s="15">
        <f t="shared" ca="1" si="163"/>
        <v>5</v>
      </c>
      <c r="AO277" s="19">
        <f t="shared" ca="1" si="164"/>
        <v>15</v>
      </c>
      <c r="AP277" s="19">
        <f t="shared" ca="1" si="165"/>
        <v>50</v>
      </c>
      <c r="AQ277" s="19">
        <f t="shared" ca="1" si="166"/>
        <v>70</v>
      </c>
      <c r="AR277" s="19">
        <f t="shared" ca="1" si="167"/>
        <v>79</v>
      </c>
      <c r="AS277" s="19">
        <f t="shared" ca="1" si="168"/>
        <v>50</v>
      </c>
      <c r="AT277">
        <f t="shared" ca="1" si="186"/>
        <v>1</v>
      </c>
      <c r="AU277" cm="1">
        <f t="array" aca="1" ref="AU277" ca="1">IF(AT277=AT276, AU276, INDEX(Parties[Opponent ID], AT277))</f>
        <v>8</v>
      </c>
      <c r="AV277" t="str" cm="1">
        <f t="array" aca="1" ref="AV277" ca="1">IF(AU277=AU276,AV276, INDEX(Monsters[Name], AU277))</f>
        <v>Ripper</v>
      </c>
      <c r="AW277" cm="1">
        <f t="array" aca="1" ref="AW277" ca="1">IF(AND($AT277=$AT276, $CF276=""), CA276, INDEX(Monsters[Health], $AU277))</f>
        <v>14</v>
      </c>
      <c r="AX277" cm="1">
        <f t="array" aca="1" ref="AX277" ca="1">IF(AND($AT277=$AT276, $CF276=""), CB276, INDEX(Monsters[Stamina], $AU277))</f>
        <v>63</v>
      </c>
      <c r="AY277" s="19" cm="1">
        <f t="array" aca="1" ref="AY277" ca="1">IF(AND($AT277=$AT276, $CF276=""), CC276, INDEX(Monsters[Attack], $AU277))</f>
        <v>100</v>
      </c>
      <c r="AZ277" s="19" cm="1">
        <f t="array" aca="1" ref="AZ277" ca="1">IF(AND($AT277=$AT276, $CF276=""), CD276, INDEX(Monsters[Defense], $AU277))</f>
        <v>20</v>
      </c>
      <c r="BA277" s="19" cm="1">
        <f t="array" aca="1" ref="BA277" ca="1">IF(AND($AT277=$AT276, $CF276=""), CE276, INDEX(Monsters[Luck], $AU277))</f>
        <v>70</v>
      </c>
      <c r="BB277" cm="1">
        <f t="array" aca="1" ref="BB277" ca="1">IF(AU277=AU276, BB276, MATCH(INDEX(Monsters[Element], AU277), Elements, 0))</f>
        <v>6</v>
      </c>
      <c r="BC277" s="4" cm="1">
        <f t="array" aca="1" ref="BC277" ca="1">INDEX(Monsters[Chance to Use 2], AU277)</f>
        <v>0.25</v>
      </c>
      <c r="BD277" cm="1">
        <f t="array" aca="1" ref="BD277" ca="1">INDEX(Monsters[Ability 1 ID], AU277)</f>
        <v>7</v>
      </c>
      <c r="BE277" cm="1">
        <f t="array" aca="1" ref="BE277" ca="1">INDEX(Monsters[Ability 2 ID], AU277)</f>
        <v>2</v>
      </c>
      <c r="BF277" cm="1">
        <f t="array" aca="1" ref="BF277" ca="1">INDEX(Abilities[Stamina Cost], BD277)</f>
        <v>5</v>
      </c>
      <c r="BG277" cm="1">
        <f t="array" aca="1" ref="BG277" ca="1">INDEX(Abilities[Stamina Cost], BE277)</f>
        <v>6</v>
      </c>
      <c r="BH277">
        <f t="shared" ca="1" si="187"/>
        <v>1</v>
      </c>
      <c r="BI277">
        <f t="shared" ca="1" si="188"/>
        <v>5</v>
      </c>
      <c r="BJ277">
        <f t="shared" ca="1" si="189"/>
        <v>6</v>
      </c>
      <c r="BK277">
        <f t="shared" ca="1" si="190"/>
        <v>1</v>
      </c>
      <c r="BL277">
        <f t="shared" ca="1" si="191"/>
        <v>7</v>
      </c>
      <c r="BM277" s="19" cm="1">
        <f t="array" aca="1" ref="BM277" ca="1">INDEX(Abilities[Element ID], $BL277)</f>
        <v>3</v>
      </c>
      <c r="BN277" s="19" cm="1">
        <f t="array" aca="1" ref="BN277" ca="1">INDEX(Abilities[Stamina Cost], $BL277)</f>
        <v>5</v>
      </c>
      <c r="BO277" s="19" cm="1">
        <f t="array" aca="1" ref="BO277" ca="1">INDEX(Abilities[Min Damage], $BL277)</f>
        <v>5</v>
      </c>
      <c r="BP277" s="19" cm="1">
        <f t="array" aca="1" ref="BP277" ca="1">INDEX(Abilities[Max Damage], $BL277)</f>
        <v>10</v>
      </c>
      <c r="BQ277" s="15">
        <f t="shared" ca="1" si="192"/>
        <v>7.1845535559695008</v>
      </c>
      <c r="BR277" t="str" cm="1">
        <f t="array" aca="1" ref="BR277" ca="1">INDEX(Abilities[Special Effect], BL277)</f>
        <v>Fortify</v>
      </c>
      <c r="BS277" t="b" cm="1">
        <f t="array" aca="1" ref="BS277" ca="1">RAND() &lt;INDEX(Abilities[Effect Chance], BL277)*BA277/100</f>
        <v>0</v>
      </c>
      <c r="BT277" t="str">
        <f t="shared" ca="1" si="193"/>
        <v/>
      </c>
      <c r="BU277" s="15">
        <f t="shared" ca="1" si="194"/>
        <v>7.1845535559695008</v>
      </c>
      <c r="BV277" s="15">
        <f t="shared" ca="1" si="169"/>
        <v>5.7252753937113186</v>
      </c>
      <c r="BW277" t="b">
        <f t="shared" ca="1" si="195"/>
        <v>1</v>
      </c>
      <c r="BX277" t="b">
        <f ca="1">AND(BW277, AT277=COUNTA(Parties[Opponent Party]))</f>
        <v>1</v>
      </c>
      <c r="BY277" s="15" cm="1">
        <f t="array" aca="1" ref="BY277" ca="1">INDEX(ElementMultiplier, AA277, BB277)*100/AZ277</f>
        <v>7.5</v>
      </c>
      <c r="BZ277" s="19">
        <f t="shared" ca="1" si="170"/>
        <v>43</v>
      </c>
      <c r="CA277" s="19">
        <f t="shared" ca="1" si="171"/>
        <v>0</v>
      </c>
      <c r="CB277" s="19">
        <f t="shared" ca="1" si="172"/>
        <v>58</v>
      </c>
      <c r="CC277" s="19">
        <f t="shared" ca="1" si="173"/>
        <v>100</v>
      </c>
      <c r="CD277" s="19">
        <f t="shared" ca="1" si="174"/>
        <v>20</v>
      </c>
      <c r="CE277" s="19">
        <f t="shared" ca="1" si="175"/>
        <v>70</v>
      </c>
      <c r="CF277" t="str">
        <f t="shared" ca="1" si="196"/>
        <v>Player</v>
      </c>
    </row>
    <row r="278" spans="8:84">
      <c r="H278">
        <f t="shared" ca="1" si="176"/>
        <v>1</v>
      </c>
      <c r="I278" cm="1">
        <f t="array" aca="1" ref="I278" ca="1">IF(H278=H277, I277, INDEX(Parties[Player ID], H278))</f>
        <v>1</v>
      </c>
      <c r="J278" t="str" cm="1">
        <f t="array" aca="1" ref="J278" ca="1">IF(I278=I277,J277, INDEX(Monsters[Name], I278))</f>
        <v>Hades</v>
      </c>
      <c r="K278" cm="1">
        <f t="array" aca="1" ref="K278" ca="1">IF(AND($H278=$H277, CF277=""), AO277, INDEX(Monsters[Health], $I278))</f>
        <v>80</v>
      </c>
      <c r="L278" cm="1">
        <f t="array" aca="1" ref="L278" ca="1">IF(AND($H278=$H277, $CF277=""), AP277, INDEX(Monsters[Stamina], $I278))</f>
        <v>80</v>
      </c>
      <c r="M278" s="19" cm="1">
        <f t="array" aca="1" ref="M278" ca="1">IF(AND($H278=$H277, $CF277=""), AQ277, INDEX(Monsters[Attack], $I278))</f>
        <v>70</v>
      </c>
      <c r="N278" s="19" cm="1">
        <f t="array" aca="1" ref="N278" ca="1">IF(AND($H278=$H277, $CF277=""), AR277, INDEX(Monsters[Defense], $I278))</f>
        <v>65</v>
      </c>
      <c r="O278" s="19" cm="1">
        <f t="array" aca="1" ref="O278" ca="1">IF(AND($H278=$H277, $CF277=""), AS277, INDEX(Monsters[Luck], $I278))</f>
        <v>50</v>
      </c>
      <c r="P278" cm="1">
        <f t="array" aca="1" ref="P278" ca="1">IF(I278=I277, P277, MATCH(INDEX(Monsters[Element], I278), Elements, 0))</f>
        <v>1</v>
      </c>
      <c r="Q278" s="4" cm="1">
        <f t="array" aca="1" ref="Q278" ca="1">INDEX(Monsters[Chance to Use 2], I278)</f>
        <v>0.55000000000000004</v>
      </c>
      <c r="R278" cm="1">
        <f t="array" aca="1" ref="R278" ca="1">INDEX(Monsters[Ability 1 ID], I278)</f>
        <v>1</v>
      </c>
      <c r="S278" cm="1">
        <f t="array" aca="1" ref="S278" ca="1">INDEX(Monsters[Ability 2 ID], I278)</f>
        <v>7</v>
      </c>
      <c r="T278" cm="1">
        <f t="array" aca="1" ref="T278" ca="1">INDEX(Abilities[Stamina Cost], R278)</f>
        <v>5</v>
      </c>
      <c r="U278" cm="1">
        <f t="array" aca="1" ref="U278" ca="1">INDEX(Abilities[Stamina Cost], S278)</f>
        <v>5</v>
      </c>
      <c r="V278">
        <f t="shared" ca="1" si="177"/>
        <v>1</v>
      </c>
      <c r="W278">
        <f t="shared" ca="1" si="178"/>
        <v>5</v>
      </c>
      <c r="X278">
        <f t="shared" ca="1" si="179"/>
        <v>5</v>
      </c>
      <c r="Y278">
        <f t="shared" ca="1" si="180"/>
        <v>2</v>
      </c>
      <c r="Z278">
        <f t="shared" ca="1" si="181"/>
        <v>7</v>
      </c>
      <c r="AA278" s="19" cm="1">
        <f t="array" aca="1" ref="AA278" ca="1">INDEX(Abilities[Element ID], $Z278)</f>
        <v>3</v>
      </c>
      <c r="AB278" s="19" cm="1">
        <f t="array" aca="1" ref="AB278" ca="1">INDEX(Abilities[Stamina Cost], $Z278)</f>
        <v>5</v>
      </c>
      <c r="AC278" s="19" cm="1">
        <f t="array" aca="1" ref="AC278" ca="1">INDEX(Abilities[Min Damage], $Z278)</f>
        <v>5</v>
      </c>
      <c r="AD278" s="19" cm="1">
        <f t="array" aca="1" ref="AD278" ca="1">INDEX(Abilities[Max Damage], $Z278)</f>
        <v>10</v>
      </c>
      <c r="AE278" s="15">
        <f t="shared" ca="1" si="182"/>
        <v>5.3700082332971126</v>
      </c>
      <c r="AF278" t="str" cm="1">
        <f t="array" aca="1" ref="AF278" ca="1">INDEX(Abilities[Special Effect], Z278)</f>
        <v>Fortify</v>
      </c>
      <c r="AG278" t="b" cm="1">
        <f t="array" aca="1" ref="AG278" ca="1">RAND() &lt;INDEX(Abilities[Effect Chance], Z278)*O278/100</f>
        <v>1</v>
      </c>
      <c r="AH278" t="str">
        <f t="shared" ca="1" si="183"/>
        <v>Fortify</v>
      </c>
      <c r="AI278" s="15">
        <f t="shared" ca="1" si="184"/>
        <v>5.3700082332971126</v>
      </c>
      <c r="AJ278" s="15">
        <f t="shared" ca="1" si="162"/>
        <v>22.593282023920125</v>
      </c>
      <c r="AK278" t="b">
        <f t="shared" ca="1" si="185"/>
        <v>0</v>
      </c>
      <c r="AL278" t="b">
        <f ca="1">AND(AK278, H278=COUNTA(Parties[Player Party]))</f>
        <v>0</v>
      </c>
      <c r="AM278" s="15" cm="1">
        <f t="array" aca="1" ref="AM278" ca="1">INDEX(ElementMultiplier, BM278, P278)*100/N278</f>
        <v>1.5384615384615385</v>
      </c>
      <c r="AN278" s="15">
        <f t="shared" ca="1" si="163"/>
        <v>35</v>
      </c>
      <c r="AO278" s="19">
        <f t="shared" ca="1" si="164"/>
        <v>45</v>
      </c>
      <c r="AP278" s="19">
        <f t="shared" ca="1" si="165"/>
        <v>75</v>
      </c>
      <c r="AQ278" s="19">
        <f t="shared" ca="1" si="166"/>
        <v>70</v>
      </c>
      <c r="AR278" s="19">
        <f t="shared" ca="1" si="167"/>
        <v>64</v>
      </c>
      <c r="AS278" s="19">
        <f t="shared" ca="1" si="168"/>
        <v>50</v>
      </c>
      <c r="AT278">
        <f t="shared" ca="1" si="186"/>
        <v>1</v>
      </c>
      <c r="AU278" cm="1">
        <f t="array" aca="1" ref="AU278" ca="1">IF(AT278=AT277, AU277, INDEX(Parties[Opponent ID], AT278))</f>
        <v>8</v>
      </c>
      <c r="AV278" t="str" cm="1">
        <f t="array" aca="1" ref="AV278" ca="1">IF(AU278=AU277,AV277, INDEX(Monsters[Name], AU278))</f>
        <v>Ripper</v>
      </c>
      <c r="AW278" cm="1">
        <f t="array" aca="1" ref="AW278" ca="1">IF(AND($AT278=$AT277, $CF277=""), CA277, INDEX(Monsters[Health], $AU278))</f>
        <v>120</v>
      </c>
      <c r="AX278" cm="1">
        <f t="array" aca="1" ref="AX278" ca="1">IF(AND($AT278=$AT277, $CF277=""), CB277, INDEX(Monsters[Stamina], $AU278))</f>
        <v>90</v>
      </c>
      <c r="AY278" s="19" cm="1">
        <f t="array" aca="1" ref="AY278" ca="1">IF(AND($AT278=$AT277, $CF277=""), CC277, INDEX(Monsters[Attack], $AU278))</f>
        <v>100</v>
      </c>
      <c r="AZ278" s="19" cm="1">
        <f t="array" aca="1" ref="AZ278" ca="1">IF(AND($AT278=$AT277, $CF277=""), CD277, INDEX(Monsters[Defense], $AU278))</f>
        <v>18</v>
      </c>
      <c r="BA278" s="19" cm="1">
        <f t="array" aca="1" ref="BA278" ca="1">IF(AND($AT278=$AT277, $CF277=""), CE277, INDEX(Monsters[Luck], $AU278))</f>
        <v>70</v>
      </c>
      <c r="BB278" cm="1">
        <f t="array" aca="1" ref="BB278" ca="1">IF(AU278=AU277, BB277, MATCH(INDEX(Monsters[Element], AU278), Elements, 0))</f>
        <v>6</v>
      </c>
      <c r="BC278" s="4" cm="1">
        <f t="array" aca="1" ref="BC278" ca="1">INDEX(Monsters[Chance to Use 2], AU278)</f>
        <v>0.25</v>
      </c>
      <c r="BD278" cm="1">
        <f t="array" aca="1" ref="BD278" ca="1">INDEX(Monsters[Ability 1 ID], AU278)</f>
        <v>7</v>
      </c>
      <c r="BE278" cm="1">
        <f t="array" aca="1" ref="BE278" ca="1">INDEX(Monsters[Ability 2 ID], AU278)</f>
        <v>2</v>
      </c>
      <c r="BF278" cm="1">
        <f t="array" aca="1" ref="BF278" ca="1">INDEX(Abilities[Stamina Cost], BD278)</f>
        <v>5</v>
      </c>
      <c r="BG278" cm="1">
        <f t="array" aca="1" ref="BG278" ca="1">INDEX(Abilities[Stamina Cost], BE278)</f>
        <v>6</v>
      </c>
      <c r="BH278">
        <f t="shared" ca="1" si="187"/>
        <v>1</v>
      </c>
      <c r="BI278">
        <f t="shared" ca="1" si="188"/>
        <v>5</v>
      </c>
      <c r="BJ278">
        <f t="shared" ca="1" si="189"/>
        <v>6</v>
      </c>
      <c r="BK278">
        <f t="shared" ca="1" si="190"/>
        <v>2</v>
      </c>
      <c r="BL278">
        <f t="shared" ca="1" si="191"/>
        <v>2</v>
      </c>
      <c r="BM278" s="19" cm="1">
        <f t="array" aca="1" ref="BM278" ca="1">INDEX(Abilities[Element ID], $BL278)</f>
        <v>1</v>
      </c>
      <c r="BN278" s="19" cm="1">
        <f t="array" aca="1" ref="BN278" ca="1">INDEX(Abilities[Stamina Cost], $BL278)</f>
        <v>6</v>
      </c>
      <c r="BO278" s="19" cm="1">
        <f t="array" aca="1" ref="BO278" ca="1">INDEX(Abilities[Min Damage], $BL278)</f>
        <v>10</v>
      </c>
      <c r="BP278" s="19" cm="1">
        <f t="array" aca="1" ref="BP278" ca="1">INDEX(Abilities[Max Damage], $BL278)</f>
        <v>25</v>
      </c>
      <c r="BQ278" s="15">
        <f t="shared" ca="1" si="192"/>
        <v>22.593282023920125</v>
      </c>
      <c r="BR278" t="str" cm="1">
        <f t="array" aca="1" ref="BR278" ca="1">INDEX(Abilities[Special Effect], BL278)</f>
        <v>Sunder</v>
      </c>
      <c r="BS278" t="b" cm="1">
        <f t="array" aca="1" ref="BS278" ca="1">RAND() &lt;INDEX(Abilities[Effect Chance], BL278)*BA278/100</f>
        <v>1</v>
      </c>
      <c r="BT278" t="str">
        <f t="shared" ca="1" si="193"/>
        <v>Sunder</v>
      </c>
      <c r="BU278" s="15">
        <f t="shared" ca="1" si="194"/>
        <v>22.593282023920125</v>
      </c>
      <c r="BV278" s="15">
        <f t="shared" ca="1" si="169"/>
        <v>5.3700082332971126</v>
      </c>
      <c r="BW278" t="b">
        <f t="shared" ca="1" si="195"/>
        <v>0</v>
      </c>
      <c r="BX278" t="b">
        <f ca="1">AND(BW278, AT278=COUNTA(Parties[Opponent Party]))</f>
        <v>0</v>
      </c>
      <c r="BY278" s="15" cm="1">
        <f t="array" aca="1" ref="BY278" ca="1">INDEX(ElementMultiplier, AA278, BB278)*100/AZ278</f>
        <v>5.5555555555555554</v>
      </c>
      <c r="BZ278" s="19">
        <f t="shared" ca="1" si="170"/>
        <v>30</v>
      </c>
      <c r="CA278" s="19">
        <f t="shared" ca="1" si="171"/>
        <v>90</v>
      </c>
      <c r="CB278" s="19">
        <f t="shared" ca="1" si="172"/>
        <v>84</v>
      </c>
      <c r="CC278" s="19">
        <f t="shared" ca="1" si="173"/>
        <v>100</v>
      </c>
      <c r="CD278" s="19">
        <f t="shared" ca="1" si="174"/>
        <v>18</v>
      </c>
      <c r="CE278" s="19">
        <f t="shared" ca="1" si="175"/>
        <v>70</v>
      </c>
      <c r="CF278" t="str">
        <f t="shared" ca="1" si="196"/>
        <v/>
      </c>
    </row>
    <row r="279" spans="8:84">
      <c r="H279">
        <f t="shared" ca="1" si="176"/>
        <v>1</v>
      </c>
      <c r="I279" cm="1">
        <f t="array" aca="1" ref="I279" ca="1">IF(H279=H278, I278, INDEX(Parties[Player ID], H279))</f>
        <v>1</v>
      </c>
      <c r="J279" t="str" cm="1">
        <f t="array" aca="1" ref="J279" ca="1">IF(I279=I278,J278, INDEX(Monsters[Name], I279))</f>
        <v>Hades</v>
      </c>
      <c r="K279" cm="1">
        <f t="array" aca="1" ref="K279" ca="1">IF(AND($H279=$H278, CF278=""), AO278, INDEX(Monsters[Health], $I279))</f>
        <v>45</v>
      </c>
      <c r="L279" cm="1">
        <f t="array" aca="1" ref="L279" ca="1">IF(AND($H279=$H278, $CF278=""), AP278, INDEX(Monsters[Stamina], $I279))</f>
        <v>75</v>
      </c>
      <c r="M279" s="19" cm="1">
        <f t="array" aca="1" ref="M279" ca="1">IF(AND($H279=$H278, $CF278=""), AQ278, INDEX(Monsters[Attack], $I279))</f>
        <v>70</v>
      </c>
      <c r="N279" s="19" cm="1">
        <f t="array" aca="1" ref="N279" ca="1">IF(AND($H279=$H278, $CF278=""), AR278, INDEX(Monsters[Defense], $I279))</f>
        <v>64</v>
      </c>
      <c r="O279" s="19" cm="1">
        <f t="array" aca="1" ref="O279" ca="1">IF(AND($H279=$H278, $CF278=""), AS278, INDEX(Monsters[Luck], $I279))</f>
        <v>50</v>
      </c>
      <c r="P279" cm="1">
        <f t="array" aca="1" ref="P279" ca="1">IF(I279=I278, P278, MATCH(INDEX(Monsters[Element], I279), Elements, 0))</f>
        <v>1</v>
      </c>
      <c r="Q279" s="4" cm="1">
        <f t="array" aca="1" ref="Q279" ca="1">INDEX(Monsters[Chance to Use 2], I279)</f>
        <v>0.55000000000000004</v>
      </c>
      <c r="R279" cm="1">
        <f t="array" aca="1" ref="R279" ca="1">INDEX(Monsters[Ability 1 ID], I279)</f>
        <v>1</v>
      </c>
      <c r="S279" cm="1">
        <f t="array" aca="1" ref="S279" ca="1">INDEX(Monsters[Ability 2 ID], I279)</f>
        <v>7</v>
      </c>
      <c r="T279" cm="1">
        <f t="array" aca="1" ref="T279" ca="1">INDEX(Abilities[Stamina Cost], R279)</f>
        <v>5</v>
      </c>
      <c r="U279" cm="1">
        <f t="array" aca="1" ref="U279" ca="1">INDEX(Abilities[Stamina Cost], S279)</f>
        <v>5</v>
      </c>
      <c r="V279">
        <f t="shared" ca="1" si="177"/>
        <v>1</v>
      </c>
      <c r="W279">
        <f t="shared" ca="1" si="178"/>
        <v>5</v>
      </c>
      <c r="X279">
        <f t="shared" ca="1" si="179"/>
        <v>5</v>
      </c>
      <c r="Y279">
        <f t="shared" ca="1" si="180"/>
        <v>1</v>
      </c>
      <c r="Z279">
        <f t="shared" ca="1" si="181"/>
        <v>1</v>
      </c>
      <c r="AA279" s="19" cm="1">
        <f t="array" aca="1" ref="AA279" ca="1">INDEX(Abilities[Element ID], $Z279)</f>
        <v>1</v>
      </c>
      <c r="AB279" s="19" cm="1">
        <f t="array" aca="1" ref="AB279" ca="1">INDEX(Abilities[Stamina Cost], $Z279)</f>
        <v>5</v>
      </c>
      <c r="AC279" s="19" cm="1">
        <f t="array" aca="1" ref="AC279" ca="1">INDEX(Abilities[Min Damage], $Z279)</f>
        <v>3.5</v>
      </c>
      <c r="AD279" s="19" cm="1">
        <f t="array" aca="1" ref="AD279" ca="1">INDEX(Abilities[Max Damage], $Z279)</f>
        <v>10</v>
      </c>
      <c r="AE279" s="15">
        <f t="shared" ca="1" si="182"/>
        <v>5.0427015490996636</v>
      </c>
      <c r="AF279" t="str" cm="1">
        <f t="array" aca="1" ref="AF279" ca="1">INDEX(Abilities[Special Effect], Z279)</f>
        <v>Hit Chance</v>
      </c>
      <c r="AG279" t="b" cm="1">
        <f t="array" aca="1" ref="AG279" ca="1">RAND() &lt;INDEX(Abilities[Effect Chance], Z279)*O279/100</f>
        <v>0</v>
      </c>
      <c r="AH279" t="str">
        <f t="shared" ca="1" si="183"/>
        <v/>
      </c>
      <c r="AI279" s="15">
        <f t="shared" ca="1" si="184"/>
        <v>0</v>
      </c>
      <c r="AJ279" s="15">
        <f t="shared" ca="1" si="162"/>
        <v>6.2431810149010118</v>
      </c>
      <c r="AK279" t="b">
        <f t="shared" ca="1" si="185"/>
        <v>0</v>
      </c>
      <c r="AL279" t="b">
        <f ca="1">AND(AK279, H279=COUNTA(Parties[Player Party]))</f>
        <v>0</v>
      </c>
      <c r="AM279" s="15" cm="1">
        <f t="array" aca="1" ref="AM279" ca="1">INDEX(ElementMultiplier, BM279, P279)*100/N279</f>
        <v>0.78125</v>
      </c>
      <c r="AN279" s="15">
        <f t="shared" ca="1" si="163"/>
        <v>5</v>
      </c>
      <c r="AO279" s="19">
        <f t="shared" ca="1" si="164"/>
        <v>40</v>
      </c>
      <c r="AP279" s="19">
        <f t="shared" ca="1" si="165"/>
        <v>70</v>
      </c>
      <c r="AQ279" s="19">
        <f t="shared" ca="1" si="166"/>
        <v>70</v>
      </c>
      <c r="AR279" s="19">
        <f t="shared" ca="1" si="167"/>
        <v>64</v>
      </c>
      <c r="AS279" s="19">
        <f t="shared" ca="1" si="168"/>
        <v>50</v>
      </c>
      <c r="AT279">
        <f t="shared" ca="1" si="186"/>
        <v>1</v>
      </c>
      <c r="AU279" cm="1">
        <f t="array" aca="1" ref="AU279" ca="1">IF(AT279=AT278, AU278, INDEX(Parties[Opponent ID], AT279))</f>
        <v>8</v>
      </c>
      <c r="AV279" t="str" cm="1">
        <f t="array" aca="1" ref="AV279" ca="1">IF(AU279=AU278,AV278, INDEX(Monsters[Name], AU279))</f>
        <v>Ripper</v>
      </c>
      <c r="AW279" cm="1">
        <f t="array" aca="1" ref="AW279" ca="1">IF(AND($AT279=$AT278, $CF278=""), CA278, INDEX(Monsters[Health], $AU279))</f>
        <v>90</v>
      </c>
      <c r="AX279" cm="1">
        <f t="array" aca="1" ref="AX279" ca="1">IF(AND($AT279=$AT278, $CF278=""), CB278, INDEX(Monsters[Stamina], $AU279))</f>
        <v>84</v>
      </c>
      <c r="AY279" s="19" cm="1">
        <f t="array" aca="1" ref="AY279" ca="1">IF(AND($AT279=$AT278, $CF278=""), CC278, INDEX(Monsters[Attack], $AU279))</f>
        <v>100</v>
      </c>
      <c r="AZ279" s="19" cm="1">
        <f t="array" aca="1" ref="AZ279" ca="1">IF(AND($AT279=$AT278, $CF278=""), CD278, INDEX(Monsters[Defense], $AU279))</f>
        <v>18</v>
      </c>
      <c r="BA279" s="19" cm="1">
        <f t="array" aca="1" ref="BA279" ca="1">IF(AND($AT279=$AT278, $CF278=""), CE278, INDEX(Monsters[Luck], $AU279))</f>
        <v>70</v>
      </c>
      <c r="BB279" cm="1">
        <f t="array" aca="1" ref="BB279" ca="1">IF(AU279=AU278, BB278, MATCH(INDEX(Monsters[Element], AU279), Elements, 0))</f>
        <v>6</v>
      </c>
      <c r="BC279" s="4" cm="1">
        <f t="array" aca="1" ref="BC279" ca="1">INDEX(Monsters[Chance to Use 2], AU279)</f>
        <v>0.25</v>
      </c>
      <c r="BD279" cm="1">
        <f t="array" aca="1" ref="BD279" ca="1">INDEX(Monsters[Ability 1 ID], AU279)</f>
        <v>7</v>
      </c>
      <c r="BE279" cm="1">
        <f t="array" aca="1" ref="BE279" ca="1">INDEX(Monsters[Ability 2 ID], AU279)</f>
        <v>2</v>
      </c>
      <c r="BF279" cm="1">
        <f t="array" aca="1" ref="BF279" ca="1">INDEX(Abilities[Stamina Cost], BD279)</f>
        <v>5</v>
      </c>
      <c r="BG279" cm="1">
        <f t="array" aca="1" ref="BG279" ca="1">INDEX(Abilities[Stamina Cost], BE279)</f>
        <v>6</v>
      </c>
      <c r="BH279">
        <f t="shared" ca="1" si="187"/>
        <v>1</v>
      </c>
      <c r="BI279">
        <f t="shared" ca="1" si="188"/>
        <v>5</v>
      </c>
      <c r="BJ279">
        <f t="shared" ca="1" si="189"/>
        <v>6</v>
      </c>
      <c r="BK279">
        <f t="shared" ca="1" si="190"/>
        <v>1</v>
      </c>
      <c r="BL279">
        <f t="shared" ca="1" si="191"/>
        <v>7</v>
      </c>
      <c r="BM279" s="19" cm="1">
        <f t="array" aca="1" ref="BM279" ca="1">INDEX(Abilities[Element ID], $BL279)</f>
        <v>3</v>
      </c>
      <c r="BN279" s="19" cm="1">
        <f t="array" aca="1" ref="BN279" ca="1">INDEX(Abilities[Stamina Cost], $BL279)</f>
        <v>5</v>
      </c>
      <c r="BO279" s="19" cm="1">
        <f t="array" aca="1" ref="BO279" ca="1">INDEX(Abilities[Min Damage], $BL279)</f>
        <v>5</v>
      </c>
      <c r="BP279" s="19" cm="1">
        <f t="array" aca="1" ref="BP279" ca="1">INDEX(Abilities[Max Damage], $BL279)</f>
        <v>10</v>
      </c>
      <c r="BQ279" s="15">
        <f t="shared" ca="1" si="192"/>
        <v>6.2431810149010118</v>
      </c>
      <c r="BR279" t="str" cm="1">
        <f t="array" aca="1" ref="BR279" ca="1">INDEX(Abilities[Special Effect], BL279)</f>
        <v>Fortify</v>
      </c>
      <c r="BS279" t="b" cm="1">
        <f t="array" aca="1" ref="BS279" ca="1">RAND() &lt;INDEX(Abilities[Effect Chance], BL279)*BA279/100</f>
        <v>1</v>
      </c>
      <c r="BT279" t="str">
        <f t="shared" ca="1" si="193"/>
        <v>Fortify</v>
      </c>
      <c r="BU279" s="15">
        <f t="shared" ca="1" si="194"/>
        <v>6.2431810149010118</v>
      </c>
      <c r="BV279" s="15">
        <f t="shared" ca="1" si="169"/>
        <v>0</v>
      </c>
      <c r="BW279" t="b">
        <f t="shared" ca="1" si="195"/>
        <v>0</v>
      </c>
      <c r="BX279" t="b">
        <f ca="1">AND(BW279, AT279=COUNTA(Parties[Opponent Party]))</f>
        <v>0</v>
      </c>
      <c r="BY279" s="15" cm="1">
        <f t="array" aca="1" ref="BY279" ca="1">INDEX(ElementMultiplier, AA279, BB279)*100/AZ279</f>
        <v>8.3333333333333339</v>
      </c>
      <c r="BZ279" s="19">
        <f t="shared" ca="1" si="170"/>
        <v>0</v>
      </c>
      <c r="CA279" s="19">
        <f t="shared" ca="1" si="171"/>
        <v>90</v>
      </c>
      <c r="CB279" s="19">
        <f t="shared" ca="1" si="172"/>
        <v>79</v>
      </c>
      <c r="CC279" s="19">
        <f t="shared" ca="1" si="173"/>
        <v>100</v>
      </c>
      <c r="CD279" s="19">
        <f t="shared" ca="1" si="174"/>
        <v>20</v>
      </c>
      <c r="CE279" s="19">
        <f t="shared" ca="1" si="175"/>
        <v>70</v>
      </c>
      <c r="CF279" t="str">
        <f t="shared" ca="1" si="196"/>
        <v/>
      </c>
    </row>
    <row r="280" spans="8:84">
      <c r="H280">
        <f t="shared" ca="1" si="176"/>
        <v>1</v>
      </c>
      <c r="I280" cm="1">
        <f t="array" aca="1" ref="I280" ca="1">IF(H280=H279, I279, INDEX(Parties[Player ID], H280))</f>
        <v>1</v>
      </c>
      <c r="J280" t="str" cm="1">
        <f t="array" aca="1" ref="J280" ca="1">IF(I280=I279,J279, INDEX(Monsters[Name], I280))</f>
        <v>Hades</v>
      </c>
      <c r="K280" cm="1">
        <f t="array" aca="1" ref="K280" ca="1">IF(AND($H280=$H279, CF279=""), AO279, INDEX(Monsters[Health], $I280))</f>
        <v>40</v>
      </c>
      <c r="L280" cm="1">
        <f t="array" aca="1" ref="L280" ca="1">IF(AND($H280=$H279, $CF279=""), AP279, INDEX(Monsters[Stamina], $I280))</f>
        <v>70</v>
      </c>
      <c r="M280" s="19" cm="1">
        <f t="array" aca="1" ref="M280" ca="1">IF(AND($H280=$H279, $CF279=""), AQ279, INDEX(Monsters[Attack], $I280))</f>
        <v>70</v>
      </c>
      <c r="N280" s="19" cm="1">
        <f t="array" aca="1" ref="N280" ca="1">IF(AND($H280=$H279, $CF279=""), AR279, INDEX(Monsters[Defense], $I280))</f>
        <v>64</v>
      </c>
      <c r="O280" s="19" cm="1">
        <f t="array" aca="1" ref="O280" ca="1">IF(AND($H280=$H279, $CF279=""), AS279, INDEX(Monsters[Luck], $I280))</f>
        <v>50</v>
      </c>
      <c r="P280" cm="1">
        <f t="array" aca="1" ref="P280" ca="1">IF(I280=I279, P279, MATCH(INDEX(Monsters[Element], I280), Elements, 0))</f>
        <v>1</v>
      </c>
      <c r="Q280" s="4" cm="1">
        <f t="array" aca="1" ref="Q280" ca="1">INDEX(Monsters[Chance to Use 2], I280)</f>
        <v>0.55000000000000004</v>
      </c>
      <c r="R280" cm="1">
        <f t="array" aca="1" ref="R280" ca="1">INDEX(Monsters[Ability 1 ID], I280)</f>
        <v>1</v>
      </c>
      <c r="S280" cm="1">
        <f t="array" aca="1" ref="S280" ca="1">INDEX(Monsters[Ability 2 ID], I280)</f>
        <v>7</v>
      </c>
      <c r="T280" cm="1">
        <f t="array" aca="1" ref="T280" ca="1">INDEX(Abilities[Stamina Cost], R280)</f>
        <v>5</v>
      </c>
      <c r="U280" cm="1">
        <f t="array" aca="1" ref="U280" ca="1">INDEX(Abilities[Stamina Cost], S280)</f>
        <v>5</v>
      </c>
      <c r="V280">
        <f t="shared" ca="1" si="177"/>
        <v>1</v>
      </c>
      <c r="W280">
        <f t="shared" ca="1" si="178"/>
        <v>5</v>
      </c>
      <c r="X280">
        <f t="shared" ca="1" si="179"/>
        <v>5</v>
      </c>
      <c r="Y280">
        <f t="shared" ca="1" si="180"/>
        <v>2</v>
      </c>
      <c r="Z280">
        <f t="shared" ca="1" si="181"/>
        <v>7</v>
      </c>
      <c r="AA280" s="19" cm="1">
        <f t="array" aca="1" ref="AA280" ca="1">INDEX(Abilities[Element ID], $Z280)</f>
        <v>3</v>
      </c>
      <c r="AB280" s="19" cm="1">
        <f t="array" aca="1" ref="AB280" ca="1">INDEX(Abilities[Stamina Cost], $Z280)</f>
        <v>5</v>
      </c>
      <c r="AC280" s="19" cm="1">
        <f t="array" aca="1" ref="AC280" ca="1">INDEX(Abilities[Min Damage], $Z280)</f>
        <v>5</v>
      </c>
      <c r="AD280" s="19" cm="1">
        <f t="array" aca="1" ref="AD280" ca="1">INDEX(Abilities[Max Damage], $Z280)</f>
        <v>10</v>
      </c>
      <c r="AE280" s="15">
        <f t="shared" ca="1" si="182"/>
        <v>4.5045228547961127</v>
      </c>
      <c r="AF280" t="str" cm="1">
        <f t="array" aca="1" ref="AF280" ca="1">INDEX(Abilities[Special Effect], Z280)</f>
        <v>Fortify</v>
      </c>
      <c r="AG280" t="b" cm="1">
        <f t="array" aca="1" ref="AG280" ca="1">RAND() &lt;INDEX(Abilities[Effect Chance], Z280)*O280/100</f>
        <v>0</v>
      </c>
      <c r="AH280" t="str">
        <f t="shared" ca="1" si="183"/>
        <v/>
      </c>
      <c r="AI280" s="15">
        <f t="shared" ca="1" si="184"/>
        <v>4.5045228547961127</v>
      </c>
      <c r="AJ280" s="15">
        <f t="shared" ca="1" si="162"/>
        <v>17.836776473910426</v>
      </c>
      <c r="AK280" t="b">
        <f t="shared" ca="1" si="185"/>
        <v>0</v>
      </c>
      <c r="AL280" t="b">
        <f ca="1">AND(AK280, H280=COUNTA(Parties[Player Party]))</f>
        <v>0</v>
      </c>
      <c r="AM280" s="15" cm="1">
        <f t="array" aca="1" ref="AM280" ca="1">INDEX(ElementMultiplier, BM280, P280)*100/N280</f>
        <v>1.5625</v>
      </c>
      <c r="AN280" s="15">
        <f t="shared" ca="1" si="163"/>
        <v>28</v>
      </c>
      <c r="AO280" s="19">
        <f t="shared" ca="1" si="164"/>
        <v>12</v>
      </c>
      <c r="AP280" s="19">
        <f t="shared" ca="1" si="165"/>
        <v>65</v>
      </c>
      <c r="AQ280" s="19">
        <f t="shared" ca="1" si="166"/>
        <v>70</v>
      </c>
      <c r="AR280" s="19">
        <f t="shared" ca="1" si="167"/>
        <v>64</v>
      </c>
      <c r="AS280" s="19">
        <f t="shared" ca="1" si="168"/>
        <v>50</v>
      </c>
      <c r="AT280">
        <f t="shared" ca="1" si="186"/>
        <v>1</v>
      </c>
      <c r="AU280" cm="1">
        <f t="array" aca="1" ref="AU280" ca="1">IF(AT280=AT279, AU279, INDEX(Parties[Opponent ID], AT280))</f>
        <v>8</v>
      </c>
      <c r="AV280" t="str" cm="1">
        <f t="array" aca="1" ref="AV280" ca="1">IF(AU280=AU279,AV279, INDEX(Monsters[Name], AU280))</f>
        <v>Ripper</v>
      </c>
      <c r="AW280" cm="1">
        <f t="array" aca="1" ref="AW280" ca="1">IF(AND($AT280=$AT279, $CF279=""), CA279, INDEX(Monsters[Health], $AU280))</f>
        <v>90</v>
      </c>
      <c r="AX280" cm="1">
        <f t="array" aca="1" ref="AX280" ca="1">IF(AND($AT280=$AT279, $CF279=""), CB279, INDEX(Monsters[Stamina], $AU280))</f>
        <v>79</v>
      </c>
      <c r="AY280" s="19" cm="1">
        <f t="array" aca="1" ref="AY280" ca="1">IF(AND($AT280=$AT279, $CF279=""), CC279, INDEX(Monsters[Attack], $AU280))</f>
        <v>100</v>
      </c>
      <c r="AZ280" s="19" cm="1">
        <f t="array" aca="1" ref="AZ280" ca="1">IF(AND($AT280=$AT279, $CF279=""), CD279, INDEX(Monsters[Defense], $AU280))</f>
        <v>20</v>
      </c>
      <c r="BA280" s="19" cm="1">
        <f t="array" aca="1" ref="BA280" ca="1">IF(AND($AT280=$AT279, $CF279=""), CE279, INDEX(Monsters[Luck], $AU280))</f>
        <v>70</v>
      </c>
      <c r="BB280" cm="1">
        <f t="array" aca="1" ref="BB280" ca="1">IF(AU280=AU279, BB279, MATCH(INDEX(Monsters[Element], AU280), Elements, 0))</f>
        <v>6</v>
      </c>
      <c r="BC280" s="4" cm="1">
        <f t="array" aca="1" ref="BC280" ca="1">INDEX(Monsters[Chance to Use 2], AU280)</f>
        <v>0.25</v>
      </c>
      <c r="BD280" cm="1">
        <f t="array" aca="1" ref="BD280" ca="1">INDEX(Monsters[Ability 1 ID], AU280)</f>
        <v>7</v>
      </c>
      <c r="BE280" cm="1">
        <f t="array" aca="1" ref="BE280" ca="1">INDEX(Monsters[Ability 2 ID], AU280)</f>
        <v>2</v>
      </c>
      <c r="BF280" cm="1">
        <f t="array" aca="1" ref="BF280" ca="1">INDEX(Abilities[Stamina Cost], BD280)</f>
        <v>5</v>
      </c>
      <c r="BG280" cm="1">
        <f t="array" aca="1" ref="BG280" ca="1">INDEX(Abilities[Stamina Cost], BE280)</f>
        <v>6</v>
      </c>
      <c r="BH280">
        <f t="shared" ca="1" si="187"/>
        <v>1</v>
      </c>
      <c r="BI280">
        <f t="shared" ca="1" si="188"/>
        <v>5</v>
      </c>
      <c r="BJ280">
        <f t="shared" ca="1" si="189"/>
        <v>6</v>
      </c>
      <c r="BK280">
        <f t="shared" ca="1" si="190"/>
        <v>2</v>
      </c>
      <c r="BL280">
        <f t="shared" ca="1" si="191"/>
        <v>2</v>
      </c>
      <c r="BM280" s="19" cm="1">
        <f t="array" aca="1" ref="BM280" ca="1">INDEX(Abilities[Element ID], $BL280)</f>
        <v>1</v>
      </c>
      <c r="BN280" s="19" cm="1">
        <f t="array" aca="1" ref="BN280" ca="1">INDEX(Abilities[Stamina Cost], $BL280)</f>
        <v>6</v>
      </c>
      <c r="BO280" s="19" cm="1">
        <f t="array" aca="1" ref="BO280" ca="1">INDEX(Abilities[Min Damage], $BL280)</f>
        <v>10</v>
      </c>
      <c r="BP280" s="19" cm="1">
        <f t="array" aca="1" ref="BP280" ca="1">INDEX(Abilities[Max Damage], $BL280)</f>
        <v>25</v>
      </c>
      <c r="BQ280" s="15">
        <f t="shared" ca="1" si="192"/>
        <v>17.836776473910426</v>
      </c>
      <c r="BR280" t="str" cm="1">
        <f t="array" aca="1" ref="BR280" ca="1">INDEX(Abilities[Special Effect], BL280)</f>
        <v>Sunder</v>
      </c>
      <c r="BS280" t="b" cm="1">
        <f t="array" aca="1" ref="BS280" ca="1">RAND() &lt;INDEX(Abilities[Effect Chance], BL280)*BA280/100</f>
        <v>0</v>
      </c>
      <c r="BT280" t="str">
        <f t="shared" ca="1" si="193"/>
        <v/>
      </c>
      <c r="BU280" s="15">
        <f t="shared" ca="1" si="194"/>
        <v>17.836776473910426</v>
      </c>
      <c r="BV280" s="15">
        <f t="shared" ca="1" si="169"/>
        <v>4.5045228547961127</v>
      </c>
      <c r="BW280" t="b">
        <f t="shared" ca="1" si="195"/>
        <v>0</v>
      </c>
      <c r="BX280" t="b">
        <f ca="1">AND(BW280, AT280=COUNTA(Parties[Opponent Party]))</f>
        <v>0</v>
      </c>
      <c r="BY280" s="15" cm="1">
        <f t="array" aca="1" ref="BY280" ca="1">INDEX(ElementMultiplier, AA280, BB280)*100/AZ280</f>
        <v>5</v>
      </c>
      <c r="BZ280" s="19">
        <f t="shared" ca="1" si="170"/>
        <v>23</v>
      </c>
      <c r="CA280" s="19">
        <f t="shared" ca="1" si="171"/>
        <v>67</v>
      </c>
      <c r="CB280" s="19">
        <f t="shared" ca="1" si="172"/>
        <v>73</v>
      </c>
      <c r="CC280" s="19">
        <f t="shared" ca="1" si="173"/>
        <v>100</v>
      </c>
      <c r="CD280" s="19">
        <f t="shared" ca="1" si="174"/>
        <v>20</v>
      </c>
      <c r="CE280" s="19">
        <f t="shared" ca="1" si="175"/>
        <v>70</v>
      </c>
      <c r="CF280" t="str">
        <f t="shared" ca="1" si="196"/>
        <v/>
      </c>
    </row>
    <row r="281" spans="8:84">
      <c r="H281">
        <f t="shared" ca="1" si="176"/>
        <v>1</v>
      </c>
      <c r="I281" cm="1">
        <f t="array" aca="1" ref="I281" ca="1">IF(H281=H280, I280, INDEX(Parties[Player ID], H281))</f>
        <v>1</v>
      </c>
      <c r="J281" t="str" cm="1">
        <f t="array" aca="1" ref="J281" ca="1">IF(I281=I280,J280, INDEX(Monsters[Name], I281))</f>
        <v>Hades</v>
      </c>
      <c r="K281" cm="1">
        <f t="array" aca="1" ref="K281" ca="1">IF(AND($H281=$H280, CF280=""), AO280, INDEX(Monsters[Health], $I281))</f>
        <v>12</v>
      </c>
      <c r="L281" cm="1">
        <f t="array" aca="1" ref="L281" ca="1">IF(AND($H281=$H280, $CF280=""), AP280, INDEX(Monsters[Stamina], $I281))</f>
        <v>65</v>
      </c>
      <c r="M281" s="19" cm="1">
        <f t="array" aca="1" ref="M281" ca="1">IF(AND($H281=$H280, $CF280=""), AQ280, INDEX(Monsters[Attack], $I281))</f>
        <v>70</v>
      </c>
      <c r="N281" s="19" cm="1">
        <f t="array" aca="1" ref="N281" ca="1">IF(AND($H281=$H280, $CF280=""), AR280, INDEX(Monsters[Defense], $I281))</f>
        <v>64</v>
      </c>
      <c r="O281" s="19" cm="1">
        <f t="array" aca="1" ref="O281" ca="1">IF(AND($H281=$H280, $CF280=""), AS280, INDEX(Monsters[Luck], $I281))</f>
        <v>50</v>
      </c>
      <c r="P281" cm="1">
        <f t="array" aca="1" ref="P281" ca="1">IF(I281=I280, P280, MATCH(INDEX(Monsters[Element], I281), Elements, 0))</f>
        <v>1</v>
      </c>
      <c r="Q281" s="4" cm="1">
        <f t="array" aca="1" ref="Q281" ca="1">INDEX(Monsters[Chance to Use 2], I281)</f>
        <v>0.55000000000000004</v>
      </c>
      <c r="R281" cm="1">
        <f t="array" aca="1" ref="R281" ca="1">INDEX(Monsters[Ability 1 ID], I281)</f>
        <v>1</v>
      </c>
      <c r="S281" cm="1">
        <f t="array" aca="1" ref="S281" ca="1">INDEX(Monsters[Ability 2 ID], I281)</f>
        <v>7</v>
      </c>
      <c r="T281" cm="1">
        <f t="array" aca="1" ref="T281" ca="1">INDEX(Abilities[Stamina Cost], R281)</f>
        <v>5</v>
      </c>
      <c r="U281" cm="1">
        <f t="array" aca="1" ref="U281" ca="1">INDEX(Abilities[Stamina Cost], S281)</f>
        <v>5</v>
      </c>
      <c r="V281">
        <f t="shared" ca="1" si="177"/>
        <v>1</v>
      </c>
      <c r="W281">
        <f t="shared" ca="1" si="178"/>
        <v>5</v>
      </c>
      <c r="X281">
        <f t="shared" ca="1" si="179"/>
        <v>5</v>
      </c>
      <c r="Y281">
        <f t="shared" ca="1" si="180"/>
        <v>1</v>
      </c>
      <c r="Z281">
        <f t="shared" ca="1" si="181"/>
        <v>1</v>
      </c>
      <c r="AA281" s="19" cm="1">
        <f t="array" aca="1" ref="AA281" ca="1">INDEX(Abilities[Element ID], $Z281)</f>
        <v>1</v>
      </c>
      <c r="AB281" s="19" cm="1">
        <f t="array" aca="1" ref="AB281" ca="1">INDEX(Abilities[Stamina Cost], $Z281)</f>
        <v>5</v>
      </c>
      <c r="AC281" s="19" cm="1">
        <f t="array" aca="1" ref="AC281" ca="1">INDEX(Abilities[Min Damage], $Z281)</f>
        <v>3.5</v>
      </c>
      <c r="AD281" s="19" cm="1">
        <f t="array" aca="1" ref="AD281" ca="1">INDEX(Abilities[Max Damage], $Z281)</f>
        <v>10</v>
      </c>
      <c r="AE281" s="15">
        <f t="shared" ca="1" si="182"/>
        <v>4.9538433151264787</v>
      </c>
      <c r="AF281" t="str" cm="1">
        <f t="array" aca="1" ref="AF281" ca="1">INDEX(Abilities[Special Effect], Z281)</f>
        <v>Hit Chance</v>
      </c>
      <c r="AG281" t="b" cm="1">
        <f t="array" aca="1" ref="AG281" ca="1">RAND() &lt;INDEX(Abilities[Effect Chance], Z281)*O281/100</f>
        <v>0</v>
      </c>
      <c r="AH281" t="str">
        <f t="shared" ca="1" si="183"/>
        <v/>
      </c>
      <c r="AI281" s="15">
        <f t="shared" ca="1" si="184"/>
        <v>0</v>
      </c>
      <c r="AJ281" s="15">
        <f t="shared" ca="1" si="162"/>
        <v>19.223691761355333</v>
      </c>
      <c r="AK281" t="b">
        <f t="shared" ca="1" si="185"/>
        <v>1</v>
      </c>
      <c r="AL281" t="b">
        <f ca="1">AND(AK281, H281=COUNTA(Parties[Player Party]))</f>
        <v>1</v>
      </c>
      <c r="AM281" s="15" cm="1">
        <f t="array" aca="1" ref="AM281" ca="1">INDEX(ElementMultiplier, BM281, P281)*100/N281</f>
        <v>1.5625</v>
      </c>
      <c r="AN281" s="15">
        <f t="shared" ca="1" si="163"/>
        <v>30</v>
      </c>
      <c r="AO281" s="19">
        <f t="shared" ca="1" si="164"/>
        <v>0</v>
      </c>
      <c r="AP281" s="19">
        <f t="shared" ca="1" si="165"/>
        <v>60</v>
      </c>
      <c r="AQ281" s="19">
        <f t="shared" ca="1" si="166"/>
        <v>70</v>
      </c>
      <c r="AR281" s="19">
        <f t="shared" ca="1" si="167"/>
        <v>64</v>
      </c>
      <c r="AS281" s="19">
        <f t="shared" ca="1" si="168"/>
        <v>50</v>
      </c>
      <c r="AT281">
        <f t="shared" ca="1" si="186"/>
        <v>1</v>
      </c>
      <c r="AU281" cm="1">
        <f t="array" aca="1" ref="AU281" ca="1">IF(AT281=AT280, AU280, INDEX(Parties[Opponent ID], AT281))</f>
        <v>8</v>
      </c>
      <c r="AV281" t="str" cm="1">
        <f t="array" aca="1" ref="AV281" ca="1">IF(AU281=AU280,AV280, INDEX(Monsters[Name], AU281))</f>
        <v>Ripper</v>
      </c>
      <c r="AW281" cm="1">
        <f t="array" aca="1" ref="AW281" ca="1">IF(AND($AT281=$AT280, $CF280=""), CA280, INDEX(Monsters[Health], $AU281))</f>
        <v>67</v>
      </c>
      <c r="AX281" cm="1">
        <f t="array" aca="1" ref="AX281" ca="1">IF(AND($AT281=$AT280, $CF280=""), CB280, INDEX(Monsters[Stamina], $AU281))</f>
        <v>73</v>
      </c>
      <c r="AY281" s="19" cm="1">
        <f t="array" aca="1" ref="AY281" ca="1">IF(AND($AT281=$AT280, $CF280=""), CC280, INDEX(Monsters[Attack], $AU281))</f>
        <v>100</v>
      </c>
      <c r="AZ281" s="19" cm="1">
        <f t="array" aca="1" ref="AZ281" ca="1">IF(AND($AT281=$AT280, $CF280=""), CD280, INDEX(Monsters[Defense], $AU281))</f>
        <v>20</v>
      </c>
      <c r="BA281" s="19" cm="1">
        <f t="array" aca="1" ref="BA281" ca="1">IF(AND($AT281=$AT280, $CF280=""), CE280, INDEX(Monsters[Luck], $AU281))</f>
        <v>70</v>
      </c>
      <c r="BB281" cm="1">
        <f t="array" aca="1" ref="BB281" ca="1">IF(AU281=AU280, BB280, MATCH(INDEX(Monsters[Element], AU281), Elements, 0))</f>
        <v>6</v>
      </c>
      <c r="BC281" s="4" cm="1">
        <f t="array" aca="1" ref="BC281" ca="1">INDEX(Monsters[Chance to Use 2], AU281)</f>
        <v>0.25</v>
      </c>
      <c r="BD281" cm="1">
        <f t="array" aca="1" ref="BD281" ca="1">INDEX(Monsters[Ability 1 ID], AU281)</f>
        <v>7</v>
      </c>
      <c r="BE281" cm="1">
        <f t="array" aca="1" ref="BE281" ca="1">INDEX(Monsters[Ability 2 ID], AU281)</f>
        <v>2</v>
      </c>
      <c r="BF281" cm="1">
        <f t="array" aca="1" ref="BF281" ca="1">INDEX(Abilities[Stamina Cost], BD281)</f>
        <v>5</v>
      </c>
      <c r="BG281" cm="1">
        <f t="array" aca="1" ref="BG281" ca="1">INDEX(Abilities[Stamina Cost], BE281)</f>
        <v>6</v>
      </c>
      <c r="BH281">
        <f t="shared" ca="1" si="187"/>
        <v>1</v>
      </c>
      <c r="BI281">
        <f t="shared" ca="1" si="188"/>
        <v>5</v>
      </c>
      <c r="BJ281">
        <f t="shared" ca="1" si="189"/>
        <v>6</v>
      </c>
      <c r="BK281">
        <f t="shared" ca="1" si="190"/>
        <v>2</v>
      </c>
      <c r="BL281">
        <f t="shared" ca="1" si="191"/>
        <v>2</v>
      </c>
      <c r="BM281" s="19" cm="1">
        <f t="array" aca="1" ref="BM281" ca="1">INDEX(Abilities[Element ID], $BL281)</f>
        <v>1</v>
      </c>
      <c r="BN281" s="19" cm="1">
        <f t="array" aca="1" ref="BN281" ca="1">INDEX(Abilities[Stamina Cost], $BL281)</f>
        <v>6</v>
      </c>
      <c r="BO281" s="19" cm="1">
        <f t="array" aca="1" ref="BO281" ca="1">INDEX(Abilities[Min Damage], $BL281)</f>
        <v>10</v>
      </c>
      <c r="BP281" s="19" cm="1">
        <f t="array" aca="1" ref="BP281" ca="1">INDEX(Abilities[Max Damage], $BL281)</f>
        <v>25</v>
      </c>
      <c r="BQ281" s="15">
        <f t="shared" ca="1" si="192"/>
        <v>19.223691761355333</v>
      </c>
      <c r="BR281" t="str" cm="1">
        <f t="array" aca="1" ref="BR281" ca="1">INDEX(Abilities[Special Effect], BL281)</f>
        <v>Sunder</v>
      </c>
      <c r="BS281" t="b" cm="1">
        <f t="array" aca="1" ref="BS281" ca="1">RAND() &lt;INDEX(Abilities[Effect Chance], BL281)*BA281/100</f>
        <v>0</v>
      </c>
      <c r="BT281" t="str">
        <f t="shared" ca="1" si="193"/>
        <v/>
      </c>
      <c r="BU281" s="15">
        <f t="shared" ca="1" si="194"/>
        <v>19.223691761355333</v>
      </c>
      <c r="BV281" s="15">
        <f t="shared" ca="1" si="169"/>
        <v>0</v>
      </c>
      <c r="BW281" t="b">
        <f t="shared" ca="1" si="195"/>
        <v>0</v>
      </c>
      <c r="BX281" t="b">
        <f ca="1">AND(BW281, AT281=COUNTA(Parties[Opponent Party]))</f>
        <v>0</v>
      </c>
      <c r="BY281" s="15" cm="1">
        <f t="array" aca="1" ref="BY281" ca="1">INDEX(ElementMultiplier, AA281, BB281)*100/AZ281</f>
        <v>7.5</v>
      </c>
      <c r="BZ281" s="19">
        <f t="shared" ca="1" si="170"/>
        <v>0</v>
      </c>
      <c r="CA281" s="19">
        <f t="shared" ca="1" si="171"/>
        <v>67</v>
      </c>
      <c r="CB281" s="19">
        <f t="shared" ca="1" si="172"/>
        <v>67</v>
      </c>
      <c r="CC281" s="19">
        <f t="shared" ca="1" si="173"/>
        <v>100</v>
      </c>
      <c r="CD281" s="19">
        <f t="shared" ca="1" si="174"/>
        <v>20</v>
      </c>
      <c r="CE281" s="19">
        <f t="shared" ca="1" si="175"/>
        <v>70</v>
      </c>
      <c r="CF281" t="str">
        <f t="shared" ca="1" si="196"/>
        <v>Opponent</v>
      </c>
    </row>
    <row r="282" spans="8:84">
      <c r="H282">
        <f t="shared" ca="1" si="176"/>
        <v>1</v>
      </c>
      <c r="I282" cm="1">
        <f t="array" aca="1" ref="I282" ca="1">IF(H282=H281, I281, INDEX(Parties[Player ID], H282))</f>
        <v>1</v>
      </c>
      <c r="J282" t="str" cm="1">
        <f t="array" aca="1" ref="J282" ca="1">IF(I282=I281,J281, INDEX(Monsters[Name], I282))</f>
        <v>Hades</v>
      </c>
      <c r="K282" cm="1">
        <f t="array" aca="1" ref="K282" ca="1">IF(AND($H282=$H281, CF281=""), AO281, INDEX(Monsters[Health], $I282))</f>
        <v>80</v>
      </c>
      <c r="L282" cm="1">
        <f t="array" aca="1" ref="L282" ca="1">IF(AND($H282=$H281, $CF281=""), AP281, INDEX(Monsters[Stamina], $I282))</f>
        <v>80</v>
      </c>
      <c r="M282" s="19" cm="1">
        <f t="array" aca="1" ref="M282" ca="1">IF(AND($H282=$H281, $CF281=""), AQ281, INDEX(Monsters[Attack], $I282))</f>
        <v>70</v>
      </c>
      <c r="N282" s="19" cm="1">
        <f t="array" aca="1" ref="N282" ca="1">IF(AND($H282=$H281, $CF281=""), AR281, INDEX(Monsters[Defense], $I282))</f>
        <v>65</v>
      </c>
      <c r="O282" s="19" cm="1">
        <f t="array" aca="1" ref="O282" ca="1">IF(AND($H282=$H281, $CF281=""), AS281, INDEX(Monsters[Luck], $I282))</f>
        <v>50</v>
      </c>
      <c r="P282" cm="1">
        <f t="array" aca="1" ref="P282" ca="1">IF(I282=I281, P281, MATCH(INDEX(Monsters[Element], I282), Elements, 0))</f>
        <v>1</v>
      </c>
      <c r="Q282" s="4" cm="1">
        <f t="array" aca="1" ref="Q282" ca="1">INDEX(Monsters[Chance to Use 2], I282)</f>
        <v>0.55000000000000004</v>
      </c>
      <c r="R282" cm="1">
        <f t="array" aca="1" ref="R282" ca="1">INDEX(Monsters[Ability 1 ID], I282)</f>
        <v>1</v>
      </c>
      <c r="S282" cm="1">
        <f t="array" aca="1" ref="S282" ca="1">INDEX(Monsters[Ability 2 ID], I282)</f>
        <v>7</v>
      </c>
      <c r="T282" cm="1">
        <f t="array" aca="1" ref="T282" ca="1">INDEX(Abilities[Stamina Cost], R282)</f>
        <v>5</v>
      </c>
      <c r="U282" cm="1">
        <f t="array" aca="1" ref="U282" ca="1">INDEX(Abilities[Stamina Cost], S282)</f>
        <v>5</v>
      </c>
      <c r="V282">
        <f t="shared" ca="1" si="177"/>
        <v>1</v>
      </c>
      <c r="W282">
        <f t="shared" ca="1" si="178"/>
        <v>5</v>
      </c>
      <c r="X282">
        <f t="shared" ca="1" si="179"/>
        <v>5</v>
      </c>
      <c r="Y282">
        <f t="shared" ca="1" si="180"/>
        <v>1</v>
      </c>
      <c r="Z282">
        <f t="shared" ca="1" si="181"/>
        <v>1</v>
      </c>
      <c r="AA282" s="19" cm="1">
        <f t="array" aca="1" ref="AA282" ca="1">INDEX(Abilities[Element ID], $Z282)</f>
        <v>1</v>
      </c>
      <c r="AB282" s="19" cm="1">
        <f t="array" aca="1" ref="AB282" ca="1">INDEX(Abilities[Stamina Cost], $Z282)</f>
        <v>5</v>
      </c>
      <c r="AC282" s="19" cm="1">
        <f t="array" aca="1" ref="AC282" ca="1">INDEX(Abilities[Min Damage], $Z282)</f>
        <v>3.5</v>
      </c>
      <c r="AD282" s="19" cm="1">
        <f t="array" aca="1" ref="AD282" ca="1">INDEX(Abilities[Max Damage], $Z282)</f>
        <v>10</v>
      </c>
      <c r="AE282" s="15">
        <f t="shared" ca="1" si="182"/>
        <v>3.9678328111011929</v>
      </c>
      <c r="AF282" t="str" cm="1">
        <f t="array" aca="1" ref="AF282" ca="1">INDEX(Abilities[Special Effect], Z282)</f>
        <v>Hit Chance</v>
      </c>
      <c r="AG282" t="b" cm="1">
        <f t="array" aca="1" ref="AG282" ca="1">RAND() &lt;INDEX(Abilities[Effect Chance], Z282)*O282/100</f>
        <v>1</v>
      </c>
      <c r="AH282" t="str">
        <f t="shared" ca="1" si="183"/>
        <v>Hit Chance</v>
      </c>
      <c r="AI282" s="15">
        <f t="shared" ca="1" si="184"/>
        <v>3.9678328111011929</v>
      </c>
      <c r="AJ282" s="15">
        <f t="shared" ca="1" si="162"/>
        <v>9.2012331028085299</v>
      </c>
      <c r="AK282" t="b">
        <f t="shared" ca="1" si="185"/>
        <v>0</v>
      </c>
      <c r="AL282" t="b">
        <f ca="1">AND(AK282, H282=COUNTA(Parties[Player Party]))</f>
        <v>0</v>
      </c>
      <c r="AM282" s="15" cm="1">
        <f t="array" aca="1" ref="AM282" ca="1">INDEX(ElementMultiplier, BM282, P282)*100/N282</f>
        <v>0.76923076923076927</v>
      </c>
      <c r="AN282" s="15">
        <f t="shared" ca="1" si="163"/>
        <v>7</v>
      </c>
      <c r="AO282" s="19">
        <f t="shared" ca="1" si="164"/>
        <v>73</v>
      </c>
      <c r="AP282" s="19">
        <f t="shared" ca="1" si="165"/>
        <v>75</v>
      </c>
      <c r="AQ282" s="19">
        <f t="shared" ca="1" si="166"/>
        <v>70</v>
      </c>
      <c r="AR282" s="19">
        <f t="shared" ca="1" si="167"/>
        <v>65</v>
      </c>
      <c r="AS282" s="19">
        <f t="shared" ca="1" si="168"/>
        <v>50</v>
      </c>
      <c r="AT282">
        <f t="shared" ca="1" si="186"/>
        <v>1</v>
      </c>
      <c r="AU282" cm="1">
        <f t="array" aca="1" ref="AU282" ca="1">IF(AT282=AT281, AU281, INDEX(Parties[Opponent ID], AT282))</f>
        <v>8</v>
      </c>
      <c r="AV282" t="str" cm="1">
        <f t="array" aca="1" ref="AV282" ca="1">IF(AU282=AU281,AV281, INDEX(Monsters[Name], AU282))</f>
        <v>Ripper</v>
      </c>
      <c r="AW282" cm="1">
        <f t="array" aca="1" ref="AW282" ca="1">IF(AND($AT282=$AT281, $CF281=""), CA281, INDEX(Monsters[Health], $AU282))</f>
        <v>120</v>
      </c>
      <c r="AX282" cm="1">
        <f t="array" aca="1" ref="AX282" ca="1">IF(AND($AT282=$AT281, $CF281=""), CB281, INDEX(Monsters[Stamina], $AU282))</f>
        <v>90</v>
      </c>
      <c r="AY282" s="19" cm="1">
        <f t="array" aca="1" ref="AY282" ca="1">IF(AND($AT282=$AT281, $CF281=""), CC281, INDEX(Monsters[Attack], $AU282))</f>
        <v>100</v>
      </c>
      <c r="AZ282" s="19" cm="1">
        <f t="array" aca="1" ref="AZ282" ca="1">IF(AND($AT282=$AT281, $CF281=""), CD281, INDEX(Monsters[Defense], $AU282))</f>
        <v>18</v>
      </c>
      <c r="BA282" s="19" cm="1">
        <f t="array" aca="1" ref="BA282" ca="1">IF(AND($AT282=$AT281, $CF281=""), CE281, INDEX(Monsters[Luck], $AU282))</f>
        <v>70</v>
      </c>
      <c r="BB282" cm="1">
        <f t="array" aca="1" ref="BB282" ca="1">IF(AU282=AU281, BB281, MATCH(INDEX(Monsters[Element], AU282), Elements, 0))</f>
        <v>6</v>
      </c>
      <c r="BC282" s="4" cm="1">
        <f t="array" aca="1" ref="BC282" ca="1">INDEX(Monsters[Chance to Use 2], AU282)</f>
        <v>0.25</v>
      </c>
      <c r="BD282" cm="1">
        <f t="array" aca="1" ref="BD282" ca="1">INDEX(Monsters[Ability 1 ID], AU282)</f>
        <v>7</v>
      </c>
      <c r="BE282" cm="1">
        <f t="array" aca="1" ref="BE282" ca="1">INDEX(Monsters[Ability 2 ID], AU282)</f>
        <v>2</v>
      </c>
      <c r="BF282" cm="1">
        <f t="array" aca="1" ref="BF282" ca="1">INDEX(Abilities[Stamina Cost], BD282)</f>
        <v>5</v>
      </c>
      <c r="BG282" cm="1">
        <f t="array" aca="1" ref="BG282" ca="1">INDEX(Abilities[Stamina Cost], BE282)</f>
        <v>6</v>
      </c>
      <c r="BH282">
        <f t="shared" ca="1" si="187"/>
        <v>1</v>
      </c>
      <c r="BI282">
        <f t="shared" ca="1" si="188"/>
        <v>5</v>
      </c>
      <c r="BJ282">
        <f t="shared" ca="1" si="189"/>
        <v>6</v>
      </c>
      <c r="BK282">
        <f t="shared" ca="1" si="190"/>
        <v>1</v>
      </c>
      <c r="BL282">
        <f t="shared" ca="1" si="191"/>
        <v>7</v>
      </c>
      <c r="BM282" s="19" cm="1">
        <f t="array" aca="1" ref="BM282" ca="1">INDEX(Abilities[Element ID], $BL282)</f>
        <v>3</v>
      </c>
      <c r="BN282" s="19" cm="1">
        <f t="array" aca="1" ref="BN282" ca="1">INDEX(Abilities[Stamina Cost], $BL282)</f>
        <v>5</v>
      </c>
      <c r="BO282" s="19" cm="1">
        <f t="array" aca="1" ref="BO282" ca="1">INDEX(Abilities[Min Damage], $BL282)</f>
        <v>5</v>
      </c>
      <c r="BP282" s="19" cm="1">
        <f t="array" aca="1" ref="BP282" ca="1">INDEX(Abilities[Max Damage], $BL282)</f>
        <v>10</v>
      </c>
      <c r="BQ282" s="15">
        <f t="shared" ca="1" si="192"/>
        <v>9.2012331028085299</v>
      </c>
      <c r="BR282" t="str" cm="1">
        <f t="array" aca="1" ref="BR282" ca="1">INDEX(Abilities[Special Effect], BL282)</f>
        <v>Fortify</v>
      </c>
      <c r="BS282" t="b" cm="1">
        <f t="array" aca="1" ref="BS282" ca="1">RAND() &lt;INDEX(Abilities[Effect Chance], BL282)*BA282/100</f>
        <v>1</v>
      </c>
      <c r="BT282" t="str">
        <f t="shared" ca="1" si="193"/>
        <v>Fortify</v>
      </c>
      <c r="BU282" s="15">
        <f t="shared" ca="1" si="194"/>
        <v>9.2012331028085299</v>
      </c>
      <c r="BV282" s="15">
        <f t="shared" ca="1" si="169"/>
        <v>3.9678328111011929</v>
      </c>
      <c r="BW282" t="b">
        <f t="shared" ca="1" si="195"/>
        <v>0</v>
      </c>
      <c r="BX282" t="b">
        <f ca="1">AND(BW282, AT282=COUNTA(Parties[Opponent Party]))</f>
        <v>0</v>
      </c>
      <c r="BY282" s="15" cm="1">
        <f t="array" aca="1" ref="BY282" ca="1">INDEX(ElementMultiplier, AA282, BB282)*100/AZ282</f>
        <v>8.3333333333333339</v>
      </c>
      <c r="BZ282" s="19">
        <f t="shared" ca="1" si="170"/>
        <v>33</v>
      </c>
      <c r="CA282" s="19">
        <f t="shared" ca="1" si="171"/>
        <v>87</v>
      </c>
      <c r="CB282" s="19">
        <f t="shared" ca="1" si="172"/>
        <v>85</v>
      </c>
      <c r="CC282" s="19">
        <f t="shared" ca="1" si="173"/>
        <v>100</v>
      </c>
      <c r="CD282" s="19">
        <f t="shared" ca="1" si="174"/>
        <v>20</v>
      </c>
      <c r="CE282" s="19">
        <f t="shared" ca="1" si="175"/>
        <v>70</v>
      </c>
      <c r="CF282" t="str">
        <f t="shared" ca="1" si="196"/>
        <v/>
      </c>
    </row>
    <row r="283" spans="8:84">
      <c r="H283">
        <f t="shared" ca="1" si="176"/>
        <v>1</v>
      </c>
      <c r="I283" cm="1">
        <f t="array" aca="1" ref="I283" ca="1">IF(H283=H282, I282, INDEX(Parties[Player ID], H283))</f>
        <v>1</v>
      </c>
      <c r="J283" t="str" cm="1">
        <f t="array" aca="1" ref="J283" ca="1">IF(I283=I282,J282, INDEX(Monsters[Name], I283))</f>
        <v>Hades</v>
      </c>
      <c r="K283" cm="1">
        <f t="array" aca="1" ref="K283" ca="1">IF(AND($H283=$H282, CF282=""), AO282, INDEX(Monsters[Health], $I283))</f>
        <v>73</v>
      </c>
      <c r="L283" cm="1">
        <f t="array" aca="1" ref="L283" ca="1">IF(AND($H283=$H282, $CF282=""), AP282, INDEX(Monsters[Stamina], $I283))</f>
        <v>75</v>
      </c>
      <c r="M283" s="19" cm="1">
        <f t="array" aca="1" ref="M283" ca="1">IF(AND($H283=$H282, $CF282=""), AQ282, INDEX(Monsters[Attack], $I283))</f>
        <v>70</v>
      </c>
      <c r="N283" s="19" cm="1">
        <f t="array" aca="1" ref="N283" ca="1">IF(AND($H283=$H282, $CF282=""), AR282, INDEX(Monsters[Defense], $I283))</f>
        <v>65</v>
      </c>
      <c r="O283" s="19" cm="1">
        <f t="array" aca="1" ref="O283" ca="1">IF(AND($H283=$H282, $CF282=""), AS282, INDEX(Monsters[Luck], $I283))</f>
        <v>50</v>
      </c>
      <c r="P283" cm="1">
        <f t="array" aca="1" ref="P283" ca="1">IF(I283=I282, P282, MATCH(INDEX(Monsters[Element], I283), Elements, 0))</f>
        <v>1</v>
      </c>
      <c r="Q283" s="4" cm="1">
        <f t="array" aca="1" ref="Q283" ca="1">INDEX(Monsters[Chance to Use 2], I283)</f>
        <v>0.55000000000000004</v>
      </c>
      <c r="R283" cm="1">
        <f t="array" aca="1" ref="R283" ca="1">INDEX(Monsters[Ability 1 ID], I283)</f>
        <v>1</v>
      </c>
      <c r="S283" cm="1">
        <f t="array" aca="1" ref="S283" ca="1">INDEX(Monsters[Ability 2 ID], I283)</f>
        <v>7</v>
      </c>
      <c r="T283" cm="1">
        <f t="array" aca="1" ref="T283" ca="1">INDEX(Abilities[Stamina Cost], R283)</f>
        <v>5</v>
      </c>
      <c r="U283" cm="1">
        <f t="array" aca="1" ref="U283" ca="1">INDEX(Abilities[Stamina Cost], S283)</f>
        <v>5</v>
      </c>
      <c r="V283">
        <f t="shared" ca="1" si="177"/>
        <v>1</v>
      </c>
      <c r="W283">
        <f t="shared" ca="1" si="178"/>
        <v>5</v>
      </c>
      <c r="X283">
        <f t="shared" ca="1" si="179"/>
        <v>5</v>
      </c>
      <c r="Y283">
        <f t="shared" ca="1" si="180"/>
        <v>2</v>
      </c>
      <c r="Z283">
        <f t="shared" ca="1" si="181"/>
        <v>7</v>
      </c>
      <c r="AA283" s="19" cm="1">
        <f t="array" aca="1" ref="AA283" ca="1">INDEX(Abilities[Element ID], $Z283)</f>
        <v>3</v>
      </c>
      <c r="AB283" s="19" cm="1">
        <f t="array" aca="1" ref="AB283" ca="1">INDEX(Abilities[Stamina Cost], $Z283)</f>
        <v>5</v>
      </c>
      <c r="AC283" s="19" cm="1">
        <f t="array" aca="1" ref="AC283" ca="1">INDEX(Abilities[Min Damage], $Z283)</f>
        <v>5</v>
      </c>
      <c r="AD283" s="19" cm="1">
        <f t="array" aca="1" ref="AD283" ca="1">INDEX(Abilities[Max Damage], $Z283)</f>
        <v>10</v>
      </c>
      <c r="AE283" s="15">
        <f t="shared" ca="1" si="182"/>
        <v>5.5785829710750008</v>
      </c>
      <c r="AF283" t="str" cm="1">
        <f t="array" aca="1" ref="AF283" ca="1">INDEX(Abilities[Special Effect], Z283)</f>
        <v>Fortify</v>
      </c>
      <c r="AG283" t="b" cm="1">
        <f t="array" aca="1" ref="AG283" ca="1">RAND() &lt;INDEX(Abilities[Effect Chance], Z283)*O283/100</f>
        <v>1</v>
      </c>
      <c r="AH283" t="str">
        <f t="shared" ca="1" si="183"/>
        <v>Fortify</v>
      </c>
      <c r="AI283" s="15">
        <f t="shared" ca="1" si="184"/>
        <v>5.5785829710750008</v>
      </c>
      <c r="AJ283" s="15">
        <f t="shared" ca="1" si="162"/>
        <v>5.6716380878324859</v>
      </c>
      <c r="AK283" t="b">
        <f t="shared" ca="1" si="185"/>
        <v>0</v>
      </c>
      <c r="AL283" t="b">
        <f ca="1">AND(AK283, H283=COUNTA(Parties[Player Party]))</f>
        <v>0</v>
      </c>
      <c r="AM283" s="15" cm="1">
        <f t="array" aca="1" ref="AM283" ca="1">INDEX(ElementMultiplier, BM283, P283)*100/N283</f>
        <v>0.76923076923076927</v>
      </c>
      <c r="AN283" s="15">
        <f t="shared" ca="1" si="163"/>
        <v>4</v>
      </c>
      <c r="AO283" s="19">
        <f t="shared" ca="1" si="164"/>
        <v>69</v>
      </c>
      <c r="AP283" s="19">
        <f t="shared" ca="1" si="165"/>
        <v>70</v>
      </c>
      <c r="AQ283" s="19">
        <f t="shared" ca="1" si="166"/>
        <v>70</v>
      </c>
      <c r="AR283" s="19">
        <f t="shared" ca="1" si="167"/>
        <v>72</v>
      </c>
      <c r="AS283" s="19">
        <f t="shared" ca="1" si="168"/>
        <v>50</v>
      </c>
      <c r="AT283">
        <f t="shared" ca="1" si="186"/>
        <v>1</v>
      </c>
      <c r="AU283" cm="1">
        <f t="array" aca="1" ref="AU283" ca="1">IF(AT283=AT282, AU282, INDEX(Parties[Opponent ID], AT283))</f>
        <v>8</v>
      </c>
      <c r="AV283" t="str" cm="1">
        <f t="array" aca="1" ref="AV283" ca="1">IF(AU283=AU282,AV282, INDEX(Monsters[Name], AU283))</f>
        <v>Ripper</v>
      </c>
      <c r="AW283" cm="1">
        <f t="array" aca="1" ref="AW283" ca="1">IF(AND($AT283=$AT282, $CF282=""), CA282, INDEX(Monsters[Health], $AU283))</f>
        <v>87</v>
      </c>
      <c r="AX283" cm="1">
        <f t="array" aca="1" ref="AX283" ca="1">IF(AND($AT283=$AT282, $CF282=""), CB282, INDEX(Monsters[Stamina], $AU283))</f>
        <v>85</v>
      </c>
      <c r="AY283" s="19" cm="1">
        <f t="array" aca="1" ref="AY283" ca="1">IF(AND($AT283=$AT282, $CF282=""), CC282, INDEX(Monsters[Attack], $AU283))</f>
        <v>100</v>
      </c>
      <c r="AZ283" s="19" cm="1">
        <f t="array" aca="1" ref="AZ283" ca="1">IF(AND($AT283=$AT282, $CF282=""), CD282, INDEX(Monsters[Defense], $AU283))</f>
        <v>20</v>
      </c>
      <c r="BA283" s="19" cm="1">
        <f t="array" aca="1" ref="BA283" ca="1">IF(AND($AT283=$AT282, $CF282=""), CE282, INDEX(Monsters[Luck], $AU283))</f>
        <v>70</v>
      </c>
      <c r="BB283" cm="1">
        <f t="array" aca="1" ref="BB283" ca="1">IF(AU283=AU282, BB282, MATCH(INDEX(Monsters[Element], AU283), Elements, 0))</f>
        <v>6</v>
      </c>
      <c r="BC283" s="4" cm="1">
        <f t="array" aca="1" ref="BC283" ca="1">INDEX(Monsters[Chance to Use 2], AU283)</f>
        <v>0.25</v>
      </c>
      <c r="BD283" cm="1">
        <f t="array" aca="1" ref="BD283" ca="1">INDEX(Monsters[Ability 1 ID], AU283)</f>
        <v>7</v>
      </c>
      <c r="BE283" cm="1">
        <f t="array" aca="1" ref="BE283" ca="1">INDEX(Monsters[Ability 2 ID], AU283)</f>
        <v>2</v>
      </c>
      <c r="BF283" cm="1">
        <f t="array" aca="1" ref="BF283" ca="1">INDEX(Abilities[Stamina Cost], BD283)</f>
        <v>5</v>
      </c>
      <c r="BG283" cm="1">
        <f t="array" aca="1" ref="BG283" ca="1">INDEX(Abilities[Stamina Cost], BE283)</f>
        <v>6</v>
      </c>
      <c r="BH283">
        <f t="shared" ca="1" si="187"/>
        <v>1</v>
      </c>
      <c r="BI283">
        <f t="shared" ca="1" si="188"/>
        <v>5</v>
      </c>
      <c r="BJ283">
        <f t="shared" ca="1" si="189"/>
        <v>6</v>
      </c>
      <c r="BK283">
        <f t="shared" ca="1" si="190"/>
        <v>1</v>
      </c>
      <c r="BL283">
        <f t="shared" ca="1" si="191"/>
        <v>7</v>
      </c>
      <c r="BM283" s="19" cm="1">
        <f t="array" aca="1" ref="BM283" ca="1">INDEX(Abilities[Element ID], $BL283)</f>
        <v>3</v>
      </c>
      <c r="BN283" s="19" cm="1">
        <f t="array" aca="1" ref="BN283" ca="1">INDEX(Abilities[Stamina Cost], $BL283)</f>
        <v>5</v>
      </c>
      <c r="BO283" s="19" cm="1">
        <f t="array" aca="1" ref="BO283" ca="1">INDEX(Abilities[Min Damage], $BL283)</f>
        <v>5</v>
      </c>
      <c r="BP283" s="19" cm="1">
        <f t="array" aca="1" ref="BP283" ca="1">INDEX(Abilities[Max Damage], $BL283)</f>
        <v>10</v>
      </c>
      <c r="BQ283" s="15">
        <f t="shared" ca="1" si="192"/>
        <v>5.6716380878324859</v>
      </c>
      <c r="BR283" t="str" cm="1">
        <f t="array" aca="1" ref="BR283" ca="1">INDEX(Abilities[Special Effect], BL283)</f>
        <v>Fortify</v>
      </c>
      <c r="BS283" t="b" cm="1">
        <f t="array" aca="1" ref="BS283" ca="1">RAND() &lt;INDEX(Abilities[Effect Chance], BL283)*BA283/100</f>
        <v>1</v>
      </c>
      <c r="BT283" t="str">
        <f t="shared" ca="1" si="193"/>
        <v>Fortify</v>
      </c>
      <c r="BU283" s="15">
        <f t="shared" ca="1" si="194"/>
        <v>5.6716380878324859</v>
      </c>
      <c r="BV283" s="15">
        <f t="shared" ca="1" si="169"/>
        <v>5.5785829710750008</v>
      </c>
      <c r="BW283" t="b">
        <f t="shared" ca="1" si="195"/>
        <v>0</v>
      </c>
      <c r="BX283" t="b">
        <f ca="1">AND(BW283, AT283=COUNTA(Parties[Opponent Party]))</f>
        <v>0</v>
      </c>
      <c r="BY283" s="15" cm="1">
        <f t="array" aca="1" ref="BY283" ca="1">INDEX(ElementMultiplier, AA283, BB283)*100/AZ283</f>
        <v>5</v>
      </c>
      <c r="BZ283" s="19">
        <f t="shared" ca="1" si="170"/>
        <v>28</v>
      </c>
      <c r="CA283" s="19">
        <f t="shared" ca="1" si="171"/>
        <v>59</v>
      </c>
      <c r="CB283" s="19">
        <f t="shared" ca="1" si="172"/>
        <v>80</v>
      </c>
      <c r="CC283" s="19">
        <f t="shared" ca="1" si="173"/>
        <v>100</v>
      </c>
      <c r="CD283" s="19">
        <f t="shared" ca="1" si="174"/>
        <v>22</v>
      </c>
      <c r="CE283" s="19">
        <f t="shared" ca="1" si="175"/>
        <v>70</v>
      </c>
      <c r="CF283" t="str">
        <f t="shared" ca="1" si="196"/>
        <v/>
      </c>
    </row>
    <row r="284" spans="8:84">
      <c r="H284">
        <f t="shared" ca="1" si="176"/>
        <v>1</v>
      </c>
      <c r="I284" cm="1">
        <f t="array" aca="1" ref="I284" ca="1">IF(H284=H283, I283, INDEX(Parties[Player ID], H284))</f>
        <v>1</v>
      </c>
      <c r="J284" t="str" cm="1">
        <f t="array" aca="1" ref="J284" ca="1">IF(I284=I283,J283, INDEX(Monsters[Name], I284))</f>
        <v>Hades</v>
      </c>
      <c r="K284" cm="1">
        <f t="array" aca="1" ref="K284" ca="1">IF(AND($H284=$H283, CF283=""), AO283, INDEX(Monsters[Health], $I284))</f>
        <v>69</v>
      </c>
      <c r="L284" cm="1">
        <f t="array" aca="1" ref="L284" ca="1">IF(AND($H284=$H283, $CF283=""), AP283, INDEX(Monsters[Stamina], $I284))</f>
        <v>70</v>
      </c>
      <c r="M284" s="19" cm="1">
        <f t="array" aca="1" ref="M284" ca="1">IF(AND($H284=$H283, $CF283=""), AQ283, INDEX(Monsters[Attack], $I284))</f>
        <v>70</v>
      </c>
      <c r="N284" s="19" cm="1">
        <f t="array" aca="1" ref="N284" ca="1">IF(AND($H284=$H283, $CF283=""), AR283, INDEX(Monsters[Defense], $I284))</f>
        <v>72</v>
      </c>
      <c r="O284" s="19" cm="1">
        <f t="array" aca="1" ref="O284" ca="1">IF(AND($H284=$H283, $CF283=""), AS283, INDEX(Monsters[Luck], $I284))</f>
        <v>50</v>
      </c>
      <c r="P284" cm="1">
        <f t="array" aca="1" ref="P284" ca="1">IF(I284=I283, P283, MATCH(INDEX(Monsters[Element], I284), Elements, 0))</f>
        <v>1</v>
      </c>
      <c r="Q284" s="4" cm="1">
        <f t="array" aca="1" ref="Q284" ca="1">INDEX(Monsters[Chance to Use 2], I284)</f>
        <v>0.55000000000000004</v>
      </c>
      <c r="R284" cm="1">
        <f t="array" aca="1" ref="R284" ca="1">INDEX(Monsters[Ability 1 ID], I284)</f>
        <v>1</v>
      </c>
      <c r="S284" cm="1">
        <f t="array" aca="1" ref="S284" ca="1">INDEX(Monsters[Ability 2 ID], I284)</f>
        <v>7</v>
      </c>
      <c r="T284" cm="1">
        <f t="array" aca="1" ref="T284" ca="1">INDEX(Abilities[Stamina Cost], R284)</f>
        <v>5</v>
      </c>
      <c r="U284" cm="1">
        <f t="array" aca="1" ref="U284" ca="1">INDEX(Abilities[Stamina Cost], S284)</f>
        <v>5</v>
      </c>
      <c r="V284">
        <f t="shared" ca="1" si="177"/>
        <v>1</v>
      </c>
      <c r="W284">
        <f t="shared" ca="1" si="178"/>
        <v>5</v>
      </c>
      <c r="X284">
        <f t="shared" ca="1" si="179"/>
        <v>5</v>
      </c>
      <c r="Y284">
        <f t="shared" ca="1" si="180"/>
        <v>1</v>
      </c>
      <c r="Z284">
        <f t="shared" ca="1" si="181"/>
        <v>1</v>
      </c>
      <c r="AA284" s="19" cm="1">
        <f t="array" aca="1" ref="AA284" ca="1">INDEX(Abilities[Element ID], $Z284)</f>
        <v>1</v>
      </c>
      <c r="AB284" s="19" cm="1">
        <f t="array" aca="1" ref="AB284" ca="1">INDEX(Abilities[Stamina Cost], $Z284)</f>
        <v>5</v>
      </c>
      <c r="AC284" s="19" cm="1">
        <f t="array" aca="1" ref="AC284" ca="1">INDEX(Abilities[Min Damage], $Z284)</f>
        <v>3.5</v>
      </c>
      <c r="AD284" s="19" cm="1">
        <f t="array" aca="1" ref="AD284" ca="1">INDEX(Abilities[Max Damage], $Z284)</f>
        <v>10</v>
      </c>
      <c r="AE284" s="15">
        <f t="shared" ca="1" si="182"/>
        <v>3.15911851929549</v>
      </c>
      <c r="AF284" t="str" cm="1">
        <f t="array" aca="1" ref="AF284" ca="1">INDEX(Abilities[Special Effect], Z284)</f>
        <v>Hit Chance</v>
      </c>
      <c r="AG284" t="b" cm="1">
        <f t="array" aca="1" ref="AG284" ca="1">RAND() &lt;INDEX(Abilities[Effect Chance], Z284)*O284/100</f>
        <v>0</v>
      </c>
      <c r="AH284" t="str">
        <f t="shared" ca="1" si="183"/>
        <v/>
      </c>
      <c r="AI284" s="15">
        <f t="shared" ca="1" si="184"/>
        <v>0</v>
      </c>
      <c r="AJ284" s="15">
        <f t="shared" ca="1" si="162"/>
        <v>7.7029307162333609</v>
      </c>
      <c r="AK284" t="b">
        <f t="shared" ca="1" si="185"/>
        <v>0</v>
      </c>
      <c r="AL284" t="b">
        <f ca="1">AND(AK284, H284=COUNTA(Parties[Player Party]))</f>
        <v>0</v>
      </c>
      <c r="AM284" s="15" cm="1">
        <f t="array" aca="1" ref="AM284" ca="1">INDEX(ElementMultiplier, BM284, P284)*100/N284</f>
        <v>0.69444444444444442</v>
      </c>
      <c r="AN284" s="15">
        <f t="shared" ca="1" si="163"/>
        <v>5</v>
      </c>
      <c r="AO284" s="19">
        <f t="shared" ca="1" si="164"/>
        <v>64</v>
      </c>
      <c r="AP284" s="19">
        <f t="shared" ca="1" si="165"/>
        <v>65</v>
      </c>
      <c r="AQ284" s="19">
        <f t="shared" ca="1" si="166"/>
        <v>70</v>
      </c>
      <c r="AR284" s="19">
        <f t="shared" ca="1" si="167"/>
        <v>72</v>
      </c>
      <c r="AS284" s="19">
        <f t="shared" ca="1" si="168"/>
        <v>50</v>
      </c>
      <c r="AT284">
        <f t="shared" ca="1" si="186"/>
        <v>1</v>
      </c>
      <c r="AU284" cm="1">
        <f t="array" aca="1" ref="AU284" ca="1">IF(AT284=AT283, AU283, INDEX(Parties[Opponent ID], AT284))</f>
        <v>8</v>
      </c>
      <c r="AV284" t="str" cm="1">
        <f t="array" aca="1" ref="AV284" ca="1">IF(AU284=AU283,AV283, INDEX(Monsters[Name], AU284))</f>
        <v>Ripper</v>
      </c>
      <c r="AW284" cm="1">
        <f t="array" aca="1" ref="AW284" ca="1">IF(AND($AT284=$AT283, $CF283=""), CA283, INDEX(Monsters[Health], $AU284))</f>
        <v>59</v>
      </c>
      <c r="AX284" cm="1">
        <f t="array" aca="1" ref="AX284" ca="1">IF(AND($AT284=$AT283, $CF283=""), CB283, INDEX(Monsters[Stamina], $AU284))</f>
        <v>80</v>
      </c>
      <c r="AY284" s="19" cm="1">
        <f t="array" aca="1" ref="AY284" ca="1">IF(AND($AT284=$AT283, $CF283=""), CC283, INDEX(Monsters[Attack], $AU284))</f>
        <v>100</v>
      </c>
      <c r="AZ284" s="19" cm="1">
        <f t="array" aca="1" ref="AZ284" ca="1">IF(AND($AT284=$AT283, $CF283=""), CD283, INDEX(Monsters[Defense], $AU284))</f>
        <v>22</v>
      </c>
      <c r="BA284" s="19" cm="1">
        <f t="array" aca="1" ref="BA284" ca="1">IF(AND($AT284=$AT283, $CF283=""), CE283, INDEX(Monsters[Luck], $AU284))</f>
        <v>70</v>
      </c>
      <c r="BB284" cm="1">
        <f t="array" aca="1" ref="BB284" ca="1">IF(AU284=AU283, BB283, MATCH(INDEX(Monsters[Element], AU284), Elements, 0))</f>
        <v>6</v>
      </c>
      <c r="BC284" s="4" cm="1">
        <f t="array" aca="1" ref="BC284" ca="1">INDEX(Monsters[Chance to Use 2], AU284)</f>
        <v>0.25</v>
      </c>
      <c r="BD284" cm="1">
        <f t="array" aca="1" ref="BD284" ca="1">INDEX(Monsters[Ability 1 ID], AU284)</f>
        <v>7</v>
      </c>
      <c r="BE284" cm="1">
        <f t="array" aca="1" ref="BE284" ca="1">INDEX(Monsters[Ability 2 ID], AU284)</f>
        <v>2</v>
      </c>
      <c r="BF284" cm="1">
        <f t="array" aca="1" ref="BF284" ca="1">INDEX(Abilities[Stamina Cost], BD284)</f>
        <v>5</v>
      </c>
      <c r="BG284" cm="1">
        <f t="array" aca="1" ref="BG284" ca="1">INDEX(Abilities[Stamina Cost], BE284)</f>
        <v>6</v>
      </c>
      <c r="BH284">
        <f t="shared" ca="1" si="187"/>
        <v>1</v>
      </c>
      <c r="BI284">
        <f t="shared" ca="1" si="188"/>
        <v>5</v>
      </c>
      <c r="BJ284">
        <f t="shared" ca="1" si="189"/>
        <v>6</v>
      </c>
      <c r="BK284">
        <f t="shared" ca="1" si="190"/>
        <v>1</v>
      </c>
      <c r="BL284">
        <f t="shared" ca="1" si="191"/>
        <v>7</v>
      </c>
      <c r="BM284" s="19" cm="1">
        <f t="array" aca="1" ref="BM284" ca="1">INDEX(Abilities[Element ID], $BL284)</f>
        <v>3</v>
      </c>
      <c r="BN284" s="19" cm="1">
        <f t="array" aca="1" ref="BN284" ca="1">INDEX(Abilities[Stamina Cost], $BL284)</f>
        <v>5</v>
      </c>
      <c r="BO284" s="19" cm="1">
        <f t="array" aca="1" ref="BO284" ca="1">INDEX(Abilities[Min Damage], $BL284)</f>
        <v>5</v>
      </c>
      <c r="BP284" s="19" cm="1">
        <f t="array" aca="1" ref="BP284" ca="1">INDEX(Abilities[Max Damage], $BL284)</f>
        <v>10</v>
      </c>
      <c r="BQ284" s="15">
        <f t="shared" ca="1" si="192"/>
        <v>7.7029307162333609</v>
      </c>
      <c r="BR284" t="str" cm="1">
        <f t="array" aca="1" ref="BR284" ca="1">INDEX(Abilities[Special Effect], BL284)</f>
        <v>Fortify</v>
      </c>
      <c r="BS284" t="b" cm="1">
        <f t="array" aca="1" ref="BS284" ca="1">RAND() &lt;INDEX(Abilities[Effect Chance], BL284)*BA284/100</f>
        <v>1</v>
      </c>
      <c r="BT284" t="str">
        <f t="shared" ca="1" si="193"/>
        <v>Fortify</v>
      </c>
      <c r="BU284" s="15">
        <f t="shared" ca="1" si="194"/>
        <v>7.7029307162333609</v>
      </c>
      <c r="BV284" s="15">
        <f t="shared" ca="1" si="169"/>
        <v>0</v>
      </c>
      <c r="BW284" t="b">
        <f t="shared" ca="1" si="195"/>
        <v>0</v>
      </c>
      <c r="BX284" t="b">
        <f ca="1">AND(BW284, AT284=COUNTA(Parties[Opponent Party]))</f>
        <v>0</v>
      </c>
      <c r="BY284" s="15" cm="1">
        <f t="array" aca="1" ref="BY284" ca="1">INDEX(ElementMultiplier, AA284, BB284)*100/AZ284</f>
        <v>6.8181818181818183</v>
      </c>
      <c r="BZ284" s="19">
        <f t="shared" ca="1" si="170"/>
        <v>0</v>
      </c>
      <c r="CA284" s="19">
        <f t="shared" ca="1" si="171"/>
        <v>59</v>
      </c>
      <c r="CB284" s="19">
        <f t="shared" ca="1" si="172"/>
        <v>75</v>
      </c>
      <c r="CC284" s="19">
        <f t="shared" ca="1" si="173"/>
        <v>100</v>
      </c>
      <c r="CD284" s="19">
        <f t="shared" ca="1" si="174"/>
        <v>24</v>
      </c>
      <c r="CE284" s="19">
        <f t="shared" ca="1" si="175"/>
        <v>70</v>
      </c>
      <c r="CF284" t="str">
        <f t="shared" ca="1" si="196"/>
        <v/>
      </c>
    </row>
    <row r="285" spans="8:84">
      <c r="H285">
        <f t="shared" ca="1" si="176"/>
        <v>1</v>
      </c>
      <c r="I285" cm="1">
        <f t="array" aca="1" ref="I285" ca="1">IF(H285=H284, I284, INDEX(Parties[Player ID], H285))</f>
        <v>1</v>
      </c>
      <c r="J285" t="str" cm="1">
        <f t="array" aca="1" ref="J285" ca="1">IF(I285=I284,J284, INDEX(Monsters[Name], I285))</f>
        <v>Hades</v>
      </c>
      <c r="K285" cm="1">
        <f t="array" aca="1" ref="K285" ca="1">IF(AND($H285=$H284, CF284=""), AO284, INDEX(Monsters[Health], $I285))</f>
        <v>64</v>
      </c>
      <c r="L285" cm="1">
        <f t="array" aca="1" ref="L285" ca="1">IF(AND($H285=$H284, $CF284=""), AP284, INDEX(Monsters[Stamina], $I285))</f>
        <v>65</v>
      </c>
      <c r="M285" s="19" cm="1">
        <f t="array" aca="1" ref="M285" ca="1">IF(AND($H285=$H284, $CF284=""), AQ284, INDEX(Monsters[Attack], $I285))</f>
        <v>70</v>
      </c>
      <c r="N285" s="19" cm="1">
        <f t="array" aca="1" ref="N285" ca="1">IF(AND($H285=$H284, $CF284=""), AR284, INDEX(Monsters[Defense], $I285))</f>
        <v>72</v>
      </c>
      <c r="O285" s="19" cm="1">
        <f t="array" aca="1" ref="O285" ca="1">IF(AND($H285=$H284, $CF284=""), AS284, INDEX(Monsters[Luck], $I285))</f>
        <v>50</v>
      </c>
      <c r="P285" cm="1">
        <f t="array" aca="1" ref="P285" ca="1">IF(I285=I284, P284, MATCH(INDEX(Monsters[Element], I285), Elements, 0))</f>
        <v>1</v>
      </c>
      <c r="Q285" s="4" cm="1">
        <f t="array" aca="1" ref="Q285" ca="1">INDEX(Monsters[Chance to Use 2], I285)</f>
        <v>0.55000000000000004</v>
      </c>
      <c r="R285" cm="1">
        <f t="array" aca="1" ref="R285" ca="1">INDEX(Monsters[Ability 1 ID], I285)</f>
        <v>1</v>
      </c>
      <c r="S285" cm="1">
        <f t="array" aca="1" ref="S285" ca="1">INDEX(Monsters[Ability 2 ID], I285)</f>
        <v>7</v>
      </c>
      <c r="T285" cm="1">
        <f t="array" aca="1" ref="T285" ca="1">INDEX(Abilities[Stamina Cost], R285)</f>
        <v>5</v>
      </c>
      <c r="U285" cm="1">
        <f t="array" aca="1" ref="U285" ca="1">INDEX(Abilities[Stamina Cost], S285)</f>
        <v>5</v>
      </c>
      <c r="V285">
        <f t="shared" ca="1" si="177"/>
        <v>1</v>
      </c>
      <c r="W285">
        <f t="shared" ca="1" si="178"/>
        <v>5</v>
      </c>
      <c r="X285">
        <f t="shared" ca="1" si="179"/>
        <v>5</v>
      </c>
      <c r="Y285">
        <f t="shared" ca="1" si="180"/>
        <v>1</v>
      </c>
      <c r="Z285">
        <f t="shared" ca="1" si="181"/>
        <v>1</v>
      </c>
      <c r="AA285" s="19" cm="1">
        <f t="array" aca="1" ref="AA285" ca="1">INDEX(Abilities[Element ID], $Z285)</f>
        <v>1</v>
      </c>
      <c r="AB285" s="19" cm="1">
        <f t="array" aca="1" ref="AB285" ca="1">INDEX(Abilities[Stamina Cost], $Z285)</f>
        <v>5</v>
      </c>
      <c r="AC285" s="19" cm="1">
        <f t="array" aca="1" ref="AC285" ca="1">INDEX(Abilities[Min Damage], $Z285)</f>
        <v>3.5</v>
      </c>
      <c r="AD285" s="19" cm="1">
        <f t="array" aca="1" ref="AD285" ca="1">INDEX(Abilities[Max Damage], $Z285)</f>
        <v>10</v>
      </c>
      <c r="AE285" s="15">
        <f t="shared" ca="1" si="182"/>
        <v>4.7182361126074008</v>
      </c>
      <c r="AF285" t="str" cm="1">
        <f t="array" aca="1" ref="AF285" ca="1">INDEX(Abilities[Special Effect], Z285)</f>
        <v>Hit Chance</v>
      </c>
      <c r="AG285" t="b" cm="1">
        <f t="array" aca="1" ref="AG285" ca="1">RAND() &lt;INDEX(Abilities[Effect Chance], Z285)*O285/100</f>
        <v>0</v>
      </c>
      <c r="AH285" t="str">
        <f t="shared" ca="1" si="183"/>
        <v/>
      </c>
      <c r="AI285" s="15">
        <f t="shared" ca="1" si="184"/>
        <v>0</v>
      </c>
      <c r="AJ285" s="15">
        <f t="shared" ca="1" si="162"/>
        <v>8.1138955258842902</v>
      </c>
      <c r="AK285" t="b">
        <f t="shared" ca="1" si="185"/>
        <v>0</v>
      </c>
      <c r="AL285" t="b">
        <f ca="1">AND(AK285, H285=COUNTA(Parties[Player Party]))</f>
        <v>0</v>
      </c>
      <c r="AM285" s="15" cm="1">
        <f t="array" aca="1" ref="AM285" ca="1">INDEX(ElementMultiplier, BM285, P285)*100/N285</f>
        <v>0.69444444444444442</v>
      </c>
      <c r="AN285" s="15">
        <f t="shared" ca="1" si="163"/>
        <v>6</v>
      </c>
      <c r="AO285" s="19">
        <f t="shared" ca="1" si="164"/>
        <v>58</v>
      </c>
      <c r="AP285" s="19">
        <f t="shared" ca="1" si="165"/>
        <v>60</v>
      </c>
      <c r="AQ285" s="19">
        <f t="shared" ca="1" si="166"/>
        <v>70</v>
      </c>
      <c r="AR285" s="19">
        <f t="shared" ca="1" si="167"/>
        <v>72</v>
      </c>
      <c r="AS285" s="19">
        <f t="shared" ca="1" si="168"/>
        <v>50</v>
      </c>
      <c r="AT285">
        <f t="shared" ca="1" si="186"/>
        <v>1</v>
      </c>
      <c r="AU285" cm="1">
        <f t="array" aca="1" ref="AU285" ca="1">IF(AT285=AT284, AU284, INDEX(Parties[Opponent ID], AT285))</f>
        <v>8</v>
      </c>
      <c r="AV285" t="str" cm="1">
        <f t="array" aca="1" ref="AV285" ca="1">IF(AU285=AU284,AV284, INDEX(Monsters[Name], AU285))</f>
        <v>Ripper</v>
      </c>
      <c r="AW285" cm="1">
        <f t="array" aca="1" ref="AW285" ca="1">IF(AND($AT285=$AT284, $CF284=""), CA284, INDEX(Monsters[Health], $AU285))</f>
        <v>59</v>
      </c>
      <c r="AX285" cm="1">
        <f t="array" aca="1" ref="AX285" ca="1">IF(AND($AT285=$AT284, $CF284=""), CB284, INDEX(Monsters[Stamina], $AU285))</f>
        <v>75</v>
      </c>
      <c r="AY285" s="19" cm="1">
        <f t="array" aca="1" ref="AY285" ca="1">IF(AND($AT285=$AT284, $CF284=""), CC284, INDEX(Monsters[Attack], $AU285))</f>
        <v>100</v>
      </c>
      <c r="AZ285" s="19" cm="1">
        <f t="array" aca="1" ref="AZ285" ca="1">IF(AND($AT285=$AT284, $CF284=""), CD284, INDEX(Monsters[Defense], $AU285))</f>
        <v>24</v>
      </c>
      <c r="BA285" s="19" cm="1">
        <f t="array" aca="1" ref="BA285" ca="1">IF(AND($AT285=$AT284, $CF284=""), CE284, INDEX(Monsters[Luck], $AU285))</f>
        <v>70</v>
      </c>
      <c r="BB285" cm="1">
        <f t="array" aca="1" ref="BB285" ca="1">IF(AU285=AU284, BB284, MATCH(INDEX(Monsters[Element], AU285), Elements, 0))</f>
        <v>6</v>
      </c>
      <c r="BC285" s="4" cm="1">
        <f t="array" aca="1" ref="BC285" ca="1">INDEX(Monsters[Chance to Use 2], AU285)</f>
        <v>0.25</v>
      </c>
      <c r="BD285" cm="1">
        <f t="array" aca="1" ref="BD285" ca="1">INDEX(Monsters[Ability 1 ID], AU285)</f>
        <v>7</v>
      </c>
      <c r="BE285" cm="1">
        <f t="array" aca="1" ref="BE285" ca="1">INDEX(Monsters[Ability 2 ID], AU285)</f>
        <v>2</v>
      </c>
      <c r="BF285" cm="1">
        <f t="array" aca="1" ref="BF285" ca="1">INDEX(Abilities[Stamina Cost], BD285)</f>
        <v>5</v>
      </c>
      <c r="BG285" cm="1">
        <f t="array" aca="1" ref="BG285" ca="1">INDEX(Abilities[Stamina Cost], BE285)</f>
        <v>6</v>
      </c>
      <c r="BH285">
        <f t="shared" ca="1" si="187"/>
        <v>1</v>
      </c>
      <c r="BI285">
        <f t="shared" ca="1" si="188"/>
        <v>5</v>
      </c>
      <c r="BJ285">
        <f t="shared" ca="1" si="189"/>
        <v>6</v>
      </c>
      <c r="BK285">
        <f t="shared" ca="1" si="190"/>
        <v>1</v>
      </c>
      <c r="BL285">
        <f t="shared" ca="1" si="191"/>
        <v>7</v>
      </c>
      <c r="BM285" s="19" cm="1">
        <f t="array" aca="1" ref="BM285" ca="1">INDEX(Abilities[Element ID], $BL285)</f>
        <v>3</v>
      </c>
      <c r="BN285" s="19" cm="1">
        <f t="array" aca="1" ref="BN285" ca="1">INDEX(Abilities[Stamina Cost], $BL285)</f>
        <v>5</v>
      </c>
      <c r="BO285" s="19" cm="1">
        <f t="array" aca="1" ref="BO285" ca="1">INDEX(Abilities[Min Damage], $BL285)</f>
        <v>5</v>
      </c>
      <c r="BP285" s="19" cm="1">
        <f t="array" aca="1" ref="BP285" ca="1">INDEX(Abilities[Max Damage], $BL285)</f>
        <v>10</v>
      </c>
      <c r="BQ285" s="15">
        <f t="shared" ca="1" si="192"/>
        <v>8.1138955258842902</v>
      </c>
      <c r="BR285" t="str" cm="1">
        <f t="array" aca="1" ref="BR285" ca="1">INDEX(Abilities[Special Effect], BL285)</f>
        <v>Fortify</v>
      </c>
      <c r="BS285" t="b" cm="1">
        <f t="array" aca="1" ref="BS285" ca="1">RAND() &lt;INDEX(Abilities[Effect Chance], BL285)*BA285/100</f>
        <v>0</v>
      </c>
      <c r="BT285" t="str">
        <f t="shared" ca="1" si="193"/>
        <v/>
      </c>
      <c r="BU285" s="15">
        <f t="shared" ca="1" si="194"/>
        <v>8.1138955258842902</v>
      </c>
      <c r="BV285" s="15">
        <f t="shared" ca="1" si="169"/>
        <v>0</v>
      </c>
      <c r="BW285" t="b">
        <f t="shared" ca="1" si="195"/>
        <v>0</v>
      </c>
      <c r="BX285" t="b">
        <f ca="1">AND(BW285, AT285=COUNTA(Parties[Opponent Party]))</f>
        <v>0</v>
      </c>
      <c r="BY285" s="15" cm="1">
        <f t="array" aca="1" ref="BY285" ca="1">INDEX(ElementMultiplier, AA285, BB285)*100/AZ285</f>
        <v>6.25</v>
      </c>
      <c r="BZ285" s="19">
        <f t="shared" ca="1" si="170"/>
        <v>0</v>
      </c>
      <c r="CA285" s="19">
        <f t="shared" ca="1" si="171"/>
        <v>59</v>
      </c>
      <c r="CB285" s="19">
        <f t="shared" ca="1" si="172"/>
        <v>70</v>
      </c>
      <c r="CC285" s="19">
        <f t="shared" ca="1" si="173"/>
        <v>100</v>
      </c>
      <c r="CD285" s="19">
        <f t="shared" ca="1" si="174"/>
        <v>24</v>
      </c>
      <c r="CE285" s="19">
        <f t="shared" ca="1" si="175"/>
        <v>70</v>
      </c>
      <c r="CF285" t="str">
        <f t="shared" ca="1" si="196"/>
        <v/>
      </c>
    </row>
    <row r="286" spans="8:84">
      <c r="H286">
        <f t="shared" ca="1" si="176"/>
        <v>1</v>
      </c>
      <c r="I286" cm="1">
        <f t="array" aca="1" ref="I286" ca="1">IF(H286=H285, I285, INDEX(Parties[Player ID], H286))</f>
        <v>1</v>
      </c>
      <c r="J286" t="str" cm="1">
        <f t="array" aca="1" ref="J286" ca="1">IF(I286=I285,J285, INDEX(Monsters[Name], I286))</f>
        <v>Hades</v>
      </c>
      <c r="K286" cm="1">
        <f t="array" aca="1" ref="K286" ca="1">IF(AND($H286=$H285, CF285=""), AO285, INDEX(Monsters[Health], $I286))</f>
        <v>58</v>
      </c>
      <c r="L286" cm="1">
        <f t="array" aca="1" ref="L286" ca="1">IF(AND($H286=$H285, $CF285=""), AP285, INDEX(Monsters[Stamina], $I286))</f>
        <v>60</v>
      </c>
      <c r="M286" s="19" cm="1">
        <f t="array" aca="1" ref="M286" ca="1">IF(AND($H286=$H285, $CF285=""), AQ285, INDEX(Monsters[Attack], $I286))</f>
        <v>70</v>
      </c>
      <c r="N286" s="19" cm="1">
        <f t="array" aca="1" ref="N286" ca="1">IF(AND($H286=$H285, $CF285=""), AR285, INDEX(Monsters[Defense], $I286))</f>
        <v>72</v>
      </c>
      <c r="O286" s="19" cm="1">
        <f t="array" aca="1" ref="O286" ca="1">IF(AND($H286=$H285, $CF285=""), AS285, INDEX(Monsters[Luck], $I286))</f>
        <v>50</v>
      </c>
      <c r="P286" cm="1">
        <f t="array" aca="1" ref="P286" ca="1">IF(I286=I285, P285, MATCH(INDEX(Monsters[Element], I286), Elements, 0))</f>
        <v>1</v>
      </c>
      <c r="Q286" s="4" cm="1">
        <f t="array" aca="1" ref="Q286" ca="1">INDEX(Monsters[Chance to Use 2], I286)</f>
        <v>0.55000000000000004</v>
      </c>
      <c r="R286" cm="1">
        <f t="array" aca="1" ref="R286" ca="1">INDEX(Monsters[Ability 1 ID], I286)</f>
        <v>1</v>
      </c>
      <c r="S286" cm="1">
        <f t="array" aca="1" ref="S286" ca="1">INDEX(Monsters[Ability 2 ID], I286)</f>
        <v>7</v>
      </c>
      <c r="T286" cm="1">
        <f t="array" aca="1" ref="T286" ca="1">INDEX(Abilities[Stamina Cost], R286)</f>
        <v>5</v>
      </c>
      <c r="U286" cm="1">
        <f t="array" aca="1" ref="U286" ca="1">INDEX(Abilities[Stamina Cost], S286)</f>
        <v>5</v>
      </c>
      <c r="V286">
        <f t="shared" ca="1" si="177"/>
        <v>1</v>
      </c>
      <c r="W286">
        <f t="shared" ca="1" si="178"/>
        <v>5</v>
      </c>
      <c r="X286">
        <f t="shared" ca="1" si="179"/>
        <v>5</v>
      </c>
      <c r="Y286">
        <f t="shared" ca="1" si="180"/>
        <v>2</v>
      </c>
      <c r="Z286">
        <f t="shared" ca="1" si="181"/>
        <v>7</v>
      </c>
      <c r="AA286" s="19" cm="1">
        <f t="array" aca="1" ref="AA286" ca="1">INDEX(Abilities[Element ID], $Z286)</f>
        <v>3</v>
      </c>
      <c r="AB286" s="19" cm="1">
        <f t="array" aca="1" ref="AB286" ca="1">INDEX(Abilities[Stamina Cost], $Z286)</f>
        <v>5</v>
      </c>
      <c r="AC286" s="19" cm="1">
        <f t="array" aca="1" ref="AC286" ca="1">INDEX(Abilities[Min Damage], $Z286)</f>
        <v>5</v>
      </c>
      <c r="AD286" s="19" cm="1">
        <f t="array" aca="1" ref="AD286" ca="1">INDEX(Abilities[Max Damage], $Z286)</f>
        <v>10</v>
      </c>
      <c r="AE286" s="15">
        <f t="shared" ca="1" si="182"/>
        <v>5.8794379130040522</v>
      </c>
      <c r="AF286" t="str" cm="1">
        <f t="array" aca="1" ref="AF286" ca="1">INDEX(Abilities[Special Effect], Z286)</f>
        <v>Fortify</v>
      </c>
      <c r="AG286" t="b" cm="1">
        <f t="array" aca="1" ref="AG286" ca="1">RAND() &lt;INDEX(Abilities[Effect Chance], Z286)*O286/100</f>
        <v>0</v>
      </c>
      <c r="AH286" t="str">
        <f t="shared" ca="1" si="183"/>
        <v/>
      </c>
      <c r="AI286" s="15">
        <f t="shared" ca="1" si="184"/>
        <v>5.8794379130040522</v>
      </c>
      <c r="AJ286" s="15">
        <f t="shared" ca="1" si="162"/>
        <v>7.6588131016151415</v>
      </c>
      <c r="AK286" t="b">
        <f t="shared" ca="1" si="185"/>
        <v>0</v>
      </c>
      <c r="AL286" t="b">
        <f ca="1">AND(AK286, H286=COUNTA(Parties[Player Party]))</f>
        <v>0</v>
      </c>
      <c r="AM286" s="15" cm="1">
        <f t="array" aca="1" ref="AM286" ca="1">INDEX(ElementMultiplier, BM286, P286)*100/N286</f>
        <v>0.69444444444444442</v>
      </c>
      <c r="AN286" s="15">
        <f t="shared" ca="1" si="163"/>
        <v>5</v>
      </c>
      <c r="AO286" s="19">
        <f t="shared" ca="1" si="164"/>
        <v>53</v>
      </c>
      <c r="AP286" s="19">
        <f t="shared" ca="1" si="165"/>
        <v>55</v>
      </c>
      <c r="AQ286" s="19">
        <f t="shared" ca="1" si="166"/>
        <v>70</v>
      </c>
      <c r="AR286" s="19">
        <f t="shared" ca="1" si="167"/>
        <v>72</v>
      </c>
      <c r="AS286" s="19">
        <f t="shared" ca="1" si="168"/>
        <v>50</v>
      </c>
      <c r="AT286">
        <f t="shared" ca="1" si="186"/>
        <v>1</v>
      </c>
      <c r="AU286" cm="1">
        <f t="array" aca="1" ref="AU286" ca="1">IF(AT286=AT285, AU285, INDEX(Parties[Opponent ID], AT286))</f>
        <v>8</v>
      </c>
      <c r="AV286" t="str" cm="1">
        <f t="array" aca="1" ref="AV286" ca="1">IF(AU286=AU285,AV285, INDEX(Monsters[Name], AU286))</f>
        <v>Ripper</v>
      </c>
      <c r="AW286" cm="1">
        <f t="array" aca="1" ref="AW286" ca="1">IF(AND($AT286=$AT285, $CF285=""), CA285, INDEX(Monsters[Health], $AU286))</f>
        <v>59</v>
      </c>
      <c r="AX286" cm="1">
        <f t="array" aca="1" ref="AX286" ca="1">IF(AND($AT286=$AT285, $CF285=""), CB285, INDEX(Monsters[Stamina], $AU286))</f>
        <v>70</v>
      </c>
      <c r="AY286" s="19" cm="1">
        <f t="array" aca="1" ref="AY286" ca="1">IF(AND($AT286=$AT285, $CF285=""), CC285, INDEX(Monsters[Attack], $AU286))</f>
        <v>100</v>
      </c>
      <c r="AZ286" s="19" cm="1">
        <f t="array" aca="1" ref="AZ286" ca="1">IF(AND($AT286=$AT285, $CF285=""), CD285, INDEX(Monsters[Defense], $AU286))</f>
        <v>24</v>
      </c>
      <c r="BA286" s="19" cm="1">
        <f t="array" aca="1" ref="BA286" ca="1">IF(AND($AT286=$AT285, $CF285=""), CE285, INDEX(Monsters[Luck], $AU286))</f>
        <v>70</v>
      </c>
      <c r="BB286" cm="1">
        <f t="array" aca="1" ref="BB286" ca="1">IF(AU286=AU285, BB285, MATCH(INDEX(Monsters[Element], AU286), Elements, 0))</f>
        <v>6</v>
      </c>
      <c r="BC286" s="4" cm="1">
        <f t="array" aca="1" ref="BC286" ca="1">INDEX(Monsters[Chance to Use 2], AU286)</f>
        <v>0.25</v>
      </c>
      <c r="BD286" cm="1">
        <f t="array" aca="1" ref="BD286" ca="1">INDEX(Monsters[Ability 1 ID], AU286)</f>
        <v>7</v>
      </c>
      <c r="BE286" cm="1">
        <f t="array" aca="1" ref="BE286" ca="1">INDEX(Monsters[Ability 2 ID], AU286)</f>
        <v>2</v>
      </c>
      <c r="BF286" cm="1">
        <f t="array" aca="1" ref="BF286" ca="1">INDEX(Abilities[Stamina Cost], BD286)</f>
        <v>5</v>
      </c>
      <c r="BG286" cm="1">
        <f t="array" aca="1" ref="BG286" ca="1">INDEX(Abilities[Stamina Cost], BE286)</f>
        <v>6</v>
      </c>
      <c r="BH286">
        <f t="shared" ca="1" si="187"/>
        <v>1</v>
      </c>
      <c r="BI286">
        <f t="shared" ca="1" si="188"/>
        <v>5</v>
      </c>
      <c r="BJ286">
        <f t="shared" ca="1" si="189"/>
        <v>6</v>
      </c>
      <c r="BK286">
        <f t="shared" ca="1" si="190"/>
        <v>1</v>
      </c>
      <c r="BL286">
        <f t="shared" ca="1" si="191"/>
        <v>7</v>
      </c>
      <c r="BM286" s="19" cm="1">
        <f t="array" aca="1" ref="BM286" ca="1">INDEX(Abilities[Element ID], $BL286)</f>
        <v>3</v>
      </c>
      <c r="BN286" s="19" cm="1">
        <f t="array" aca="1" ref="BN286" ca="1">INDEX(Abilities[Stamina Cost], $BL286)</f>
        <v>5</v>
      </c>
      <c r="BO286" s="19" cm="1">
        <f t="array" aca="1" ref="BO286" ca="1">INDEX(Abilities[Min Damage], $BL286)</f>
        <v>5</v>
      </c>
      <c r="BP286" s="19" cm="1">
        <f t="array" aca="1" ref="BP286" ca="1">INDEX(Abilities[Max Damage], $BL286)</f>
        <v>10</v>
      </c>
      <c r="BQ286" s="15">
        <f t="shared" ca="1" si="192"/>
        <v>7.6588131016151415</v>
      </c>
      <c r="BR286" t="str" cm="1">
        <f t="array" aca="1" ref="BR286" ca="1">INDEX(Abilities[Special Effect], BL286)</f>
        <v>Fortify</v>
      </c>
      <c r="BS286" t="b" cm="1">
        <f t="array" aca="1" ref="BS286" ca="1">RAND() &lt;INDEX(Abilities[Effect Chance], BL286)*BA286/100</f>
        <v>1</v>
      </c>
      <c r="BT286" t="str">
        <f t="shared" ca="1" si="193"/>
        <v>Fortify</v>
      </c>
      <c r="BU286" s="15">
        <f t="shared" ca="1" si="194"/>
        <v>7.6588131016151415</v>
      </c>
      <c r="BV286" s="15">
        <f t="shared" ca="1" si="169"/>
        <v>5.8794379130040522</v>
      </c>
      <c r="BW286" t="b">
        <f t="shared" ca="1" si="195"/>
        <v>0</v>
      </c>
      <c r="BX286" t="b">
        <f ca="1">AND(BW286, AT286=COUNTA(Parties[Opponent Party]))</f>
        <v>0</v>
      </c>
      <c r="BY286" s="15" cm="1">
        <f t="array" aca="1" ref="BY286" ca="1">INDEX(ElementMultiplier, AA286, BB286)*100/AZ286</f>
        <v>4.166666666666667</v>
      </c>
      <c r="BZ286" s="19">
        <f t="shared" ca="1" si="170"/>
        <v>24</v>
      </c>
      <c r="CA286" s="19">
        <f t="shared" ca="1" si="171"/>
        <v>35</v>
      </c>
      <c r="CB286" s="19">
        <f t="shared" ca="1" si="172"/>
        <v>65</v>
      </c>
      <c r="CC286" s="19">
        <f t="shared" ca="1" si="173"/>
        <v>100</v>
      </c>
      <c r="CD286" s="19">
        <f t="shared" ca="1" si="174"/>
        <v>26</v>
      </c>
      <c r="CE286" s="19">
        <f t="shared" ca="1" si="175"/>
        <v>70</v>
      </c>
      <c r="CF286" t="str">
        <f t="shared" ca="1" si="196"/>
        <v/>
      </c>
    </row>
    <row r="287" spans="8:84">
      <c r="H287">
        <f t="shared" ca="1" si="176"/>
        <v>1</v>
      </c>
      <c r="I287" cm="1">
        <f t="array" aca="1" ref="I287" ca="1">IF(H287=H286, I286, INDEX(Parties[Player ID], H287))</f>
        <v>1</v>
      </c>
      <c r="J287" t="str" cm="1">
        <f t="array" aca="1" ref="J287" ca="1">IF(I287=I286,J286, INDEX(Monsters[Name], I287))</f>
        <v>Hades</v>
      </c>
      <c r="K287" cm="1">
        <f t="array" aca="1" ref="K287" ca="1">IF(AND($H287=$H286, CF286=""), AO286, INDEX(Monsters[Health], $I287))</f>
        <v>53</v>
      </c>
      <c r="L287" cm="1">
        <f t="array" aca="1" ref="L287" ca="1">IF(AND($H287=$H286, $CF286=""), AP286, INDEX(Monsters[Stamina], $I287))</f>
        <v>55</v>
      </c>
      <c r="M287" s="19" cm="1">
        <f t="array" aca="1" ref="M287" ca="1">IF(AND($H287=$H286, $CF286=""), AQ286, INDEX(Monsters[Attack], $I287))</f>
        <v>70</v>
      </c>
      <c r="N287" s="19" cm="1">
        <f t="array" aca="1" ref="N287" ca="1">IF(AND($H287=$H286, $CF286=""), AR286, INDEX(Monsters[Defense], $I287))</f>
        <v>72</v>
      </c>
      <c r="O287" s="19" cm="1">
        <f t="array" aca="1" ref="O287" ca="1">IF(AND($H287=$H286, $CF286=""), AS286, INDEX(Monsters[Luck], $I287))</f>
        <v>50</v>
      </c>
      <c r="P287" cm="1">
        <f t="array" aca="1" ref="P287" ca="1">IF(I287=I286, P286, MATCH(INDEX(Monsters[Element], I287), Elements, 0))</f>
        <v>1</v>
      </c>
      <c r="Q287" s="4" cm="1">
        <f t="array" aca="1" ref="Q287" ca="1">INDEX(Monsters[Chance to Use 2], I287)</f>
        <v>0.55000000000000004</v>
      </c>
      <c r="R287" cm="1">
        <f t="array" aca="1" ref="R287" ca="1">INDEX(Monsters[Ability 1 ID], I287)</f>
        <v>1</v>
      </c>
      <c r="S287" cm="1">
        <f t="array" aca="1" ref="S287" ca="1">INDEX(Monsters[Ability 2 ID], I287)</f>
        <v>7</v>
      </c>
      <c r="T287" cm="1">
        <f t="array" aca="1" ref="T287" ca="1">INDEX(Abilities[Stamina Cost], R287)</f>
        <v>5</v>
      </c>
      <c r="U287" cm="1">
        <f t="array" aca="1" ref="U287" ca="1">INDEX(Abilities[Stamina Cost], S287)</f>
        <v>5</v>
      </c>
      <c r="V287">
        <f t="shared" ca="1" si="177"/>
        <v>1</v>
      </c>
      <c r="W287">
        <f t="shared" ca="1" si="178"/>
        <v>5</v>
      </c>
      <c r="X287">
        <f t="shared" ca="1" si="179"/>
        <v>5</v>
      </c>
      <c r="Y287">
        <f t="shared" ca="1" si="180"/>
        <v>2</v>
      </c>
      <c r="Z287">
        <f t="shared" ca="1" si="181"/>
        <v>7</v>
      </c>
      <c r="AA287" s="19" cm="1">
        <f t="array" aca="1" ref="AA287" ca="1">INDEX(Abilities[Element ID], $Z287)</f>
        <v>3</v>
      </c>
      <c r="AB287" s="19" cm="1">
        <f t="array" aca="1" ref="AB287" ca="1">INDEX(Abilities[Stamina Cost], $Z287)</f>
        <v>5</v>
      </c>
      <c r="AC287" s="19" cm="1">
        <f t="array" aca="1" ref="AC287" ca="1">INDEX(Abilities[Min Damage], $Z287)</f>
        <v>5</v>
      </c>
      <c r="AD287" s="19" cm="1">
        <f t="array" aca="1" ref="AD287" ca="1">INDEX(Abilities[Max Damage], $Z287)</f>
        <v>10</v>
      </c>
      <c r="AE287" s="15">
        <f t="shared" ca="1" si="182"/>
        <v>5.539368320080877</v>
      </c>
      <c r="AF287" t="str" cm="1">
        <f t="array" aca="1" ref="AF287" ca="1">INDEX(Abilities[Special Effect], Z287)</f>
        <v>Fortify</v>
      </c>
      <c r="AG287" t="b" cm="1">
        <f t="array" aca="1" ref="AG287" ca="1">RAND() &lt;INDEX(Abilities[Effect Chance], Z287)*O287/100</f>
        <v>1</v>
      </c>
      <c r="AH287" t="str">
        <f t="shared" ca="1" si="183"/>
        <v>Fortify</v>
      </c>
      <c r="AI287" s="15">
        <f t="shared" ca="1" si="184"/>
        <v>5.539368320080877</v>
      </c>
      <c r="AJ287" s="15">
        <f t="shared" ca="1" si="162"/>
        <v>14.189392273426183</v>
      </c>
      <c r="AK287" t="b">
        <f t="shared" ca="1" si="185"/>
        <v>0</v>
      </c>
      <c r="AL287" t="b">
        <f ca="1">AND(AK287, H287=COUNTA(Parties[Player Party]))</f>
        <v>0</v>
      </c>
      <c r="AM287" s="15" cm="1">
        <f t="array" aca="1" ref="AM287" ca="1">INDEX(ElementMultiplier, BM287, P287)*100/N287</f>
        <v>1.3888888888888888</v>
      </c>
      <c r="AN287" s="15">
        <f t="shared" ca="1" si="163"/>
        <v>20</v>
      </c>
      <c r="AO287" s="19">
        <f t="shared" ca="1" si="164"/>
        <v>33</v>
      </c>
      <c r="AP287" s="19">
        <f t="shared" ca="1" si="165"/>
        <v>50</v>
      </c>
      <c r="AQ287" s="19">
        <f t="shared" ca="1" si="166"/>
        <v>70</v>
      </c>
      <c r="AR287" s="19">
        <f t="shared" ca="1" si="167"/>
        <v>71</v>
      </c>
      <c r="AS287" s="19">
        <f t="shared" ca="1" si="168"/>
        <v>50</v>
      </c>
      <c r="AT287">
        <f t="shared" ca="1" si="186"/>
        <v>1</v>
      </c>
      <c r="AU287" cm="1">
        <f t="array" aca="1" ref="AU287" ca="1">IF(AT287=AT286, AU286, INDEX(Parties[Opponent ID], AT287))</f>
        <v>8</v>
      </c>
      <c r="AV287" t="str" cm="1">
        <f t="array" aca="1" ref="AV287" ca="1">IF(AU287=AU286,AV286, INDEX(Monsters[Name], AU287))</f>
        <v>Ripper</v>
      </c>
      <c r="AW287" cm="1">
        <f t="array" aca="1" ref="AW287" ca="1">IF(AND($AT287=$AT286, $CF286=""), CA286, INDEX(Monsters[Health], $AU287))</f>
        <v>35</v>
      </c>
      <c r="AX287" cm="1">
        <f t="array" aca="1" ref="AX287" ca="1">IF(AND($AT287=$AT286, $CF286=""), CB286, INDEX(Monsters[Stamina], $AU287))</f>
        <v>65</v>
      </c>
      <c r="AY287" s="19" cm="1">
        <f t="array" aca="1" ref="AY287" ca="1">IF(AND($AT287=$AT286, $CF286=""), CC286, INDEX(Monsters[Attack], $AU287))</f>
        <v>100</v>
      </c>
      <c r="AZ287" s="19" cm="1">
        <f t="array" aca="1" ref="AZ287" ca="1">IF(AND($AT287=$AT286, $CF286=""), CD286, INDEX(Monsters[Defense], $AU287))</f>
        <v>26</v>
      </c>
      <c r="BA287" s="19" cm="1">
        <f t="array" aca="1" ref="BA287" ca="1">IF(AND($AT287=$AT286, $CF286=""), CE286, INDEX(Monsters[Luck], $AU287))</f>
        <v>70</v>
      </c>
      <c r="BB287" cm="1">
        <f t="array" aca="1" ref="BB287" ca="1">IF(AU287=AU286, BB286, MATCH(INDEX(Monsters[Element], AU287), Elements, 0))</f>
        <v>6</v>
      </c>
      <c r="BC287" s="4" cm="1">
        <f t="array" aca="1" ref="BC287" ca="1">INDEX(Monsters[Chance to Use 2], AU287)</f>
        <v>0.25</v>
      </c>
      <c r="BD287" cm="1">
        <f t="array" aca="1" ref="BD287" ca="1">INDEX(Monsters[Ability 1 ID], AU287)</f>
        <v>7</v>
      </c>
      <c r="BE287" cm="1">
        <f t="array" aca="1" ref="BE287" ca="1">INDEX(Monsters[Ability 2 ID], AU287)</f>
        <v>2</v>
      </c>
      <c r="BF287" cm="1">
        <f t="array" aca="1" ref="BF287" ca="1">INDEX(Abilities[Stamina Cost], BD287)</f>
        <v>5</v>
      </c>
      <c r="BG287" cm="1">
        <f t="array" aca="1" ref="BG287" ca="1">INDEX(Abilities[Stamina Cost], BE287)</f>
        <v>6</v>
      </c>
      <c r="BH287">
        <f t="shared" ca="1" si="187"/>
        <v>1</v>
      </c>
      <c r="BI287">
        <f t="shared" ca="1" si="188"/>
        <v>5</v>
      </c>
      <c r="BJ287">
        <f t="shared" ca="1" si="189"/>
        <v>6</v>
      </c>
      <c r="BK287">
        <f t="shared" ca="1" si="190"/>
        <v>2</v>
      </c>
      <c r="BL287">
        <f t="shared" ca="1" si="191"/>
        <v>2</v>
      </c>
      <c r="BM287" s="19" cm="1">
        <f t="array" aca="1" ref="BM287" ca="1">INDEX(Abilities[Element ID], $BL287)</f>
        <v>1</v>
      </c>
      <c r="BN287" s="19" cm="1">
        <f t="array" aca="1" ref="BN287" ca="1">INDEX(Abilities[Stamina Cost], $BL287)</f>
        <v>6</v>
      </c>
      <c r="BO287" s="19" cm="1">
        <f t="array" aca="1" ref="BO287" ca="1">INDEX(Abilities[Min Damage], $BL287)</f>
        <v>10</v>
      </c>
      <c r="BP287" s="19" cm="1">
        <f t="array" aca="1" ref="BP287" ca="1">INDEX(Abilities[Max Damage], $BL287)</f>
        <v>25</v>
      </c>
      <c r="BQ287" s="15">
        <f t="shared" ca="1" si="192"/>
        <v>14.189392273426183</v>
      </c>
      <c r="BR287" t="str" cm="1">
        <f t="array" aca="1" ref="BR287" ca="1">INDEX(Abilities[Special Effect], BL287)</f>
        <v>Sunder</v>
      </c>
      <c r="BS287" t="b" cm="1">
        <f t="array" aca="1" ref="BS287" ca="1">RAND() &lt;INDEX(Abilities[Effect Chance], BL287)*BA287/100</f>
        <v>1</v>
      </c>
      <c r="BT287" t="str">
        <f t="shared" ca="1" si="193"/>
        <v>Sunder</v>
      </c>
      <c r="BU287" s="15">
        <f t="shared" ca="1" si="194"/>
        <v>14.189392273426183</v>
      </c>
      <c r="BV287" s="15">
        <f t="shared" ca="1" si="169"/>
        <v>5.539368320080877</v>
      </c>
      <c r="BW287" t="b">
        <f t="shared" ca="1" si="195"/>
        <v>0</v>
      </c>
      <c r="BX287" t="b">
        <f ca="1">AND(BW287, AT287=COUNTA(Parties[Opponent Party]))</f>
        <v>0</v>
      </c>
      <c r="BY287" s="15" cm="1">
        <f t="array" aca="1" ref="BY287" ca="1">INDEX(ElementMultiplier, AA287, BB287)*100/AZ287</f>
        <v>3.8461538461538463</v>
      </c>
      <c r="BZ287" s="19">
        <f t="shared" ca="1" si="170"/>
        <v>21</v>
      </c>
      <c r="CA287" s="19">
        <f t="shared" ca="1" si="171"/>
        <v>14</v>
      </c>
      <c r="CB287" s="19">
        <f t="shared" ca="1" si="172"/>
        <v>59</v>
      </c>
      <c r="CC287" s="19">
        <f t="shared" ca="1" si="173"/>
        <v>100</v>
      </c>
      <c r="CD287" s="19">
        <f t="shared" ca="1" si="174"/>
        <v>26</v>
      </c>
      <c r="CE287" s="19">
        <f t="shared" ca="1" si="175"/>
        <v>70</v>
      </c>
      <c r="CF287" t="str">
        <f t="shared" ca="1" si="196"/>
        <v/>
      </c>
    </row>
    <row r="288" spans="8:84">
      <c r="H288">
        <f t="shared" ca="1" si="176"/>
        <v>1</v>
      </c>
      <c r="I288" cm="1">
        <f t="array" aca="1" ref="I288" ca="1">IF(H288=H287, I287, INDEX(Parties[Player ID], H288))</f>
        <v>1</v>
      </c>
      <c r="J288" t="str" cm="1">
        <f t="array" aca="1" ref="J288" ca="1">IF(I288=I287,J287, INDEX(Monsters[Name], I288))</f>
        <v>Hades</v>
      </c>
      <c r="K288" cm="1">
        <f t="array" aca="1" ref="K288" ca="1">IF(AND($H288=$H287, CF287=""), AO287, INDEX(Monsters[Health], $I288))</f>
        <v>33</v>
      </c>
      <c r="L288" cm="1">
        <f t="array" aca="1" ref="L288" ca="1">IF(AND($H288=$H287, $CF287=""), AP287, INDEX(Monsters[Stamina], $I288))</f>
        <v>50</v>
      </c>
      <c r="M288" s="19" cm="1">
        <f t="array" aca="1" ref="M288" ca="1">IF(AND($H288=$H287, $CF287=""), AQ287, INDEX(Monsters[Attack], $I288))</f>
        <v>70</v>
      </c>
      <c r="N288" s="19" cm="1">
        <f t="array" aca="1" ref="N288" ca="1">IF(AND($H288=$H287, $CF287=""), AR287, INDEX(Monsters[Defense], $I288))</f>
        <v>71</v>
      </c>
      <c r="O288" s="19" cm="1">
        <f t="array" aca="1" ref="O288" ca="1">IF(AND($H288=$H287, $CF287=""), AS287, INDEX(Monsters[Luck], $I288))</f>
        <v>50</v>
      </c>
      <c r="P288" cm="1">
        <f t="array" aca="1" ref="P288" ca="1">IF(I288=I287, P287, MATCH(INDEX(Monsters[Element], I288), Elements, 0))</f>
        <v>1</v>
      </c>
      <c r="Q288" s="4" cm="1">
        <f t="array" aca="1" ref="Q288" ca="1">INDEX(Monsters[Chance to Use 2], I288)</f>
        <v>0.55000000000000004</v>
      </c>
      <c r="R288" cm="1">
        <f t="array" aca="1" ref="R288" ca="1">INDEX(Monsters[Ability 1 ID], I288)</f>
        <v>1</v>
      </c>
      <c r="S288" cm="1">
        <f t="array" aca="1" ref="S288" ca="1">INDEX(Monsters[Ability 2 ID], I288)</f>
        <v>7</v>
      </c>
      <c r="T288" cm="1">
        <f t="array" aca="1" ref="T288" ca="1">INDEX(Abilities[Stamina Cost], R288)</f>
        <v>5</v>
      </c>
      <c r="U288" cm="1">
        <f t="array" aca="1" ref="U288" ca="1">INDEX(Abilities[Stamina Cost], S288)</f>
        <v>5</v>
      </c>
      <c r="V288">
        <f t="shared" ca="1" si="177"/>
        <v>1</v>
      </c>
      <c r="W288">
        <f t="shared" ca="1" si="178"/>
        <v>5</v>
      </c>
      <c r="X288">
        <f t="shared" ca="1" si="179"/>
        <v>5</v>
      </c>
      <c r="Y288">
        <f t="shared" ca="1" si="180"/>
        <v>1</v>
      </c>
      <c r="Z288">
        <f t="shared" ca="1" si="181"/>
        <v>1</v>
      </c>
      <c r="AA288" s="19" cm="1">
        <f t="array" aca="1" ref="AA288" ca="1">INDEX(Abilities[Element ID], $Z288)</f>
        <v>1</v>
      </c>
      <c r="AB288" s="19" cm="1">
        <f t="array" aca="1" ref="AB288" ca="1">INDEX(Abilities[Stamina Cost], $Z288)</f>
        <v>5</v>
      </c>
      <c r="AC288" s="19" cm="1">
        <f t="array" aca="1" ref="AC288" ca="1">INDEX(Abilities[Min Damage], $Z288)</f>
        <v>3.5</v>
      </c>
      <c r="AD288" s="19" cm="1">
        <f t="array" aca="1" ref="AD288" ca="1">INDEX(Abilities[Max Damage], $Z288)</f>
        <v>10</v>
      </c>
      <c r="AE288" s="15">
        <f t="shared" ca="1" si="182"/>
        <v>5.3493335880097357</v>
      </c>
      <c r="AF288" t="str" cm="1">
        <f t="array" aca="1" ref="AF288" ca="1">INDEX(Abilities[Special Effect], Z288)</f>
        <v>Hit Chance</v>
      </c>
      <c r="AG288" t="b" cm="1">
        <f t="array" aca="1" ref="AG288" ca="1">RAND() &lt;INDEX(Abilities[Effect Chance], Z288)*O288/100</f>
        <v>1</v>
      </c>
      <c r="AH288" t="str">
        <f t="shared" ca="1" si="183"/>
        <v>Hit Chance</v>
      </c>
      <c r="AI288" s="15">
        <f t="shared" ca="1" si="184"/>
        <v>5.3493335880097357</v>
      </c>
      <c r="AJ288" s="15">
        <f t="shared" ca="1" si="162"/>
        <v>16.575051689848106</v>
      </c>
      <c r="AK288" t="b">
        <f t="shared" ca="1" si="185"/>
        <v>0</v>
      </c>
      <c r="AL288" t="b">
        <f ca="1">AND(AK288, H288=COUNTA(Parties[Player Party]))</f>
        <v>0</v>
      </c>
      <c r="AM288" s="15" cm="1">
        <f t="array" aca="1" ref="AM288" ca="1">INDEX(ElementMultiplier, BM288, P288)*100/N288</f>
        <v>1.408450704225352</v>
      </c>
      <c r="AN288" s="15">
        <f t="shared" ca="1" si="163"/>
        <v>23</v>
      </c>
      <c r="AO288" s="19">
        <f t="shared" ca="1" si="164"/>
        <v>10</v>
      </c>
      <c r="AP288" s="19">
        <f t="shared" ca="1" si="165"/>
        <v>45</v>
      </c>
      <c r="AQ288" s="19">
        <f t="shared" ca="1" si="166"/>
        <v>70</v>
      </c>
      <c r="AR288" s="19">
        <f t="shared" ca="1" si="167"/>
        <v>71</v>
      </c>
      <c r="AS288" s="19">
        <f t="shared" ca="1" si="168"/>
        <v>50</v>
      </c>
      <c r="AT288">
        <f t="shared" ca="1" si="186"/>
        <v>1</v>
      </c>
      <c r="AU288" cm="1">
        <f t="array" aca="1" ref="AU288" ca="1">IF(AT288=AT287, AU287, INDEX(Parties[Opponent ID], AT288))</f>
        <v>8</v>
      </c>
      <c r="AV288" t="str" cm="1">
        <f t="array" aca="1" ref="AV288" ca="1">IF(AU288=AU287,AV287, INDEX(Monsters[Name], AU288))</f>
        <v>Ripper</v>
      </c>
      <c r="AW288" cm="1">
        <f t="array" aca="1" ref="AW288" ca="1">IF(AND($AT288=$AT287, $CF287=""), CA287, INDEX(Monsters[Health], $AU288))</f>
        <v>14</v>
      </c>
      <c r="AX288" cm="1">
        <f t="array" aca="1" ref="AX288" ca="1">IF(AND($AT288=$AT287, $CF287=""), CB287, INDEX(Monsters[Stamina], $AU288))</f>
        <v>59</v>
      </c>
      <c r="AY288" s="19" cm="1">
        <f t="array" aca="1" ref="AY288" ca="1">IF(AND($AT288=$AT287, $CF287=""), CC287, INDEX(Monsters[Attack], $AU288))</f>
        <v>100</v>
      </c>
      <c r="AZ288" s="19" cm="1">
        <f t="array" aca="1" ref="AZ288" ca="1">IF(AND($AT288=$AT287, $CF287=""), CD287, INDEX(Monsters[Defense], $AU288))</f>
        <v>26</v>
      </c>
      <c r="BA288" s="19" cm="1">
        <f t="array" aca="1" ref="BA288" ca="1">IF(AND($AT288=$AT287, $CF287=""), CE287, INDEX(Monsters[Luck], $AU288))</f>
        <v>70</v>
      </c>
      <c r="BB288" cm="1">
        <f t="array" aca="1" ref="BB288" ca="1">IF(AU288=AU287, BB287, MATCH(INDEX(Monsters[Element], AU288), Elements, 0))</f>
        <v>6</v>
      </c>
      <c r="BC288" s="4" cm="1">
        <f t="array" aca="1" ref="BC288" ca="1">INDEX(Monsters[Chance to Use 2], AU288)</f>
        <v>0.25</v>
      </c>
      <c r="BD288" cm="1">
        <f t="array" aca="1" ref="BD288" ca="1">INDEX(Monsters[Ability 1 ID], AU288)</f>
        <v>7</v>
      </c>
      <c r="BE288" cm="1">
        <f t="array" aca="1" ref="BE288" ca="1">INDEX(Monsters[Ability 2 ID], AU288)</f>
        <v>2</v>
      </c>
      <c r="BF288" cm="1">
        <f t="array" aca="1" ref="BF288" ca="1">INDEX(Abilities[Stamina Cost], BD288)</f>
        <v>5</v>
      </c>
      <c r="BG288" cm="1">
        <f t="array" aca="1" ref="BG288" ca="1">INDEX(Abilities[Stamina Cost], BE288)</f>
        <v>6</v>
      </c>
      <c r="BH288">
        <f t="shared" ca="1" si="187"/>
        <v>1</v>
      </c>
      <c r="BI288">
        <f t="shared" ca="1" si="188"/>
        <v>5</v>
      </c>
      <c r="BJ288">
        <f t="shared" ca="1" si="189"/>
        <v>6</v>
      </c>
      <c r="BK288">
        <f t="shared" ca="1" si="190"/>
        <v>2</v>
      </c>
      <c r="BL288">
        <f t="shared" ca="1" si="191"/>
        <v>2</v>
      </c>
      <c r="BM288" s="19" cm="1">
        <f t="array" aca="1" ref="BM288" ca="1">INDEX(Abilities[Element ID], $BL288)</f>
        <v>1</v>
      </c>
      <c r="BN288" s="19" cm="1">
        <f t="array" aca="1" ref="BN288" ca="1">INDEX(Abilities[Stamina Cost], $BL288)</f>
        <v>6</v>
      </c>
      <c r="BO288" s="19" cm="1">
        <f t="array" aca="1" ref="BO288" ca="1">INDEX(Abilities[Min Damage], $BL288)</f>
        <v>10</v>
      </c>
      <c r="BP288" s="19" cm="1">
        <f t="array" aca="1" ref="BP288" ca="1">INDEX(Abilities[Max Damage], $BL288)</f>
        <v>25</v>
      </c>
      <c r="BQ288" s="15">
        <f t="shared" ca="1" si="192"/>
        <v>16.575051689848106</v>
      </c>
      <c r="BR288" t="str" cm="1">
        <f t="array" aca="1" ref="BR288" ca="1">INDEX(Abilities[Special Effect], BL288)</f>
        <v>Sunder</v>
      </c>
      <c r="BS288" t="b" cm="1">
        <f t="array" aca="1" ref="BS288" ca="1">RAND() &lt;INDEX(Abilities[Effect Chance], BL288)*BA288/100</f>
        <v>0</v>
      </c>
      <c r="BT288" t="str">
        <f t="shared" ca="1" si="193"/>
        <v/>
      </c>
      <c r="BU288" s="15">
        <f t="shared" ca="1" si="194"/>
        <v>16.575051689848106</v>
      </c>
      <c r="BV288" s="15">
        <f t="shared" ca="1" si="169"/>
        <v>5.3493335880097357</v>
      </c>
      <c r="BW288" t="b">
        <f t="shared" ca="1" si="195"/>
        <v>1</v>
      </c>
      <c r="BX288" t="b">
        <f ca="1">AND(BW288, AT288=COUNTA(Parties[Opponent Party]))</f>
        <v>1</v>
      </c>
      <c r="BY288" s="15" cm="1">
        <f t="array" aca="1" ref="BY288" ca="1">INDEX(ElementMultiplier, AA288, BB288)*100/AZ288</f>
        <v>5.7692307692307692</v>
      </c>
      <c r="BZ288" s="19">
        <f t="shared" ca="1" si="170"/>
        <v>31</v>
      </c>
      <c r="CA288" s="19">
        <f t="shared" ca="1" si="171"/>
        <v>0</v>
      </c>
      <c r="CB288" s="19">
        <f t="shared" ca="1" si="172"/>
        <v>53</v>
      </c>
      <c r="CC288" s="19">
        <f t="shared" ca="1" si="173"/>
        <v>100</v>
      </c>
      <c r="CD288" s="19">
        <f t="shared" ca="1" si="174"/>
        <v>26</v>
      </c>
      <c r="CE288" s="19">
        <f t="shared" ca="1" si="175"/>
        <v>70</v>
      </c>
      <c r="CF288" t="str">
        <f t="shared" ca="1" si="196"/>
        <v>Player</v>
      </c>
    </row>
    <row r="289" spans="8:84">
      <c r="H289">
        <f t="shared" ca="1" si="176"/>
        <v>1</v>
      </c>
      <c r="I289" cm="1">
        <f t="array" aca="1" ref="I289" ca="1">IF(H289=H288, I288, INDEX(Parties[Player ID], H289))</f>
        <v>1</v>
      </c>
      <c r="J289" t="str" cm="1">
        <f t="array" aca="1" ref="J289" ca="1">IF(I289=I288,J288, INDEX(Monsters[Name], I289))</f>
        <v>Hades</v>
      </c>
      <c r="K289" cm="1">
        <f t="array" aca="1" ref="K289" ca="1">IF(AND($H289=$H288, CF288=""), AO288, INDEX(Monsters[Health], $I289))</f>
        <v>80</v>
      </c>
      <c r="L289" cm="1">
        <f t="array" aca="1" ref="L289" ca="1">IF(AND($H289=$H288, $CF288=""), AP288, INDEX(Monsters[Stamina], $I289))</f>
        <v>80</v>
      </c>
      <c r="M289" s="19" cm="1">
        <f t="array" aca="1" ref="M289" ca="1">IF(AND($H289=$H288, $CF288=""), AQ288, INDEX(Monsters[Attack], $I289))</f>
        <v>70</v>
      </c>
      <c r="N289" s="19" cm="1">
        <f t="array" aca="1" ref="N289" ca="1">IF(AND($H289=$H288, $CF288=""), AR288, INDEX(Monsters[Defense], $I289))</f>
        <v>65</v>
      </c>
      <c r="O289" s="19" cm="1">
        <f t="array" aca="1" ref="O289" ca="1">IF(AND($H289=$H288, $CF288=""), AS288, INDEX(Monsters[Luck], $I289))</f>
        <v>50</v>
      </c>
      <c r="P289" cm="1">
        <f t="array" aca="1" ref="P289" ca="1">IF(I289=I288, P288, MATCH(INDEX(Monsters[Element], I289), Elements, 0))</f>
        <v>1</v>
      </c>
      <c r="Q289" s="4" cm="1">
        <f t="array" aca="1" ref="Q289" ca="1">INDEX(Monsters[Chance to Use 2], I289)</f>
        <v>0.55000000000000004</v>
      </c>
      <c r="R289" cm="1">
        <f t="array" aca="1" ref="R289" ca="1">INDEX(Monsters[Ability 1 ID], I289)</f>
        <v>1</v>
      </c>
      <c r="S289" cm="1">
        <f t="array" aca="1" ref="S289" ca="1">INDEX(Monsters[Ability 2 ID], I289)</f>
        <v>7</v>
      </c>
      <c r="T289" cm="1">
        <f t="array" aca="1" ref="T289" ca="1">INDEX(Abilities[Stamina Cost], R289)</f>
        <v>5</v>
      </c>
      <c r="U289" cm="1">
        <f t="array" aca="1" ref="U289" ca="1">INDEX(Abilities[Stamina Cost], S289)</f>
        <v>5</v>
      </c>
      <c r="V289">
        <f t="shared" ca="1" si="177"/>
        <v>1</v>
      </c>
      <c r="W289">
        <f t="shared" ca="1" si="178"/>
        <v>5</v>
      </c>
      <c r="X289">
        <f t="shared" ca="1" si="179"/>
        <v>5</v>
      </c>
      <c r="Y289">
        <f t="shared" ca="1" si="180"/>
        <v>1</v>
      </c>
      <c r="Z289">
        <f t="shared" ca="1" si="181"/>
        <v>1</v>
      </c>
      <c r="AA289" s="19" cm="1">
        <f t="array" aca="1" ref="AA289" ca="1">INDEX(Abilities[Element ID], $Z289)</f>
        <v>1</v>
      </c>
      <c r="AB289" s="19" cm="1">
        <f t="array" aca="1" ref="AB289" ca="1">INDEX(Abilities[Stamina Cost], $Z289)</f>
        <v>5</v>
      </c>
      <c r="AC289" s="19" cm="1">
        <f t="array" aca="1" ref="AC289" ca="1">INDEX(Abilities[Min Damage], $Z289)</f>
        <v>3.5</v>
      </c>
      <c r="AD289" s="19" cm="1">
        <f t="array" aca="1" ref="AD289" ca="1">INDEX(Abilities[Max Damage], $Z289)</f>
        <v>10</v>
      </c>
      <c r="AE289" s="15">
        <f t="shared" ca="1" si="182"/>
        <v>3.5099691543049278</v>
      </c>
      <c r="AF289" t="str" cm="1">
        <f t="array" aca="1" ref="AF289" ca="1">INDEX(Abilities[Special Effect], Z289)</f>
        <v>Hit Chance</v>
      </c>
      <c r="AG289" t="b" cm="1">
        <f t="array" aca="1" ref="AG289" ca="1">RAND() &lt;INDEX(Abilities[Effect Chance], Z289)*O289/100</f>
        <v>0</v>
      </c>
      <c r="AH289" t="str">
        <f t="shared" ca="1" si="183"/>
        <v/>
      </c>
      <c r="AI289" s="15">
        <f t="shared" ca="1" si="184"/>
        <v>0</v>
      </c>
      <c r="AJ289" s="15">
        <f t="shared" ca="1" si="162"/>
        <v>5.506898077860459</v>
      </c>
      <c r="AK289" t="b">
        <f t="shared" ca="1" si="185"/>
        <v>0</v>
      </c>
      <c r="AL289" t="b">
        <f ca="1">AND(AK289, H289=COUNTA(Parties[Player Party]))</f>
        <v>0</v>
      </c>
      <c r="AM289" s="15" cm="1">
        <f t="array" aca="1" ref="AM289" ca="1">INDEX(ElementMultiplier, BM289, P289)*100/N289</f>
        <v>0.76923076923076927</v>
      </c>
      <c r="AN289" s="15">
        <f t="shared" ca="1" si="163"/>
        <v>4</v>
      </c>
      <c r="AO289" s="19">
        <f t="shared" ca="1" si="164"/>
        <v>76</v>
      </c>
      <c r="AP289" s="19">
        <f t="shared" ca="1" si="165"/>
        <v>75</v>
      </c>
      <c r="AQ289" s="19">
        <f t="shared" ca="1" si="166"/>
        <v>70</v>
      </c>
      <c r="AR289" s="19">
        <f t="shared" ca="1" si="167"/>
        <v>65</v>
      </c>
      <c r="AS289" s="19">
        <f t="shared" ca="1" si="168"/>
        <v>50</v>
      </c>
      <c r="AT289">
        <f t="shared" ca="1" si="186"/>
        <v>1</v>
      </c>
      <c r="AU289" cm="1">
        <f t="array" aca="1" ref="AU289" ca="1">IF(AT289=AT288, AU288, INDEX(Parties[Opponent ID], AT289))</f>
        <v>8</v>
      </c>
      <c r="AV289" t="str" cm="1">
        <f t="array" aca="1" ref="AV289" ca="1">IF(AU289=AU288,AV288, INDEX(Monsters[Name], AU289))</f>
        <v>Ripper</v>
      </c>
      <c r="AW289" cm="1">
        <f t="array" aca="1" ref="AW289" ca="1">IF(AND($AT289=$AT288, $CF288=""), CA288, INDEX(Monsters[Health], $AU289))</f>
        <v>120</v>
      </c>
      <c r="AX289" cm="1">
        <f t="array" aca="1" ref="AX289" ca="1">IF(AND($AT289=$AT288, $CF288=""), CB288, INDEX(Monsters[Stamina], $AU289))</f>
        <v>90</v>
      </c>
      <c r="AY289" s="19" cm="1">
        <f t="array" aca="1" ref="AY289" ca="1">IF(AND($AT289=$AT288, $CF288=""), CC288, INDEX(Monsters[Attack], $AU289))</f>
        <v>100</v>
      </c>
      <c r="AZ289" s="19" cm="1">
        <f t="array" aca="1" ref="AZ289" ca="1">IF(AND($AT289=$AT288, $CF288=""), CD288, INDEX(Monsters[Defense], $AU289))</f>
        <v>18</v>
      </c>
      <c r="BA289" s="19" cm="1">
        <f t="array" aca="1" ref="BA289" ca="1">IF(AND($AT289=$AT288, $CF288=""), CE288, INDEX(Monsters[Luck], $AU289))</f>
        <v>70</v>
      </c>
      <c r="BB289" cm="1">
        <f t="array" aca="1" ref="BB289" ca="1">IF(AU289=AU288, BB288, MATCH(INDEX(Monsters[Element], AU289), Elements, 0))</f>
        <v>6</v>
      </c>
      <c r="BC289" s="4" cm="1">
        <f t="array" aca="1" ref="BC289" ca="1">INDEX(Monsters[Chance to Use 2], AU289)</f>
        <v>0.25</v>
      </c>
      <c r="BD289" cm="1">
        <f t="array" aca="1" ref="BD289" ca="1">INDEX(Monsters[Ability 1 ID], AU289)</f>
        <v>7</v>
      </c>
      <c r="BE289" cm="1">
        <f t="array" aca="1" ref="BE289" ca="1">INDEX(Monsters[Ability 2 ID], AU289)</f>
        <v>2</v>
      </c>
      <c r="BF289" cm="1">
        <f t="array" aca="1" ref="BF289" ca="1">INDEX(Abilities[Stamina Cost], BD289)</f>
        <v>5</v>
      </c>
      <c r="BG289" cm="1">
        <f t="array" aca="1" ref="BG289" ca="1">INDEX(Abilities[Stamina Cost], BE289)</f>
        <v>6</v>
      </c>
      <c r="BH289">
        <f t="shared" ca="1" si="187"/>
        <v>1</v>
      </c>
      <c r="BI289">
        <f t="shared" ca="1" si="188"/>
        <v>5</v>
      </c>
      <c r="BJ289">
        <f t="shared" ca="1" si="189"/>
        <v>6</v>
      </c>
      <c r="BK289">
        <f t="shared" ca="1" si="190"/>
        <v>1</v>
      </c>
      <c r="BL289">
        <f t="shared" ca="1" si="191"/>
        <v>7</v>
      </c>
      <c r="BM289" s="19" cm="1">
        <f t="array" aca="1" ref="BM289" ca="1">INDEX(Abilities[Element ID], $BL289)</f>
        <v>3</v>
      </c>
      <c r="BN289" s="19" cm="1">
        <f t="array" aca="1" ref="BN289" ca="1">INDEX(Abilities[Stamina Cost], $BL289)</f>
        <v>5</v>
      </c>
      <c r="BO289" s="19" cm="1">
        <f t="array" aca="1" ref="BO289" ca="1">INDEX(Abilities[Min Damage], $BL289)</f>
        <v>5</v>
      </c>
      <c r="BP289" s="19" cm="1">
        <f t="array" aca="1" ref="BP289" ca="1">INDEX(Abilities[Max Damage], $BL289)</f>
        <v>10</v>
      </c>
      <c r="BQ289" s="15">
        <f t="shared" ca="1" si="192"/>
        <v>5.506898077860459</v>
      </c>
      <c r="BR289" t="str" cm="1">
        <f t="array" aca="1" ref="BR289" ca="1">INDEX(Abilities[Special Effect], BL289)</f>
        <v>Fortify</v>
      </c>
      <c r="BS289" t="b" cm="1">
        <f t="array" aca="1" ref="BS289" ca="1">RAND() &lt;INDEX(Abilities[Effect Chance], BL289)*BA289/100</f>
        <v>0</v>
      </c>
      <c r="BT289" t="str">
        <f t="shared" ca="1" si="193"/>
        <v/>
      </c>
      <c r="BU289" s="15">
        <f t="shared" ca="1" si="194"/>
        <v>5.506898077860459</v>
      </c>
      <c r="BV289" s="15">
        <f t="shared" ca="1" si="169"/>
        <v>0</v>
      </c>
      <c r="BW289" t="b">
        <f t="shared" ca="1" si="195"/>
        <v>0</v>
      </c>
      <c r="BX289" t="b">
        <f ca="1">AND(BW289, AT289=COUNTA(Parties[Opponent Party]))</f>
        <v>0</v>
      </c>
      <c r="BY289" s="15" cm="1">
        <f t="array" aca="1" ref="BY289" ca="1">INDEX(ElementMultiplier, AA289, BB289)*100/AZ289</f>
        <v>8.3333333333333339</v>
      </c>
      <c r="BZ289" s="19">
        <f t="shared" ca="1" si="170"/>
        <v>0</v>
      </c>
      <c r="CA289" s="19">
        <f t="shared" ca="1" si="171"/>
        <v>120</v>
      </c>
      <c r="CB289" s="19">
        <f t="shared" ca="1" si="172"/>
        <v>85</v>
      </c>
      <c r="CC289" s="19">
        <f t="shared" ca="1" si="173"/>
        <v>100</v>
      </c>
      <c r="CD289" s="19">
        <f t="shared" ca="1" si="174"/>
        <v>18</v>
      </c>
      <c r="CE289" s="19">
        <f t="shared" ca="1" si="175"/>
        <v>70</v>
      </c>
      <c r="CF289" t="str">
        <f t="shared" ca="1" si="196"/>
        <v/>
      </c>
    </row>
    <row r="290" spans="8:84">
      <c r="H290">
        <f t="shared" ca="1" si="176"/>
        <v>1</v>
      </c>
      <c r="I290" cm="1">
        <f t="array" aca="1" ref="I290" ca="1">IF(H290=H289, I289, INDEX(Parties[Player ID], H290))</f>
        <v>1</v>
      </c>
      <c r="J290" t="str" cm="1">
        <f t="array" aca="1" ref="J290" ca="1">IF(I290=I289,J289, INDEX(Monsters[Name], I290))</f>
        <v>Hades</v>
      </c>
      <c r="K290" cm="1">
        <f t="array" aca="1" ref="K290" ca="1">IF(AND($H290=$H289, CF289=""), AO289, INDEX(Monsters[Health], $I290))</f>
        <v>76</v>
      </c>
      <c r="L290" cm="1">
        <f t="array" aca="1" ref="L290" ca="1">IF(AND($H290=$H289, $CF289=""), AP289, INDEX(Monsters[Stamina], $I290))</f>
        <v>75</v>
      </c>
      <c r="M290" s="19" cm="1">
        <f t="array" aca="1" ref="M290" ca="1">IF(AND($H290=$H289, $CF289=""), AQ289, INDEX(Monsters[Attack], $I290))</f>
        <v>70</v>
      </c>
      <c r="N290" s="19" cm="1">
        <f t="array" aca="1" ref="N290" ca="1">IF(AND($H290=$H289, $CF289=""), AR289, INDEX(Monsters[Defense], $I290))</f>
        <v>65</v>
      </c>
      <c r="O290" s="19" cm="1">
        <f t="array" aca="1" ref="O290" ca="1">IF(AND($H290=$H289, $CF289=""), AS289, INDEX(Monsters[Luck], $I290))</f>
        <v>50</v>
      </c>
      <c r="P290" cm="1">
        <f t="array" aca="1" ref="P290" ca="1">IF(I290=I289, P289, MATCH(INDEX(Monsters[Element], I290), Elements, 0))</f>
        <v>1</v>
      </c>
      <c r="Q290" s="4" cm="1">
        <f t="array" aca="1" ref="Q290" ca="1">INDEX(Monsters[Chance to Use 2], I290)</f>
        <v>0.55000000000000004</v>
      </c>
      <c r="R290" cm="1">
        <f t="array" aca="1" ref="R290" ca="1">INDEX(Monsters[Ability 1 ID], I290)</f>
        <v>1</v>
      </c>
      <c r="S290" cm="1">
        <f t="array" aca="1" ref="S290" ca="1">INDEX(Monsters[Ability 2 ID], I290)</f>
        <v>7</v>
      </c>
      <c r="T290" cm="1">
        <f t="array" aca="1" ref="T290" ca="1">INDEX(Abilities[Stamina Cost], R290)</f>
        <v>5</v>
      </c>
      <c r="U290" cm="1">
        <f t="array" aca="1" ref="U290" ca="1">INDEX(Abilities[Stamina Cost], S290)</f>
        <v>5</v>
      </c>
      <c r="V290">
        <f t="shared" ca="1" si="177"/>
        <v>1</v>
      </c>
      <c r="W290">
        <f t="shared" ca="1" si="178"/>
        <v>5</v>
      </c>
      <c r="X290">
        <f t="shared" ca="1" si="179"/>
        <v>5</v>
      </c>
      <c r="Y290">
        <f t="shared" ca="1" si="180"/>
        <v>2</v>
      </c>
      <c r="Z290">
        <f t="shared" ca="1" si="181"/>
        <v>7</v>
      </c>
      <c r="AA290" s="19" cm="1">
        <f t="array" aca="1" ref="AA290" ca="1">INDEX(Abilities[Element ID], $Z290)</f>
        <v>3</v>
      </c>
      <c r="AB290" s="19" cm="1">
        <f t="array" aca="1" ref="AB290" ca="1">INDEX(Abilities[Stamina Cost], $Z290)</f>
        <v>5</v>
      </c>
      <c r="AC290" s="19" cm="1">
        <f t="array" aca="1" ref="AC290" ca="1">INDEX(Abilities[Min Damage], $Z290)</f>
        <v>5</v>
      </c>
      <c r="AD290" s="19" cm="1">
        <f t="array" aca="1" ref="AD290" ca="1">INDEX(Abilities[Max Damage], $Z290)</f>
        <v>10</v>
      </c>
      <c r="AE290" s="15">
        <f t="shared" ca="1" si="182"/>
        <v>5.3884145323230017</v>
      </c>
      <c r="AF290" t="str" cm="1">
        <f t="array" aca="1" ref="AF290" ca="1">INDEX(Abilities[Special Effect], Z290)</f>
        <v>Fortify</v>
      </c>
      <c r="AG290" t="b" cm="1">
        <f t="array" aca="1" ref="AG290" ca="1">RAND() &lt;INDEX(Abilities[Effect Chance], Z290)*O290/100</f>
        <v>0</v>
      </c>
      <c r="AH290" t="str">
        <f t="shared" ca="1" si="183"/>
        <v/>
      </c>
      <c r="AI290" s="15">
        <f t="shared" ca="1" si="184"/>
        <v>5.3884145323230017</v>
      </c>
      <c r="AJ290" s="15">
        <f t="shared" ca="1" si="162"/>
        <v>7.2455281260174305</v>
      </c>
      <c r="AK290" t="b">
        <f t="shared" ca="1" si="185"/>
        <v>0</v>
      </c>
      <c r="AL290" t="b">
        <f ca="1">AND(AK290, H290=COUNTA(Parties[Player Party]))</f>
        <v>0</v>
      </c>
      <c r="AM290" s="15" cm="1">
        <f t="array" aca="1" ref="AM290" ca="1">INDEX(ElementMultiplier, BM290, P290)*100/N290</f>
        <v>0.76923076923076927</v>
      </c>
      <c r="AN290" s="15">
        <f t="shared" ca="1" si="163"/>
        <v>6</v>
      </c>
      <c r="AO290" s="19">
        <f t="shared" ca="1" si="164"/>
        <v>70</v>
      </c>
      <c r="AP290" s="19">
        <f t="shared" ca="1" si="165"/>
        <v>70</v>
      </c>
      <c r="AQ290" s="19">
        <f t="shared" ca="1" si="166"/>
        <v>70</v>
      </c>
      <c r="AR290" s="19">
        <f t="shared" ca="1" si="167"/>
        <v>65</v>
      </c>
      <c r="AS290" s="19">
        <f t="shared" ca="1" si="168"/>
        <v>50</v>
      </c>
      <c r="AT290">
        <f t="shared" ca="1" si="186"/>
        <v>1</v>
      </c>
      <c r="AU290" cm="1">
        <f t="array" aca="1" ref="AU290" ca="1">IF(AT290=AT289, AU289, INDEX(Parties[Opponent ID], AT290))</f>
        <v>8</v>
      </c>
      <c r="AV290" t="str" cm="1">
        <f t="array" aca="1" ref="AV290" ca="1">IF(AU290=AU289,AV289, INDEX(Monsters[Name], AU290))</f>
        <v>Ripper</v>
      </c>
      <c r="AW290" cm="1">
        <f t="array" aca="1" ref="AW290" ca="1">IF(AND($AT290=$AT289, $CF289=""), CA289, INDEX(Monsters[Health], $AU290))</f>
        <v>120</v>
      </c>
      <c r="AX290" cm="1">
        <f t="array" aca="1" ref="AX290" ca="1">IF(AND($AT290=$AT289, $CF289=""), CB289, INDEX(Monsters[Stamina], $AU290))</f>
        <v>85</v>
      </c>
      <c r="AY290" s="19" cm="1">
        <f t="array" aca="1" ref="AY290" ca="1">IF(AND($AT290=$AT289, $CF289=""), CC289, INDEX(Monsters[Attack], $AU290))</f>
        <v>100</v>
      </c>
      <c r="AZ290" s="19" cm="1">
        <f t="array" aca="1" ref="AZ290" ca="1">IF(AND($AT290=$AT289, $CF289=""), CD289, INDEX(Monsters[Defense], $AU290))</f>
        <v>18</v>
      </c>
      <c r="BA290" s="19" cm="1">
        <f t="array" aca="1" ref="BA290" ca="1">IF(AND($AT290=$AT289, $CF289=""), CE289, INDEX(Monsters[Luck], $AU290))</f>
        <v>70</v>
      </c>
      <c r="BB290" cm="1">
        <f t="array" aca="1" ref="BB290" ca="1">IF(AU290=AU289, BB289, MATCH(INDEX(Monsters[Element], AU290), Elements, 0))</f>
        <v>6</v>
      </c>
      <c r="BC290" s="4" cm="1">
        <f t="array" aca="1" ref="BC290" ca="1">INDEX(Monsters[Chance to Use 2], AU290)</f>
        <v>0.25</v>
      </c>
      <c r="BD290" cm="1">
        <f t="array" aca="1" ref="BD290" ca="1">INDEX(Monsters[Ability 1 ID], AU290)</f>
        <v>7</v>
      </c>
      <c r="BE290" cm="1">
        <f t="array" aca="1" ref="BE290" ca="1">INDEX(Monsters[Ability 2 ID], AU290)</f>
        <v>2</v>
      </c>
      <c r="BF290" cm="1">
        <f t="array" aca="1" ref="BF290" ca="1">INDEX(Abilities[Stamina Cost], BD290)</f>
        <v>5</v>
      </c>
      <c r="BG290" cm="1">
        <f t="array" aca="1" ref="BG290" ca="1">INDEX(Abilities[Stamina Cost], BE290)</f>
        <v>6</v>
      </c>
      <c r="BH290">
        <f t="shared" ca="1" si="187"/>
        <v>1</v>
      </c>
      <c r="BI290">
        <f t="shared" ca="1" si="188"/>
        <v>5</v>
      </c>
      <c r="BJ290">
        <f t="shared" ca="1" si="189"/>
        <v>6</v>
      </c>
      <c r="BK290">
        <f t="shared" ca="1" si="190"/>
        <v>1</v>
      </c>
      <c r="BL290">
        <f t="shared" ca="1" si="191"/>
        <v>7</v>
      </c>
      <c r="BM290" s="19" cm="1">
        <f t="array" aca="1" ref="BM290" ca="1">INDEX(Abilities[Element ID], $BL290)</f>
        <v>3</v>
      </c>
      <c r="BN290" s="19" cm="1">
        <f t="array" aca="1" ref="BN290" ca="1">INDEX(Abilities[Stamina Cost], $BL290)</f>
        <v>5</v>
      </c>
      <c r="BO290" s="19" cm="1">
        <f t="array" aca="1" ref="BO290" ca="1">INDEX(Abilities[Min Damage], $BL290)</f>
        <v>5</v>
      </c>
      <c r="BP290" s="19" cm="1">
        <f t="array" aca="1" ref="BP290" ca="1">INDEX(Abilities[Max Damage], $BL290)</f>
        <v>10</v>
      </c>
      <c r="BQ290" s="15">
        <f t="shared" ca="1" si="192"/>
        <v>7.2455281260174305</v>
      </c>
      <c r="BR290" t="str" cm="1">
        <f t="array" aca="1" ref="BR290" ca="1">INDEX(Abilities[Special Effect], BL290)</f>
        <v>Fortify</v>
      </c>
      <c r="BS290" t="b" cm="1">
        <f t="array" aca="1" ref="BS290" ca="1">RAND() &lt;INDEX(Abilities[Effect Chance], BL290)*BA290/100</f>
        <v>0</v>
      </c>
      <c r="BT290" t="str">
        <f t="shared" ca="1" si="193"/>
        <v/>
      </c>
      <c r="BU290" s="15">
        <f t="shared" ca="1" si="194"/>
        <v>7.2455281260174305</v>
      </c>
      <c r="BV290" s="15">
        <f t="shared" ca="1" si="169"/>
        <v>5.3884145323230017</v>
      </c>
      <c r="BW290" t="b">
        <f t="shared" ca="1" si="195"/>
        <v>0</v>
      </c>
      <c r="BX290" t="b">
        <f ca="1">AND(BW290, AT290=COUNTA(Parties[Opponent Party]))</f>
        <v>0</v>
      </c>
      <c r="BY290" s="15" cm="1">
        <f t="array" aca="1" ref="BY290" ca="1">INDEX(ElementMultiplier, AA290, BB290)*100/AZ290</f>
        <v>5.5555555555555554</v>
      </c>
      <c r="BZ290" s="19">
        <f t="shared" ca="1" si="170"/>
        <v>30</v>
      </c>
      <c r="CA290" s="19">
        <f t="shared" ca="1" si="171"/>
        <v>90</v>
      </c>
      <c r="CB290" s="19">
        <f t="shared" ca="1" si="172"/>
        <v>80</v>
      </c>
      <c r="CC290" s="19">
        <f t="shared" ca="1" si="173"/>
        <v>100</v>
      </c>
      <c r="CD290" s="19">
        <f t="shared" ca="1" si="174"/>
        <v>18</v>
      </c>
      <c r="CE290" s="19">
        <f t="shared" ca="1" si="175"/>
        <v>70</v>
      </c>
      <c r="CF290" t="str">
        <f t="shared" ca="1" si="196"/>
        <v/>
      </c>
    </row>
    <row r="291" spans="8:84">
      <c r="H291">
        <f t="shared" ca="1" si="176"/>
        <v>1</v>
      </c>
      <c r="I291" cm="1">
        <f t="array" aca="1" ref="I291" ca="1">IF(H291=H290, I290, INDEX(Parties[Player ID], H291))</f>
        <v>1</v>
      </c>
      <c r="J291" t="str" cm="1">
        <f t="array" aca="1" ref="J291" ca="1">IF(I291=I290,J290, INDEX(Monsters[Name], I291))</f>
        <v>Hades</v>
      </c>
      <c r="K291" cm="1">
        <f t="array" aca="1" ref="K291" ca="1">IF(AND($H291=$H290, CF290=""), AO290, INDEX(Monsters[Health], $I291))</f>
        <v>70</v>
      </c>
      <c r="L291" cm="1">
        <f t="array" aca="1" ref="L291" ca="1">IF(AND($H291=$H290, $CF290=""), AP290, INDEX(Monsters[Stamina], $I291))</f>
        <v>70</v>
      </c>
      <c r="M291" s="19" cm="1">
        <f t="array" aca="1" ref="M291" ca="1">IF(AND($H291=$H290, $CF290=""), AQ290, INDEX(Monsters[Attack], $I291))</f>
        <v>70</v>
      </c>
      <c r="N291" s="19" cm="1">
        <f t="array" aca="1" ref="N291" ca="1">IF(AND($H291=$H290, $CF290=""), AR290, INDEX(Monsters[Defense], $I291))</f>
        <v>65</v>
      </c>
      <c r="O291" s="19" cm="1">
        <f t="array" aca="1" ref="O291" ca="1">IF(AND($H291=$H290, $CF290=""), AS290, INDEX(Monsters[Luck], $I291))</f>
        <v>50</v>
      </c>
      <c r="P291" cm="1">
        <f t="array" aca="1" ref="P291" ca="1">IF(I291=I290, P290, MATCH(INDEX(Monsters[Element], I291), Elements, 0))</f>
        <v>1</v>
      </c>
      <c r="Q291" s="4" cm="1">
        <f t="array" aca="1" ref="Q291" ca="1">INDEX(Monsters[Chance to Use 2], I291)</f>
        <v>0.55000000000000004</v>
      </c>
      <c r="R291" cm="1">
        <f t="array" aca="1" ref="R291" ca="1">INDEX(Monsters[Ability 1 ID], I291)</f>
        <v>1</v>
      </c>
      <c r="S291" cm="1">
        <f t="array" aca="1" ref="S291" ca="1">INDEX(Monsters[Ability 2 ID], I291)</f>
        <v>7</v>
      </c>
      <c r="T291" cm="1">
        <f t="array" aca="1" ref="T291" ca="1">INDEX(Abilities[Stamina Cost], R291)</f>
        <v>5</v>
      </c>
      <c r="U291" cm="1">
        <f t="array" aca="1" ref="U291" ca="1">INDEX(Abilities[Stamina Cost], S291)</f>
        <v>5</v>
      </c>
      <c r="V291">
        <f t="shared" ca="1" si="177"/>
        <v>1</v>
      </c>
      <c r="W291">
        <f t="shared" ca="1" si="178"/>
        <v>5</v>
      </c>
      <c r="X291">
        <f t="shared" ca="1" si="179"/>
        <v>5</v>
      </c>
      <c r="Y291">
        <f t="shared" ca="1" si="180"/>
        <v>2</v>
      </c>
      <c r="Z291">
        <f t="shared" ca="1" si="181"/>
        <v>7</v>
      </c>
      <c r="AA291" s="19" cm="1">
        <f t="array" aca="1" ref="AA291" ca="1">INDEX(Abilities[Element ID], $Z291)</f>
        <v>3</v>
      </c>
      <c r="AB291" s="19" cm="1">
        <f t="array" aca="1" ref="AB291" ca="1">INDEX(Abilities[Stamina Cost], $Z291)</f>
        <v>5</v>
      </c>
      <c r="AC291" s="19" cm="1">
        <f t="array" aca="1" ref="AC291" ca="1">INDEX(Abilities[Min Damage], $Z291)</f>
        <v>5</v>
      </c>
      <c r="AD291" s="19" cm="1">
        <f t="array" aca="1" ref="AD291" ca="1">INDEX(Abilities[Max Damage], $Z291)</f>
        <v>10</v>
      </c>
      <c r="AE291" s="15">
        <f t="shared" ca="1" si="182"/>
        <v>5.8093007354259809</v>
      </c>
      <c r="AF291" t="str" cm="1">
        <f t="array" aca="1" ref="AF291" ca="1">INDEX(Abilities[Special Effect], Z291)</f>
        <v>Fortify</v>
      </c>
      <c r="AG291" t="b" cm="1">
        <f t="array" aca="1" ref="AG291" ca="1">RAND() &lt;INDEX(Abilities[Effect Chance], Z291)*O291/100</f>
        <v>1</v>
      </c>
      <c r="AH291" t="str">
        <f t="shared" ca="1" si="183"/>
        <v>Fortify</v>
      </c>
      <c r="AI291" s="15">
        <f t="shared" ca="1" si="184"/>
        <v>5.8093007354259809</v>
      </c>
      <c r="AJ291" s="15">
        <f t="shared" ca="1" si="162"/>
        <v>7.2677434834836152</v>
      </c>
      <c r="AK291" t="b">
        <f t="shared" ca="1" si="185"/>
        <v>0</v>
      </c>
      <c r="AL291" t="b">
        <f ca="1">AND(AK291, H291=COUNTA(Parties[Player Party]))</f>
        <v>0</v>
      </c>
      <c r="AM291" s="15" cm="1">
        <f t="array" aca="1" ref="AM291" ca="1">INDEX(ElementMultiplier, BM291, P291)*100/N291</f>
        <v>0.76923076923076927</v>
      </c>
      <c r="AN291" s="15">
        <f t="shared" ca="1" si="163"/>
        <v>6</v>
      </c>
      <c r="AO291" s="19">
        <f t="shared" ca="1" si="164"/>
        <v>64</v>
      </c>
      <c r="AP291" s="19">
        <f t="shared" ca="1" si="165"/>
        <v>65</v>
      </c>
      <c r="AQ291" s="19">
        <f t="shared" ca="1" si="166"/>
        <v>70</v>
      </c>
      <c r="AR291" s="19">
        <f t="shared" ca="1" si="167"/>
        <v>72</v>
      </c>
      <c r="AS291" s="19">
        <f t="shared" ca="1" si="168"/>
        <v>50</v>
      </c>
      <c r="AT291">
        <f t="shared" ca="1" si="186"/>
        <v>1</v>
      </c>
      <c r="AU291" cm="1">
        <f t="array" aca="1" ref="AU291" ca="1">IF(AT291=AT290, AU290, INDEX(Parties[Opponent ID], AT291))</f>
        <v>8</v>
      </c>
      <c r="AV291" t="str" cm="1">
        <f t="array" aca="1" ref="AV291" ca="1">IF(AU291=AU290,AV290, INDEX(Monsters[Name], AU291))</f>
        <v>Ripper</v>
      </c>
      <c r="AW291" cm="1">
        <f t="array" aca="1" ref="AW291" ca="1">IF(AND($AT291=$AT290, $CF290=""), CA290, INDEX(Monsters[Health], $AU291))</f>
        <v>90</v>
      </c>
      <c r="AX291" cm="1">
        <f t="array" aca="1" ref="AX291" ca="1">IF(AND($AT291=$AT290, $CF290=""), CB290, INDEX(Monsters[Stamina], $AU291))</f>
        <v>80</v>
      </c>
      <c r="AY291" s="19" cm="1">
        <f t="array" aca="1" ref="AY291" ca="1">IF(AND($AT291=$AT290, $CF290=""), CC290, INDEX(Monsters[Attack], $AU291))</f>
        <v>100</v>
      </c>
      <c r="AZ291" s="19" cm="1">
        <f t="array" aca="1" ref="AZ291" ca="1">IF(AND($AT291=$AT290, $CF290=""), CD290, INDEX(Monsters[Defense], $AU291))</f>
        <v>18</v>
      </c>
      <c r="BA291" s="19" cm="1">
        <f t="array" aca="1" ref="BA291" ca="1">IF(AND($AT291=$AT290, $CF290=""), CE290, INDEX(Monsters[Luck], $AU291))</f>
        <v>70</v>
      </c>
      <c r="BB291" cm="1">
        <f t="array" aca="1" ref="BB291" ca="1">IF(AU291=AU290, BB290, MATCH(INDEX(Monsters[Element], AU291), Elements, 0))</f>
        <v>6</v>
      </c>
      <c r="BC291" s="4" cm="1">
        <f t="array" aca="1" ref="BC291" ca="1">INDEX(Monsters[Chance to Use 2], AU291)</f>
        <v>0.25</v>
      </c>
      <c r="BD291" cm="1">
        <f t="array" aca="1" ref="BD291" ca="1">INDEX(Monsters[Ability 1 ID], AU291)</f>
        <v>7</v>
      </c>
      <c r="BE291" cm="1">
        <f t="array" aca="1" ref="BE291" ca="1">INDEX(Monsters[Ability 2 ID], AU291)</f>
        <v>2</v>
      </c>
      <c r="BF291" cm="1">
        <f t="array" aca="1" ref="BF291" ca="1">INDEX(Abilities[Stamina Cost], BD291)</f>
        <v>5</v>
      </c>
      <c r="BG291" cm="1">
        <f t="array" aca="1" ref="BG291" ca="1">INDEX(Abilities[Stamina Cost], BE291)</f>
        <v>6</v>
      </c>
      <c r="BH291">
        <f t="shared" ca="1" si="187"/>
        <v>1</v>
      </c>
      <c r="BI291">
        <f t="shared" ca="1" si="188"/>
        <v>5</v>
      </c>
      <c r="BJ291">
        <f t="shared" ca="1" si="189"/>
        <v>6</v>
      </c>
      <c r="BK291">
        <f t="shared" ca="1" si="190"/>
        <v>1</v>
      </c>
      <c r="BL291">
        <f t="shared" ca="1" si="191"/>
        <v>7</v>
      </c>
      <c r="BM291" s="19" cm="1">
        <f t="array" aca="1" ref="BM291" ca="1">INDEX(Abilities[Element ID], $BL291)</f>
        <v>3</v>
      </c>
      <c r="BN291" s="19" cm="1">
        <f t="array" aca="1" ref="BN291" ca="1">INDEX(Abilities[Stamina Cost], $BL291)</f>
        <v>5</v>
      </c>
      <c r="BO291" s="19" cm="1">
        <f t="array" aca="1" ref="BO291" ca="1">INDEX(Abilities[Min Damage], $BL291)</f>
        <v>5</v>
      </c>
      <c r="BP291" s="19" cm="1">
        <f t="array" aca="1" ref="BP291" ca="1">INDEX(Abilities[Max Damage], $BL291)</f>
        <v>10</v>
      </c>
      <c r="BQ291" s="15">
        <f t="shared" ca="1" si="192"/>
        <v>7.2677434834836152</v>
      </c>
      <c r="BR291" t="str" cm="1">
        <f t="array" aca="1" ref="BR291" ca="1">INDEX(Abilities[Special Effect], BL291)</f>
        <v>Fortify</v>
      </c>
      <c r="BS291" t="b" cm="1">
        <f t="array" aca="1" ref="BS291" ca="1">RAND() &lt;INDEX(Abilities[Effect Chance], BL291)*BA291/100</f>
        <v>0</v>
      </c>
      <c r="BT291" t="str">
        <f t="shared" ca="1" si="193"/>
        <v/>
      </c>
      <c r="BU291" s="15">
        <f t="shared" ca="1" si="194"/>
        <v>7.2677434834836152</v>
      </c>
      <c r="BV291" s="15">
        <f t="shared" ca="1" si="169"/>
        <v>5.8093007354259809</v>
      </c>
      <c r="BW291" t="b">
        <f t="shared" ca="1" si="195"/>
        <v>0</v>
      </c>
      <c r="BX291" t="b">
        <f ca="1">AND(BW291, AT291=COUNTA(Parties[Opponent Party]))</f>
        <v>0</v>
      </c>
      <c r="BY291" s="15" cm="1">
        <f t="array" aca="1" ref="BY291" ca="1">INDEX(ElementMultiplier, AA291, BB291)*100/AZ291</f>
        <v>5.5555555555555554</v>
      </c>
      <c r="BZ291" s="19">
        <f t="shared" ca="1" si="170"/>
        <v>32</v>
      </c>
      <c r="CA291" s="19">
        <f t="shared" ca="1" si="171"/>
        <v>58</v>
      </c>
      <c r="CB291" s="19">
        <f t="shared" ca="1" si="172"/>
        <v>75</v>
      </c>
      <c r="CC291" s="19">
        <f t="shared" ca="1" si="173"/>
        <v>100</v>
      </c>
      <c r="CD291" s="19">
        <f t="shared" ca="1" si="174"/>
        <v>18</v>
      </c>
      <c r="CE291" s="19">
        <f t="shared" ca="1" si="175"/>
        <v>70</v>
      </c>
      <c r="CF291" t="str">
        <f t="shared" ca="1" si="196"/>
        <v/>
      </c>
    </row>
    <row r="292" spans="8:84">
      <c r="H292">
        <f t="shared" ca="1" si="176"/>
        <v>1</v>
      </c>
      <c r="I292" cm="1">
        <f t="array" aca="1" ref="I292" ca="1">IF(H292=H291, I291, INDEX(Parties[Player ID], H292))</f>
        <v>1</v>
      </c>
      <c r="J292" t="str" cm="1">
        <f t="array" aca="1" ref="J292" ca="1">IF(I292=I291,J291, INDEX(Monsters[Name], I292))</f>
        <v>Hades</v>
      </c>
      <c r="K292" cm="1">
        <f t="array" aca="1" ref="K292" ca="1">IF(AND($H292=$H291, CF291=""), AO291, INDEX(Monsters[Health], $I292))</f>
        <v>64</v>
      </c>
      <c r="L292" cm="1">
        <f t="array" aca="1" ref="L292" ca="1">IF(AND($H292=$H291, $CF291=""), AP291, INDEX(Monsters[Stamina], $I292))</f>
        <v>65</v>
      </c>
      <c r="M292" s="19" cm="1">
        <f t="array" aca="1" ref="M292" ca="1">IF(AND($H292=$H291, $CF291=""), AQ291, INDEX(Monsters[Attack], $I292))</f>
        <v>70</v>
      </c>
      <c r="N292" s="19" cm="1">
        <f t="array" aca="1" ref="N292" ca="1">IF(AND($H292=$H291, $CF291=""), AR291, INDEX(Monsters[Defense], $I292))</f>
        <v>72</v>
      </c>
      <c r="O292" s="19" cm="1">
        <f t="array" aca="1" ref="O292" ca="1">IF(AND($H292=$H291, $CF291=""), AS291, INDEX(Monsters[Luck], $I292))</f>
        <v>50</v>
      </c>
      <c r="P292" cm="1">
        <f t="array" aca="1" ref="P292" ca="1">IF(I292=I291, P291, MATCH(INDEX(Monsters[Element], I292), Elements, 0))</f>
        <v>1</v>
      </c>
      <c r="Q292" s="4" cm="1">
        <f t="array" aca="1" ref="Q292" ca="1">INDEX(Monsters[Chance to Use 2], I292)</f>
        <v>0.55000000000000004</v>
      </c>
      <c r="R292" cm="1">
        <f t="array" aca="1" ref="R292" ca="1">INDEX(Monsters[Ability 1 ID], I292)</f>
        <v>1</v>
      </c>
      <c r="S292" cm="1">
        <f t="array" aca="1" ref="S292" ca="1">INDEX(Monsters[Ability 2 ID], I292)</f>
        <v>7</v>
      </c>
      <c r="T292" cm="1">
        <f t="array" aca="1" ref="T292" ca="1">INDEX(Abilities[Stamina Cost], R292)</f>
        <v>5</v>
      </c>
      <c r="U292" cm="1">
        <f t="array" aca="1" ref="U292" ca="1">INDEX(Abilities[Stamina Cost], S292)</f>
        <v>5</v>
      </c>
      <c r="V292">
        <f t="shared" ca="1" si="177"/>
        <v>1</v>
      </c>
      <c r="W292">
        <f t="shared" ca="1" si="178"/>
        <v>5</v>
      </c>
      <c r="X292">
        <f t="shared" ca="1" si="179"/>
        <v>5</v>
      </c>
      <c r="Y292">
        <f t="shared" ca="1" si="180"/>
        <v>1</v>
      </c>
      <c r="Z292">
        <f t="shared" ca="1" si="181"/>
        <v>1</v>
      </c>
      <c r="AA292" s="19" cm="1">
        <f t="array" aca="1" ref="AA292" ca="1">INDEX(Abilities[Element ID], $Z292)</f>
        <v>1</v>
      </c>
      <c r="AB292" s="19" cm="1">
        <f t="array" aca="1" ref="AB292" ca="1">INDEX(Abilities[Stamina Cost], $Z292)</f>
        <v>5</v>
      </c>
      <c r="AC292" s="19" cm="1">
        <f t="array" aca="1" ref="AC292" ca="1">INDEX(Abilities[Min Damage], $Z292)</f>
        <v>3.5</v>
      </c>
      <c r="AD292" s="19" cm="1">
        <f t="array" aca="1" ref="AD292" ca="1">INDEX(Abilities[Max Damage], $Z292)</f>
        <v>10</v>
      </c>
      <c r="AE292" s="15">
        <f t="shared" ca="1" si="182"/>
        <v>3.3916522748431599</v>
      </c>
      <c r="AF292" t="str" cm="1">
        <f t="array" aca="1" ref="AF292" ca="1">INDEX(Abilities[Special Effect], Z292)</f>
        <v>Hit Chance</v>
      </c>
      <c r="AG292" t="b" cm="1">
        <f t="array" aca="1" ref="AG292" ca="1">RAND() &lt;INDEX(Abilities[Effect Chance], Z292)*O292/100</f>
        <v>1</v>
      </c>
      <c r="AH292" t="str">
        <f t="shared" ca="1" si="183"/>
        <v>Hit Chance</v>
      </c>
      <c r="AI292" s="15">
        <f t="shared" ca="1" si="184"/>
        <v>3.3916522748431599</v>
      </c>
      <c r="AJ292" s="15">
        <f t="shared" ca="1" si="162"/>
        <v>19.271334722162461</v>
      </c>
      <c r="AK292" t="b">
        <f t="shared" ca="1" si="185"/>
        <v>0</v>
      </c>
      <c r="AL292" t="b">
        <f ca="1">AND(AK292, H292=COUNTA(Parties[Player Party]))</f>
        <v>0</v>
      </c>
      <c r="AM292" s="15" cm="1">
        <f t="array" aca="1" ref="AM292" ca="1">INDEX(ElementMultiplier, BM292, P292)*100/N292</f>
        <v>1.3888888888888888</v>
      </c>
      <c r="AN292" s="15">
        <f t="shared" ca="1" si="163"/>
        <v>27</v>
      </c>
      <c r="AO292" s="19">
        <f t="shared" ca="1" si="164"/>
        <v>37</v>
      </c>
      <c r="AP292" s="19">
        <f t="shared" ca="1" si="165"/>
        <v>60</v>
      </c>
      <c r="AQ292" s="19">
        <f t="shared" ca="1" si="166"/>
        <v>70</v>
      </c>
      <c r="AR292" s="19">
        <f t="shared" ca="1" si="167"/>
        <v>72</v>
      </c>
      <c r="AS292" s="19">
        <f t="shared" ca="1" si="168"/>
        <v>50</v>
      </c>
      <c r="AT292">
        <f t="shared" ca="1" si="186"/>
        <v>1</v>
      </c>
      <c r="AU292" cm="1">
        <f t="array" aca="1" ref="AU292" ca="1">IF(AT292=AT291, AU291, INDEX(Parties[Opponent ID], AT292))</f>
        <v>8</v>
      </c>
      <c r="AV292" t="str" cm="1">
        <f t="array" aca="1" ref="AV292" ca="1">IF(AU292=AU291,AV291, INDEX(Monsters[Name], AU292))</f>
        <v>Ripper</v>
      </c>
      <c r="AW292" cm="1">
        <f t="array" aca="1" ref="AW292" ca="1">IF(AND($AT292=$AT291, $CF291=""), CA291, INDEX(Monsters[Health], $AU292))</f>
        <v>58</v>
      </c>
      <c r="AX292" cm="1">
        <f t="array" aca="1" ref="AX292" ca="1">IF(AND($AT292=$AT291, $CF291=""), CB291, INDEX(Monsters[Stamina], $AU292))</f>
        <v>75</v>
      </c>
      <c r="AY292" s="19" cm="1">
        <f t="array" aca="1" ref="AY292" ca="1">IF(AND($AT292=$AT291, $CF291=""), CC291, INDEX(Monsters[Attack], $AU292))</f>
        <v>100</v>
      </c>
      <c r="AZ292" s="19" cm="1">
        <f t="array" aca="1" ref="AZ292" ca="1">IF(AND($AT292=$AT291, $CF291=""), CD291, INDEX(Monsters[Defense], $AU292))</f>
        <v>18</v>
      </c>
      <c r="BA292" s="19" cm="1">
        <f t="array" aca="1" ref="BA292" ca="1">IF(AND($AT292=$AT291, $CF291=""), CE291, INDEX(Monsters[Luck], $AU292))</f>
        <v>70</v>
      </c>
      <c r="BB292" cm="1">
        <f t="array" aca="1" ref="BB292" ca="1">IF(AU292=AU291, BB291, MATCH(INDEX(Monsters[Element], AU292), Elements, 0))</f>
        <v>6</v>
      </c>
      <c r="BC292" s="4" cm="1">
        <f t="array" aca="1" ref="BC292" ca="1">INDEX(Monsters[Chance to Use 2], AU292)</f>
        <v>0.25</v>
      </c>
      <c r="BD292" cm="1">
        <f t="array" aca="1" ref="BD292" ca="1">INDEX(Monsters[Ability 1 ID], AU292)</f>
        <v>7</v>
      </c>
      <c r="BE292" cm="1">
        <f t="array" aca="1" ref="BE292" ca="1">INDEX(Monsters[Ability 2 ID], AU292)</f>
        <v>2</v>
      </c>
      <c r="BF292" cm="1">
        <f t="array" aca="1" ref="BF292" ca="1">INDEX(Abilities[Stamina Cost], BD292)</f>
        <v>5</v>
      </c>
      <c r="BG292" cm="1">
        <f t="array" aca="1" ref="BG292" ca="1">INDEX(Abilities[Stamina Cost], BE292)</f>
        <v>6</v>
      </c>
      <c r="BH292">
        <f t="shared" ca="1" si="187"/>
        <v>1</v>
      </c>
      <c r="BI292">
        <f t="shared" ca="1" si="188"/>
        <v>5</v>
      </c>
      <c r="BJ292">
        <f t="shared" ca="1" si="189"/>
        <v>6</v>
      </c>
      <c r="BK292">
        <f t="shared" ca="1" si="190"/>
        <v>2</v>
      </c>
      <c r="BL292">
        <f t="shared" ca="1" si="191"/>
        <v>2</v>
      </c>
      <c r="BM292" s="19" cm="1">
        <f t="array" aca="1" ref="BM292" ca="1">INDEX(Abilities[Element ID], $BL292)</f>
        <v>1</v>
      </c>
      <c r="BN292" s="19" cm="1">
        <f t="array" aca="1" ref="BN292" ca="1">INDEX(Abilities[Stamina Cost], $BL292)</f>
        <v>6</v>
      </c>
      <c r="BO292" s="19" cm="1">
        <f t="array" aca="1" ref="BO292" ca="1">INDEX(Abilities[Min Damage], $BL292)</f>
        <v>10</v>
      </c>
      <c r="BP292" s="19" cm="1">
        <f t="array" aca="1" ref="BP292" ca="1">INDEX(Abilities[Max Damage], $BL292)</f>
        <v>25</v>
      </c>
      <c r="BQ292" s="15">
        <f t="shared" ca="1" si="192"/>
        <v>19.271334722162461</v>
      </c>
      <c r="BR292" t="str" cm="1">
        <f t="array" aca="1" ref="BR292" ca="1">INDEX(Abilities[Special Effect], BL292)</f>
        <v>Sunder</v>
      </c>
      <c r="BS292" t="b" cm="1">
        <f t="array" aca="1" ref="BS292" ca="1">RAND() &lt;INDEX(Abilities[Effect Chance], BL292)*BA292/100</f>
        <v>0</v>
      </c>
      <c r="BT292" t="str">
        <f t="shared" ca="1" si="193"/>
        <v/>
      </c>
      <c r="BU292" s="15">
        <f t="shared" ca="1" si="194"/>
        <v>19.271334722162461</v>
      </c>
      <c r="BV292" s="15">
        <f t="shared" ca="1" si="169"/>
        <v>3.3916522748431599</v>
      </c>
      <c r="BW292" t="b">
        <f t="shared" ca="1" si="195"/>
        <v>0</v>
      </c>
      <c r="BX292" t="b">
        <f ca="1">AND(BW292, AT292=COUNTA(Parties[Opponent Party]))</f>
        <v>0</v>
      </c>
      <c r="BY292" s="15" cm="1">
        <f t="array" aca="1" ref="BY292" ca="1">INDEX(ElementMultiplier, AA292, BB292)*100/AZ292</f>
        <v>8.3333333333333339</v>
      </c>
      <c r="BZ292" s="19">
        <f t="shared" ca="1" si="170"/>
        <v>28</v>
      </c>
      <c r="CA292" s="19">
        <f t="shared" ca="1" si="171"/>
        <v>30</v>
      </c>
      <c r="CB292" s="19">
        <f t="shared" ca="1" si="172"/>
        <v>69</v>
      </c>
      <c r="CC292" s="19">
        <f t="shared" ca="1" si="173"/>
        <v>100</v>
      </c>
      <c r="CD292" s="19">
        <f t="shared" ca="1" si="174"/>
        <v>18</v>
      </c>
      <c r="CE292" s="19">
        <f t="shared" ca="1" si="175"/>
        <v>70</v>
      </c>
      <c r="CF292" t="str">
        <f t="shared" ca="1" si="196"/>
        <v/>
      </c>
    </row>
    <row r="293" spans="8:84">
      <c r="H293">
        <f t="shared" ca="1" si="176"/>
        <v>1</v>
      </c>
      <c r="I293" cm="1">
        <f t="array" aca="1" ref="I293" ca="1">IF(H293=H292, I292, INDEX(Parties[Player ID], H293))</f>
        <v>1</v>
      </c>
      <c r="J293" t="str" cm="1">
        <f t="array" aca="1" ref="J293" ca="1">IF(I293=I292,J292, INDEX(Monsters[Name], I293))</f>
        <v>Hades</v>
      </c>
      <c r="K293" cm="1">
        <f t="array" aca="1" ref="K293" ca="1">IF(AND($H293=$H292, CF292=""), AO292, INDEX(Monsters[Health], $I293))</f>
        <v>37</v>
      </c>
      <c r="L293" cm="1">
        <f t="array" aca="1" ref="L293" ca="1">IF(AND($H293=$H292, $CF292=""), AP292, INDEX(Monsters[Stamina], $I293))</f>
        <v>60</v>
      </c>
      <c r="M293" s="19" cm="1">
        <f t="array" aca="1" ref="M293" ca="1">IF(AND($H293=$H292, $CF292=""), AQ292, INDEX(Monsters[Attack], $I293))</f>
        <v>70</v>
      </c>
      <c r="N293" s="19" cm="1">
        <f t="array" aca="1" ref="N293" ca="1">IF(AND($H293=$H292, $CF292=""), AR292, INDEX(Monsters[Defense], $I293))</f>
        <v>72</v>
      </c>
      <c r="O293" s="19" cm="1">
        <f t="array" aca="1" ref="O293" ca="1">IF(AND($H293=$H292, $CF292=""), AS292, INDEX(Monsters[Luck], $I293))</f>
        <v>50</v>
      </c>
      <c r="P293" cm="1">
        <f t="array" aca="1" ref="P293" ca="1">IF(I293=I292, P292, MATCH(INDEX(Monsters[Element], I293), Elements, 0))</f>
        <v>1</v>
      </c>
      <c r="Q293" s="4" cm="1">
        <f t="array" aca="1" ref="Q293" ca="1">INDEX(Monsters[Chance to Use 2], I293)</f>
        <v>0.55000000000000004</v>
      </c>
      <c r="R293" cm="1">
        <f t="array" aca="1" ref="R293" ca="1">INDEX(Monsters[Ability 1 ID], I293)</f>
        <v>1</v>
      </c>
      <c r="S293" cm="1">
        <f t="array" aca="1" ref="S293" ca="1">INDEX(Monsters[Ability 2 ID], I293)</f>
        <v>7</v>
      </c>
      <c r="T293" cm="1">
        <f t="array" aca="1" ref="T293" ca="1">INDEX(Abilities[Stamina Cost], R293)</f>
        <v>5</v>
      </c>
      <c r="U293" cm="1">
        <f t="array" aca="1" ref="U293" ca="1">INDEX(Abilities[Stamina Cost], S293)</f>
        <v>5</v>
      </c>
      <c r="V293">
        <f t="shared" ca="1" si="177"/>
        <v>1</v>
      </c>
      <c r="W293">
        <f t="shared" ca="1" si="178"/>
        <v>5</v>
      </c>
      <c r="X293">
        <f t="shared" ca="1" si="179"/>
        <v>5</v>
      </c>
      <c r="Y293">
        <f t="shared" ca="1" si="180"/>
        <v>1</v>
      </c>
      <c r="Z293">
        <f t="shared" ca="1" si="181"/>
        <v>1</v>
      </c>
      <c r="AA293" s="19" cm="1">
        <f t="array" aca="1" ref="AA293" ca="1">INDEX(Abilities[Element ID], $Z293)</f>
        <v>1</v>
      </c>
      <c r="AB293" s="19" cm="1">
        <f t="array" aca="1" ref="AB293" ca="1">INDEX(Abilities[Stamina Cost], $Z293)</f>
        <v>5</v>
      </c>
      <c r="AC293" s="19" cm="1">
        <f t="array" aca="1" ref="AC293" ca="1">INDEX(Abilities[Min Damage], $Z293)</f>
        <v>3.5</v>
      </c>
      <c r="AD293" s="19" cm="1">
        <f t="array" aca="1" ref="AD293" ca="1">INDEX(Abilities[Max Damage], $Z293)</f>
        <v>10</v>
      </c>
      <c r="AE293" s="15">
        <f t="shared" ca="1" si="182"/>
        <v>4.8356295702766712</v>
      </c>
      <c r="AF293" t="str" cm="1">
        <f t="array" aca="1" ref="AF293" ca="1">INDEX(Abilities[Special Effect], Z293)</f>
        <v>Hit Chance</v>
      </c>
      <c r="AG293" t="b" cm="1">
        <f t="array" aca="1" ref="AG293" ca="1">RAND() &lt;INDEX(Abilities[Effect Chance], Z293)*O293/100</f>
        <v>0</v>
      </c>
      <c r="AH293" t="str">
        <f t="shared" ca="1" si="183"/>
        <v/>
      </c>
      <c r="AI293" s="15">
        <f t="shared" ca="1" si="184"/>
        <v>0</v>
      </c>
      <c r="AJ293" s="15">
        <f t="shared" ca="1" si="162"/>
        <v>8.3054245273565126</v>
      </c>
      <c r="AK293" t="b">
        <f t="shared" ca="1" si="185"/>
        <v>0</v>
      </c>
      <c r="AL293" t="b">
        <f ca="1">AND(AK293, H293=COUNTA(Parties[Player Party]))</f>
        <v>0</v>
      </c>
      <c r="AM293" s="15" cm="1">
        <f t="array" aca="1" ref="AM293" ca="1">INDEX(ElementMultiplier, BM293, P293)*100/N293</f>
        <v>0.69444444444444442</v>
      </c>
      <c r="AN293" s="15">
        <f t="shared" ca="1" si="163"/>
        <v>6</v>
      </c>
      <c r="AO293" s="19">
        <f t="shared" ca="1" si="164"/>
        <v>31</v>
      </c>
      <c r="AP293" s="19">
        <f t="shared" ca="1" si="165"/>
        <v>55</v>
      </c>
      <c r="AQ293" s="19">
        <f t="shared" ca="1" si="166"/>
        <v>70</v>
      </c>
      <c r="AR293" s="19">
        <f t="shared" ca="1" si="167"/>
        <v>72</v>
      </c>
      <c r="AS293" s="19">
        <f t="shared" ca="1" si="168"/>
        <v>50</v>
      </c>
      <c r="AT293">
        <f t="shared" ca="1" si="186"/>
        <v>1</v>
      </c>
      <c r="AU293" cm="1">
        <f t="array" aca="1" ref="AU293" ca="1">IF(AT293=AT292, AU292, INDEX(Parties[Opponent ID], AT293))</f>
        <v>8</v>
      </c>
      <c r="AV293" t="str" cm="1">
        <f t="array" aca="1" ref="AV293" ca="1">IF(AU293=AU292,AV292, INDEX(Monsters[Name], AU293))</f>
        <v>Ripper</v>
      </c>
      <c r="AW293" cm="1">
        <f t="array" aca="1" ref="AW293" ca="1">IF(AND($AT293=$AT292, $CF292=""), CA292, INDEX(Monsters[Health], $AU293))</f>
        <v>30</v>
      </c>
      <c r="AX293" cm="1">
        <f t="array" aca="1" ref="AX293" ca="1">IF(AND($AT293=$AT292, $CF292=""), CB292, INDEX(Monsters[Stamina], $AU293))</f>
        <v>69</v>
      </c>
      <c r="AY293" s="19" cm="1">
        <f t="array" aca="1" ref="AY293" ca="1">IF(AND($AT293=$AT292, $CF292=""), CC292, INDEX(Monsters[Attack], $AU293))</f>
        <v>100</v>
      </c>
      <c r="AZ293" s="19" cm="1">
        <f t="array" aca="1" ref="AZ293" ca="1">IF(AND($AT293=$AT292, $CF292=""), CD292, INDEX(Monsters[Defense], $AU293))</f>
        <v>18</v>
      </c>
      <c r="BA293" s="19" cm="1">
        <f t="array" aca="1" ref="BA293" ca="1">IF(AND($AT293=$AT292, $CF292=""), CE292, INDEX(Monsters[Luck], $AU293))</f>
        <v>70</v>
      </c>
      <c r="BB293" cm="1">
        <f t="array" aca="1" ref="BB293" ca="1">IF(AU293=AU292, BB292, MATCH(INDEX(Monsters[Element], AU293), Elements, 0))</f>
        <v>6</v>
      </c>
      <c r="BC293" s="4" cm="1">
        <f t="array" aca="1" ref="BC293" ca="1">INDEX(Monsters[Chance to Use 2], AU293)</f>
        <v>0.25</v>
      </c>
      <c r="BD293" cm="1">
        <f t="array" aca="1" ref="BD293" ca="1">INDEX(Monsters[Ability 1 ID], AU293)</f>
        <v>7</v>
      </c>
      <c r="BE293" cm="1">
        <f t="array" aca="1" ref="BE293" ca="1">INDEX(Monsters[Ability 2 ID], AU293)</f>
        <v>2</v>
      </c>
      <c r="BF293" cm="1">
        <f t="array" aca="1" ref="BF293" ca="1">INDEX(Abilities[Stamina Cost], BD293)</f>
        <v>5</v>
      </c>
      <c r="BG293" cm="1">
        <f t="array" aca="1" ref="BG293" ca="1">INDEX(Abilities[Stamina Cost], BE293)</f>
        <v>6</v>
      </c>
      <c r="BH293">
        <f t="shared" ca="1" si="187"/>
        <v>1</v>
      </c>
      <c r="BI293">
        <f t="shared" ca="1" si="188"/>
        <v>5</v>
      </c>
      <c r="BJ293">
        <f t="shared" ca="1" si="189"/>
        <v>6</v>
      </c>
      <c r="BK293">
        <f t="shared" ca="1" si="190"/>
        <v>1</v>
      </c>
      <c r="BL293">
        <f t="shared" ca="1" si="191"/>
        <v>7</v>
      </c>
      <c r="BM293" s="19" cm="1">
        <f t="array" aca="1" ref="BM293" ca="1">INDEX(Abilities[Element ID], $BL293)</f>
        <v>3</v>
      </c>
      <c r="BN293" s="19" cm="1">
        <f t="array" aca="1" ref="BN293" ca="1">INDEX(Abilities[Stamina Cost], $BL293)</f>
        <v>5</v>
      </c>
      <c r="BO293" s="19" cm="1">
        <f t="array" aca="1" ref="BO293" ca="1">INDEX(Abilities[Min Damage], $BL293)</f>
        <v>5</v>
      </c>
      <c r="BP293" s="19" cm="1">
        <f t="array" aca="1" ref="BP293" ca="1">INDEX(Abilities[Max Damage], $BL293)</f>
        <v>10</v>
      </c>
      <c r="BQ293" s="15">
        <f t="shared" ca="1" si="192"/>
        <v>8.3054245273565126</v>
      </c>
      <c r="BR293" t="str" cm="1">
        <f t="array" aca="1" ref="BR293" ca="1">INDEX(Abilities[Special Effect], BL293)</f>
        <v>Fortify</v>
      </c>
      <c r="BS293" t="b" cm="1">
        <f t="array" aca="1" ref="BS293" ca="1">RAND() &lt;INDEX(Abilities[Effect Chance], BL293)*BA293/100</f>
        <v>1</v>
      </c>
      <c r="BT293" t="str">
        <f t="shared" ca="1" si="193"/>
        <v>Fortify</v>
      </c>
      <c r="BU293" s="15">
        <f t="shared" ca="1" si="194"/>
        <v>8.3054245273565126</v>
      </c>
      <c r="BV293" s="15">
        <f t="shared" ca="1" si="169"/>
        <v>0</v>
      </c>
      <c r="BW293" t="b">
        <f t="shared" ca="1" si="195"/>
        <v>0</v>
      </c>
      <c r="BX293" t="b">
        <f ca="1">AND(BW293, AT293=COUNTA(Parties[Opponent Party]))</f>
        <v>0</v>
      </c>
      <c r="BY293" s="15" cm="1">
        <f t="array" aca="1" ref="BY293" ca="1">INDEX(ElementMultiplier, AA293, BB293)*100/AZ293</f>
        <v>8.3333333333333339</v>
      </c>
      <c r="BZ293" s="19">
        <f t="shared" ca="1" si="170"/>
        <v>0</v>
      </c>
      <c r="CA293" s="19">
        <f t="shared" ca="1" si="171"/>
        <v>30</v>
      </c>
      <c r="CB293" s="19">
        <f t="shared" ca="1" si="172"/>
        <v>64</v>
      </c>
      <c r="CC293" s="19">
        <f t="shared" ca="1" si="173"/>
        <v>100</v>
      </c>
      <c r="CD293" s="19">
        <f t="shared" ca="1" si="174"/>
        <v>20</v>
      </c>
      <c r="CE293" s="19">
        <f t="shared" ca="1" si="175"/>
        <v>70</v>
      </c>
      <c r="CF293" t="str">
        <f t="shared" ca="1" si="196"/>
        <v/>
      </c>
    </row>
    <row r="294" spans="8:84">
      <c r="H294">
        <f t="shared" ca="1" si="176"/>
        <v>1</v>
      </c>
      <c r="I294" cm="1">
        <f t="array" aca="1" ref="I294" ca="1">IF(H294=H293, I293, INDEX(Parties[Player ID], H294))</f>
        <v>1</v>
      </c>
      <c r="J294" t="str" cm="1">
        <f t="array" aca="1" ref="J294" ca="1">IF(I294=I293,J293, INDEX(Monsters[Name], I294))</f>
        <v>Hades</v>
      </c>
      <c r="K294" cm="1">
        <f t="array" aca="1" ref="K294" ca="1">IF(AND($H294=$H293, CF293=""), AO293, INDEX(Monsters[Health], $I294))</f>
        <v>31</v>
      </c>
      <c r="L294" cm="1">
        <f t="array" aca="1" ref="L294" ca="1">IF(AND($H294=$H293, $CF293=""), AP293, INDEX(Monsters[Stamina], $I294))</f>
        <v>55</v>
      </c>
      <c r="M294" s="19" cm="1">
        <f t="array" aca="1" ref="M294" ca="1">IF(AND($H294=$H293, $CF293=""), AQ293, INDEX(Monsters[Attack], $I294))</f>
        <v>70</v>
      </c>
      <c r="N294" s="19" cm="1">
        <f t="array" aca="1" ref="N294" ca="1">IF(AND($H294=$H293, $CF293=""), AR293, INDEX(Monsters[Defense], $I294))</f>
        <v>72</v>
      </c>
      <c r="O294" s="19" cm="1">
        <f t="array" aca="1" ref="O294" ca="1">IF(AND($H294=$H293, $CF293=""), AS293, INDEX(Monsters[Luck], $I294))</f>
        <v>50</v>
      </c>
      <c r="P294" cm="1">
        <f t="array" aca="1" ref="P294" ca="1">IF(I294=I293, P293, MATCH(INDEX(Monsters[Element], I294), Elements, 0))</f>
        <v>1</v>
      </c>
      <c r="Q294" s="4" cm="1">
        <f t="array" aca="1" ref="Q294" ca="1">INDEX(Monsters[Chance to Use 2], I294)</f>
        <v>0.55000000000000004</v>
      </c>
      <c r="R294" cm="1">
        <f t="array" aca="1" ref="R294" ca="1">INDEX(Monsters[Ability 1 ID], I294)</f>
        <v>1</v>
      </c>
      <c r="S294" cm="1">
        <f t="array" aca="1" ref="S294" ca="1">INDEX(Monsters[Ability 2 ID], I294)</f>
        <v>7</v>
      </c>
      <c r="T294" cm="1">
        <f t="array" aca="1" ref="T294" ca="1">INDEX(Abilities[Stamina Cost], R294)</f>
        <v>5</v>
      </c>
      <c r="U294" cm="1">
        <f t="array" aca="1" ref="U294" ca="1">INDEX(Abilities[Stamina Cost], S294)</f>
        <v>5</v>
      </c>
      <c r="V294">
        <f t="shared" ca="1" si="177"/>
        <v>1</v>
      </c>
      <c r="W294">
        <f t="shared" ca="1" si="178"/>
        <v>5</v>
      </c>
      <c r="X294">
        <f t="shared" ca="1" si="179"/>
        <v>5</v>
      </c>
      <c r="Y294">
        <f t="shared" ca="1" si="180"/>
        <v>2</v>
      </c>
      <c r="Z294">
        <f t="shared" ca="1" si="181"/>
        <v>7</v>
      </c>
      <c r="AA294" s="19" cm="1">
        <f t="array" aca="1" ref="AA294" ca="1">INDEX(Abilities[Element ID], $Z294)</f>
        <v>3</v>
      </c>
      <c r="AB294" s="19" cm="1">
        <f t="array" aca="1" ref="AB294" ca="1">INDEX(Abilities[Stamina Cost], $Z294)</f>
        <v>5</v>
      </c>
      <c r="AC294" s="19" cm="1">
        <f t="array" aca="1" ref="AC294" ca="1">INDEX(Abilities[Min Damage], $Z294)</f>
        <v>5</v>
      </c>
      <c r="AD294" s="19" cm="1">
        <f t="array" aca="1" ref="AD294" ca="1">INDEX(Abilities[Max Damage], $Z294)</f>
        <v>10</v>
      </c>
      <c r="AE294" s="15">
        <f t="shared" ca="1" si="182"/>
        <v>4.7095838587129677</v>
      </c>
      <c r="AF294" t="str" cm="1">
        <f t="array" aca="1" ref="AF294" ca="1">INDEX(Abilities[Special Effect], Z294)</f>
        <v>Fortify</v>
      </c>
      <c r="AG294" t="b" cm="1">
        <f t="array" aca="1" ref="AG294" ca="1">RAND() &lt;INDEX(Abilities[Effect Chance], Z294)*O294/100</f>
        <v>0</v>
      </c>
      <c r="AH294" t="str">
        <f t="shared" ca="1" si="183"/>
        <v/>
      </c>
      <c r="AI294" s="15">
        <f t="shared" ca="1" si="184"/>
        <v>4.7095838587129677</v>
      </c>
      <c r="AJ294" s="15">
        <f t="shared" ca="1" si="162"/>
        <v>6.6089770303509239</v>
      </c>
      <c r="AK294" t="b">
        <f t="shared" ca="1" si="185"/>
        <v>0</v>
      </c>
      <c r="AL294" t="b">
        <f ca="1">AND(AK294, H294=COUNTA(Parties[Player Party]))</f>
        <v>0</v>
      </c>
      <c r="AM294" s="15" cm="1">
        <f t="array" aca="1" ref="AM294" ca="1">INDEX(ElementMultiplier, BM294, P294)*100/N294</f>
        <v>0.69444444444444442</v>
      </c>
      <c r="AN294" s="15">
        <f t="shared" ca="1" si="163"/>
        <v>5</v>
      </c>
      <c r="AO294" s="19">
        <f t="shared" ca="1" si="164"/>
        <v>26</v>
      </c>
      <c r="AP294" s="19">
        <f t="shared" ca="1" si="165"/>
        <v>50</v>
      </c>
      <c r="AQ294" s="19">
        <f t="shared" ca="1" si="166"/>
        <v>70</v>
      </c>
      <c r="AR294" s="19">
        <f t="shared" ca="1" si="167"/>
        <v>72</v>
      </c>
      <c r="AS294" s="19">
        <f t="shared" ca="1" si="168"/>
        <v>50</v>
      </c>
      <c r="AT294">
        <f t="shared" ca="1" si="186"/>
        <v>1</v>
      </c>
      <c r="AU294" cm="1">
        <f t="array" aca="1" ref="AU294" ca="1">IF(AT294=AT293, AU293, INDEX(Parties[Opponent ID], AT294))</f>
        <v>8</v>
      </c>
      <c r="AV294" t="str" cm="1">
        <f t="array" aca="1" ref="AV294" ca="1">IF(AU294=AU293,AV293, INDEX(Monsters[Name], AU294))</f>
        <v>Ripper</v>
      </c>
      <c r="AW294" cm="1">
        <f t="array" aca="1" ref="AW294" ca="1">IF(AND($AT294=$AT293, $CF293=""), CA293, INDEX(Monsters[Health], $AU294))</f>
        <v>30</v>
      </c>
      <c r="AX294" cm="1">
        <f t="array" aca="1" ref="AX294" ca="1">IF(AND($AT294=$AT293, $CF293=""), CB293, INDEX(Monsters[Stamina], $AU294))</f>
        <v>64</v>
      </c>
      <c r="AY294" s="19" cm="1">
        <f t="array" aca="1" ref="AY294" ca="1">IF(AND($AT294=$AT293, $CF293=""), CC293, INDEX(Monsters[Attack], $AU294))</f>
        <v>100</v>
      </c>
      <c r="AZ294" s="19" cm="1">
        <f t="array" aca="1" ref="AZ294" ca="1">IF(AND($AT294=$AT293, $CF293=""), CD293, INDEX(Monsters[Defense], $AU294))</f>
        <v>20</v>
      </c>
      <c r="BA294" s="19" cm="1">
        <f t="array" aca="1" ref="BA294" ca="1">IF(AND($AT294=$AT293, $CF293=""), CE293, INDEX(Monsters[Luck], $AU294))</f>
        <v>70</v>
      </c>
      <c r="BB294" cm="1">
        <f t="array" aca="1" ref="BB294" ca="1">IF(AU294=AU293, BB293, MATCH(INDEX(Monsters[Element], AU294), Elements, 0))</f>
        <v>6</v>
      </c>
      <c r="BC294" s="4" cm="1">
        <f t="array" aca="1" ref="BC294" ca="1">INDEX(Monsters[Chance to Use 2], AU294)</f>
        <v>0.25</v>
      </c>
      <c r="BD294" cm="1">
        <f t="array" aca="1" ref="BD294" ca="1">INDEX(Monsters[Ability 1 ID], AU294)</f>
        <v>7</v>
      </c>
      <c r="BE294" cm="1">
        <f t="array" aca="1" ref="BE294" ca="1">INDEX(Monsters[Ability 2 ID], AU294)</f>
        <v>2</v>
      </c>
      <c r="BF294" cm="1">
        <f t="array" aca="1" ref="BF294" ca="1">INDEX(Abilities[Stamina Cost], BD294)</f>
        <v>5</v>
      </c>
      <c r="BG294" cm="1">
        <f t="array" aca="1" ref="BG294" ca="1">INDEX(Abilities[Stamina Cost], BE294)</f>
        <v>6</v>
      </c>
      <c r="BH294">
        <f t="shared" ca="1" si="187"/>
        <v>1</v>
      </c>
      <c r="BI294">
        <f t="shared" ca="1" si="188"/>
        <v>5</v>
      </c>
      <c r="BJ294">
        <f t="shared" ca="1" si="189"/>
        <v>6</v>
      </c>
      <c r="BK294">
        <f t="shared" ca="1" si="190"/>
        <v>1</v>
      </c>
      <c r="BL294">
        <f t="shared" ca="1" si="191"/>
        <v>7</v>
      </c>
      <c r="BM294" s="19" cm="1">
        <f t="array" aca="1" ref="BM294" ca="1">INDEX(Abilities[Element ID], $BL294)</f>
        <v>3</v>
      </c>
      <c r="BN294" s="19" cm="1">
        <f t="array" aca="1" ref="BN294" ca="1">INDEX(Abilities[Stamina Cost], $BL294)</f>
        <v>5</v>
      </c>
      <c r="BO294" s="19" cm="1">
        <f t="array" aca="1" ref="BO294" ca="1">INDEX(Abilities[Min Damage], $BL294)</f>
        <v>5</v>
      </c>
      <c r="BP294" s="19" cm="1">
        <f t="array" aca="1" ref="BP294" ca="1">INDEX(Abilities[Max Damage], $BL294)</f>
        <v>10</v>
      </c>
      <c r="BQ294" s="15">
        <f t="shared" ca="1" si="192"/>
        <v>6.6089770303509239</v>
      </c>
      <c r="BR294" t="str" cm="1">
        <f t="array" aca="1" ref="BR294" ca="1">INDEX(Abilities[Special Effect], BL294)</f>
        <v>Fortify</v>
      </c>
      <c r="BS294" t="b" cm="1">
        <f t="array" aca="1" ref="BS294" ca="1">RAND() &lt;INDEX(Abilities[Effect Chance], BL294)*BA294/100</f>
        <v>0</v>
      </c>
      <c r="BT294" t="str">
        <f t="shared" ca="1" si="193"/>
        <v/>
      </c>
      <c r="BU294" s="15">
        <f t="shared" ca="1" si="194"/>
        <v>6.6089770303509239</v>
      </c>
      <c r="BV294" s="15">
        <f t="shared" ca="1" si="169"/>
        <v>4.7095838587129677</v>
      </c>
      <c r="BW294" t="b">
        <f t="shared" ca="1" si="195"/>
        <v>0</v>
      </c>
      <c r="BX294" t="b">
        <f ca="1">AND(BW294, AT294=COUNTA(Parties[Opponent Party]))</f>
        <v>0</v>
      </c>
      <c r="BY294" s="15" cm="1">
        <f t="array" aca="1" ref="BY294" ca="1">INDEX(ElementMultiplier, AA294, BB294)*100/AZ294</f>
        <v>5</v>
      </c>
      <c r="BZ294" s="19">
        <f t="shared" ca="1" si="170"/>
        <v>24</v>
      </c>
      <c r="CA294" s="19">
        <f t="shared" ca="1" si="171"/>
        <v>6</v>
      </c>
      <c r="CB294" s="19">
        <f t="shared" ca="1" si="172"/>
        <v>59</v>
      </c>
      <c r="CC294" s="19">
        <f t="shared" ca="1" si="173"/>
        <v>100</v>
      </c>
      <c r="CD294" s="19">
        <f t="shared" ca="1" si="174"/>
        <v>20</v>
      </c>
      <c r="CE294" s="19">
        <f t="shared" ca="1" si="175"/>
        <v>70</v>
      </c>
      <c r="CF294" t="str">
        <f t="shared" ca="1" si="196"/>
        <v/>
      </c>
    </row>
    <row r="295" spans="8:84">
      <c r="H295">
        <f t="shared" ca="1" si="176"/>
        <v>1</v>
      </c>
      <c r="I295" cm="1">
        <f t="array" aca="1" ref="I295" ca="1">IF(H295=H294, I294, INDEX(Parties[Player ID], H295))</f>
        <v>1</v>
      </c>
      <c r="J295" t="str" cm="1">
        <f t="array" aca="1" ref="J295" ca="1">IF(I295=I294,J294, INDEX(Monsters[Name], I295))</f>
        <v>Hades</v>
      </c>
      <c r="K295" cm="1">
        <f t="array" aca="1" ref="K295" ca="1">IF(AND($H295=$H294, CF294=""), AO294, INDEX(Monsters[Health], $I295))</f>
        <v>26</v>
      </c>
      <c r="L295" cm="1">
        <f t="array" aca="1" ref="L295" ca="1">IF(AND($H295=$H294, $CF294=""), AP294, INDEX(Monsters[Stamina], $I295))</f>
        <v>50</v>
      </c>
      <c r="M295" s="19" cm="1">
        <f t="array" aca="1" ref="M295" ca="1">IF(AND($H295=$H294, $CF294=""), AQ294, INDEX(Monsters[Attack], $I295))</f>
        <v>70</v>
      </c>
      <c r="N295" s="19" cm="1">
        <f t="array" aca="1" ref="N295" ca="1">IF(AND($H295=$H294, $CF294=""), AR294, INDEX(Monsters[Defense], $I295))</f>
        <v>72</v>
      </c>
      <c r="O295" s="19" cm="1">
        <f t="array" aca="1" ref="O295" ca="1">IF(AND($H295=$H294, $CF294=""), AS294, INDEX(Monsters[Luck], $I295))</f>
        <v>50</v>
      </c>
      <c r="P295" cm="1">
        <f t="array" aca="1" ref="P295" ca="1">IF(I295=I294, P294, MATCH(INDEX(Monsters[Element], I295), Elements, 0))</f>
        <v>1</v>
      </c>
      <c r="Q295" s="4" cm="1">
        <f t="array" aca="1" ref="Q295" ca="1">INDEX(Monsters[Chance to Use 2], I295)</f>
        <v>0.55000000000000004</v>
      </c>
      <c r="R295" cm="1">
        <f t="array" aca="1" ref="R295" ca="1">INDEX(Monsters[Ability 1 ID], I295)</f>
        <v>1</v>
      </c>
      <c r="S295" cm="1">
        <f t="array" aca="1" ref="S295" ca="1">INDEX(Monsters[Ability 2 ID], I295)</f>
        <v>7</v>
      </c>
      <c r="T295" cm="1">
        <f t="array" aca="1" ref="T295" ca="1">INDEX(Abilities[Stamina Cost], R295)</f>
        <v>5</v>
      </c>
      <c r="U295" cm="1">
        <f t="array" aca="1" ref="U295" ca="1">INDEX(Abilities[Stamina Cost], S295)</f>
        <v>5</v>
      </c>
      <c r="V295">
        <f t="shared" ca="1" si="177"/>
        <v>1</v>
      </c>
      <c r="W295">
        <f t="shared" ca="1" si="178"/>
        <v>5</v>
      </c>
      <c r="X295">
        <f t="shared" ca="1" si="179"/>
        <v>5</v>
      </c>
      <c r="Y295">
        <f t="shared" ca="1" si="180"/>
        <v>1</v>
      </c>
      <c r="Z295">
        <f t="shared" ca="1" si="181"/>
        <v>1</v>
      </c>
      <c r="AA295" s="19" cm="1">
        <f t="array" aca="1" ref="AA295" ca="1">INDEX(Abilities[Element ID], $Z295)</f>
        <v>1</v>
      </c>
      <c r="AB295" s="19" cm="1">
        <f t="array" aca="1" ref="AB295" ca="1">INDEX(Abilities[Stamina Cost], $Z295)</f>
        <v>5</v>
      </c>
      <c r="AC295" s="19" cm="1">
        <f t="array" aca="1" ref="AC295" ca="1">INDEX(Abilities[Min Damage], $Z295)</f>
        <v>3.5</v>
      </c>
      <c r="AD295" s="19" cm="1">
        <f t="array" aca="1" ref="AD295" ca="1">INDEX(Abilities[Max Damage], $Z295)</f>
        <v>10</v>
      </c>
      <c r="AE295" s="15">
        <f t="shared" ca="1" si="182"/>
        <v>4.7916500110285538</v>
      </c>
      <c r="AF295" t="str" cm="1">
        <f t="array" aca="1" ref="AF295" ca="1">INDEX(Abilities[Special Effect], Z295)</f>
        <v>Hit Chance</v>
      </c>
      <c r="AG295" t="b" cm="1">
        <f t="array" aca="1" ref="AG295" ca="1">RAND() &lt;INDEX(Abilities[Effect Chance], Z295)*O295/100</f>
        <v>1</v>
      </c>
      <c r="AH295" t="str">
        <f t="shared" ca="1" si="183"/>
        <v>Hit Chance</v>
      </c>
      <c r="AI295" s="15">
        <f t="shared" ca="1" si="184"/>
        <v>4.7916500110285538</v>
      </c>
      <c r="AJ295" s="15">
        <f t="shared" ca="1" si="162"/>
        <v>7.455977824115454</v>
      </c>
      <c r="AK295" t="b">
        <f t="shared" ca="1" si="185"/>
        <v>0</v>
      </c>
      <c r="AL295" t="b">
        <f ca="1">AND(AK295, H295=COUNTA(Parties[Player Party]))</f>
        <v>0</v>
      </c>
      <c r="AM295" s="15" cm="1">
        <f t="array" aca="1" ref="AM295" ca="1">INDEX(ElementMultiplier, BM295, P295)*100/N295</f>
        <v>0.69444444444444442</v>
      </c>
      <c r="AN295" s="15">
        <f t="shared" ca="1" si="163"/>
        <v>5</v>
      </c>
      <c r="AO295" s="19">
        <f t="shared" ca="1" si="164"/>
        <v>21</v>
      </c>
      <c r="AP295" s="19">
        <f t="shared" ca="1" si="165"/>
        <v>45</v>
      </c>
      <c r="AQ295" s="19">
        <f t="shared" ca="1" si="166"/>
        <v>70</v>
      </c>
      <c r="AR295" s="19">
        <f t="shared" ca="1" si="167"/>
        <v>72</v>
      </c>
      <c r="AS295" s="19">
        <f t="shared" ca="1" si="168"/>
        <v>50</v>
      </c>
      <c r="AT295">
        <f t="shared" ca="1" si="186"/>
        <v>1</v>
      </c>
      <c r="AU295" cm="1">
        <f t="array" aca="1" ref="AU295" ca="1">IF(AT295=AT294, AU294, INDEX(Parties[Opponent ID], AT295))</f>
        <v>8</v>
      </c>
      <c r="AV295" t="str" cm="1">
        <f t="array" aca="1" ref="AV295" ca="1">IF(AU295=AU294,AV294, INDEX(Monsters[Name], AU295))</f>
        <v>Ripper</v>
      </c>
      <c r="AW295" cm="1">
        <f t="array" aca="1" ref="AW295" ca="1">IF(AND($AT295=$AT294, $CF294=""), CA294, INDEX(Monsters[Health], $AU295))</f>
        <v>6</v>
      </c>
      <c r="AX295" cm="1">
        <f t="array" aca="1" ref="AX295" ca="1">IF(AND($AT295=$AT294, $CF294=""), CB294, INDEX(Monsters[Stamina], $AU295))</f>
        <v>59</v>
      </c>
      <c r="AY295" s="19" cm="1">
        <f t="array" aca="1" ref="AY295" ca="1">IF(AND($AT295=$AT294, $CF294=""), CC294, INDEX(Monsters[Attack], $AU295))</f>
        <v>100</v>
      </c>
      <c r="AZ295" s="19" cm="1">
        <f t="array" aca="1" ref="AZ295" ca="1">IF(AND($AT295=$AT294, $CF294=""), CD294, INDEX(Monsters[Defense], $AU295))</f>
        <v>20</v>
      </c>
      <c r="BA295" s="19" cm="1">
        <f t="array" aca="1" ref="BA295" ca="1">IF(AND($AT295=$AT294, $CF294=""), CE294, INDEX(Monsters[Luck], $AU295))</f>
        <v>70</v>
      </c>
      <c r="BB295" cm="1">
        <f t="array" aca="1" ref="BB295" ca="1">IF(AU295=AU294, BB294, MATCH(INDEX(Monsters[Element], AU295), Elements, 0))</f>
        <v>6</v>
      </c>
      <c r="BC295" s="4" cm="1">
        <f t="array" aca="1" ref="BC295" ca="1">INDEX(Monsters[Chance to Use 2], AU295)</f>
        <v>0.25</v>
      </c>
      <c r="BD295" cm="1">
        <f t="array" aca="1" ref="BD295" ca="1">INDEX(Monsters[Ability 1 ID], AU295)</f>
        <v>7</v>
      </c>
      <c r="BE295" cm="1">
        <f t="array" aca="1" ref="BE295" ca="1">INDEX(Monsters[Ability 2 ID], AU295)</f>
        <v>2</v>
      </c>
      <c r="BF295" cm="1">
        <f t="array" aca="1" ref="BF295" ca="1">INDEX(Abilities[Stamina Cost], BD295)</f>
        <v>5</v>
      </c>
      <c r="BG295" cm="1">
        <f t="array" aca="1" ref="BG295" ca="1">INDEX(Abilities[Stamina Cost], BE295)</f>
        <v>6</v>
      </c>
      <c r="BH295">
        <f t="shared" ca="1" si="187"/>
        <v>1</v>
      </c>
      <c r="BI295">
        <f t="shared" ca="1" si="188"/>
        <v>5</v>
      </c>
      <c r="BJ295">
        <f t="shared" ca="1" si="189"/>
        <v>6</v>
      </c>
      <c r="BK295">
        <f t="shared" ca="1" si="190"/>
        <v>1</v>
      </c>
      <c r="BL295">
        <f t="shared" ca="1" si="191"/>
        <v>7</v>
      </c>
      <c r="BM295" s="19" cm="1">
        <f t="array" aca="1" ref="BM295" ca="1">INDEX(Abilities[Element ID], $BL295)</f>
        <v>3</v>
      </c>
      <c r="BN295" s="19" cm="1">
        <f t="array" aca="1" ref="BN295" ca="1">INDEX(Abilities[Stamina Cost], $BL295)</f>
        <v>5</v>
      </c>
      <c r="BO295" s="19" cm="1">
        <f t="array" aca="1" ref="BO295" ca="1">INDEX(Abilities[Min Damage], $BL295)</f>
        <v>5</v>
      </c>
      <c r="BP295" s="19" cm="1">
        <f t="array" aca="1" ref="BP295" ca="1">INDEX(Abilities[Max Damage], $BL295)</f>
        <v>10</v>
      </c>
      <c r="BQ295" s="15">
        <f t="shared" ca="1" si="192"/>
        <v>7.455977824115454</v>
      </c>
      <c r="BR295" t="str" cm="1">
        <f t="array" aca="1" ref="BR295" ca="1">INDEX(Abilities[Special Effect], BL295)</f>
        <v>Fortify</v>
      </c>
      <c r="BS295" t="b" cm="1">
        <f t="array" aca="1" ref="BS295" ca="1">RAND() &lt;INDEX(Abilities[Effect Chance], BL295)*BA295/100</f>
        <v>0</v>
      </c>
      <c r="BT295" t="str">
        <f t="shared" ca="1" si="193"/>
        <v/>
      </c>
      <c r="BU295" s="15">
        <f t="shared" ca="1" si="194"/>
        <v>7.455977824115454</v>
      </c>
      <c r="BV295" s="15">
        <f t="shared" ca="1" si="169"/>
        <v>4.7916500110285538</v>
      </c>
      <c r="BW295" t="b">
        <f t="shared" ca="1" si="195"/>
        <v>1</v>
      </c>
      <c r="BX295" t="b">
        <f ca="1">AND(BW295, AT295=COUNTA(Parties[Opponent Party]))</f>
        <v>1</v>
      </c>
      <c r="BY295" s="15" cm="1">
        <f t="array" aca="1" ref="BY295" ca="1">INDEX(ElementMultiplier, AA295, BB295)*100/AZ295</f>
        <v>7.5</v>
      </c>
      <c r="BZ295" s="19">
        <f t="shared" ca="1" si="170"/>
        <v>36</v>
      </c>
      <c r="CA295" s="19">
        <f t="shared" ca="1" si="171"/>
        <v>0</v>
      </c>
      <c r="CB295" s="19">
        <f t="shared" ca="1" si="172"/>
        <v>54</v>
      </c>
      <c r="CC295" s="19">
        <f t="shared" ca="1" si="173"/>
        <v>100</v>
      </c>
      <c r="CD295" s="19">
        <f t="shared" ca="1" si="174"/>
        <v>20</v>
      </c>
      <c r="CE295" s="19">
        <f t="shared" ca="1" si="175"/>
        <v>70</v>
      </c>
      <c r="CF295" t="str">
        <f t="shared" ca="1" si="196"/>
        <v>Player</v>
      </c>
    </row>
    <row r="296" spans="8:84">
      <c r="H296">
        <f t="shared" ca="1" si="176"/>
        <v>1</v>
      </c>
      <c r="I296" cm="1">
        <f t="array" aca="1" ref="I296" ca="1">IF(H296=H295, I295, INDEX(Parties[Player ID], H296))</f>
        <v>1</v>
      </c>
      <c r="J296" t="str" cm="1">
        <f t="array" aca="1" ref="J296" ca="1">IF(I296=I295,J295, INDEX(Monsters[Name], I296))</f>
        <v>Hades</v>
      </c>
      <c r="K296" cm="1">
        <f t="array" aca="1" ref="K296" ca="1">IF(AND($H296=$H295, CF295=""), AO295, INDEX(Monsters[Health], $I296))</f>
        <v>80</v>
      </c>
      <c r="L296" cm="1">
        <f t="array" aca="1" ref="L296" ca="1">IF(AND($H296=$H295, $CF295=""), AP295, INDEX(Monsters[Stamina], $I296))</f>
        <v>80</v>
      </c>
      <c r="M296" s="19" cm="1">
        <f t="array" aca="1" ref="M296" ca="1">IF(AND($H296=$H295, $CF295=""), AQ295, INDEX(Monsters[Attack], $I296))</f>
        <v>70</v>
      </c>
      <c r="N296" s="19" cm="1">
        <f t="array" aca="1" ref="N296" ca="1">IF(AND($H296=$H295, $CF295=""), AR295, INDEX(Monsters[Defense], $I296))</f>
        <v>65</v>
      </c>
      <c r="O296" s="19" cm="1">
        <f t="array" aca="1" ref="O296" ca="1">IF(AND($H296=$H295, $CF295=""), AS295, INDEX(Monsters[Luck], $I296))</f>
        <v>50</v>
      </c>
      <c r="P296" cm="1">
        <f t="array" aca="1" ref="P296" ca="1">IF(I296=I295, P295, MATCH(INDEX(Monsters[Element], I296), Elements, 0))</f>
        <v>1</v>
      </c>
      <c r="Q296" s="4" cm="1">
        <f t="array" aca="1" ref="Q296" ca="1">INDEX(Monsters[Chance to Use 2], I296)</f>
        <v>0.55000000000000004</v>
      </c>
      <c r="R296" cm="1">
        <f t="array" aca="1" ref="R296" ca="1">INDEX(Monsters[Ability 1 ID], I296)</f>
        <v>1</v>
      </c>
      <c r="S296" cm="1">
        <f t="array" aca="1" ref="S296" ca="1">INDEX(Monsters[Ability 2 ID], I296)</f>
        <v>7</v>
      </c>
      <c r="T296" cm="1">
        <f t="array" aca="1" ref="T296" ca="1">INDEX(Abilities[Stamina Cost], R296)</f>
        <v>5</v>
      </c>
      <c r="U296" cm="1">
        <f t="array" aca="1" ref="U296" ca="1">INDEX(Abilities[Stamina Cost], S296)</f>
        <v>5</v>
      </c>
      <c r="V296">
        <f t="shared" ca="1" si="177"/>
        <v>1</v>
      </c>
      <c r="W296">
        <f t="shared" ca="1" si="178"/>
        <v>5</v>
      </c>
      <c r="X296">
        <f t="shared" ca="1" si="179"/>
        <v>5</v>
      </c>
      <c r="Y296">
        <f t="shared" ca="1" si="180"/>
        <v>2</v>
      </c>
      <c r="Z296">
        <f t="shared" ca="1" si="181"/>
        <v>7</v>
      </c>
      <c r="AA296" s="19" cm="1">
        <f t="array" aca="1" ref="AA296" ca="1">INDEX(Abilities[Element ID], $Z296)</f>
        <v>3</v>
      </c>
      <c r="AB296" s="19" cm="1">
        <f t="array" aca="1" ref="AB296" ca="1">INDEX(Abilities[Stamina Cost], $Z296)</f>
        <v>5</v>
      </c>
      <c r="AC296" s="19" cm="1">
        <f t="array" aca="1" ref="AC296" ca="1">INDEX(Abilities[Min Damage], $Z296)</f>
        <v>5</v>
      </c>
      <c r="AD296" s="19" cm="1">
        <f t="array" aca="1" ref="AD296" ca="1">INDEX(Abilities[Max Damage], $Z296)</f>
        <v>10</v>
      </c>
      <c r="AE296" s="15">
        <f t="shared" ca="1" si="182"/>
        <v>4.5684138405803472</v>
      </c>
      <c r="AF296" t="str" cm="1">
        <f t="array" aca="1" ref="AF296" ca="1">INDEX(Abilities[Special Effect], Z296)</f>
        <v>Fortify</v>
      </c>
      <c r="AG296" t="b" cm="1">
        <f t="array" aca="1" ref="AG296" ca="1">RAND() &lt;INDEX(Abilities[Effect Chance], Z296)*O296/100</f>
        <v>0</v>
      </c>
      <c r="AH296" t="str">
        <f t="shared" ca="1" si="183"/>
        <v/>
      </c>
      <c r="AI296" s="15">
        <f t="shared" ca="1" si="184"/>
        <v>4.5684138405803472</v>
      </c>
      <c r="AJ296" s="15">
        <f t="shared" ca="1" si="162"/>
        <v>7.5241573107726651</v>
      </c>
      <c r="AK296" t="b">
        <f t="shared" ca="1" si="185"/>
        <v>0</v>
      </c>
      <c r="AL296" t="b">
        <f ca="1">AND(AK296, H296=COUNTA(Parties[Player Party]))</f>
        <v>0</v>
      </c>
      <c r="AM296" s="15" cm="1">
        <f t="array" aca="1" ref="AM296" ca="1">INDEX(ElementMultiplier, BM296, P296)*100/N296</f>
        <v>0.76923076923076927</v>
      </c>
      <c r="AN296" s="15">
        <f t="shared" ca="1" si="163"/>
        <v>6</v>
      </c>
      <c r="AO296" s="19">
        <f t="shared" ca="1" si="164"/>
        <v>74</v>
      </c>
      <c r="AP296" s="19">
        <f t="shared" ca="1" si="165"/>
        <v>75</v>
      </c>
      <c r="AQ296" s="19">
        <f t="shared" ca="1" si="166"/>
        <v>70</v>
      </c>
      <c r="AR296" s="19">
        <f t="shared" ca="1" si="167"/>
        <v>65</v>
      </c>
      <c r="AS296" s="19">
        <f t="shared" ca="1" si="168"/>
        <v>50</v>
      </c>
      <c r="AT296">
        <f t="shared" ca="1" si="186"/>
        <v>1</v>
      </c>
      <c r="AU296" cm="1">
        <f t="array" aca="1" ref="AU296" ca="1">IF(AT296=AT295, AU295, INDEX(Parties[Opponent ID], AT296))</f>
        <v>8</v>
      </c>
      <c r="AV296" t="str" cm="1">
        <f t="array" aca="1" ref="AV296" ca="1">IF(AU296=AU295,AV295, INDEX(Monsters[Name], AU296))</f>
        <v>Ripper</v>
      </c>
      <c r="AW296" cm="1">
        <f t="array" aca="1" ref="AW296" ca="1">IF(AND($AT296=$AT295, $CF295=""), CA295, INDEX(Monsters[Health], $AU296))</f>
        <v>120</v>
      </c>
      <c r="AX296" cm="1">
        <f t="array" aca="1" ref="AX296" ca="1">IF(AND($AT296=$AT295, $CF295=""), CB295, INDEX(Monsters[Stamina], $AU296))</f>
        <v>90</v>
      </c>
      <c r="AY296" s="19" cm="1">
        <f t="array" aca="1" ref="AY296" ca="1">IF(AND($AT296=$AT295, $CF295=""), CC295, INDEX(Monsters[Attack], $AU296))</f>
        <v>100</v>
      </c>
      <c r="AZ296" s="19" cm="1">
        <f t="array" aca="1" ref="AZ296" ca="1">IF(AND($AT296=$AT295, $CF295=""), CD295, INDEX(Monsters[Defense], $AU296))</f>
        <v>18</v>
      </c>
      <c r="BA296" s="19" cm="1">
        <f t="array" aca="1" ref="BA296" ca="1">IF(AND($AT296=$AT295, $CF295=""), CE295, INDEX(Monsters[Luck], $AU296))</f>
        <v>70</v>
      </c>
      <c r="BB296" cm="1">
        <f t="array" aca="1" ref="BB296" ca="1">IF(AU296=AU295, BB295, MATCH(INDEX(Monsters[Element], AU296), Elements, 0))</f>
        <v>6</v>
      </c>
      <c r="BC296" s="4" cm="1">
        <f t="array" aca="1" ref="BC296" ca="1">INDEX(Monsters[Chance to Use 2], AU296)</f>
        <v>0.25</v>
      </c>
      <c r="BD296" cm="1">
        <f t="array" aca="1" ref="BD296" ca="1">INDEX(Monsters[Ability 1 ID], AU296)</f>
        <v>7</v>
      </c>
      <c r="BE296" cm="1">
        <f t="array" aca="1" ref="BE296" ca="1">INDEX(Monsters[Ability 2 ID], AU296)</f>
        <v>2</v>
      </c>
      <c r="BF296" cm="1">
        <f t="array" aca="1" ref="BF296" ca="1">INDEX(Abilities[Stamina Cost], BD296)</f>
        <v>5</v>
      </c>
      <c r="BG296" cm="1">
        <f t="array" aca="1" ref="BG296" ca="1">INDEX(Abilities[Stamina Cost], BE296)</f>
        <v>6</v>
      </c>
      <c r="BH296">
        <f t="shared" ca="1" si="187"/>
        <v>1</v>
      </c>
      <c r="BI296">
        <f t="shared" ca="1" si="188"/>
        <v>5</v>
      </c>
      <c r="BJ296">
        <f t="shared" ca="1" si="189"/>
        <v>6</v>
      </c>
      <c r="BK296">
        <f t="shared" ca="1" si="190"/>
        <v>1</v>
      </c>
      <c r="BL296">
        <f t="shared" ca="1" si="191"/>
        <v>7</v>
      </c>
      <c r="BM296" s="19" cm="1">
        <f t="array" aca="1" ref="BM296" ca="1">INDEX(Abilities[Element ID], $BL296)</f>
        <v>3</v>
      </c>
      <c r="BN296" s="19" cm="1">
        <f t="array" aca="1" ref="BN296" ca="1">INDEX(Abilities[Stamina Cost], $BL296)</f>
        <v>5</v>
      </c>
      <c r="BO296" s="19" cm="1">
        <f t="array" aca="1" ref="BO296" ca="1">INDEX(Abilities[Min Damage], $BL296)</f>
        <v>5</v>
      </c>
      <c r="BP296" s="19" cm="1">
        <f t="array" aca="1" ref="BP296" ca="1">INDEX(Abilities[Max Damage], $BL296)</f>
        <v>10</v>
      </c>
      <c r="BQ296" s="15">
        <f t="shared" ca="1" si="192"/>
        <v>7.5241573107726651</v>
      </c>
      <c r="BR296" t="str" cm="1">
        <f t="array" aca="1" ref="BR296" ca="1">INDEX(Abilities[Special Effect], BL296)</f>
        <v>Fortify</v>
      </c>
      <c r="BS296" t="b" cm="1">
        <f t="array" aca="1" ref="BS296" ca="1">RAND() &lt;INDEX(Abilities[Effect Chance], BL296)*BA296/100</f>
        <v>0</v>
      </c>
      <c r="BT296" t="str">
        <f t="shared" ca="1" si="193"/>
        <v/>
      </c>
      <c r="BU296" s="15">
        <f t="shared" ca="1" si="194"/>
        <v>7.5241573107726651</v>
      </c>
      <c r="BV296" s="15">
        <f t="shared" ca="1" si="169"/>
        <v>4.5684138405803472</v>
      </c>
      <c r="BW296" t="b">
        <f t="shared" ca="1" si="195"/>
        <v>0</v>
      </c>
      <c r="BX296" t="b">
        <f ca="1">AND(BW296, AT296=COUNTA(Parties[Opponent Party]))</f>
        <v>0</v>
      </c>
      <c r="BY296" s="15" cm="1">
        <f t="array" aca="1" ref="BY296" ca="1">INDEX(ElementMultiplier, AA296, BB296)*100/AZ296</f>
        <v>5.5555555555555554</v>
      </c>
      <c r="BZ296" s="19">
        <f t="shared" ca="1" si="170"/>
        <v>25</v>
      </c>
      <c r="CA296" s="19">
        <f t="shared" ca="1" si="171"/>
        <v>95</v>
      </c>
      <c r="CB296" s="19">
        <f t="shared" ca="1" si="172"/>
        <v>85</v>
      </c>
      <c r="CC296" s="19">
        <f t="shared" ca="1" si="173"/>
        <v>100</v>
      </c>
      <c r="CD296" s="19">
        <f t="shared" ca="1" si="174"/>
        <v>18</v>
      </c>
      <c r="CE296" s="19">
        <f t="shared" ca="1" si="175"/>
        <v>70</v>
      </c>
      <c r="CF296" t="str">
        <f t="shared" ca="1" si="196"/>
        <v/>
      </c>
    </row>
    <row r="297" spans="8:84">
      <c r="H297">
        <f t="shared" ca="1" si="176"/>
        <v>1</v>
      </c>
      <c r="I297" cm="1">
        <f t="array" aca="1" ref="I297" ca="1">IF(H297=H296, I296, INDEX(Parties[Player ID], H297))</f>
        <v>1</v>
      </c>
      <c r="J297" t="str" cm="1">
        <f t="array" aca="1" ref="J297" ca="1">IF(I297=I296,J296, INDEX(Monsters[Name], I297))</f>
        <v>Hades</v>
      </c>
      <c r="K297" cm="1">
        <f t="array" aca="1" ref="K297" ca="1">IF(AND($H297=$H296, CF296=""), AO296, INDEX(Monsters[Health], $I297))</f>
        <v>74</v>
      </c>
      <c r="L297" cm="1">
        <f t="array" aca="1" ref="L297" ca="1">IF(AND($H297=$H296, $CF296=""), AP296, INDEX(Monsters[Stamina], $I297))</f>
        <v>75</v>
      </c>
      <c r="M297" s="19" cm="1">
        <f t="array" aca="1" ref="M297" ca="1">IF(AND($H297=$H296, $CF296=""), AQ296, INDEX(Monsters[Attack], $I297))</f>
        <v>70</v>
      </c>
      <c r="N297" s="19" cm="1">
        <f t="array" aca="1" ref="N297" ca="1">IF(AND($H297=$H296, $CF296=""), AR296, INDEX(Monsters[Defense], $I297))</f>
        <v>65</v>
      </c>
      <c r="O297" s="19" cm="1">
        <f t="array" aca="1" ref="O297" ca="1">IF(AND($H297=$H296, $CF296=""), AS296, INDEX(Monsters[Luck], $I297))</f>
        <v>50</v>
      </c>
      <c r="P297" cm="1">
        <f t="array" aca="1" ref="P297" ca="1">IF(I297=I296, P296, MATCH(INDEX(Monsters[Element], I297), Elements, 0))</f>
        <v>1</v>
      </c>
      <c r="Q297" s="4" cm="1">
        <f t="array" aca="1" ref="Q297" ca="1">INDEX(Monsters[Chance to Use 2], I297)</f>
        <v>0.55000000000000004</v>
      </c>
      <c r="R297" cm="1">
        <f t="array" aca="1" ref="R297" ca="1">INDEX(Monsters[Ability 1 ID], I297)</f>
        <v>1</v>
      </c>
      <c r="S297" cm="1">
        <f t="array" aca="1" ref="S297" ca="1">INDEX(Monsters[Ability 2 ID], I297)</f>
        <v>7</v>
      </c>
      <c r="T297" cm="1">
        <f t="array" aca="1" ref="T297" ca="1">INDEX(Abilities[Stamina Cost], R297)</f>
        <v>5</v>
      </c>
      <c r="U297" cm="1">
        <f t="array" aca="1" ref="U297" ca="1">INDEX(Abilities[Stamina Cost], S297)</f>
        <v>5</v>
      </c>
      <c r="V297">
        <f t="shared" ca="1" si="177"/>
        <v>1</v>
      </c>
      <c r="W297">
        <f t="shared" ca="1" si="178"/>
        <v>5</v>
      </c>
      <c r="X297">
        <f t="shared" ca="1" si="179"/>
        <v>5</v>
      </c>
      <c r="Y297">
        <f t="shared" ca="1" si="180"/>
        <v>1</v>
      </c>
      <c r="Z297">
        <f t="shared" ca="1" si="181"/>
        <v>1</v>
      </c>
      <c r="AA297" s="19" cm="1">
        <f t="array" aca="1" ref="AA297" ca="1">INDEX(Abilities[Element ID], $Z297)</f>
        <v>1</v>
      </c>
      <c r="AB297" s="19" cm="1">
        <f t="array" aca="1" ref="AB297" ca="1">INDEX(Abilities[Stamina Cost], $Z297)</f>
        <v>5</v>
      </c>
      <c r="AC297" s="19" cm="1">
        <f t="array" aca="1" ref="AC297" ca="1">INDEX(Abilities[Min Damage], $Z297)</f>
        <v>3.5</v>
      </c>
      <c r="AD297" s="19" cm="1">
        <f t="array" aca="1" ref="AD297" ca="1">INDEX(Abilities[Max Damage], $Z297)</f>
        <v>10</v>
      </c>
      <c r="AE297" s="15">
        <f t="shared" ca="1" si="182"/>
        <v>4.2556234110675657</v>
      </c>
      <c r="AF297" t="str" cm="1">
        <f t="array" aca="1" ref="AF297" ca="1">INDEX(Abilities[Special Effect], Z297)</f>
        <v>Hit Chance</v>
      </c>
      <c r="AG297" t="b" cm="1">
        <f t="array" aca="1" ref="AG297" ca="1">RAND() &lt;INDEX(Abilities[Effect Chance], Z297)*O297/100</f>
        <v>0</v>
      </c>
      <c r="AH297" t="str">
        <f t="shared" ca="1" si="183"/>
        <v/>
      </c>
      <c r="AI297" s="15">
        <f t="shared" ca="1" si="184"/>
        <v>0</v>
      </c>
      <c r="AJ297" s="15">
        <f t="shared" ca="1" si="162"/>
        <v>17.193920261273139</v>
      </c>
      <c r="AK297" t="b">
        <f t="shared" ca="1" si="185"/>
        <v>0</v>
      </c>
      <c r="AL297" t="b">
        <f ca="1">AND(AK297, H297=COUNTA(Parties[Player Party]))</f>
        <v>0</v>
      </c>
      <c r="AM297" s="15" cm="1">
        <f t="array" aca="1" ref="AM297" ca="1">INDEX(ElementMultiplier, BM297, P297)*100/N297</f>
        <v>1.5384615384615385</v>
      </c>
      <c r="AN297" s="15">
        <f t="shared" ca="1" si="163"/>
        <v>26</v>
      </c>
      <c r="AO297" s="19">
        <f t="shared" ca="1" si="164"/>
        <v>48</v>
      </c>
      <c r="AP297" s="19">
        <f t="shared" ca="1" si="165"/>
        <v>70</v>
      </c>
      <c r="AQ297" s="19">
        <f t="shared" ca="1" si="166"/>
        <v>70</v>
      </c>
      <c r="AR297" s="19">
        <f t="shared" ca="1" si="167"/>
        <v>65</v>
      </c>
      <c r="AS297" s="19">
        <f t="shared" ca="1" si="168"/>
        <v>50</v>
      </c>
      <c r="AT297">
        <f t="shared" ca="1" si="186"/>
        <v>1</v>
      </c>
      <c r="AU297" cm="1">
        <f t="array" aca="1" ref="AU297" ca="1">IF(AT297=AT296, AU296, INDEX(Parties[Opponent ID], AT297))</f>
        <v>8</v>
      </c>
      <c r="AV297" t="str" cm="1">
        <f t="array" aca="1" ref="AV297" ca="1">IF(AU297=AU296,AV296, INDEX(Monsters[Name], AU297))</f>
        <v>Ripper</v>
      </c>
      <c r="AW297" cm="1">
        <f t="array" aca="1" ref="AW297" ca="1">IF(AND($AT297=$AT296, $CF296=""), CA296, INDEX(Monsters[Health], $AU297))</f>
        <v>95</v>
      </c>
      <c r="AX297" cm="1">
        <f t="array" aca="1" ref="AX297" ca="1">IF(AND($AT297=$AT296, $CF296=""), CB296, INDEX(Monsters[Stamina], $AU297))</f>
        <v>85</v>
      </c>
      <c r="AY297" s="19" cm="1">
        <f t="array" aca="1" ref="AY297" ca="1">IF(AND($AT297=$AT296, $CF296=""), CC296, INDEX(Monsters[Attack], $AU297))</f>
        <v>100</v>
      </c>
      <c r="AZ297" s="19" cm="1">
        <f t="array" aca="1" ref="AZ297" ca="1">IF(AND($AT297=$AT296, $CF296=""), CD296, INDEX(Monsters[Defense], $AU297))</f>
        <v>18</v>
      </c>
      <c r="BA297" s="19" cm="1">
        <f t="array" aca="1" ref="BA297" ca="1">IF(AND($AT297=$AT296, $CF296=""), CE296, INDEX(Monsters[Luck], $AU297))</f>
        <v>70</v>
      </c>
      <c r="BB297" cm="1">
        <f t="array" aca="1" ref="BB297" ca="1">IF(AU297=AU296, BB296, MATCH(INDEX(Monsters[Element], AU297), Elements, 0))</f>
        <v>6</v>
      </c>
      <c r="BC297" s="4" cm="1">
        <f t="array" aca="1" ref="BC297" ca="1">INDEX(Monsters[Chance to Use 2], AU297)</f>
        <v>0.25</v>
      </c>
      <c r="BD297" cm="1">
        <f t="array" aca="1" ref="BD297" ca="1">INDEX(Monsters[Ability 1 ID], AU297)</f>
        <v>7</v>
      </c>
      <c r="BE297" cm="1">
        <f t="array" aca="1" ref="BE297" ca="1">INDEX(Monsters[Ability 2 ID], AU297)</f>
        <v>2</v>
      </c>
      <c r="BF297" cm="1">
        <f t="array" aca="1" ref="BF297" ca="1">INDEX(Abilities[Stamina Cost], BD297)</f>
        <v>5</v>
      </c>
      <c r="BG297" cm="1">
        <f t="array" aca="1" ref="BG297" ca="1">INDEX(Abilities[Stamina Cost], BE297)</f>
        <v>6</v>
      </c>
      <c r="BH297">
        <f t="shared" ca="1" si="187"/>
        <v>1</v>
      </c>
      <c r="BI297">
        <f t="shared" ca="1" si="188"/>
        <v>5</v>
      </c>
      <c r="BJ297">
        <f t="shared" ca="1" si="189"/>
        <v>6</v>
      </c>
      <c r="BK297">
        <f t="shared" ca="1" si="190"/>
        <v>2</v>
      </c>
      <c r="BL297">
        <f t="shared" ca="1" si="191"/>
        <v>2</v>
      </c>
      <c r="BM297" s="19" cm="1">
        <f t="array" aca="1" ref="BM297" ca="1">INDEX(Abilities[Element ID], $BL297)</f>
        <v>1</v>
      </c>
      <c r="BN297" s="19" cm="1">
        <f t="array" aca="1" ref="BN297" ca="1">INDEX(Abilities[Stamina Cost], $BL297)</f>
        <v>6</v>
      </c>
      <c r="BO297" s="19" cm="1">
        <f t="array" aca="1" ref="BO297" ca="1">INDEX(Abilities[Min Damage], $BL297)</f>
        <v>10</v>
      </c>
      <c r="BP297" s="19" cm="1">
        <f t="array" aca="1" ref="BP297" ca="1">INDEX(Abilities[Max Damage], $BL297)</f>
        <v>25</v>
      </c>
      <c r="BQ297" s="15">
        <f t="shared" ca="1" si="192"/>
        <v>17.193920261273139</v>
      </c>
      <c r="BR297" t="str" cm="1">
        <f t="array" aca="1" ref="BR297" ca="1">INDEX(Abilities[Special Effect], BL297)</f>
        <v>Sunder</v>
      </c>
      <c r="BS297" t="b" cm="1">
        <f t="array" aca="1" ref="BS297" ca="1">RAND() &lt;INDEX(Abilities[Effect Chance], BL297)*BA297/100</f>
        <v>0</v>
      </c>
      <c r="BT297" t="str">
        <f t="shared" ca="1" si="193"/>
        <v/>
      </c>
      <c r="BU297" s="15">
        <f t="shared" ca="1" si="194"/>
        <v>17.193920261273139</v>
      </c>
      <c r="BV297" s="15">
        <f t="shared" ca="1" si="169"/>
        <v>0</v>
      </c>
      <c r="BW297" t="b">
        <f t="shared" ca="1" si="195"/>
        <v>0</v>
      </c>
      <c r="BX297" t="b">
        <f ca="1">AND(BW297, AT297=COUNTA(Parties[Opponent Party]))</f>
        <v>0</v>
      </c>
      <c r="BY297" s="15" cm="1">
        <f t="array" aca="1" ref="BY297" ca="1">INDEX(ElementMultiplier, AA297, BB297)*100/AZ297</f>
        <v>8.3333333333333339</v>
      </c>
      <c r="BZ297" s="19">
        <f t="shared" ca="1" si="170"/>
        <v>0</v>
      </c>
      <c r="CA297" s="19">
        <f t="shared" ca="1" si="171"/>
        <v>95</v>
      </c>
      <c r="CB297" s="19">
        <f t="shared" ca="1" si="172"/>
        <v>79</v>
      </c>
      <c r="CC297" s="19">
        <f t="shared" ca="1" si="173"/>
        <v>100</v>
      </c>
      <c r="CD297" s="19">
        <f t="shared" ca="1" si="174"/>
        <v>18</v>
      </c>
      <c r="CE297" s="19">
        <f t="shared" ca="1" si="175"/>
        <v>70</v>
      </c>
      <c r="CF297" t="str">
        <f t="shared" ca="1" si="196"/>
        <v/>
      </c>
    </row>
    <row r="298" spans="8:84">
      <c r="H298">
        <f t="shared" ca="1" si="176"/>
        <v>1</v>
      </c>
      <c r="I298" cm="1">
        <f t="array" aca="1" ref="I298" ca="1">IF(H298=H297, I297, INDEX(Parties[Player ID], H298))</f>
        <v>1</v>
      </c>
      <c r="J298" t="str" cm="1">
        <f t="array" aca="1" ref="J298" ca="1">IF(I298=I297,J297, INDEX(Monsters[Name], I298))</f>
        <v>Hades</v>
      </c>
      <c r="K298" cm="1">
        <f t="array" aca="1" ref="K298" ca="1">IF(AND($H298=$H297, CF297=""), AO297, INDEX(Monsters[Health], $I298))</f>
        <v>48</v>
      </c>
      <c r="L298" cm="1">
        <f t="array" aca="1" ref="L298" ca="1">IF(AND($H298=$H297, $CF297=""), AP297, INDEX(Monsters[Stamina], $I298))</f>
        <v>70</v>
      </c>
      <c r="M298" s="19" cm="1">
        <f t="array" aca="1" ref="M298" ca="1">IF(AND($H298=$H297, $CF297=""), AQ297, INDEX(Monsters[Attack], $I298))</f>
        <v>70</v>
      </c>
      <c r="N298" s="19" cm="1">
        <f t="array" aca="1" ref="N298" ca="1">IF(AND($H298=$H297, $CF297=""), AR297, INDEX(Monsters[Defense], $I298))</f>
        <v>65</v>
      </c>
      <c r="O298" s="19" cm="1">
        <f t="array" aca="1" ref="O298" ca="1">IF(AND($H298=$H297, $CF297=""), AS297, INDEX(Monsters[Luck], $I298))</f>
        <v>50</v>
      </c>
      <c r="P298" cm="1">
        <f t="array" aca="1" ref="P298" ca="1">IF(I298=I297, P297, MATCH(INDEX(Monsters[Element], I298), Elements, 0))</f>
        <v>1</v>
      </c>
      <c r="Q298" s="4" cm="1">
        <f t="array" aca="1" ref="Q298" ca="1">INDEX(Monsters[Chance to Use 2], I298)</f>
        <v>0.55000000000000004</v>
      </c>
      <c r="R298" cm="1">
        <f t="array" aca="1" ref="R298" ca="1">INDEX(Monsters[Ability 1 ID], I298)</f>
        <v>1</v>
      </c>
      <c r="S298" cm="1">
        <f t="array" aca="1" ref="S298" ca="1">INDEX(Monsters[Ability 2 ID], I298)</f>
        <v>7</v>
      </c>
      <c r="T298" cm="1">
        <f t="array" aca="1" ref="T298" ca="1">INDEX(Abilities[Stamina Cost], R298)</f>
        <v>5</v>
      </c>
      <c r="U298" cm="1">
        <f t="array" aca="1" ref="U298" ca="1">INDEX(Abilities[Stamina Cost], S298)</f>
        <v>5</v>
      </c>
      <c r="V298">
        <f t="shared" ca="1" si="177"/>
        <v>1</v>
      </c>
      <c r="W298">
        <f t="shared" ca="1" si="178"/>
        <v>5</v>
      </c>
      <c r="X298">
        <f t="shared" ca="1" si="179"/>
        <v>5</v>
      </c>
      <c r="Y298">
        <f t="shared" ca="1" si="180"/>
        <v>1</v>
      </c>
      <c r="Z298">
        <f t="shared" ca="1" si="181"/>
        <v>1</v>
      </c>
      <c r="AA298" s="19" cm="1">
        <f t="array" aca="1" ref="AA298" ca="1">INDEX(Abilities[Element ID], $Z298)</f>
        <v>1</v>
      </c>
      <c r="AB298" s="19" cm="1">
        <f t="array" aca="1" ref="AB298" ca="1">INDEX(Abilities[Stamina Cost], $Z298)</f>
        <v>5</v>
      </c>
      <c r="AC298" s="19" cm="1">
        <f t="array" aca="1" ref="AC298" ca="1">INDEX(Abilities[Min Damage], $Z298)</f>
        <v>3.5</v>
      </c>
      <c r="AD298" s="19" cm="1">
        <f t="array" aca="1" ref="AD298" ca="1">INDEX(Abilities[Max Damage], $Z298)</f>
        <v>10</v>
      </c>
      <c r="AE298" s="15">
        <f t="shared" ca="1" si="182"/>
        <v>4.2936789371600064</v>
      </c>
      <c r="AF298" t="str" cm="1">
        <f t="array" aca="1" ref="AF298" ca="1">INDEX(Abilities[Special Effect], Z298)</f>
        <v>Hit Chance</v>
      </c>
      <c r="AG298" t="b" cm="1">
        <f t="array" aca="1" ref="AG298" ca="1">RAND() &lt;INDEX(Abilities[Effect Chance], Z298)*O298/100</f>
        <v>0</v>
      </c>
      <c r="AH298" t="str">
        <f t="shared" ca="1" si="183"/>
        <v/>
      </c>
      <c r="AI298" s="15">
        <f t="shared" ca="1" si="184"/>
        <v>0</v>
      </c>
      <c r="AJ298" s="15">
        <f t="shared" ca="1" si="162"/>
        <v>6.8538735284353969</v>
      </c>
      <c r="AK298" t="b">
        <f t="shared" ca="1" si="185"/>
        <v>0</v>
      </c>
      <c r="AL298" t="b">
        <f ca="1">AND(AK298, H298=COUNTA(Parties[Player Party]))</f>
        <v>0</v>
      </c>
      <c r="AM298" s="15" cm="1">
        <f t="array" aca="1" ref="AM298" ca="1">INDEX(ElementMultiplier, BM298, P298)*100/N298</f>
        <v>0.76923076923076927</v>
      </c>
      <c r="AN298" s="15">
        <f t="shared" ca="1" si="163"/>
        <v>5</v>
      </c>
      <c r="AO298" s="19">
        <f t="shared" ca="1" si="164"/>
        <v>43</v>
      </c>
      <c r="AP298" s="19">
        <f t="shared" ca="1" si="165"/>
        <v>65</v>
      </c>
      <c r="AQ298" s="19">
        <f t="shared" ca="1" si="166"/>
        <v>70</v>
      </c>
      <c r="AR298" s="19">
        <f t="shared" ca="1" si="167"/>
        <v>65</v>
      </c>
      <c r="AS298" s="19">
        <f t="shared" ca="1" si="168"/>
        <v>50</v>
      </c>
      <c r="AT298">
        <f t="shared" ca="1" si="186"/>
        <v>1</v>
      </c>
      <c r="AU298" cm="1">
        <f t="array" aca="1" ref="AU298" ca="1">IF(AT298=AT297, AU297, INDEX(Parties[Opponent ID], AT298))</f>
        <v>8</v>
      </c>
      <c r="AV298" t="str" cm="1">
        <f t="array" aca="1" ref="AV298" ca="1">IF(AU298=AU297,AV297, INDEX(Monsters[Name], AU298))</f>
        <v>Ripper</v>
      </c>
      <c r="AW298" cm="1">
        <f t="array" aca="1" ref="AW298" ca="1">IF(AND($AT298=$AT297, $CF297=""), CA297, INDEX(Monsters[Health], $AU298))</f>
        <v>95</v>
      </c>
      <c r="AX298" cm="1">
        <f t="array" aca="1" ref="AX298" ca="1">IF(AND($AT298=$AT297, $CF297=""), CB297, INDEX(Monsters[Stamina], $AU298))</f>
        <v>79</v>
      </c>
      <c r="AY298" s="19" cm="1">
        <f t="array" aca="1" ref="AY298" ca="1">IF(AND($AT298=$AT297, $CF297=""), CC297, INDEX(Monsters[Attack], $AU298))</f>
        <v>100</v>
      </c>
      <c r="AZ298" s="19" cm="1">
        <f t="array" aca="1" ref="AZ298" ca="1">IF(AND($AT298=$AT297, $CF297=""), CD297, INDEX(Monsters[Defense], $AU298))</f>
        <v>18</v>
      </c>
      <c r="BA298" s="19" cm="1">
        <f t="array" aca="1" ref="BA298" ca="1">IF(AND($AT298=$AT297, $CF297=""), CE297, INDEX(Monsters[Luck], $AU298))</f>
        <v>70</v>
      </c>
      <c r="BB298" cm="1">
        <f t="array" aca="1" ref="BB298" ca="1">IF(AU298=AU297, BB297, MATCH(INDEX(Monsters[Element], AU298), Elements, 0))</f>
        <v>6</v>
      </c>
      <c r="BC298" s="4" cm="1">
        <f t="array" aca="1" ref="BC298" ca="1">INDEX(Monsters[Chance to Use 2], AU298)</f>
        <v>0.25</v>
      </c>
      <c r="BD298" cm="1">
        <f t="array" aca="1" ref="BD298" ca="1">INDEX(Monsters[Ability 1 ID], AU298)</f>
        <v>7</v>
      </c>
      <c r="BE298" cm="1">
        <f t="array" aca="1" ref="BE298" ca="1">INDEX(Monsters[Ability 2 ID], AU298)</f>
        <v>2</v>
      </c>
      <c r="BF298" cm="1">
        <f t="array" aca="1" ref="BF298" ca="1">INDEX(Abilities[Stamina Cost], BD298)</f>
        <v>5</v>
      </c>
      <c r="BG298" cm="1">
        <f t="array" aca="1" ref="BG298" ca="1">INDEX(Abilities[Stamina Cost], BE298)</f>
        <v>6</v>
      </c>
      <c r="BH298">
        <f t="shared" ca="1" si="187"/>
        <v>1</v>
      </c>
      <c r="BI298">
        <f t="shared" ca="1" si="188"/>
        <v>5</v>
      </c>
      <c r="BJ298">
        <f t="shared" ca="1" si="189"/>
        <v>6</v>
      </c>
      <c r="BK298">
        <f t="shared" ca="1" si="190"/>
        <v>1</v>
      </c>
      <c r="BL298">
        <f t="shared" ca="1" si="191"/>
        <v>7</v>
      </c>
      <c r="BM298" s="19" cm="1">
        <f t="array" aca="1" ref="BM298" ca="1">INDEX(Abilities[Element ID], $BL298)</f>
        <v>3</v>
      </c>
      <c r="BN298" s="19" cm="1">
        <f t="array" aca="1" ref="BN298" ca="1">INDEX(Abilities[Stamina Cost], $BL298)</f>
        <v>5</v>
      </c>
      <c r="BO298" s="19" cm="1">
        <f t="array" aca="1" ref="BO298" ca="1">INDEX(Abilities[Min Damage], $BL298)</f>
        <v>5</v>
      </c>
      <c r="BP298" s="19" cm="1">
        <f t="array" aca="1" ref="BP298" ca="1">INDEX(Abilities[Max Damage], $BL298)</f>
        <v>10</v>
      </c>
      <c r="BQ298" s="15">
        <f t="shared" ca="1" si="192"/>
        <v>6.8538735284353969</v>
      </c>
      <c r="BR298" t="str" cm="1">
        <f t="array" aca="1" ref="BR298" ca="1">INDEX(Abilities[Special Effect], BL298)</f>
        <v>Fortify</v>
      </c>
      <c r="BS298" t="b" cm="1">
        <f t="array" aca="1" ref="BS298" ca="1">RAND() &lt;INDEX(Abilities[Effect Chance], BL298)*BA298/100</f>
        <v>1</v>
      </c>
      <c r="BT298" t="str">
        <f t="shared" ca="1" si="193"/>
        <v>Fortify</v>
      </c>
      <c r="BU298" s="15">
        <f t="shared" ca="1" si="194"/>
        <v>6.8538735284353969</v>
      </c>
      <c r="BV298" s="15">
        <f t="shared" ca="1" si="169"/>
        <v>0</v>
      </c>
      <c r="BW298" t="b">
        <f t="shared" ca="1" si="195"/>
        <v>0</v>
      </c>
      <c r="BX298" t="b">
        <f ca="1">AND(BW298, AT298=COUNTA(Parties[Opponent Party]))</f>
        <v>0</v>
      </c>
      <c r="BY298" s="15" cm="1">
        <f t="array" aca="1" ref="BY298" ca="1">INDEX(ElementMultiplier, AA298, BB298)*100/AZ298</f>
        <v>8.3333333333333339</v>
      </c>
      <c r="BZ298" s="19">
        <f t="shared" ca="1" si="170"/>
        <v>0</v>
      </c>
      <c r="CA298" s="19">
        <f t="shared" ca="1" si="171"/>
        <v>95</v>
      </c>
      <c r="CB298" s="19">
        <f t="shared" ca="1" si="172"/>
        <v>74</v>
      </c>
      <c r="CC298" s="19">
        <f t="shared" ca="1" si="173"/>
        <v>100</v>
      </c>
      <c r="CD298" s="19">
        <f t="shared" ca="1" si="174"/>
        <v>20</v>
      </c>
      <c r="CE298" s="19">
        <f t="shared" ca="1" si="175"/>
        <v>70</v>
      </c>
      <c r="CF298" t="str">
        <f t="shared" ca="1" si="196"/>
        <v/>
      </c>
    </row>
    <row r="299" spans="8:84">
      <c r="H299">
        <f t="shared" ca="1" si="176"/>
        <v>1</v>
      </c>
      <c r="I299" cm="1">
        <f t="array" aca="1" ref="I299" ca="1">IF(H299=H298, I298, INDEX(Parties[Player ID], H299))</f>
        <v>1</v>
      </c>
      <c r="J299" t="str" cm="1">
        <f t="array" aca="1" ref="J299" ca="1">IF(I299=I298,J298, INDEX(Monsters[Name], I299))</f>
        <v>Hades</v>
      </c>
      <c r="K299" cm="1">
        <f t="array" aca="1" ref="K299" ca="1">IF(AND($H299=$H298, CF298=""), AO298, INDEX(Monsters[Health], $I299))</f>
        <v>43</v>
      </c>
      <c r="L299" cm="1">
        <f t="array" aca="1" ref="L299" ca="1">IF(AND($H299=$H298, $CF298=""), AP298, INDEX(Monsters[Stamina], $I299))</f>
        <v>65</v>
      </c>
      <c r="M299" s="19" cm="1">
        <f t="array" aca="1" ref="M299" ca="1">IF(AND($H299=$H298, $CF298=""), AQ298, INDEX(Monsters[Attack], $I299))</f>
        <v>70</v>
      </c>
      <c r="N299" s="19" cm="1">
        <f t="array" aca="1" ref="N299" ca="1">IF(AND($H299=$H298, $CF298=""), AR298, INDEX(Monsters[Defense], $I299))</f>
        <v>65</v>
      </c>
      <c r="O299" s="19" cm="1">
        <f t="array" aca="1" ref="O299" ca="1">IF(AND($H299=$H298, $CF298=""), AS298, INDEX(Monsters[Luck], $I299))</f>
        <v>50</v>
      </c>
      <c r="P299" cm="1">
        <f t="array" aca="1" ref="P299" ca="1">IF(I299=I298, P298, MATCH(INDEX(Monsters[Element], I299), Elements, 0))</f>
        <v>1</v>
      </c>
      <c r="Q299" s="4" cm="1">
        <f t="array" aca="1" ref="Q299" ca="1">INDEX(Monsters[Chance to Use 2], I299)</f>
        <v>0.55000000000000004</v>
      </c>
      <c r="R299" cm="1">
        <f t="array" aca="1" ref="R299" ca="1">INDEX(Monsters[Ability 1 ID], I299)</f>
        <v>1</v>
      </c>
      <c r="S299" cm="1">
        <f t="array" aca="1" ref="S299" ca="1">INDEX(Monsters[Ability 2 ID], I299)</f>
        <v>7</v>
      </c>
      <c r="T299" cm="1">
        <f t="array" aca="1" ref="T299" ca="1">INDEX(Abilities[Stamina Cost], R299)</f>
        <v>5</v>
      </c>
      <c r="U299" cm="1">
        <f t="array" aca="1" ref="U299" ca="1">INDEX(Abilities[Stamina Cost], S299)</f>
        <v>5</v>
      </c>
      <c r="V299">
        <f t="shared" ca="1" si="177"/>
        <v>1</v>
      </c>
      <c r="W299">
        <f t="shared" ca="1" si="178"/>
        <v>5</v>
      </c>
      <c r="X299">
        <f t="shared" ca="1" si="179"/>
        <v>5</v>
      </c>
      <c r="Y299">
        <f t="shared" ca="1" si="180"/>
        <v>1</v>
      </c>
      <c r="Z299">
        <f t="shared" ca="1" si="181"/>
        <v>1</v>
      </c>
      <c r="AA299" s="19" cm="1">
        <f t="array" aca="1" ref="AA299" ca="1">INDEX(Abilities[Element ID], $Z299)</f>
        <v>1</v>
      </c>
      <c r="AB299" s="19" cm="1">
        <f t="array" aca="1" ref="AB299" ca="1">INDEX(Abilities[Stamina Cost], $Z299)</f>
        <v>5</v>
      </c>
      <c r="AC299" s="19" cm="1">
        <f t="array" aca="1" ref="AC299" ca="1">INDEX(Abilities[Min Damage], $Z299)</f>
        <v>3.5</v>
      </c>
      <c r="AD299" s="19" cm="1">
        <f t="array" aca="1" ref="AD299" ca="1">INDEX(Abilities[Max Damage], $Z299)</f>
        <v>10</v>
      </c>
      <c r="AE299" s="15">
        <f t="shared" ca="1" si="182"/>
        <v>5.2206706399970972</v>
      </c>
      <c r="AF299" t="str" cm="1">
        <f t="array" aca="1" ref="AF299" ca="1">INDEX(Abilities[Special Effect], Z299)</f>
        <v>Hit Chance</v>
      </c>
      <c r="AG299" t="b" cm="1">
        <f t="array" aca="1" ref="AG299" ca="1">RAND() &lt;INDEX(Abilities[Effect Chance], Z299)*O299/100</f>
        <v>0</v>
      </c>
      <c r="AH299" t="str">
        <f t="shared" ca="1" si="183"/>
        <v/>
      </c>
      <c r="AI299" s="15">
        <f t="shared" ca="1" si="184"/>
        <v>0</v>
      </c>
      <c r="AJ299" s="15">
        <f t="shared" ca="1" si="162"/>
        <v>6.9240885470678384</v>
      </c>
      <c r="AK299" t="b">
        <f t="shared" ca="1" si="185"/>
        <v>0</v>
      </c>
      <c r="AL299" t="b">
        <f ca="1">AND(AK299, H299=COUNTA(Parties[Player Party]))</f>
        <v>0</v>
      </c>
      <c r="AM299" s="15" cm="1">
        <f t="array" aca="1" ref="AM299" ca="1">INDEX(ElementMultiplier, BM299, P299)*100/N299</f>
        <v>0.76923076923076927</v>
      </c>
      <c r="AN299" s="15">
        <f t="shared" ca="1" si="163"/>
        <v>5</v>
      </c>
      <c r="AO299" s="19">
        <f t="shared" ca="1" si="164"/>
        <v>38</v>
      </c>
      <c r="AP299" s="19">
        <f t="shared" ca="1" si="165"/>
        <v>60</v>
      </c>
      <c r="AQ299" s="19">
        <f t="shared" ca="1" si="166"/>
        <v>70</v>
      </c>
      <c r="AR299" s="19">
        <f t="shared" ca="1" si="167"/>
        <v>65</v>
      </c>
      <c r="AS299" s="19">
        <f t="shared" ca="1" si="168"/>
        <v>50</v>
      </c>
      <c r="AT299">
        <f t="shared" ca="1" si="186"/>
        <v>1</v>
      </c>
      <c r="AU299" cm="1">
        <f t="array" aca="1" ref="AU299" ca="1">IF(AT299=AT298, AU298, INDEX(Parties[Opponent ID], AT299))</f>
        <v>8</v>
      </c>
      <c r="AV299" t="str" cm="1">
        <f t="array" aca="1" ref="AV299" ca="1">IF(AU299=AU298,AV298, INDEX(Monsters[Name], AU299))</f>
        <v>Ripper</v>
      </c>
      <c r="AW299" cm="1">
        <f t="array" aca="1" ref="AW299" ca="1">IF(AND($AT299=$AT298, $CF298=""), CA298, INDEX(Monsters[Health], $AU299))</f>
        <v>95</v>
      </c>
      <c r="AX299" cm="1">
        <f t="array" aca="1" ref="AX299" ca="1">IF(AND($AT299=$AT298, $CF298=""), CB298, INDEX(Monsters[Stamina], $AU299))</f>
        <v>74</v>
      </c>
      <c r="AY299" s="19" cm="1">
        <f t="array" aca="1" ref="AY299" ca="1">IF(AND($AT299=$AT298, $CF298=""), CC298, INDEX(Monsters[Attack], $AU299))</f>
        <v>100</v>
      </c>
      <c r="AZ299" s="19" cm="1">
        <f t="array" aca="1" ref="AZ299" ca="1">IF(AND($AT299=$AT298, $CF298=""), CD298, INDEX(Monsters[Defense], $AU299))</f>
        <v>20</v>
      </c>
      <c r="BA299" s="19" cm="1">
        <f t="array" aca="1" ref="BA299" ca="1">IF(AND($AT299=$AT298, $CF298=""), CE298, INDEX(Monsters[Luck], $AU299))</f>
        <v>70</v>
      </c>
      <c r="BB299" cm="1">
        <f t="array" aca="1" ref="BB299" ca="1">IF(AU299=AU298, BB298, MATCH(INDEX(Monsters[Element], AU299), Elements, 0))</f>
        <v>6</v>
      </c>
      <c r="BC299" s="4" cm="1">
        <f t="array" aca="1" ref="BC299" ca="1">INDEX(Monsters[Chance to Use 2], AU299)</f>
        <v>0.25</v>
      </c>
      <c r="BD299" cm="1">
        <f t="array" aca="1" ref="BD299" ca="1">INDEX(Monsters[Ability 1 ID], AU299)</f>
        <v>7</v>
      </c>
      <c r="BE299" cm="1">
        <f t="array" aca="1" ref="BE299" ca="1">INDEX(Monsters[Ability 2 ID], AU299)</f>
        <v>2</v>
      </c>
      <c r="BF299" cm="1">
        <f t="array" aca="1" ref="BF299" ca="1">INDEX(Abilities[Stamina Cost], BD299)</f>
        <v>5</v>
      </c>
      <c r="BG299" cm="1">
        <f t="array" aca="1" ref="BG299" ca="1">INDEX(Abilities[Stamina Cost], BE299)</f>
        <v>6</v>
      </c>
      <c r="BH299">
        <f t="shared" ca="1" si="187"/>
        <v>1</v>
      </c>
      <c r="BI299">
        <f t="shared" ca="1" si="188"/>
        <v>5</v>
      </c>
      <c r="BJ299">
        <f t="shared" ca="1" si="189"/>
        <v>6</v>
      </c>
      <c r="BK299">
        <f t="shared" ca="1" si="190"/>
        <v>1</v>
      </c>
      <c r="BL299">
        <f t="shared" ca="1" si="191"/>
        <v>7</v>
      </c>
      <c r="BM299" s="19" cm="1">
        <f t="array" aca="1" ref="BM299" ca="1">INDEX(Abilities[Element ID], $BL299)</f>
        <v>3</v>
      </c>
      <c r="BN299" s="19" cm="1">
        <f t="array" aca="1" ref="BN299" ca="1">INDEX(Abilities[Stamina Cost], $BL299)</f>
        <v>5</v>
      </c>
      <c r="BO299" s="19" cm="1">
        <f t="array" aca="1" ref="BO299" ca="1">INDEX(Abilities[Min Damage], $BL299)</f>
        <v>5</v>
      </c>
      <c r="BP299" s="19" cm="1">
        <f t="array" aca="1" ref="BP299" ca="1">INDEX(Abilities[Max Damage], $BL299)</f>
        <v>10</v>
      </c>
      <c r="BQ299" s="15">
        <f t="shared" ca="1" si="192"/>
        <v>6.9240885470678384</v>
      </c>
      <c r="BR299" t="str" cm="1">
        <f t="array" aca="1" ref="BR299" ca="1">INDEX(Abilities[Special Effect], BL299)</f>
        <v>Fortify</v>
      </c>
      <c r="BS299" t="b" cm="1">
        <f t="array" aca="1" ref="BS299" ca="1">RAND() &lt;INDEX(Abilities[Effect Chance], BL299)*BA299/100</f>
        <v>1</v>
      </c>
      <c r="BT299" t="str">
        <f t="shared" ca="1" si="193"/>
        <v>Fortify</v>
      </c>
      <c r="BU299" s="15">
        <f t="shared" ca="1" si="194"/>
        <v>6.9240885470678384</v>
      </c>
      <c r="BV299" s="15">
        <f t="shared" ca="1" si="169"/>
        <v>0</v>
      </c>
      <c r="BW299" t="b">
        <f t="shared" ca="1" si="195"/>
        <v>0</v>
      </c>
      <c r="BX299" t="b">
        <f ca="1">AND(BW299, AT299=COUNTA(Parties[Opponent Party]))</f>
        <v>0</v>
      </c>
      <c r="BY299" s="15" cm="1">
        <f t="array" aca="1" ref="BY299" ca="1">INDEX(ElementMultiplier, AA299, BB299)*100/AZ299</f>
        <v>7.5</v>
      </c>
      <c r="BZ299" s="19">
        <f t="shared" ca="1" si="170"/>
        <v>0</v>
      </c>
      <c r="CA299" s="19">
        <f t="shared" ca="1" si="171"/>
        <v>95</v>
      </c>
      <c r="CB299" s="19">
        <f t="shared" ca="1" si="172"/>
        <v>69</v>
      </c>
      <c r="CC299" s="19">
        <f t="shared" ca="1" si="173"/>
        <v>100</v>
      </c>
      <c r="CD299" s="19">
        <f t="shared" ca="1" si="174"/>
        <v>22</v>
      </c>
      <c r="CE299" s="19">
        <f t="shared" ca="1" si="175"/>
        <v>70</v>
      </c>
      <c r="CF299" t="str">
        <f t="shared" ca="1" si="196"/>
        <v/>
      </c>
    </row>
    <row r="300" spans="8:84">
      <c r="H300">
        <f t="shared" ca="1" si="176"/>
        <v>1</v>
      </c>
      <c r="I300" cm="1">
        <f t="array" aca="1" ref="I300" ca="1">IF(H300=H299, I299, INDEX(Parties[Player ID], H300))</f>
        <v>1</v>
      </c>
      <c r="J300" t="str" cm="1">
        <f t="array" aca="1" ref="J300" ca="1">IF(I300=I299,J299, INDEX(Monsters[Name], I300))</f>
        <v>Hades</v>
      </c>
      <c r="K300" cm="1">
        <f t="array" aca="1" ref="K300" ca="1">IF(AND($H300=$H299, CF299=""), AO299, INDEX(Monsters[Health], $I300))</f>
        <v>38</v>
      </c>
      <c r="L300" cm="1">
        <f t="array" aca="1" ref="L300" ca="1">IF(AND($H300=$H299, $CF299=""), AP299, INDEX(Monsters[Stamina], $I300))</f>
        <v>60</v>
      </c>
      <c r="M300" s="19" cm="1">
        <f t="array" aca="1" ref="M300" ca="1">IF(AND($H300=$H299, $CF299=""), AQ299, INDEX(Monsters[Attack], $I300))</f>
        <v>70</v>
      </c>
      <c r="N300" s="19" cm="1">
        <f t="array" aca="1" ref="N300" ca="1">IF(AND($H300=$H299, $CF299=""), AR299, INDEX(Monsters[Defense], $I300))</f>
        <v>65</v>
      </c>
      <c r="O300" s="19" cm="1">
        <f t="array" aca="1" ref="O300" ca="1">IF(AND($H300=$H299, $CF299=""), AS299, INDEX(Monsters[Luck], $I300))</f>
        <v>50</v>
      </c>
      <c r="P300" cm="1">
        <f t="array" aca="1" ref="P300" ca="1">IF(I300=I299, P299, MATCH(INDEX(Monsters[Element], I300), Elements, 0))</f>
        <v>1</v>
      </c>
      <c r="Q300" s="4" cm="1">
        <f t="array" aca="1" ref="Q300" ca="1">INDEX(Monsters[Chance to Use 2], I300)</f>
        <v>0.55000000000000004</v>
      </c>
      <c r="R300" cm="1">
        <f t="array" aca="1" ref="R300" ca="1">INDEX(Monsters[Ability 1 ID], I300)</f>
        <v>1</v>
      </c>
      <c r="S300" cm="1">
        <f t="array" aca="1" ref="S300" ca="1">INDEX(Monsters[Ability 2 ID], I300)</f>
        <v>7</v>
      </c>
      <c r="T300" cm="1">
        <f t="array" aca="1" ref="T300" ca="1">INDEX(Abilities[Stamina Cost], R300)</f>
        <v>5</v>
      </c>
      <c r="U300" cm="1">
        <f t="array" aca="1" ref="U300" ca="1">INDEX(Abilities[Stamina Cost], S300)</f>
        <v>5</v>
      </c>
      <c r="V300">
        <f t="shared" ca="1" si="177"/>
        <v>1</v>
      </c>
      <c r="W300">
        <f t="shared" ca="1" si="178"/>
        <v>5</v>
      </c>
      <c r="X300">
        <f t="shared" ca="1" si="179"/>
        <v>5</v>
      </c>
      <c r="Y300">
        <f t="shared" ca="1" si="180"/>
        <v>1</v>
      </c>
      <c r="Z300">
        <f t="shared" ca="1" si="181"/>
        <v>1</v>
      </c>
      <c r="AA300" s="19" cm="1">
        <f t="array" aca="1" ref="AA300" ca="1">INDEX(Abilities[Element ID], $Z300)</f>
        <v>1</v>
      </c>
      <c r="AB300" s="19" cm="1">
        <f t="array" aca="1" ref="AB300" ca="1">INDEX(Abilities[Stamina Cost], $Z300)</f>
        <v>5</v>
      </c>
      <c r="AC300" s="19" cm="1">
        <f t="array" aca="1" ref="AC300" ca="1">INDEX(Abilities[Min Damage], $Z300)</f>
        <v>3.5</v>
      </c>
      <c r="AD300" s="19" cm="1">
        <f t="array" aca="1" ref="AD300" ca="1">INDEX(Abilities[Max Damage], $Z300)</f>
        <v>10</v>
      </c>
      <c r="AE300" s="15">
        <f t="shared" ca="1" si="182"/>
        <v>4.2321180145436417</v>
      </c>
      <c r="AF300" t="str" cm="1">
        <f t="array" aca="1" ref="AF300" ca="1">INDEX(Abilities[Special Effect], Z300)</f>
        <v>Hit Chance</v>
      </c>
      <c r="AG300" t="b" cm="1">
        <f t="array" aca="1" ref="AG300" ca="1">RAND() &lt;INDEX(Abilities[Effect Chance], Z300)*O300/100</f>
        <v>0</v>
      </c>
      <c r="AH300" t="str">
        <f t="shared" ca="1" si="183"/>
        <v/>
      </c>
      <c r="AI300" s="15">
        <f t="shared" ca="1" si="184"/>
        <v>0</v>
      </c>
      <c r="AJ300" s="15">
        <f t="shared" ca="1" si="162"/>
        <v>8.1827055636256389</v>
      </c>
      <c r="AK300" t="b">
        <f t="shared" ca="1" si="185"/>
        <v>0</v>
      </c>
      <c r="AL300" t="b">
        <f ca="1">AND(AK300, H300=COUNTA(Parties[Player Party]))</f>
        <v>0</v>
      </c>
      <c r="AM300" s="15" cm="1">
        <f t="array" aca="1" ref="AM300" ca="1">INDEX(ElementMultiplier, BM300, P300)*100/N300</f>
        <v>0.76923076923076927</v>
      </c>
      <c r="AN300" s="15">
        <f t="shared" ca="1" si="163"/>
        <v>6</v>
      </c>
      <c r="AO300" s="19">
        <f t="shared" ca="1" si="164"/>
        <v>32</v>
      </c>
      <c r="AP300" s="19">
        <f t="shared" ca="1" si="165"/>
        <v>55</v>
      </c>
      <c r="AQ300" s="19">
        <f t="shared" ca="1" si="166"/>
        <v>70</v>
      </c>
      <c r="AR300" s="19">
        <f t="shared" ca="1" si="167"/>
        <v>65</v>
      </c>
      <c r="AS300" s="19">
        <f t="shared" ca="1" si="168"/>
        <v>50</v>
      </c>
      <c r="AT300">
        <f t="shared" ca="1" si="186"/>
        <v>1</v>
      </c>
      <c r="AU300" cm="1">
        <f t="array" aca="1" ref="AU300" ca="1">IF(AT300=AT299, AU299, INDEX(Parties[Opponent ID], AT300))</f>
        <v>8</v>
      </c>
      <c r="AV300" t="str" cm="1">
        <f t="array" aca="1" ref="AV300" ca="1">IF(AU300=AU299,AV299, INDEX(Monsters[Name], AU300))</f>
        <v>Ripper</v>
      </c>
      <c r="AW300" cm="1">
        <f t="array" aca="1" ref="AW300" ca="1">IF(AND($AT300=$AT299, $CF299=""), CA299, INDEX(Monsters[Health], $AU300))</f>
        <v>95</v>
      </c>
      <c r="AX300" cm="1">
        <f t="array" aca="1" ref="AX300" ca="1">IF(AND($AT300=$AT299, $CF299=""), CB299, INDEX(Monsters[Stamina], $AU300))</f>
        <v>69</v>
      </c>
      <c r="AY300" s="19" cm="1">
        <f t="array" aca="1" ref="AY300" ca="1">IF(AND($AT300=$AT299, $CF299=""), CC299, INDEX(Monsters[Attack], $AU300))</f>
        <v>100</v>
      </c>
      <c r="AZ300" s="19" cm="1">
        <f t="array" aca="1" ref="AZ300" ca="1">IF(AND($AT300=$AT299, $CF299=""), CD299, INDEX(Monsters[Defense], $AU300))</f>
        <v>22</v>
      </c>
      <c r="BA300" s="19" cm="1">
        <f t="array" aca="1" ref="BA300" ca="1">IF(AND($AT300=$AT299, $CF299=""), CE299, INDEX(Monsters[Luck], $AU300))</f>
        <v>70</v>
      </c>
      <c r="BB300" cm="1">
        <f t="array" aca="1" ref="BB300" ca="1">IF(AU300=AU299, BB299, MATCH(INDEX(Monsters[Element], AU300), Elements, 0))</f>
        <v>6</v>
      </c>
      <c r="BC300" s="4" cm="1">
        <f t="array" aca="1" ref="BC300" ca="1">INDEX(Monsters[Chance to Use 2], AU300)</f>
        <v>0.25</v>
      </c>
      <c r="BD300" cm="1">
        <f t="array" aca="1" ref="BD300" ca="1">INDEX(Monsters[Ability 1 ID], AU300)</f>
        <v>7</v>
      </c>
      <c r="BE300" cm="1">
        <f t="array" aca="1" ref="BE300" ca="1">INDEX(Monsters[Ability 2 ID], AU300)</f>
        <v>2</v>
      </c>
      <c r="BF300" cm="1">
        <f t="array" aca="1" ref="BF300" ca="1">INDEX(Abilities[Stamina Cost], BD300)</f>
        <v>5</v>
      </c>
      <c r="BG300" cm="1">
        <f t="array" aca="1" ref="BG300" ca="1">INDEX(Abilities[Stamina Cost], BE300)</f>
        <v>6</v>
      </c>
      <c r="BH300">
        <f t="shared" ca="1" si="187"/>
        <v>1</v>
      </c>
      <c r="BI300">
        <f t="shared" ca="1" si="188"/>
        <v>5</v>
      </c>
      <c r="BJ300">
        <f t="shared" ca="1" si="189"/>
        <v>6</v>
      </c>
      <c r="BK300">
        <f t="shared" ca="1" si="190"/>
        <v>1</v>
      </c>
      <c r="BL300">
        <f t="shared" ca="1" si="191"/>
        <v>7</v>
      </c>
      <c r="BM300" s="19" cm="1">
        <f t="array" aca="1" ref="BM300" ca="1">INDEX(Abilities[Element ID], $BL300)</f>
        <v>3</v>
      </c>
      <c r="BN300" s="19" cm="1">
        <f t="array" aca="1" ref="BN300" ca="1">INDEX(Abilities[Stamina Cost], $BL300)</f>
        <v>5</v>
      </c>
      <c r="BO300" s="19" cm="1">
        <f t="array" aca="1" ref="BO300" ca="1">INDEX(Abilities[Min Damage], $BL300)</f>
        <v>5</v>
      </c>
      <c r="BP300" s="19" cm="1">
        <f t="array" aca="1" ref="BP300" ca="1">INDEX(Abilities[Max Damage], $BL300)</f>
        <v>10</v>
      </c>
      <c r="BQ300" s="15">
        <f t="shared" ca="1" si="192"/>
        <v>8.1827055636256389</v>
      </c>
      <c r="BR300" t="str" cm="1">
        <f t="array" aca="1" ref="BR300" ca="1">INDEX(Abilities[Special Effect], BL300)</f>
        <v>Fortify</v>
      </c>
      <c r="BS300" t="b" cm="1">
        <f t="array" aca="1" ref="BS300" ca="1">RAND() &lt;INDEX(Abilities[Effect Chance], BL300)*BA300/100</f>
        <v>1</v>
      </c>
      <c r="BT300" t="str">
        <f t="shared" ca="1" si="193"/>
        <v>Fortify</v>
      </c>
      <c r="BU300" s="15">
        <f t="shared" ca="1" si="194"/>
        <v>8.1827055636256389</v>
      </c>
      <c r="BV300" s="15">
        <f t="shared" ca="1" si="169"/>
        <v>0</v>
      </c>
      <c r="BW300" t="b">
        <f t="shared" ca="1" si="195"/>
        <v>0</v>
      </c>
      <c r="BX300" t="b">
        <f ca="1">AND(BW300, AT300=COUNTA(Parties[Opponent Party]))</f>
        <v>0</v>
      </c>
      <c r="BY300" s="15" cm="1">
        <f t="array" aca="1" ref="BY300" ca="1">INDEX(ElementMultiplier, AA300, BB300)*100/AZ300</f>
        <v>6.8181818181818183</v>
      </c>
      <c r="BZ300" s="19">
        <f t="shared" ca="1" si="170"/>
        <v>0</v>
      </c>
      <c r="CA300" s="19">
        <f t="shared" ca="1" si="171"/>
        <v>95</v>
      </c>
      <c r="CB300" s="19">
        <f t="shared" ca="1" si="172"/>
        <v>64</v>
      </c>
      <c r="CC300" s="19">
        <f t="shared" ca="1" si="173"/>
        <v>100</v>
      </c>
      <c r="CD300" s="19">
        <f t="shared" ca="1" si="174"/>
        <v>24</v>
      </c>
      <c r="CE300" s="19">
        <f t="shared" ca="1" si="175"/>
        <v>70</v>
      </c>
      <c r="CF300" t="str">
        <f t="shared" ca="1" si="196"/>
        <v/>
      </c>
    </row>
    <row r="301" spans="8:84">
      <c r="H301">
        <f t="shared" ca="1" si="176"/>
        <v>1</v>
      </c>
      <c r="I301" cm="1">
        <f t="array" aca="1" ref="I301" ca="1">IF(H301=H300, I300, INDEX(Parties[Player ID], H301))</f>
        <v>1</v>
      </c>
      <c r="J301" t="str" cm="1">
        <f t="array" aca="1" ref="J301" ca="1">IF(I301=I300,J300, INDEX(Monsters[Name], I301))</f>
        <v>Hades</v>
      </c>
      <c r="K301" cm="1">
        <f t="array" aca="1" ref="K301" ca="1">IF(AND($H301=$H300, CF300=""), AO300, INDEX(Monsters[Health], $I301))</f>
        <v>32</v>
      </c>
      <c r="L301" cm="1">
        <f t="array" aca="1" ref="L301" ca="1">IF(AND($H301=$H300, $CF300=""), AP300, INDEX(Monsters[Stamina], $I301))</f>
        <v>55</v>
      </c>
      <c r="M301" s="19" cm="1">
        <f t="array" aca="1" ref="M301" ca="1">IF(AND($H301=$H300, $CF300=""), AQ300, INDEX(Monsters[Attack], $I301))</f>
        <v>70</v>
      </c>
      <c r="N301" s="19" cm="1">
        <f t="array" aca="1" ref="N301" ca="1">IF(AND($H301=$H300, $CF300=""), AR300, INDEX(Monsters[Defense], $I301))</f>
        <v>65</v>
      </c>
      <c r="O301" s="19" cm="1">
        <f t="array" aca="1" ref="O301" ca="1">IF(AND($H301=$H300, $CF300=""), AS300, INDEX(Monsters[Luck], $I301))</f>
        <v>50</v>
      </c>
      <c r="P301" cm="1">
        <f t="array" aca="1" ref="P301" ca="1">IF(I301=I300, P300, MATCH(INDEX(Monsters[Element], I301), Elements, 0))</f>
        <v>1</v>
      </c>
      <c r="Q301" s="4" cm="1">
        <f t="array" aca="1" ref="Q301" ca="1">INDEX(Monsters[Chance to Use 2], I301)</f>
        <v>0.55000000000000004</v>
      </c>
      <c r="R301" cm="1">
        <f t="array" aca="1" ref="R301" ca="1">INDEX(Monsters[Ability 1 ID], I301)</f>
        <v>1</v>
      </c>
      <c r="S301" cm="1">
        <f t="array" aca="1" ref="S301" ca="1">INDEX(Monsters[Ability 2 ID], I301)</f>
        <v>7</v>
      </c>
      <c r="T301" cm="1">
        <f t="array" aca="1" ref="T301" ca="1">INDEX(Abilities[Stamina Cost], R301)</f>
        <v>5</v>
      </c>
      <c r="U301" cm="1">
        <f t="array" aca="1" ref="U301" ca="1">INDEX(Abilities[Stamina Cost], S301)</f>
        <v>5</v>
      </c>
      <c r="V301">
        <f t="shared" ca="1" si="177"/>
        <v>1</v>
      </c>
      <c r="W301">
        <f t="shared" ca="1" si="178"/>
        <v>5</v>
      </c>
      <c r="X301">
        <f t="shared" ca="1" si="179"/>
        <v>5</v>
      </c>
      <c r="Y301">
        <f t="shared" ca="1" si="180"/>
        <v>1</v>
      </c>
      <c r="Z301">
        <f t="shared" ca="1" si="181"/>
        <v>1</v>
      </c>
      <c r="AA301" s="19" cm="1">
        <f t="array" aca="1" ref="AA301" ca="1">INDEX(Abilities[Element ID], $Z301)</f>
        <v>1</v>
      </c>
      <c r="AB301" s="19" cm="1">
        <f t="array" aca="1" ref="AB301" ca="1">INDEX(Abilities[Stamina Cost], $Z301)</f>
        <v>5</v>
      </c>
      <c r="AC301" s="19" cm="1">
        <f t="array" aca="1" ref="AC301" ca="1">INDEX(Abilities[Min Damage], $Z301)</f>
        <v>3.5</v>
      </c>
      <c r="AD301" s="19" cm="1">
        <f t="array" aca="1" ref="AD301" ca="1">INDEX(Abilities[Max Damage], $Z301)</f>
        <v>10</v>
      </c>
      <c r="AE301" s="15">
        <f t="shared" ca="1" si="182"/>
        <v>5.2075321663983232</v>
      </c>
      <c r="AF301" t="str" cm="1">
        <f t="array" aca="1" ref="AF301" ca="1">INDEX(Abilities[Special Effect], Z301)</f>
        <v>Hit Chance</v>
      </c>
      <c r="AG301" t="b" cm="1">
        <f t="array" aca="1" ref="AG301" ca="1">RAND() &lt;INDEX(Abilities[Effect Chance], Z301)*O301/100</f>
        <v>0</v>
      </c>
      <c r="AH301" t="str">
        <f t="shared" ca="1" si="183"/>
        <v/>
      </c>
      <c r="AI301" s="15">
        <f t="shared" ca="1" si="184"/>
        <v>0</v>
      </c>
      <c r="AJ301" s="15">
        <f t="shared" ca="1" si="162"/>
        <v>18.214625470276772</v>
      </c>
      <c r="AK301" t="b">
        <f t="shared" ca="1" si="185"/>
        <v>0</v>
      </c>
      <c r="AL301" t="b">
        <f ca="1">AND(AK301, H301=COUNTA(Parties[Player Party]))</f>
        <v>0</v>
      </c>
      <c r="AM301" s="15" cm="1">
        <f t="array" aca="1" ref="AM301" ca="1">INDEX(ElementMultiplier, BM301, P301)*100/N301</f>
        <v>1.5384615384615385</v>
      </c>
      <c r="AN301" s="15">
        <f t="shared" ca="1" si="163"/>
        <v>28</v>
      </c>
      <c r="AO301" s="19">
        <f t="shared" ca="1" si="164"/>
        <v>4</v>
      </c>
      <c r="AP301" s="19">
        <f t="shared" ca="1" si="165"/>
        <v>50</v>
      </c>
      <c r="AQ301" s="19">
        <f t="shared" ca="1" si="166"/>
        <v>70</v>
      </c>
      <c r="AR301" s="19">
        <f t="shared" ca="1" si="167"/>
        <v>59</v>
      </c>
      <c r="AS301" s="19">
        <f t="shared" ca="1" si="168"/>
        <v>50</v>
      </c>
      <c r="AT301">
        <f t="shared" ca="1" si="186"/>
        <v>1</v>
      </c>
      <c r="AU301" cm="1">
        <f t="array" aca="1" ref="AU301" ca="1">IF(AT301=AT300, AU300, INDEX(Parties[Opponent ID], AT301))</f>
        <v>8</v>
      </c>
      <c r="AV301" t="str" cm="1">
        <f t="array" aca="1" ref="AV301" ca="1">IF(AU301=AU300,AV300, INDEX(Monsters[Name], AU301))</f>
        <v>Ripper</v>
      </c>
      <c r="AW301" cm="1">
        <f t="array" aca="1" ref="AW301" ca="1">IF(AND($AT301=$AT300, $CF300=""), CA300, INDEX(Monsters[Health], $AU301))</f>
        <v>95</v>
      </c>
      <c r="AX301" cm="1">
        <f t="array" aca="1" ref="AX301" ca="1">IF(AND($AT301=$AT300, $CF300=""), CB300, INDEX(Monsters[Stamina], $AU301))</f>
        <v>64</v>
      </c>
      <c r="AY301" s="19" cm="1">
        <f t="array" aca="1" ref="AY301" ca="1">IF(AND($AT301=$AT300, $CF300=""), CC300, INDEX(Monsters[Attack], $AU301))</f>
        <v>100</v>
      </c>
      <c r="AZ301" s="19" cm="1">
        <f t="array" aca="1" ref="AZ301" ca="1">IF(AND($AT301=$AT300, $CF300=""), CD300, INDEX(Monsters[Defense], $AU301))</f>
        <v>24</v>
      </c>
      <c r="BA301" s="19" cm="1">
        <f t="array" aca="1" ref="BA301" ca="1">IF(AND($AT301=$AT300, $CF300=""), CE300, INDEX(Monsters[Luck], $AU301))</f>
        <v>70</v>
      </c>
      <c r="BB301" cm="1">
        <f t="array" aca="1" ref="BB301" ca="1">IF(AU301=AU300, BB300, MATCH(INDEX(Monsters[Element], AU301), Elements, 0))</f>
        <v>6</v>
      </c>
      <c r="BC301" s="4" cm="1">
        <f t="array" aca="1" ref="BC301" ca="1">INDEX(Monsters[Chance to Use 2], AU301)</f>
        <v>0.25</v>
      </c>
      <c r="BD301" cm="1">
        <f t="array" aca="1" ref="BD301" ca="1">INDEX(Monsters[Ability 1 ID], AU301)</f>
        <v>7</v>
      </c>
      <c r="BE301" cm="1">
        <f t="array" aca="1" ref="BE301" ca="1">INDEX(Monsters[Ability 2 ID], AU301)</f>
        <v>2</v>
      </c>
      <c r="BF301" cm="1">
        <f t="array" aca="1" ref="BF301" ca="1">INDEX(Abilities[Stamina Cost], BD301)</f>
        <v>5</v>
      </c>
      <c r="BG301" cm="1">
        <f t="array" aca="1" ref="BG301" ca="1">INDEX(Abilities[Stamina Cost], BE301)</f>
        <v>6</v>
      </c>
      <c r="BH301">
        <f t="shared" ca="1" si="187"/>
        <v>1</v>
      </c>
      <c r="BI301">
        <f t="shared" ca="1" si="188"/>
        <v>5</v>
      </c>
      <c r="BJ301">
        <f t="shared" ca="1" si="189"/>
        <v>6</v>
      </c>
      <c r="BK301">
        <f t="shared" ca="1" si="190"/>
        <v>2</v>
      </c>
      <c r="BL301">
        <f t="shared" ca="1" si="191"/>
        <v>2</v>
      </c>
      <c r="BM301" s="19" cm="1">
        <f t="array" aca="1" ref="BM301" ca="1">INDEX(Abilities[Element ID], $BL301)</f>
        <v>1</v>
      </c>
      <c r="BN301" s="19" cm="1">
        <f t="array" aca="1" ref="BN301" ca="1">INDEX(Abilities[Stamina Cost], $BL301)</f>
        <v>6</v>
      </c>
      <c r="BO301" s="19" cm="1">
        <f t="array" aca="1" ref="BO301" ca="1">INDEX(Abilities[Min Damage], $BL301)</f>
        <v>10</v>
      </c>
      <c r="BP301" s="19" cm="1">
        <f t="array" aca="1" ref="BP301" ca="1">INDEX(Abilities[Max Damage], $BL301)</f>
        <v>25</v>
      </c>
      <c r="BQ301" s="15">
        <f t="shared" ca="1" si="192"/>
        <v>18.214625470276772</v>
      </c>
      <c r="BR301" t="str" cm="1">
        <f t="array" aca="1" ref="BR301" ca="1">INDEX(Abilities[Special Effect], BL301)</f>
        <v>Sunder</v>
      </c>
      <c r="BS301" t="b" cm="1">
        <f t="array" aca="1" ref="BS301" ca="1">RAND() &lt;INDEX(Abilities[Effect Chance], BL301)*BA301/100</f>
        <v>1</v>
      </c>
      <c r="BT301" t="str">
        <f t="shared" ca="1" si="193"/>
        <v>Sunder</v>
      </c>
      <c r="BU301" s="15">
        <f t="shared" ca="1" si="194"/>
        <v>18.214625470276772</v>
      </c>
      <c r="BV301" s="15">
        <f t="shared" ca="1" si="169"/>
        <v>0</v>
      </c>
      <c r="BW301" t="b">
        <f t="shared" ca="1" si="195"/>
        <v>0</v>
      </c>
      <c r="BX301" t="b">
        <f ca="1">AND(BW301, AT301=COUNTA(Parties[Opponent Party]))</f>
        <v>0</v>
      </c>
      <c r="BY301" s="15" cm="1">
        <f t="array" aca="1" ref="BY301" ca="1">INDEX(ElementMultiplier, AA301, BB301)*100/AZ301</f>
        <v>6.25</v>
      </c>
      <c r="BZ301" s="19">
        <f t="shared" ca="1" si="170"/>
        <v>0</v>
      </c>
      <c r="CA301" s="19">
        <f t="shared" ca="1" si="171"/>
        <v>95</v>
      </c>
      <c r="CB301" s="19">
        <f t="shared" ca="1" si="172"/>
        <v>58</v>
      </c>
      <c r="CC301" s="19">
        <f t="shared" ca="1" si="173"/>
        <v>100</v>
      </c>
      <c r="CD301" s="19">
        <f t="shared" ca="1" si="174"/>
        <v>24</v>
      </c>
      <c r="CE301" s="19">
        <f t="shared" ca="1" si="175"/>
        <v>70</v>
      </c>
      <c r="CF301" t="str">
        <f t="shared" ca="1" si="196"/>
        <v/>
      </c>
    </row>
    <row r="302" spans="8:84">
      <c r="H302">
        <f t="shared" ca="1" si="176"/>
        <v>1</v>
      </c>
      <c r="I302" cm="1">
        <f t="array" aca="1" ref="I302" ca="1">IF(H302=H301, I301, INDEX(Parties[Player ID], H302))</f>
        <v>1</v>
      </c>
      <c r="J302" t="str" cm="1">
        <f t="array" aca="1" ref="J302" ca="1">IF(I302=I301,J301, INDEX(Monsters[Name], I302))</f>
        <v>Hades</v>
      </c>
      <c r="K302" cm="1">
        <f t="array" aca="1" ref="K302" ca="1">IF(AND($H302=$H301, CF301=""), AO301, INDEX(Monsters[Health], $I302))</f>
        <v>4</v>
      </c>
      <c r="L302" cm="1">
        <f t="array" aca="1" ref="L302" ca="1">IF(AND($H302=$H301, $CF301=""), AP301, INDEX(Monsters[Stamina], $I302))</f>
        <v>50</v>
      </c>
      <c r="M302" s="19" cm="1">
        <f t="array" aca="1" ref="M302" ca="1">IF(AND($H302=$H301, $CF301=""), AQ301, INDEX(Monsters[Attack], $I302))</f>
        <v>70</v>
      </c>
      <c r="N302" s="19" cm="1">
        <f t="array" aca="1" ref="N302" ca="1">IF(AND($H302=$H301, $CF301=""), AR301, INDEX(Monsters[Defense], $I302))</f>
        <v>59</v>
      </c>
      <c r="O302" s="19" cm="1">
        <f t="array" aca="1" ref="O302" ca="1">IF(AND($H302=$H301, $CF301=""), AS301, INDEX(Monsters[Luck], $I302))</f>
        <v>50</v>
      </c>
      <c r="P302" cm="1">
        <f t="array" aca="1" ref="P302" ca="1">IF(I302=I301, P301, MATCH(INDEX(Monsters[Element], I302), Elements, 0))</f>
        <v>1</v>
      </c>
      <c r="Q302" s="4" cm="1">
        <f t="array" aca="1" ref="Q302" ca="1">INDEX(Monsters[Chance to Use 2], I302)</f>
        <v>0.55000000000000004</v>
      </c>
      <c r="R302" cm="1">
        <f t="array" aca="1" ref="R302" ca="1">INDEX(Monsters[Ability 1 ID], I302)</f>
        <v>1</v>
      </c>
      <c r="S302" cm="1">
        <f t="array" aca="1" ref="S302" ca="1">INDEX(Monsters[Ability 2 ID], I302)</f>
        <v>7</v>
      </c>
      <c r="T302" cm="1">
        <f t="array" aca="1" ref="T302" ca="1">INDEX(Abilities[Stamina Cost], R302)</f>
        <v>5</v>
      </c>
      <c r="U302" cm="1">
        <f t="array" aca="1" ref="U302" ca="1">INDEX(Abilities[Stamina Cost], S302)</f>
        <v>5</v>
      </c>
      <c r="V302">
        <f t="shared" ca="1" si="177"/>
        <v>1</v>
      </c>
      <c r="W302">
        <f t="shared" ca="1" si="178"/>
        <v>5</v>
      </c>
      <c r="X302">
        <f t="shared" ca="1" si="179"/>
        <v>5</v>
      </c>
      <c r="Y302">
        <f t="shared" ca="1" si="180"/>
        <v>2</v>
      </c>
      <c r="Z302">
        <f t="shared" ca="1" si="181"/>
        <v>7</v>
      </c>
      <c r="AA302" s="19" cm="1">
        <f t="array" aca="1" ref="AA302" ca="1">INDEX(Abilities[Element ID], $Z302)</f>
        <v>3</v>
      </c>
      <c r="AB302" s="19" cm="1">
        <f t="array" aca="1" ref="AB302" ca="1">INDEX(Abilities[Stamina Cost], $Z302)</f>
        <v>5</v>
      </c>
      <c r="AC302" s="19" cm="1">
        <f t="array" aca="1" ref="AC302" ca="1">INDEX(Abilities[Min Damage], $Z302)</f>
        <v>5</v>
      </c>
      <c r="AD302" s="19" cm="1">
        <f t="array" aca="1" ref="AD302" ca="1">INDEX(Abilities[Max Damage], $Z302)</f>
        <v>10</v>
      </c>
      <c r="AE302" s="15">
        <f t="shared" ca="1" si="182"/>
        <v>6.1152744092630993</v>
      </c>
      <c r="AF302" t="str" cm="1">
        <f t="array" aca="1" ref="AF302" ca="1">INDEX(Abilities[Special Effect], Z302)</f>
        <v>Fortify</v>
      </c>
      <c r="AG302" t="b" cm="1">
        <f t="array" aca="1" ref="AG302" ca="1">RAND() &lt;INDEX(Abilities[Effect Chance], Z302)*O302/100</f>
        <v>0</v>
      </c>
      <c r="AH302" t="str">
        <f t="shared" ca="1" si="183"/>
        <v/>
      </c>
      <c r="AI302" s="15">
        <f t="shared" ca="1" si="184"/>
        <v>6.1152744092630993</v>
      </c>
      <c r="AJ302" s="15">
        <f t="shared" ca="1" si="162"/>
        <v>8.620654416891961</v>
      </c>
      <c r="AK302" t="b">
        <f t="shared" ca="1" si="185"/>
        <v>1</v>
      </c>
      <c r="AL302" t="b">
        <f ca="1">AND(AK302, H302=COUNTA(Parties[Player Party]))</f>
        <v>1</v>
      </c>
      <c r="AM302" s="15" cm="1">
        <f t="array" aca="1" ref="AM302" ca="1">INDEX(ElementMultiplier, BM302, P302)*100/N302</f>
        <v>0.84745762711864403</v>
      </c>
      <c r="AN302" s="15">
        <f t="shared" ca="1" si="163"/>
        <v>7</v>
      </c>
      <c r="AO302" s="19">
        <f t="shared" ca="1" si="164"/>
        <v>0</v>
      </c>
      <c r="AP302" s="19">
        <f t="shared" ca="1" si="165"/>
        <v>45</v>
      </c>
      <c r="AQ302" s="19">
        <f t="shared" ca="1" si="166"/>
        <v>70</v>
      </c>
      <c r="AR302" s="19">
        <f t="shared" ca="1" si="167"/>
        <v>59</v>
      </c>
      <c r="AS302" s="19">
        <f t="shared" ca="1" si="168"/>
        <v>50</v>
      </c>
      <c r="AT302">
        <f t="shared" ca="1" si="186"/>
        <v>1</v>
      </c>
      <c r="AU302" cm="1">
        <f t="array" aca="1" ref="AU302" ca="1">IF(AT302=AT301, AU301, INDEX(Parties[Opponent ID], AT302))</f>
        <v>8</v>
      </c>
      <c r="AV302" t="str" cm="1">
        <f t="array" aca="1" ref="AV302" ca="1">IF(AU302=AU301,AV301, INDEX(Monsters[Name], AU302))</f>
        <v>Ripper</v>
      </c>
      <c r="AW302" cm="1">
        <f t="array" aca="1" ref="AW302" ca="1">IF(AND($AT302=$AT301, $CF301=""), CA301, INDEX(Monsters[Health], $AU302))</f>
        <v>95</v>
      </c>
      <c r="AX302" cm="1">
        <f t="array" aca="1" ref="AX302" ca="1">IF(AND($AT302=$AT301, $CF301=""), CB301, INDEX(Monsters[Stamina], $AU302))</f>
        <v>58</v>
      </c>
      <c r="AY302" s="19" cm="1">
        <f t="array" aca="1" ref="AY302" ca="1">IF(AND($AT302=$AT301, $CF301=""), CC301, INDEX(Monsters[Attack], $AU302))</f>
        <v>100</v>
      </c>
      <c r="AZ302" s="19" cm="1">
        <f t="array" aca="1" ref="AZ302" ca="1">IF(AND($AT302=$AT301, $CF301=""), CD301, INDEX(Monsters[Defense], $AU302))</f>
        <v>24</v>
      </c>
      <c r="BA302" s="19" cm="1">
        <f t="array" aca="1" ref="BA302" ca="1">IF(AND($AT302=$AT301, $CF301=""), CE301, INDEX(Monsters[Luck], $AU302))</f>
        <v>70</v>
      </c>
      <c r="BB302" cm="1">
        <f t="array" aca="1" ref="BB302" ca="1">IF(AU302=AU301, BB301, MATCH(INDEX(Monsters[Element], AU302), Elements, 0))</f>
        <v>6</v>
      </c>
      <c r="BC302" s="4" cm="1">
        <f t="array" aca="1" ref="BC302" ca="1">INDEX(Monsters[Chance to Use 2], AU302)</f>
        <v>0.25</v>
      </c>
      <c r="BD302" cm="1">
        <f t="array" aca="1" ref="BD302" ca="1">INDEX(Monsters[Ability 1 ID], AU302)</f>
        <v>7</v>
      </c>
      <c r="BE302" cm="1">
        <f t="array" aca="1" ref="BE302" ca="1">INDEX(Monsters[Ability 2 ID], AU302)</f>
        <v>2</v>
      </c>
      <c r="BF302" cm="1">
        <f t="array" aca="1" ref="BF302" ca="1">INDEX(Abilities[Stamina Cost], BD302)</f>
        <v>5</v>
      </c>
      <c r="BG302" cm="1">
        <f t="array" aca="1" ref="BG302" ca="1">INDEX(Abilities[Stamina Cost], BE302)</f>
        <v>6</v>
      </c>
      <c r="BH302">
        <f t="shared" ca="1" si="187"/>
        <v>1</v>
      </c>
      <c r="BI302">
        <f t="shared" ca="1" si="188"/>
        <v>5</v>
      </c>
      <c r="BJ302">
        <f t="shared" ca="1" si="189"/>
        <v>6</v>
      </c>
      <c r="BK302">
        <f t="shared" ca="1" si="190"/>
        <v>1</v>
      </c>
      <c r="BL302">
        <f t="shared" ca="1" si="191"/>
        <v>7</v>
      </c>
      <c r="BM302" s="19" cm="1">
        <f t="array" aca="1" ref="BM302" ca="1">INDEX(Abilities[Element ID], $BL302)</f>
        <v>3</v>
      </c>
      <c r="BN302" s="19" cm="1">
        <f t="array" aca="1" ref="BN302" ca="1">INDEX(Abilities[Stamina Cost], $BL302)</f>
        <v>5</v>
      </c>
      <c r="BO302" s="19" cm="1">
        <f t="array" aca="1" ref="BO302" ca="1">INDEX(Abilities[Min Damage], $BL302)</f>
        <v>5</v>
      </c>
      <c r="BP302" s="19" cm="1">
        <f t="array" aca="1" ref="BP302" ca="1">INDEX(Abilities[Max Damage], $BL302)</f>
        <v>10</v>
      </c>
      <c r="BQ302" s="15">
        <f t="shared" ca="1" si="192"/>
        <v>8.620654416891961</v>
      </c>
      <c r="BR302" t="str" cm="1">
        <f t="array" aca="1" ref="BR302" ca="1">INDEX(Abilities[Special Effect], BL302)</f>
        <v>Fortify</v>
      </c>
      <c r="BS302" t="b" cm="1">
        <f t="array" aca="1" ref="BS302" ca="1">RAND() &lt;INDEX(Abilities[Effect Chance], BL302)*BA302/100</f>
        <v>0</v>
      </c>
      <c r="BT302" t="str">
        <f t="shared" ca="1" si="193"/>
        <v/>
      </c>
      <c r="BU302" s="15">
        <f t="shared" ca="1" si="194"/>
        <v>8.620654416891961</v>
      </c>
      <c r="BV302" s="15">
        <f t="shared" ca="1" si="169"/>
        <v>6.1152744092630993</v>
      </c>
      <c r="BW302" t="b">
        <f t="shared" ca="1" si="195"/>
        <v>0</v>
      </c>
      <c r="BX302" t="b">
        <f ca="1">AND(BW302, AT302=COUNTA(Parties[Opponent Party]))</f>
        <v>0</v>
      </c>
      <c r="BY302" s="15" cm="1">
        <f t="array" aca="1" ref="BY302" ca="1">INDEX(ElementMultiplier, AA302, BB302)*100/AZ302</f>
        <v>4.166666666666667</v>
      </c>
      <c r="BZ302" s="19">
        <f t="shared" ca="1" si="170"/>
        <v>25</v>
      </c>
      <c r="CA302" s="19">
        <f t="shared" ca="1" si="171"/>
        <v>70</v>
      </c>
      <c r="CB302" s="19">
        <f t="shared" ca="1" si="172"/>
        <v>53</v>
      </c>
      <c r="CC302" s="19">
        <f t="shared" ca="1" si="173"/>
        <v>100</v>
      </c>
      <c r="CD302" s="19">
        <f t="shared" ca="1" si="174"/>
        <v>24</v>
      </c>
      <c r="CE302" s="19">
        <f t="shared" ca="1" si="175"/>
        <v>70</v>
      </c>
      <c r="CF302" t="str">
        <f t="shared" ca="1" si="196"/>
        <v>Opponent</v>
      </c>
    </row>
    <row r="303" spans="8:84">
      <c r="H303">
        <f t="shared" ca="1" si="176"/>
        <v>1</v>
      </c>
      <c r="I303" cm="1">
        <f t="array" aca="1" ref="I303" ca="1">IF(H303=H302, I302, INDEX(Parties[Player ID], H303))</f>
        <v>1</v>
      </c>
      <c r="J303" t="str" cm="1">
        <f t="array" aca="1" ref="J303" ca="1">IF(I303=I302,J302, INDEX(Monsters[Name], I303))</f>
        <v>Hades</v>
      </c>
      <c r="K303" cm="1">
        <f t="array" aca="1" ref="K303" ca="1">IF(AND($H303=$H302, CF302=""), AO302, INDEX(Monsters[Health], $I303))</f>
        <v>80</v>
      </c>
      <c r="L303" cm="1">
        <f t="array" aca="1" ref="L303" ca="1">IF(AND($H303=$H302, $CF302=""), AP302, INDEX(Monsters[Stamina], $I303))</f>
        <v>80</v>
      </c>
      <c r="M303" s="19" cm="1">
        <f t="array" aca="1" ref="M303" ca="1">IF(AND($H303=$H302, $CF302=""), AQ302, INDEX(Monsters[Attack], $I303))</f>
        <v>70</v>
      </c>
      <c r="N303" s="19" cm="1">
        <f t="array" aca="1" ref="N303" ca="1">IF(AND($H303=$H302, $CF302=""), AR302, INDEX(Monsters[Defense], $I303))</f>
        <v>65</v>
      </c>
      <c r="O303" s="19" cm="1">
        <f t="array" aca="1" ref="O303" ca="1">IF(AND($H303=$H302, $CF302=""), AS302, INDEX(Monsters[Luck], $I303))</f>
        <v>50</v>
      </c>
      <c r="P303" cm="1">
        <f t="array" aca="1" ref="P303" ca="1">IF(I303=I302, P302, MATCH(INDEX(Monsters[Element], I303), Elements, 0))</f>
        <v>1</v>
      </c>
      <c r="Q303" s="4" cm="1">
        <f t="array" aca="1" ref="Q303" ca="1">INDEX(Monsters[Chance to Use 2], I303)</f>
        <v>0.55000000000000004</v>
      </c>
      <c r="R303" cm="1">
        <f t="array" aca="1" ref="R303" ca="1">INDEX(Monsters[Ability 1 ID], I303)</f>
        <v>1</v>
      </c>
      <c r="S303" cm="1">
        <f t="array" aca="1" ref="S303" ca="1">INDEX(Monsters[Ability 2 ID], I303)</f>
        <v>7</v>
      </c>
      <c r="T303" cm="1">
        <f t="array" aca="1" ref="T303" ca="1">INDEX(Abilities[Stamina Cost], R303)</f>
        <v>5</v>
      </c>
      <c r="U303" cm="1">
        <f t="array" aca="1" ref="U303" ca="1">INDEX(Abilities[Stamina Cost], S303)</f>
        <v>5</v>
      </c>
      <c r="V303">
        <f t="shared" ca="1" si="177"/>
        <v>1</v>
      </c>
      <c r="W303">
        <f t="shared" ca="1" si="178"/>
        <v>5</v>
      </c>
      <c r="X303">
        <f t="shared" ca="1" si="179"/>
        <v>5</v>
      </c>
      <c r="Y303">
        <f t="shared" ca="1" si="180"/>
        <v>1</v>
      </c>
      <c r="Z303">
        <f t="shared" ca="1" si="181"/>
        <v>1</v>
      </c>
      <c r="AA303" s="19" cm="1">
        <f t="array" aca="1" ref="AA303" ca="1">INDEX(Abilities[Element ID], $Z303)</f>
        <v>1</v>
      </c>
      <c r="AB303" s="19" cm="1">
        <f t="array" aca="1" ref="AB303" ca="1">INDEX(Abilities[Stamina Cost], $Z303)</f>
        <v>5</v>
      </c>
      <c r="AC303" s="19" cm="1">
        <f t="array" aca="1" ref="AC303" ca="1">INDEX(Abilities[Min Damage], $Z303)</f>
        <v>3.5</v>
      </c>
      <c r="AD303" s="19" cm="1">
        <f t="array" aca="1" ref="AD303" ca="1">INDEX(Abilities[Max Damage], $Z303)</f>
        <v>10</v>
      </c>
      <c r="AE303" s="15">
        <f t="shared" ca="1" si="182"/>
        <v>4.4793692535335881</v>
      </c>
      <c r="AF303" t="str" cm="1">
        <f t="array" aca="1" ref="AF303" ca="1">INDEX(Abilities[Special Effect], Z303)</f>
        <v>Hit Chance</v>
      </c>
      <c r="AG303" t="b" cm="1">
        <f t="array" aca="1" ref="AG303" ca="1">RAND() &lt;INDEX(Abilities[Effect Chance], Z303)*O303/100</f>
        <v>0</v>
      </c>
      <c r="AH303" t="str">
        <f t="shared" ca="1" si="183"/>
        <v/>
      </c>
      <c r="AI303" s="15">
        <f t="shared" ca="1" si="184"/>
        <v>0</v>
      </c>
      <c r="AJ303" s="15">
        <f t="shared" ca="1" si="162"/>
        <v>7.4102372400837888</v>
      </c>
      <c r="AK303" t="b">
        <f t="shared" ca="1" si="185"/>
        <v>0</v>
      </c>
      <c r="AL303" t="b">
        <f ca="1">AND(AK303, H303=COUNTA(Parties[Player Party]))</f>
        <v>0</v>
      </c>
      <c r="AM303" s="15" cm="1">
        <f t="array" aca="1" ref="AM303" ca="1">INDEX(ElementMultiplier, BM303, P303)*100/N303</f>
        <v>0.76923076923076927</v>
      </c>
      <c r="AN303" s="15">
        <f t="shared" ca="1" si="163"/>
        <v>6</v>
      </c>
      <c r="AO303" s="19">
        <f t="shared" ca="1" si="164"/>
        <v>74</v>
      </c>
      <c r="AP303" s="19">
        <f t="shared" ca="1" si="165"/>
        <v>75</v>
      </c>
      <c r="AQ303" s="19">
        <f t="shared" ca="1" si="166"/>
        <v>70</v>
      </c>
      <c r="AR303" s="19">
        <f t="shared" ca="1" si="167"/>
        <v>65</v>
      </c>
      <c r="AS303" s="19">
        <f t="shared" ca="1" si="168"/>
        <v>50</v>
      </c>
      <c r="AT303">
        <f t="shared" ca="1" si="186"/>
        <v>1</v>
      </c>
      <c r="AU303" cm="1">
        <f t="array" aca="1" ref="AU303" ca="1">IF(AT303=AT302, AU302, INDEX(Parties[Opponent ID], AT303))</f>
        <v>8</v>
      </c>
      <c r="AV303" t="str" cm="1">
        <f t="array" aca="1" ref="AV303" ca="1">IF(AU303=AU302,AV302, INDEX(Monsters[Name], AU303))</f>
        <v>Ripper</v>
      </c>
      <c r="AW303" cm="1">
        <f t="array" aca="1" ref="AW303" ca="1">IF(AND($AT303=$AT302, $CF302=""), CA302, INDEX(Monsters[Health], $AU303))</f>
        <v>120</v>
      </c>
      <c r="AX303" cm="1">
        <f t="array" aca="1" ref="AX303" ca="1">IF(AND($AT303=$AT302, $CF302=""), CB302, INDEX(Monsters[Stamina], $AU303))</f>
        <v>90</v>
      </c>
      <c r="AY303" s="19" cm="1">
        <f t="array" aca="1" ref="AY303" ca="1">IF(AND($AT303=$AT302, $CF302=""), CC302, INDEX(Monsters[Attack], $AU303))</f>
        <v>100</v>
      </c>
      <c r="AZ303" s="19" cm="1">
        <f t="array" aca="1" ref="AZ303" ca="1">IF(AND($AT303=$AT302, $CF302=""), CD302, INDEX(Monsters[Defense], $AU303))</f>
        <v>18</v>
      </c>
      <c r="BA303" s="19" cm="1">
        <f t="array" aca="1" ref="BA303" ca="1">IF(AND($AT303=$AT302, $CF302=""), CE302, INDEX(Monsters[Luck], $AU303))</f>
        <v>70</v>
      </c>
      <c r="BB303" cm="1">
        <f t="array" aca="1" ref="BB303" ca="1">IF(AU303=AU302, BB302, MATCH(INDEX(Monsters[Element], AU303), Elements, 0))</f>
        <v>6</v>
      </c>
      <c r="BC303" s="4" cm="1">
        <f t="array" aca="1" ref="BC303" ca="1">INDEX(Monsters[Chance to Use 2], AU303)</f>
        <v>0.25</v>
      </c>
      <c r="BD303" cm="1">
        <f t="array" aca="1" ref="BD303" ca="1">INDEX(Monsters[Ability 1 ID], AU303)</f>
        <v>7</v>
      </c>
      <c r="BE303" cm="1">
        <f t="array" aca="1" ref="BE303" ca="1">INDEX(Monsters[Ability 2 ID], AU303)</f>
        <v>2</v>
      </c>
      <c r="BF303" cm="1">
        <f t="array" aca="1" ref="BF303" ca="1">INDEX(Abilities[Stamina Cost], BD303)</f>
        <v>5</v>
      </c>
      <c r="BG303" cm="1">
        <f t="array" aca="1" ref="BG303" ca="1">INDEX(Abilities[Stamina Cost], BE303)</f>
        <v>6</v>
      </c>
      <c r="BH303">
        <f t="shared" ca="1" si="187"/>
        <v>1</v>
      </c>
      <c r="BI303">
        <f t="shared" ca="1" si="188"/>
        <v>5</v>
      </c>
      <c r="BJ303">
        <f t="shared" ca="1" si="189"/>
        <v>6</v>
      </c>
      <c r="BK303">
        <f t="shared" ca="1" si="190"/>
        <v>1</v>
      </c>
      <c r="BL303">
        <f t="shared" ca="1" si="191"/>
        <v>7</v>
      </c>
      <c r="BM303" s="19" cm="1">
        <f t="array" aca="1" ref="BM303" ca="1">INDEX(Abilities[Element ID], $BL303)</f>
        <v>3</v>
      </c>
      <c r="BN303" s="19" cm="1">
        <f t="array" aca="1" ref="BN303" ca="1">INDEX(Abilities[Stamina Cost], $BL303)</f>
        <v>5</v>
      </c>
      <c r="BO303" s="19" cm="1">
        <f t="array" aca="1" ref="BO303" ca="1">INDEX(Abilities[Min Damage], $BL303)</f>
        <v>5</v>
      </c>
      <c r="BP303" s="19" cm="1">
        <f t="array" aca="1" ref="BP303" ca="1">INDEX(Abilities[Max Damage], $BL303)</f>
        <v>10</v>
      </c>
      <c r="BQ303" s="15">
        <f t="shared" ca="1" si="192"/>
        <v>7.4102372400837888</v>
      </c>
      <c r="BR303" t="str" cm="1">
        <f t="array" aca="1" ref="BR303" ca="1">INDEX(Abilities[Special Effect], BL303)</f>
        <v>Fortify</v>
      </c>
      <c r="BS303" t="b" cm="1">
        <f t="array" aca="1" ref="BS303" ca="1">RAND() &lt;INDEX(Abilities[Effect Chance], BL303)*BA303/100</f>
        <v>1</v>
      </c>
      <c r="BT303" t="str">
        <f t="shared" ca="1" si="193"/>
        <v>Fortify</v>
      </c>
      <c r="BU303" s="15">
        <f t="shared" ca="1" si="194"/>
        <v>7.4102372400837888</v>
      </c>
      <c r="BV303" s="15">
        <f t="shared" ca="1" si="169"/>
        <v>0</v>
      </c>
      <c r="BW303" t="b">
        <f t="shared" ca="1" si="195"/>
        <v>0</v>
      </c>
      <c r="BX303" t="b">
        <f ca="1">AND(BW303, AT303=COUNTA(Parties[Opponent Party]))</f>
        <v>0</v>
      </c>
      <c r="BY303" s="15" cm="1">
        <f t="array" aca="1" ref="BY303" ca="1">INDEX(ElementMultiplier, AA303, BB303)*100/AZ303</f>
        <v>8.3333333333333339</v>
      </c>
      <c r="BZ303" s="19">
        <f t="shared" ca="1" si="170"/>
        <v>0</v>
      </c>
      <c r="CA303" s="19">
        <f t="shared" ca="1" si="171"/>
        <v>120</v>
      </c>
      <c r="CB303" s="19">
        <f t="shared" ca="1" si="172"/>
        <v>85</v>
      </c>
      <c r="CC303" s="19">
        <f t="shared" ca="1" si="173"/>
        <v>100</v>
      </c>
      <c r="CD303" s="19">
        <f t="shared" ca="1" si="174"/>
        <v>20</v>
      </c>
      <c r="CE303" s="19">
        <f t="shared" ca="1" si="175"/>
        <v>70</v>
      </c>
      <c r="CF303" t="str">
        <f t="shared" ca="1" si="196"/>
        <v/>
      </c>
    </row>
    <row r="304" spans="8:84">
      <c r="H304">
        <f t="shared" ca="1" si="176"/>
        <v>1</v>
      </c>
      <c r="I304" cm="1">
        <f t="array" aca="1" ref="I304" ca="1">IF(H304=H303, I303, INDEX(Parties[Player ID], H304))</f>
        <v>1</v>
      </c>
      <c r="J304" t="str" cm="1">
        <f t="array" aca="1" ref="J304" ca="1">IF(I304=I303,J303, INDEX(Monsters[Name], I304))</f>
        <v>Hades</v>
      </c>
      <c r="K304" cm="1">
        <f t="array" aca="1" ref="K304" ca="1">IF(AND($H304=$H303, CF303=""), AO303, INDEX(Monsters[Health], $I304))</f>
        <v>74</v>
      </c>
      <c r="L304" cm="1">
        <f t="array" aca="1" ref="L304" ca="1">IF(AND($H304=$H303, $CF303=""), AP303, INDEX(Monsters[Stamina], $I304))</f>
        <v>75</v>
      </c>
      <c r="M304" s="19" cm="1">
        <f t="array" aca="1" ref="M304" ca="1">IF(AND($H304=$H303, $CF303=""), AQ303, INDEX(Monsters[Attack], $I304))</f>
        <v>70</v>
      </c>
      <c r="N304" s="19" cm="1">
        <f t="array" aca="1" ref="N304" ca="1">IF(AND($H304=$H303, $CF303=""), AR303, INDEX(Monsters[Defense], $I304))</f>
        <v>65</v>
      </c>
      <c r="O304" s="19" cm="1">
        <f t="array" aca="1" ref="O304" ca="1">IF(AND($H304=$H303, $CF303=""), AS303, INDEX(Monsters[Luck], $I304))</f>
        <v>50</v>
      </c>
      <c r="P304" cm="1">
        <f t="array" aca="1" ref="P304" ca="1">IF(I304=I303, P303, MATCH(INDEX(Monsters[Element], I304), Elements, 0))</f>
        <v>1</v>
      </c>
      <c r="Q304" s="4" cm="1">
        <f t="array" aca="1" ref="Q304" ca="1">INDEX(Monsters[Chance to Use 2], I304)</f>
        <v>0.55000000000000004</v>
      </c>
      <c r="R304" cm="1">
        <f t="array" aca="1" ref="R304" ca="1">INDEX(Monsters[Ability 1 ID], I304)</f>
        <v>1</v>
      </c>
      <c r="S304" cm="1">
        <f t="array" aca="1" ref="S304" ca="1">INDEX(Monsters[Ability 2 ID], I304)</f>
        <v>7</v>
      </c>
      <c r="T304" cm="1">
        <f t="array" aca="1" ref="T304" ca="1">INDEX(Abilities[Stamina Cost], R304)</f>
        <v>5</v>
      </c>
      <c r="U304" cm="1">
        <f t="array" aca="1" ref="U304" ca="1">INDEX(Abilities[Stamina Cost], S304)</f>
        <v>5</v>
      </c>
      <c r="V304">
        <f t="shared" ca="1" si="177"/>
        <v>1</v>
      </c>
      <c r="W304">
        <f t="shared" ca="1" si="178"/>
        <v>5</v>
      </c>
      <c r="X304">
        <f t="shared" ca="1" si="179"/>
        <v>5</v>
      </c>
      <c r="Y304">
        <f t="shared" ca="1" si="180"/>
        <v>2</v>
      </c>
      <c r="Z304">
        <f t="shared" ca="1" si="181"/>
        <v>7</v>
      </c>
      <c r="AA304" s="19" cm="1">
        <f t="array" aca="1" ref="AA304" ca="1">INDEX(Abilities[Element ID], $Z304)</f>
        <v>3</v>
      </c>
      <c r="AB304" s="19" cm="1">
        <f t="array" aca="1" ref="AB304" ca="1">INDEX(Abilities[Stamina Cost], $Z304)</f>
        <v>5</v>
      </c>
      <c r="AC304" s="19" cm="1">
        <f t="array" aca="1" ref="AC304" ca="1">INDEX(Abilities[Min Damage], $Z304)</f>
        <v>5</v>
      </c>
      <c r="AD304" s="19" cm="1">
        <f t="array" aca="1" ref="AD304" ca="1">INDEX(Abilities[Max Damage], $Z304)</f>
        <v>10</v>
      </c>
      <c r="AE304" s="15">
        <f t="shared" ca="1" si="182"/>
        <v>3.9159905319452144</v>
      </c>
      <c r="AF304" t="str" cm="1">
        <f t="array" aca="1" ref="AF304" ca="1">INDEX(Abilities[Special Effect], Z304)</f>
        <v>Fortify</v>
      </c>
      <c r="AG304" t="b" cm="1">
        <f t="array" aca="1" ref="AG304" ca="1">RAND() &lt;INDEX(Abilities[Effect Chance], Z304)*O304/100</f>
        <v>1</v>
      </c>
      <c r="AH304" t="str">
        <f t="shared" ca="1" si="183"/>
        <v>Fortify</v>
      </c>
      <c r="AI304" s="15">
        <f t="shared" ca="1" si="184"/>
        <v>3.9159905319452144</v>
      </c>
      <c r="AJ304" s="15">
        <f t="shared" ca="1" si="162"/>
        <v>7.1544429305345663</v>
      </c>
      <c r="AK304" t="b">
        <f t="shared" ca="1" si="185"/>
        <v>0</v>
      </c>
      <c r="AL304" t="b">
        <f ca="1">AND(AK304, H304=COUNTA(Parties[Player Party]))</f>
        <v>0</v>
      </c>
      <c r="AM304" s="15" cm="1">
        <f t="array" aca="1" ref="AM304" ca="1">INDEX(ElementMultiplier, BM304, P304)*100/N304</f>
        <v>0.76923076923076927</v>
      </c>
      <c r="AN304" s="15">
        <f t="shared" ca="1" si="163"/>
        <v>6</v>
      </c>
      <c r="AO304" s="19">
        <f t="shared" ca="1" si="164"/>
        <v>68</v>
      </c>
      <c r="AP304" s="19">
        <f t="shared" ca="1" si="165"/>
        <v>70</v>
      </c>
      <c r="AQ304" s="19">
        <f t="shared" ca="1" si="166"/>
        <v>70</v>
      </c>
      <c r="AR304" s="19">
        <f t="shared" ca="1" si="167"/>
        <v>72</v>
      </c>
      <c r="AS304" s="19">
        <f t="shared" ca="1" si="168"/>
        <v>50</v>
      </c>
      <c r="AT304">
        <f t="shared" ca="1" si="186"/>
        <v>1</v>
      </c>
      <c r="AU304" cm="1">
        <f t="array" aca="1" ref="AU304" ca="1">IF(AT304=AT303, AU303, INDEX(Parties[Opponent ID], AT304))</f>
        <v>8</v>
      </c>
      <c r="AV304" t="str" cm="1">
        <f t="array" aca="1" ref="AV304" ca="1">IF(AU304=AU303,AV303, INDEX(Monsters[Name], AU304))</f>
        <v>Ripper</v>
      </c>
      <c r="AW304" cm="1">
        <f t="array" aca="1" ref="AW304" ca="1">IF(AND($AT304=$AT303, $CF303=""), CA303, INDEX(Monsters[Health], $AU304))</f>
        <v>120</v>
      </c>
      <c r="AX304" cm="1">
        <f t="array" aca="1" ref="AX304" ca="1">IF(AND($AT304=$AT303, $CF303=""), CB303, INDEX(Monsters[Stamina], $AU304))</f>
        <v>85</v>
      </c>
      <c r="AY304" s="19" cm="1">
        <f t="array" aca="1" ref="AY304" ca="1">IF(AND($AT304=$AT303, $CF303=""), CC303, INDEX(Monsters[Attack], $AU304))</f>
        <v>100</v>
      </c>
      <c r="AZ304" s="19" cm="1">
        <f t="array" aca="1" ref="AZ304" ca="1">IF(AND($AT304=$AT303, $CF303=""), CD303, INDEX(Monsters[Defense], $AU304))</f>
        <v>20</v>
      </c>
      <c r="BA304" s="19" cm="1">
        <f t="array" aca="1" ref="BA304" ca="1">IF(AND($AT304=$AT303, $CF303=""), CE303, INDEX(Monsters[Luck], $AU304))</f>
        <v>70</v>
      </c>
      <c r="BB304" cm="1">
        <f t="array" aca="1" ref="BB304" ca="1">IF(AU304=AU303, BB303, MATCH(INDEX(Monsters[Element], AU304), Elements, 0))</f>
        <v>6</v>
      </c>
      <c r="BC304" s="4" cm="1">
        <f t="array" aca="1" ref="BC304" ca="1">INDEX(Monsters[Chance to Use 2], AU304)</f>
        <v>0.25</v>
      </c>
      <c r="BD304" cm="1">
        <f t="array" aca="1" ref="BD304" ca="1">INDEX(Monsters[Ability 1 ID], AU304)</f>
        <v>7</v>
      </c>
      <c r="BE304" cm="1">
        <f t="array" aca="1" ref="BE304" ca="1">INDEX(Monsters[Ability 2 ID], AU304)</f>
        <v>2</v>
      </c>
      <c r="BF304" cm="1">
        <f t="array" aca="1" ref="BF304" ca="1">INDEX(Abilities[Stamina Cost], BD304)</f>
        <v>5</v>
      </c>
      <c r="BG304" cm="1">
        <f t="array" aca="1" ref="BG304" ca="1">INDEX(Abilities[Stamina Cost], BE304)</f>
        <v>6</v>
      </c>
      <c r="BH304">
        <f t="shared" ca="1" si="187"/>
        <v>1</v>
      </c>
      <c r="BI304">
        <f t="shared" ca="1" si="188"/>
        <v>5</v>
      </c>
      <c r="BJ304">
        <f t="shared" ca="1" si="189"/>
        <v>6</v>
      </c>
      <c r="BK304">
        <f t="shared" ca="1" si="190"/>
        <v>1</v>
      </c>
      <c r="BL304">
        <f t="shared" ca="1" si="191"/>
        <v>7</v>
      </c>
      <c r="BM304" s="19" cm="1">
        <f t="array" aca="1" ref="BM304" ca="1">INDEX(Abilities[Element ID], $BL304)</f>
        <v>3</v>
      </c>
      <c r="BN304" s="19" cm="1">
        <f t="array" aca="1" ref="BN304" ca="1">INDEX(Abilities[Stamina Cost], $BL304)</f>
        <v>5</v>
      </c>
      <c r="BO304" s="19" cm="1">
        <f t="array" aca="1" ref="BO304" ca="1">INDEX(Abilities[Min Damage], $BL304)</f>
        <v>5</v>
      </c>
      <c r="BP304" s="19" cm="1">
        <f t="array" aca="1" ref="BP304" ca="1">INDEX(Abilities[Max Damage], $BL304)</f>
        <v>10</v>
      </c>
      <c r="BQ304" s="15">
        <f t="shared" ca="1" si="192"/>
        <v>7.1544429305345663</v>
      </c>
      <c r="BR304" t="str" cm="1">
        <f t="array" aca="1" ref="BR304" ca="1">INDEX(Abilities[Special Effect], BL304)</f>
        <v>Fortify</v>
      </c>
      <c r="BS304" t="b" cm="1">
        <f t="array" aca="1" ref="BS304" ca="1">RAND() &lt;INDEX(Abilities[Effect Chance], BL304)*BA304/100</f>
        <v>0</v>
      </c>
      <c r="BT304" t="str">
        <f t="shared" ca="1" si="193"/>
        <v/>
      </c>
      <c r="BU304" s="15">
        <f t="shared" ca="1" si="194"/>
        <v>7.1544429305345663</v>
      </c>
      <c r="BV304" s="15">
        <f t="shared" ca="1" si="169"/>
        <v>3.9159905319452144</v>
      </c>
      <c r="BW304" t="b">
        <f t="shared" ca="1" si="195"/>
        <v>0</v>
      </c>
      <c r="BX304" t="b">
        <f ca="1">AND(BW304, AT304=COUNTA(Parties[Opponent Party]))</f>
        <v>0</v>
      </c>
      <c r="BY304" s="15" cm="1">
        <f t="array" aca="1" ref="BY304" ca="1">INDEX(ElementMultiplier, AA304, BB304)*100/AZ304</f>
        <v>5</v>
      </c>
      <c r="BZ304" s="19">
        <f t="shared" ca="1" si="170"/>
        <v>20</v>
      </c>
      <c r="CA304" s="19">
        <f t="shared" ca="1" si="171"/>
        <v>100</v>
      </c>
      <c r="CB304" s="19">
        <f t="shared" ca="1" si="172"/>
        <v>80</v>
      </c>
      <c r="CC304" s="19">
        <f t="shared" ca="1" si="173"/>
        <v>100</v>
      </c>
      <c r="CD304" s="19">
        <f t="shared" ca="1" si="174"/>
        <v>20</v>
      </c>
      <c r="CE304" s="19">
        <f t="shared" ca="1" si="175"/>
        <v>70</v>
      </c>
      <c r="CF304" t="str">
        <f t="shared" ca="1" si="196"/>
        <v/>
      </c>
    </row>
    <row r="305" spans="8:84">
      <c r="H305">
        <f t="shared" ca="1" si="176"/>
        <v>1</v>
      </c>
      <c r="I305" cm="1">
        <f t="array" aca="1" ref="I305" ca="1">IF(H305=H304, I304, INDEX(Parties[Player ID], H305))</f>
        <v>1</v>
      </c>
      <c r="J305" t="str" cm="1">
        <f t="array" aca="1" ref="J305" ca="1">IF(I305=I304,J304, INDEX(Monsters[Name], I305))</f>
        <v>Hades</v>
      </c>
      <c r="K305" cm="1">
        <f t="array" aca="1" ref="K305" ca="1">IF(AND($H305=$H304, CF304=""), AO304, INDEX(Monsters[Health], $I305))</f>
        <v>68</v>
      </c>
      <c r="L305" cm="1">
        <f t="array" aca="1" ref="L305" ca="1">IF(AND($H305=$H304, $CF304=""), AP304, INDEX(Monsters[Stamina], $I305))</f>
        <v>70</v>
      </c>
      <c r="M305" s="19" cm="1">
        <f t="array" aca="1" ref="M305" ca="1">IF(AND($H305=$H304, $CF304=""), AQ304, INDEX(Monsters[Attack], $I305))</f>
        <v>70</v>
      </c>
      <c r="N305" s="19" cm="1">
        <f t="array" aca="1" ref="N305" ca="1">IF(AND($H305=$H304, $CF304=""), AR304, INDEX(Monsters[Defense], $I305))</f>
        <v>72</v>
      </c>
      <c r="O305" s="19" cm="1">
        <f t="array" aca="1" ref="O305" ca="1">IF(AND($H305=$H304, $CF304=""), AS304, INDEX(Monsters[Luck], $I305))</f>
        <v>50</v>
      </c>
      <c r="P305" cm="1">
        <f t="array" aca="1" ref="P305" ca="1">IF(I305=I304, P304, MATCH(INDEX(Monsters[Element], I305), Elements, 0))</f>
        <v>1</v>
      </c>
      <c r="Q305" s="4" cm="1">
        <f t="array" aca="1" ref="Q305" ca="1">INDEX(Monsters[Chance to Use 2], I305)</f>
        <v>0.55000000000000004</v>
      </c>
      <c r="R305" cm="1">
        <f t="array" aca="1" ref="R305" ca="1">INDEX(Monsters[Ability 1 ID], I305)</f>
        <v>1</v>
      </c>
      <c r="S305" cm="1">
        <f t="array" aca="1" ref="S305" ca="1">INDEX(Monsters[Ability 2 ID], I305)</f>
        <v>7</v>
      </c>
      <c r="T305" cm="1">
        <f t="array" aca="1" ref="T305" ca="1">INDEX(Abilities[Stamina Cost], R305)</f>
        <v>5</v>
      </c>
      <c r="U305" cm="1">
        <f t="array" aca="1" ref="U305" ca="1">INDEX(Abilities[Stamina Cost], S305)</f>
        <v>5</v>
      </c>
      <c r="V305">
        <f t="shared" ca="1" si="177"/>
        <v>1</v>
      </c>
      <c r="W305">
        <f t="shared" ca="1" si="178"/>
        <v>5</v>
      </c>
      <c r="X305">
        <f t="shared" ca="1" si="179"/>
        <v>5</v>
      </c>
      <c r="Y305">
        <f t="shared" ca="1" si="180"/>
        <v>1</v>
      </c>
      <c r="Z305">
        <f t="shared" ca="1" si="181"/>
        <v>1</v>
      </c>
      <c r="AA305" s="19" cm="1">
        <f t="array" aca="1" ref="AA305" ca="1">INDEX(Abilities[Element ID], $Z305)</f>
        <v>1</v>
      </c>
      <c r="AB305" s="19" cm="1">
        <f t="array" aca="1" ref="AB305" ca="1">INDEX(Abilities[Stamina Cost], $Z305)</f>
        <v>5</v>
      </c>
      <c r="AC305" s="19" cm="1">
        <f t="array" aca="1" ref="AC305" ca="1">INDEX(Abilities[Min Damage], $Z305)</f>
        <v>3.5</v>
      </c>
      <c r="AD305" s="19" cm="1">
        <f t="array" aca="1" ref="AD305" ca="1">INDEX(Abilities[Max Damage], $Z305)</f>
        <v>10</v>
      </c>
      <c r="AE305" s="15">
        <f t="shared" ca="1" si="182"/>
        <v>5.637240185274794</v>
      </c>
      <c r="AF305" t="str" cm="1">
        <f t="array" aca="1" ref="AF305" ca="1">INDEX(Abilities[Special Effect], Z305)</f>
        <v>Hit Chance</v>
      </c>
      <c r="AG305" t="b" cm="1">
        <f t="array" aca="1" ref="AG305" ca="1">RAND() &lt;INDEX(Abilities[Effect Chance], Z305)*O305/100</f>
        <v>0</v>
      </c>
      <c r="AH305" t="str">
        <f t="shared" ca="1" si="183"/>
        <v/>
      </c>
      <c r="AI305" s="15">
        <f t="shared" ca="1" si="184"/>
        <v>0</v>
      </c>
      <c r="AJ305" s="15">
        <f t="shared" ca="1" si="162"/>
        <v>9.040983149507106</v>
      </c>
      <c r="AK305" t="b">
        <f t="shared" ca="1" si="185"/>
        <v>0</v>
      </c>
      <c r="AL305" t="b">
        <f ca="1">AND(AK305, H305=COUNTA(Parties[Player Party]))</f>
        <v>0</v>
      </c>
      <c r="AM305" s="15" cm="1">
        <f t="array" aca="1" ref="AM305" ca="1">INDEX(ElementMultiplier, BM305, P305)*100/N305</f>
        <v>0.69444444444444442</v>
      </c>
      <c r="AN305" s="15">
        <f t="shared" ca="1" si="163"/>
        <v>6</v>
      </c>
      <c r="AO305" s="19">
        <f t="shared" ca="1" si="164"/>
        <v>62</v>
      </c>
      <c r="AP305" s="19">
        <f t="shared" ca="1" si="165"/>
        <v>65</v>
      </c>
      <c r="AQ305" s="19">
        <f t="shared" ca="1" si="166"/>
        <v>70</v>
      </c>
      <c r="AR305" s="19">
        <f t="shared" ca="1" si="167"/>
        <v>72</v>
      </c>
      <c r="AS305" s="19">
        <f t="shared" ca="1" si="168"/>
        <v>50</v>
      </c>
      <c r="AT305">
        <f t="shared" ca="1" si="186"/>
        <v>1</v>
      </c>
      <c r="AU305" cm="1">
        <f t="array" aca="1" ref="AU305" ca="1">IF(AT305=AT304, AU304, INDEX(Parties[Opponent ID], AT305))</f>
        <v>8</v>
      </c>
      <c r="AV305" t="str" cm="1">
        <f t="array" aca="1" ref="AV305" ca="1">IF(AU305=AU304,AV304, INDEX(Monsters[Name], AU305))</f>
        <v>Ripper</v>
      </c>
      <c r="AW305" cm="1">
        <f t="array" aca="1" ref="AW305" ca="1">IF(AND($AT305=$AT304, $CF304=""), CA304, INDEX(Monsters[Health], $AU305))</f>
        <v>100</v>
      </c>
      <c r="AX305" cm="1">
        <f t="array" aca="1" ref="AX305" ca="1">IF(AND($AT305=$AT304, $CF304=""), CB304, INDEX(Monsters[Stamina], $AU305))</f>
        <v>80</v>
      </c>
      <c r="AY305" s="19" cm="1">
        <f t="array" aca="1" ref="AY305" ca="1">IF(AND($AT305=$AT304, $CF304=""), CC304, INDEX(Monsters[Attack], $AU305))</f>
        <v>100</v>
      </c>
      <c r="AZ305" s="19" cm="1">
        <f t="array" aca="1" ref="AZ305" ca="1">IF(AND($AT305=$AT304, $CF304=""), CD304, INDEX(Monsters[Defense], $AU305))</f>
        <v>20</v>
      </c>
      <c r="BA305" s="19" cm="1">
        <f t="array" aca="1" ref="BA305" ca="1">IF(AND($AT305=$AT304, $CF304=""), CE304, INDEX(Monsters[Luck], $AU305))</f>
        <v>70</v>
      </c>
      <c r="BB305" cm="1">
        <f t="array" aca="1" ref="BB305" ca="1">IF(AU305=AU304, BB304, MATCH(INDEX(Monsters[Element], AU305), Elements, 0))</f>
        <v>6</v>
      </c>
      <c r="BC305" s="4" cm="1">
        <f t="array" aca="1" ref="BC305" ca="1">INDEX(Monsters[Chance to Use 2], AU305)</f>
        <v>0.25</v>
      </c>
      <c r="BD305" cm="1">
        <f t="array" aca="1" ref="BD305" ca="1">INDEX(Monsters[Ability 1 ID], AU305)</f>
        <v>7</v>
      </c>
      <c r="BE305" cm="1">
        <f t="array" aca="1" ref="BE305" ca="1">INDEX(Monsters[Ability 2 ID], AU305)</f>
        <v>2</v>
      </c>
      <c r="BF305" cm="1">
        <f t="array" aca="1" ref="BF305" ca="1">INDEX(Abilities[Stamina Cost], BD305)</f>
        <v>5</v>
      </c>
      <c r="BG305" cm="1">
        <f t="array" aca="1" ref="BG305" ca="1">INDEX(Abilities[Stamina Cost], BE305)</f>
        <v>6</v>
      </c>
      <c r="BH305">
        <f t="shared" ca="1" si="187"/>
        <v>1</v>
      </c>
      <c r="BI305">
        <f t="shared" ca="1" si="188"/>
        <v>5</v>
      </c>
      <c r="BJ305">
        <f t="shared" ca="1" si="189"/>
        <v>6</v>
      </c>
      <c r="BK305">
        <f t="shared" ca="1" si="190"/>
        <v>1</v>
      </c>
      <c r="BL305">
        <f t="shared" ca="1" si="191"/>
        <v>7</v>
      </c>
      <c r="BM305" s="19" cm="1">
        <f t="array" aca="1" ref="BM305" ca="1">INDEX(Abilities[Element ID], $BL305)</f>
        <v>3</v>
      </c>
      <c r="BN305" s="19" cm="1">
        <f t="array" aca="1" ref="BN305" ca="1">INDEX(Abilities[Stamina Cost], $BL305)</f>
        <v>5</v>
      </c>
      <c r="BO305" s="19" cm="1">
        <f t="array" aca="1" ref="BO305" ca="1">INDEX(Abilities[Min Damage], $BL305)</f>
        <v>5</v>
      </c>
      <c r="BP305" s="19" cm="1">
        <f t="array" aca="1" ref="BP305" ca="1">INDEX(Abilities[Max Damage], $BL305)</f>
        <v>10</v>
      </c>
      <c r="BQ305" s="15">
        <f t="shared" ca="1" si="192"/>
        <v>9.040983149507106</v>
      </c>
      <c r="BR305" t="str" cm="1">
        <f t="array" aca="1" ref="BR305" ca="1">INDEX(Abilities[Special Effect], BL305)</f>
        <v>Fortify</v>
      </c>
      <c r="BS305" t="b" cm="1">
        <f t="array" aca="1" ref="BS305" ca="1">RAND() &lt;INDEX(Abilities[Effect Chance], BL305)*BA305/100</f>
        <v>1</v>
      </c>
      <c r="BT305" t="str">
        <f t="shared" ca="1" si="193"/>
        <v>Fortify</v>
      </c>
      <c r="BU305" s="15">
        <f t="shared" ca="1" si="194"/>
        <v>9.040983149507106</v>
      </c>
      <c r="BV305" s="15">
        <f t="shared" ca="1" si="169"/>
        <v>0</v>
      </c>
      <c r="BW305" t="b">
        <f t="shared" ca="1" si="195"/>
        <v>0</v>
      </c>
      <c r="BX305" t="b">
        <f ca="1">AND(BW305, AT305=COUNTA(Parties[Opponent Party]))</f>
        <v>0</v>
      </c>
      <c r="BY305" s="15" cm="1">
        <f t="array" aca="1" ref="BY305" ca="1">INDEX(ElementMultiplier, AA305, BB305)*100/AZ305</f>
        <v>7.5</v>
      </c>
      <c r="BZ305" s="19">
        <f t="shared" ca="1" si="170"/>
        <v>0</v>
      </c>
      <c r="CA305" s="19">
        <f t="shared" ca="1" si="171"/>
        <v>100</v>
      </c>
      <c r="CB305" s="19">
        <f t="shared" ca="1" si="172"/>
        <v>75</v>
      </c>
      <c r="CC305" s="19">
        <f t="shared" ca="1" si="173"/>
        <v>100</v>
      </c>
      <c r="CD305" s="19">
        <f t="shared" ca="1" si="174"/>
        <v>22</v>
      </c>
      <c r="CE305" s="19">
        <f t="shared" ca="1" si="175"/>
        <v>70</v>
      </c>
      <c r="CF305" t="str">
        <f t="shared" ca="1" si="196"/>
        <v/>
      </c>
    </row>
    <row r="306" spans="8:84">
      <c r="H306">
        <f t="shared" ca="1" si="176"/>
        <v>1</v>
      </c>
      <c r="I306" cm="1">
        <f t="array" aca="1" ref="I306" ca="1">IF(H306=H305, I305, INDEX(Parties[Player ID], H306))</f>
        <v>1</v>
      </c>
      <c r="J306" t="str" cm="1">
        <f t="array" aca="1" ref="J306" ca="1">IF(I306=I305,J305, INDEX(Monsters[Name], I306))</f>
        <v>Hades</v>
      </c>
      <c r="K306" cm="1">
        <f t="array" aca="1" ref="K306" ca="1">IF(AND($H306=$H305, CF305=""), AO305, INDEX(Monsters[Health], $I306))</f>
        <v>62</v>
      </c>
      <c r="L306" cm="1">
        <f t="array" aca="1" ref="L306" ca="1">IF(AND($H306=$H305, $CF305=""), AP305, INDEX(Monsters[Stamina], $I306))</f>
        <v>65</v>
      </c>
      <c r="M306" s="19" cm="1">
        <f t="array" aca="1" ref="M306" ca="1">IF(AND($H306=$H305, $CF305=""), AQ305, INDEX(Monsters[Attack], $I306))</f>
        <v>70</v>
      </c>
      <c r="N306" s="19" cm="1">
        <f t="array" aca="1" ref="N306" ca="1">IF(AND($H306=$H305, $CF305=""), AR305, INDEX(Monsters[Defense], $I306))</f>
        <v>72</v>
      </c>
      <c r="O306" s="19" cm="1">
        <f t="array" aca="1" ref="O306" ca="1">IF(AND($H306=$H305, $CF305=""), AS305, INDEX(Monsters[Luck], $I306))</f>
        <v>50</v>
      </c>
      <c r="P306" cm="1">
        <f t="array" aca="1" ref="P306" ca="1">IF(I306=I305, P305, MATCH(INDEX(Monsters[Element], I306), Elements, 0))</f>
        <v>1</v>
      </c>
      <c r="Q306" s="4" cm="1">
        <f t="array" aca="1" ref="Q306" ca="1">INDEX(Monsters[Chance to Use 2], I306)</f>
        <v>0.55000000000000004</v>
      </c>
      <c r="R306" cm="1">
        <f t="array" aca="1" ref="R306" ca="1">INDEX(Monsters[Ability 1 ID], I306)</f>
        <v>1</v>
      </c>
      <c r="S306" cm="1">
        <f t="array" aca="1" ref="S306" ca="1">INDEX(Monsters[Ability 2 ID], I306)</f>
        <v>7</v>
      </c>
      <c r="T306" cm="1">
        <f t="array" aca="1" ref="T306" ca="1">INDEX(Abilities[Stamina Cost], R306)</f>
        <v>5</v>
      </c>
      <c r="U306" cm="1">
        <f t="array" aca="1" ref="U306" ca="1">INDEX(Abilities[Stamina Cost], S306)</f>
        <v>5</v>
      </c>
      <c r="V306">
        <f t="shared" ca="1" si="177"/>
        <v>1</v>
      </c>
      <c r="W306">
        <f t="shared" ca="1" si="178"/>
        <v>5</v>
      </c>
      <c r="X306">
        <f t="shared" ca="1" si="179"/>
        <v>5</v>
      </c>
      <c r="Y306">
        <f t="shared" ca="1" si="180"/>
        <v>1</v>
      </c>
      <c r="Z306">
        <f t="shared" ca="1" si="181"/>
        <v>1</v>
      </c>
      <c r="AA306" s="19" cm="1">
        <f t="array" aca="1" ref="AA306" ca="1">INDEX(Abilities[Element ID], $Z306)</f>
        <v>1</v>
      </c>
      <c r="AB306" s="19" cm="1">
        <f t="array" aca="1" ref="AB306" ca="1">INDEX(Abilities[Stamina Cost], $Z306)</f>
        <v>5</v>
      </c>
      <c r="AC306" s="19" cm="1">
        <f t="array" aca="1" ref="AC306" ca="1">INDEX(Abilities[Min Damage], $Z306)</f>
        <v>3.5</v>
      </c>
      <c r="AD306" s="19" cm="1">
        <f t="array" aca="1" ref="AD306" ca="1">INDEX(Abilities[Max Damage], $Z306)</f>
        <v>10</v>
      </c>
      <c r="AE306" s="15">
        <f t="shared" ca="1" si="182"/>
        <v>4.6150420161839838</v>
      </c>
      <c r="AF306" t="str" cm="1">
        <f t="array" aca="1" ref="AF306" ca="1">INDEX(Abilities[Special Effect], Z306)</f>
        <v>Hit Chance</v>
      </c>
      <c r="AG306" t="b" cm="1">
        <f t="array" aca="1" ref="AG306" ca="1">RAND() &lt;INDEX(Abilities[Effect Chance], Z306)*O306/100</f>
        <v>0</v>
      </c>
      <c r="AH306" t="str">
        <f t="shared" ca="1" si="183"/>
        <v/>
      </c>
      <c r="AI306" s="15">
        <f t="shared" ca="1" si="184"/>
        <v>0</v>
      </c>
      <c r="AJ306" s="15">
        <f t="shared" ca="1" si="162"/>
        <v>7.139255580840536</v>
      </c>
      <c r="AK306" t="b">
        <f t="shared" ca="1" si="185"/>
        <v>0</v>
      </c>
      <c r="AL306" t="b">
        <f ca="1">AND(AK306, H306=COUNTA(Parties[Player Party]))</f>
        <v>0</v>
      </c>
      <c r="AM306" s="15" cm="1">
        <f t="array" aca="1" ref="AM306" ca="1">INDEX(ElementMultiplier, BM306, P306)*100/N306</f>
        <v>0.69444444444444442</v>
      </c>
      <c r="AN306" s="15">
        <f t="shared" ca="1" si="163"/>
        <v>5</v>
      </c>
      <c r="AO306" s="19">
        <f t="shared" ca="1" si="164"/>
        <v>57</v>
      </c>
      <c r="AP306" s="19">
        <f t="shared" ca="1" si="165"/>
        <v>60</v>
      </c>
      <c r="AQ306" s="19">
        <f t="shared" ca="1" si="166"/>
        <v>70</v>
      </c>
      <c r="AR306" s="19">
        <f t="shared" ca="1" si="167"/>
        <v>72</v>
      </c>
      <c r="AS306" s="19">
        <f t="shared" ca="1" si="168"/>
        <v>50</v>
      </c>
      <c r="AT306">
        <f t="shared" ca="1" si="186"/>
        <v>1</v>
      </c>
      <c r="AU306" cm="1">
        <f t="array" aca="1" ref="AU306" ca="1">IF(AT306=AT305, AU305, INDEX(Parties[Opponent ID], AT306))</f>
        <v>8</v>
      </c>
      <c r="AV306" t="str" cm="1">
        <f t="array" aca="1" ref="AV306" ca="1">IF(AU306=AU305,AV305, INDEX(Monsters[Name], AU306))</f>
        <v>Ripper</v>
      </c>
      <c r="AW306" cm="1">
        <f t="array" aca="1" ref="AW306" ca="1">IF(AND($AT306=$AT305, $CF305=""), CA305, INDEX(Monsters[Health], $AU306))</f>
        <v>100</v>
      </c>
      <c r="AX306" cm="1">
        <f t="array" aca="1" ref="AX306" ca="1">IF(AND($AT306=$AT305, $CF305=""), CB305, INDEX(Monsters[Stamina], $AU306))</f>
        <v>75</v>
      </c>
      <c r="AY306" s="19" cm="1">
        <f t="array" aca="1" ref="AY306" ca="1">IF(AND($AT306=$AT305, $CF305=""), CC305, INDEX(Monsters[Attack], $AU306))</f>
        <v>100</v>
      </c>
      <c r="AZ306" s="19" cm="1">
        <f t="array" aca="1" ref="AZ306" ca="1">IF(AND($AT306=$AT305, $CF305=""), CD305, INDEX(Monsters[Defense], $AU306))</f>
        <v>22</v>
      </c>
      <c r="BA306" s="19" cm="1">
        <f t="array" aca="1" ref="BA306" ca="1">IF(AND($AT306=$AT305, $CF305=""), CE305, INDEX(Monsters[Luck], $AU306))</f>
        <v>70</v>
      </c>
      <c r="BB306" cm="1">
        <f t="array" aca="1" ref="BB306" ca="1">IF(AU306=AU305, BB305, MATCH(INDEX(Monsters[Element], AU306), Elements, 0))</f>
        <v>6</v>
      </c>
      <c r="BC306" s="4" cm="1">
        <f t="array" aca="1" ref="BC306" ca="1">INDEX(Monsters[Chance to Use 2], AU306)</f>
        <v>0.25</v>
      </c>
      <c r="BD306" cm="1">
        <f t="array" aca="1" ref="BD306" ca="1">INDEX(Monsters[Ability 1 ID], AU306)</f>
        <v>7</v>
      </c>
      <c r="BE306" cm="1">
        <f t="array" aca="1" ref="BE306" ca="1">INDEX(Monsters[Ability 2 ID], AU306)</f>
        <v>2</v>
      </c>
      <c r="BF306" cm="1">
        <f t="array" aca="1" ref="BF306" ca="1">INDEX(Abilities[Stamina Cost], BD306)</f>
        <v>5</v>
      </c>
      <c r="BG306" cm="1">
        <f t="array" aca="1" ref="BG306" ca="1">INDEX(Abilities[Stamina Cost], BE306)</f>
        <v>6</v>
      </c>
      <c r="BH306">
        <f t="shared" ca="1" si="187"/>
        <v>1</v>
      </c>
      <c r="BI306">
        <f t="shared" ca="1" si="188"/>
        <v>5</v>
      </c>
      <c r="BJ306">
        <f t="shared" ca="1" si="189"/>
        <v>6</v>
      </c>
      <c r="BK306">
        <f t="shared" ca="1" si="190"/>
        <v>1</v>
      </c>
      <c r="BL306">
        <f t="shared" ca="1" si="191"/>
        <v>7</v>
      </c>
      <c r="BM306" s="19" cm="1">
        <f t="array" aca="1" ref="BM306" ca="1">INDEX(Abilities[Element ID], $BL306)</f>
        <v>3</v>
      </c>
      <c r="BN306" s="19" cm="1">
        <f t="array" aca="1" ref="BN306" ca="1">INDEX(Abilities[Stamina Cost], $BL306)</f>
        <v>5</v>
      </c>
      <c r="BO306" s="19" cm="1">
        <f t="array" aca="1" ref="BO306" ca="1">INDEX(Abilities[Min Damage], $BL306)</f>
        <v>5</v>
      </c>
      <c r="BP306" s="19" cm="1">
        <f t="array" aca="1" ref="BP306" ca="1">INDEX(Abilities[Max Damage], $BL306)</f>
        <v>10</v>
      </c>
      <c r="BQ306" s="15">
        <f t="shared" ca="1" si="192"/>
        <v>7.139255580840536</v>
      </c>
      <c r="BR306" t="str" cm="1">
        <f t="array" aca="1" ref="BR306" ca="1">INDEX(Abilities[Special Effect], BL306)</f>
        <v>Fortify</v>
      </c>
      <c r="BS306" t="b" cm="1">
        <f t="array" aca="1" ref="BS306" ca="1">RAND() &lt;INDEX(Abilities[Effect Chance], BL306)*BA306/100</f>
        <v>0</v>
      </c>
      <c r="BT306" t="str">
        <f t="shared" ca="1" si="193"/>
        <v/>
      </c>
      <c r="BU306" s="15">
        <f t="shared" ca="1" si="194"/>
        <v>7.139255580840536</v>
      </c>
      <c r="BV306" s="15">
        <f t="shared" ca="1" si="169"/>
        <v>0</v>
      </c>
      <c r="BW306" t="b">
        <f t="shared" ca="1" si="195"/>
        <v>0</v>
      </c>
      <c r="BX306" t="b">
        <f ca="1">AND(BW306, AT306=COUNTA(Parties[Opponent Party]))</f>
        <v>0</v>
      </c>
      <c r="BY306" s="15" cm="1">
        <f t="array" aca="1" ref="BY306" ca="1">INDEX(ElementMultiplier, AA306, BB306)*100/AZ306</f>
        <v>6.8181818181818183</v>
      </c>
      <c r="BZ306" s="19">
        <f t="shared" ca="1" si="170"/>
        <v>0</v>
      </c>
      <c r="CA306" s="19">
        <f t="shared" ca="1" si="171"/>
        <v>100</v>
      </c>
      <c r="CB306" s="19">
        <f t="shared" ca="1" si="172"/>
        <v>70</v>
      </c>
      <c r="CC306" s="19">
        <f t="shared" ca="1" si="173"/>
        <v>100</v>
      </c>
      <c r="CD306" s="19">
        <f t="shared" ca="1" si="174"/>
        <v>22</v>
      </c>
      <c r="CE306" s="19">
        <f t="shared" ca="1" si="175"/>
        <v>70</v>
      </c>
      <c r="CF306" t="str">
        <f t="shared" ca="1" si="196"/>
        <v/>
      </c>
    </row>
    <row r="307" spans="8:84">
      <c r="H307">
        <f t="shared" ca="1" si="176"/>
        <v>1</v>
      </c>
      <c r="I307" cm="1">
        <f t="array" aca="1" ref="I307" ca="1">IF(H307=H306, I306, INDEX(Parties[Player ID], H307))</f>
        <v>1</v>
      </c>
      <c r="J307" t="str" cm="1">
        <f t="array" aca="1" ref="J307" ca="1">IF(I307=I306,J306, INDEX(Monsters[Name], I307))</f>
        <v>Hades</v>
      </c>
      <c r="K307" cm="1">
        <f t="array" aca="1" ref="K307" ca="1">IF(AND($H307=$H306, CF306=""), AO306, INDEX(Monsters[Health], $I307))</f>
        <v>57</v>
      </c>
      <c r="L307" cm="1">
        <f t="array" aca="1" ref="L307" ca="1">IF(AND($H307=$H306, $CF306=""), AP306, INDEX(Monsters[Stamina], $I307))</f>
        <v>60</v>
      </c>
      <c r="M307" s="19" cm="1">
        <f t="array" aca="1" ref="M307" ca="1">IF(AND($H307=$H306, $CF306=""), AQ306, INDEX(Monsters[Attack], $I307))</f>
        <v>70</v>
      </c>
      <c r="N307" s="19" cm="1">
        <f t="array" aca="1" ref="N307" ca="1">IF(AND($H307=$H306, $CF306=""), AR306, INDEX(Monsters[Defense], $I307))</f>
        <v>72</v>
      </c>
      <c r="O307" s="19" cm="1">
        <f t="array" aca="1" ref="O307" ca="1">IF(AND($H307=$H306, $CF306=""), AS306, INDEX(Monsters[Luck], $I307))</f>
        <v>50</v>
      </c>
      <c r="P307" cm="1">
        <f t="array" aca="1" ref="P307" ca="1">IF(I307=I306, P306, MATCH(INDEX(Monsters[Element], I307), Elements, 0))</f>
        <v>1</v>
      </c>
      <c r="Q307" s="4" cm="1">
        <f t="array" aca="1" ref="Q307" ca="1">INDEX(Monsters[Chance to Use 2], I307)</f>
        <v>0.55000000000000004</v>
      </c>
      <c r="R307" cm="1">
        <f t="array" aca="1" ref="R307" ca="1">INDEX(Monsters[Ability 1 ID], I307)</f>
        <v>1</v>
      </c>
      <c r="S307" cm="1">
        <f t="array" aca="1" ref="S307" ca="1">INDEX(Monsters[Ability 2 ID], I307)</f>
        <v>7</v>
      </c>
      <c r="T307" cm="1">
        <f t="array" aca="1" ref="T307" ca="1">INDEX(Abilities[Stamina Cost], R307)</f>
        <v>5</v>
      </c>
      <c r="U307" cm="1">
        <f t="array" aca="1" ref="U307" ca="1">INDEX(Abilities[Stamina Cost], S307)</f>
        <v>5</v>
      </c>
      <c r="V307">
        <f t="shared" ca="1" si="177"/>
        <v>1</v>
      </c>
      <c r="W307">
        <f t="shared" ca="1" si="178"/>
        <v>5</v>
      </c>
      <c r="X307">
        <f t="shared" ca="1" si="179"/>
        <v>5</v>
      </c>
      <c r="Y307">
        <f t="shared" ca="1" si="180"/>
        <v>1</v>
      </c>
      <c r="Z307">
        <f t="shared" ca="1" si="181"/>
        <v>1</v>
      </c>
      <c r="AA307" s="19" cm="1">
        <f t="array" aca="1" ref="AA307" ca="1">INDEX(Abilities[Element ID], $Z307)</f>
        <v>1</v>
      </c>
      <c r="AB307" s="19" cm="1">
        <f t="array" aca="1" ref="AB307" ca="1">INDEX(Abilities[Stamina Cost], $Z307)</f>
        <v>5</v>
      </c>
      <c r="AC307" s="19" cm="1">
        <f t="array" aca="1" ref="AC307" ca="1">INDEX(Abilities[Min Damage], $Z307)</f>
        <v>3.5</v>
      </c>
      <c r="AD307" s="19" cm="1">
        <f t="array" aca="1" ref="AD307" ca="1">INDEX(Abilities[Max Damage], $Z307)</f>
        <v>10</v>
      </c>
      <c r="AE307" s="15">
        <f t="shared" ca="1" si="182"/>
        <v>4.4085292769864433</v>
      </c>
      <c r="AF307" t="str" cm="1">
        <f t="array" aca="1" ref="AF307" ca="1">INDEX(Abilities[Special Effect], Z307)</f>
        <v>Hit Chance</v>
      </c>
      <c r="AG307" t="b" cm="1">
        <f t="array" aca="1" ref="AG307" ca="1">RAND() &lt;INDEX(Abilities[Effect Chance], Z307)*O307/100</f>
        <v>0</v>
      </c>
      <c r="AH307" t="str">
        <f t="shared" ca="1" si="183"/>
        <v/>
      </c>
      <c r="AI307" s="15">
        <f t="shared" ca="1" si="184"/>
        <v>0</v>
      </c>
      <c r="AJ307" s="15">
        <f t="shared" ca="1" si="162"/>
        <v>7.7694890285335987</v>
      </c>
      <c r="AK307" t="b">
        <f t="shared" ca="1" si="185"/>
        <v>0</v>
      </c>
      <c r="AL307" t="b">
        <f ca="1">AND(AK307, H307=COUNTA(Parties[Player Party]))</f>
        <v>0</v>
      </c>
      <c r="AM307" s="15" cm="1">
        <f t="array" aca="1" ref="AM307" ca="1">INDEX(ElementMultiplier, BM307, P307)*100/N307</f>
        <v>0.69444444444444442</v>
      </c>
      <c r="AN307" s="15">
        <f t="shared" ca="1" si="163"/>
        <v>5</v>
      </c>
      <c r="AO307" s="19">
        <f t="shared" ca="1" si="164"/>
        <v>52</v>
      </c>
      <c r="AP307" s="19">
        <f t="shared" ca="1" si="165"/>
        <v>55</v>
      </c>
      <c r="AQ307" s="19">
        <f t="shared" ca="1" si="166"/>
        <v>70</v>
      </c>
      <c r="AR307" s="19">
        <f t="shared" ca="1" si="167"/>
        <v>72</v>
      </c>
      <c r="AS307" s="19">
        <f t="shared" ca="1" si="168"/>
        <v>50</v>
      </c>
      <c r="AT307">
        <f t="shared" ca="1" si="186"/>
        <v>1</v>
      </c>
      <c r="AU307" cm="1">
        <f t="array" aca="1" ref="AU307" ca="1">IF(AT307=AT306, AU306, INDEX(Parties[Opponent ID], AT307))</f>
        <v>8</v>
      </c>
      <c r="AV307" t="str" cm="1">
        <f t="array" aca="1" ref="AV307" ca="1">IF(AU307=AU306,AV306, INDEX(Monsters[Name], AU307))</f>
        <v>Ripper</v>
      </c>
      <c r="AW307" cm="1">
        <f t="array" aca="1" ref="AW307" ca="1">IF(AND($AT307=$AT306, $CF306=""), CA306, INDEX(Monsters[Health], $AU307))</f>
        <v>100</v>
      </c>
      <c r="AX307" cm="1">
        <f t="array" aca="1" ref="AX307" ca="1">IF(AND($AT307=$AT306, $CF306=""), CB306, INDEX(Monsters[Stamina], $AU307))</f>
        <v>70</v>
      </c>
      <c r="AY307" s="19" cm="1">
        <f t="array" aca="1" ref="AY307" ca="1">IF(AND($AT307=$AT306, $CF306=""), CC306, INDEX(Monsters[Attack], $AU307))</f>
        <v>100</v>
      </c>
      <c r="AZ307" s="19" cm="1">
        <f t="array" aca="1" ref="AZ307" ca="1">IF(AND($AT307=$AT306, $CF306=""), CD306, INDEX(Monsters[Defense], $AU307))</f>
        <v>22</v>
      </c>
      <c r="BA307" s="19" cm="1">
        <f t="array" aca="1" ref="BA307" ca="1">IF(AND($AT307=$AT306, $CF306=""), CE306, INDEX(Monsters[Luck], $AU307))</f>
        <v>70</v>
      </c>
      <c r="BB307" cm="1">
        <f t="array" aca="1" ref="BB307" ca="1">IF(AU307=AU306, BB306, MATCH(INDEX(Monsters[Element], AU307), Elements, 0))</f>
        <v>6</v>
      </c>
      <c r="BC307" s="4" cm="1">
        <f t="array" aca="1" ref="BC307" ca="1">INDEX(Monsters[Chance to Use 2], AU307)</f>
        <v>0.25</v>
      </c>
      <c r="BD307" cm="1">
        <f t="array" aca="1" ref="BD307" ca="1">INDEX(Monsters[Ability 1 ID], AU307)</f>
        <v>7</v>
      </c>
      <c r="BE307" cm="1">
        <f t="array" aca="1" ref="BE307" ca="1">INDEX(Monsters[Ability 2 ID], AU307)</f>
        <v>2</v>
      </c>
      <c r="BF307" cm="1">
        <f t="array" aca="1" ref="BF307" ca="1">INDEX(Abilities[Stamina Cost], BD307)</f>
        <v>5</v>
      </c>
      <c r="BG307" cm="1">
        <f t="array" aca="1" ref="BG307" ca="1">INDEX(Abilities[Stamina Cost], BE307)</f>
        <v>6</v>
      </c>
      <c r="BH307">
        <f t="shared" ca="1" si="187"/>
        <v>1</v>
      </c>
      <c r="BI307">
        <f t="shared" ca="1" si="188"/>
        <v>5</v>
      </c>
      <c r="BJ307">
        <f t="shared" ca="1" si="189"/>
        <v>6</v>
      </c>
      <c r="BK307">
        <f t="shared" ca="1" si="190"/>
        <v>1</v>
      </c>
      <c r="BL307">
        <f t="shared" ca="1" si="191"/>
        <v>7</v>
      </c>
      <c r="BM307" s="19" cm="1">
        <f t="array" aca="1" ref="BM307" ca="1">INDEX(Abilities[Element ID], $BL307)</f>
        <v>3</v>
      </c>
      <c r="BN307" s="19" cm="1">
        <f t="array" aca="1" ref="BN307" ca="1">INDEX(Abilities[Stamina Cost], $BL307)</f>
        <v>5</v>
      </c>
      <c r="BO307" s="19" cm="1">
        <f t="array" aca="1" ref="BO307" ca="1">INDEX(Abilities[Min Damage], $BL307)</f>
        <v>5</v>
      </c>
      <c r="BP307" s="19" cm="1">
        <f t="array" aca="1" ref="BP307" ca="1">INDEX(Abilities[Max Damage], $BL307)</f>
        <v>10</v>
      </c>
      <c r="BQ307" s="15">
        <f t="shared" ca="1" si="192"/>
        <v>7.7694890285335987</v>
      </c>
      <c r="BR307" t="str" cm="1">
        <f t="array" aca="1" ref="BR307" ca="1">INDEX(Abilities[Special Effect], BL307)</f>
        <v>Fortify</v>
      </c>
      <c r="BS307" t="b" cm="1">
        <f t="array" aca="1" ref="BS307" ca="1">RAND() &lt;INDEX(Abilities[Effect Chance], BL307)*BA307/100</f>
        <v>1</v>
      </c>
      <c r="BT307" t="str">
        <f t="shared" ca="1" si="193"/>
        <v>Fortify</v>
      </c>
      <c r="BU307" s="15">
        <f t="shared" ca="1" si="194"/>
        <v>7.7694890285335987</v>
      </c>
      <c r="BV307" s="15">
        <f t="shared" ca="1" si="169"/>
        <v>0</v>
      </c>
      <c r="BW307" t="b">
        <f t="shared" ca="1" si="195"/>
        <v>0</v>
      </c>
      <c r="BX307" t="b">
        <f ca="1">AND(BW307, AT307=COUNTA(Parties[Opponent Party]))</f>
        <v>0</v>
      </c>
      <c r="BY307" s="15" cm="1">
        <f t="array" aca="1" ref="BY307" ca="1">INDEX(ElementMultiplier, AA307, BB307)*100/AZ307</f>
        <v>6.8181818181818183</v>
      </c>
      <c r="BZ307" s="19">
        <f t="shared" ca="1" si="170"/>
        <v>0</v>
      </c>
      <c r="CA307" s="19">
        <f t="shared" ca="1" si="171"/>
        <v>100</v>
      </c>
      <c r="CB307" s="19">
        <f t="shared" ca="1" si="172"/>
        <v>65</v>
      </c>
      <c r="CC307" s="19">
        <f t="shared" ca="1" si="173"/>
        <v>100</v>
      </c>
      <c r="CD307" s="19">
        <f t="shared" ca="1" si="174"/>
        <v>24</v>
      </c>
      <c r="CE307" s="19">
        <f t="shared" ca="1" si="175"/>
        <v>70</v>
      </c>
      <c r="CF307" t="str">
        <f t="shared" ca="1" si="196"/>
        <v/>
      </c>
    </row>
    <row r="308" spans="8:84">
      <c r="H308">
        <f t="shared" ca="1" si="176"/>
        <v>1</v>
      </c>
      <c r="I308" cm="1">
        <f t="array" aca="1" ref="I308" ca="1">IF(H308=H307, I307, INDEX(Parties[Player ID], H308))</f>
        <v>1</v>
      </c>
      <c r="J308" t="str" cm="1">
        <f t="array" aca="1" ref="J308" ca="1">IF(I308=I307,J307, INDEX(Monsters[Name], I308))</f>
        <v>Hades</v>
      </c>
      <c r="K308" cm="1">
        <f t="array" aca="1" ref="K308" ca="1">IF(AND($H308=$H307, CF307=""), AO307, INDEX(Monsters[Health], $I308))</f>
        <v>52</v>
      </c>
      <c r="L308" cm="1">
        <f t="array" aca="1" ref="L308" ca="1">IF(AND($H308=$H307, $CF307=""), AP307, INDEX(Monsters[Stamina], $I308))</f>
        <v>55</v>
      </c>
      <c r="M308" s="19" cm="1">
        <f t="array" aca="1" ref="M308" ca="1">IF(AND($H308=$H307, $CF307=""), AQ307, INDEX(Monsters[Attack], $I308))</f>
        <v>70</v>
      </c>
      <c r="N308" s="19" cm="1">
        <f t="array" aca="1" ref="N308" ca="1">IF(AND($H308=$H307, $CF307=""), AR307, INDEX(Monsters[Defense], $I308))</f>
        <v>72</v>
      </c>
      <c r="O308" s="19" cm="1">
        <f t="array" aca="1" ref="O308" ca="1">IF(AND($H308=$H307, $CF307=""), AS307, INDEX(Monsters[Luck], $I308))</f>
        <v>50</v>
      </c>
      <c r="P308" cm="1">
        <f t="array" aca="1" ref="P308" ca="1">IF(I308=I307, P307, MATCH(INDEX(Monsters[Element], I308), Elements, 0))</f>
        <v>1</v>
      </c>
      <c r="Q308" s="4" cm="1">
        <f t="array" aca="1" ref="Q308" ca="1">INDEX(Monsters[Chance to Use 2], I308)</f>
        <v>0.55000000000000004</v>
      </c>
      <c r="R308" cm="1">
        <f t="array" aca="1" ref="R308" ca="1">INDEX(Monsters[Ability 1 ID], I308)</f>
        <v>1</v>
      </c>
      <c r="S308" cm="1">
        <f t="array" aca="1" ref="S308" ca="1">INDEX(Monsters[Ability 2 ID], I308)</f>
        <v>7</v>
      </c>
      <c r="T308" cm="1">
        <f t="array" aca="1" ref="T308" ca="1">INDEX(Abilities[Stamina Cost], R308)</f>
        <v>5</v>
      </c>
      <c r="U308" cm="1">
        <f t="array" aca="1" ref="U308" ca="1">INDEX(Abilities[Stamina Cost], S308)</f>
        <v>5</v>
      </c>
      <c r="V308">
        <f t="shared" ca="1" si="177"/>
        <v>1</v>
      </c>
      <c r="W308">
        <f t="shared" ca="1" si="178"/>
        <v>5</v>
      </c>
      <c r="X308">
        <f t="shared" ca="1" si="179"/>
        <v>5</v>
      </c>
      <c r="Y308">
        <f t="shared" ca="1" si="180"/>
        <v>1</v>
      </c>
      <c r="Z308">
        <f t="shared" ca="1" si="181"/>
        <v>1</v>
      </c>
      <c r="AA308" s="19" cm="1">
        <f t="array" aca="1" ref="AA308" ca="1">INDEX(Abilities[Element ID], $Z308)</f>
        <v>1</v>
      </c>
      <c r="AB308" s="19" cm="1">
        <f t="array" aca="1" ref="AB308" ca="1">INDEX(Abilities[Stamina Cost], $Z308)</f>
        <v>5</v>
      </c>
      <c r="AC308" s="19" cm="1">
        <f t="array" aca="1" ref="AC308" ca="1">INDEX(Abilities[Min Damage], $Z308)</f>
        <v>3.5</v>
      </c>
      <c r="AD308" s="19" cm="1">
        <f t="array" aca="1" ref="AD308" ca="1">INDEX(Abilities[Max Damage], $Z308)</f>
        <v>10</v>
      </c>
      <c r="AE308" s="15">
        <f t="shared" ca="1" si="182"/>
        <v>4.9294126869290977</v>
      </c>
      <c r="AF308" t="str" cm="1">
        <f t="array" aca="1" ref="AF308" ca="1">INDEX(Abilities[Special Effect], Z308)</f>
        <v>Hit Chance</v>
      </c>
      <c r="AG308" t="b" cm="1">
        <f t="array" aca="1" ref="AG308" ca="1">RAND() &lt;INDEX(Abilities[Effect Chance], Z308)*O308/100</f>
        <v>1</v>
      </c>
      <c r="AH308" t="str">
        <f t="shared" ca="1" si="183"/>
        <v>Hit Chance</v>
      </c>
      <c r="AI308" s="15">
        <f t="shared" ca="1" si="184"/>
        <v>4.9294126869290977</v>
      </c>
      <c r="AJ308" s="15">
        <f t="shared" ca="1" si="162"/>
        <v>18.272052791225608</v>
      </c>
      <c r="AK308" t="b">
        <f t="shared" ca="1" si="185"/>
        <v>0</v>
      </c>
      <c r="AL308" t="b">
        <f ca="1">AND(AK308, H308=COUNTA(Parties[Player Party]))</f>
        <v>0</v>
      </c>
      <c r="AM308" s="15" cm="1">
        <f t="array" aca="1" ref="AM308" ca="1">INDEX(ElementMultiplier, BM308, P308)*100/N308</f>
        <v>1.3888888888888888</v>
      </c>
      <c r="AN308" s="15">
        <f t="shared" ca="1" si="163"/>
        <v>25</v>
      </c>
      <c r="AO308" s="19">
        <f t="shared" ca="1" si="164"/>
        <v>27</v>
      </c>
      <c r="AP308" s="19">
        <f t="shared" ca="1" si="165"/>
        <v>50</v>
      </c>
      <c r="AQ308" s="19">
        <f t="shared" ca="1" si="166"/>
        <v>70</v>
      </c>
      <c r="AR308" s="19">
        <f t="shared" ca="1" si="167"/>
        <v>72</v>
      </c>
      <c r="AS308" s="19">
        <f t="shared" ca="1" si="168"/>
        <v>50</v>
      </c>
      <c r="AT308">
        <f t="shared" ca="1" si="186"/>
        <v>1</v>
      </c>
      <c r="AU308" cm="1">
        <f t="array" aca="1" ref="AU308" ca="1">IF(AT308=AT307, AU307, INDEX(Parties[Opponent ID], AT308))</f>
        <v>8</v>
      </c>
      <c r="AV308" t="str" cm="1">
        <f t="array" aca="1" ref="AV308" ca="1">IF(AU308=AU307,AV307, INDEX(Monsters[Name], AU308))</f>
        <v>Ripper</v>
      </c>
      <c r="AW308" cm="1">
        <f t="array" aca="1" ref="AW308" ca="1">IF(AND($AT308=$AT307, $CF307=""), CA307, INDEX(Monsters[Health], $AU308))</f>
        <v>100</v>
      </c>
      <c r="AX308" cm="1">
        <f t="array" aca="1" ref="AX308" ca="1">IF(AND($AT308=$AT307, $CF307=""), CB307, INDEX(Monsters[Stamina], $AU308))</f>
        <v>65</v>
      </c>
      <c r="AY308" s="19" cm="1">
        <f t="array" aca="1" ref="AY308" ca="1">IF(AND($AT308=$AT307, $CF307=""), CC307, INDEX(Monsters[Attack], $AU308))</f>
        <v>100</v>
      </c>
      <c r="AZ308" s="19" cm="1">
        <f t="array" aca="1" ref="AZ308" ca="1">IF(AND($AT308=$AT307, $CF307=""), CD307, INDEX(Monsters[Defense], $AU308))</f>
        <v>24</v>
      </c>
      <c r="BA308" s="19" cm="1">
        <f t="array" aca="1" ref="BA308" ca="1">IF(AND($AT308=$AT307, $CF307=""), CE307, INDEX(Monsters[Luck], $AU308))</f>
        <v>70</v>
      </c>
      <c r="BB308" cm="1">
        <f t="array" aca="1" ref="BB308" ca="1">IF(AU308=AU307, BB307, MATCH(INDEX(Monsters[Element], AU308), Elements, 0))</f>
        <v>6</v>
      </c>
      <c r="BC308" s="4" cm="1">
        <f t="array" aca="1" ref="BC308" ca="1">INDEX(Monsters[Chance to Use 2], AU308)</f>
        <v>0.25</v>
      </c>
      <c r="BD308" cm="1">
        <f t="array" aca="1" ref="BD308" ca="1">INDEX(Monsters[Ability 1 ID], AU308)</f>
        <v>7</v>
      </c>
      <c r="BE308" cm="1">
        <f t="array" aca="1" ref="BE308" ca="1">INDEX(Monsters[Ability 2 ID], AU308)</f>
        <v>2</v>
      </c>
      <c r="BF308" cm="1">
        <f t="array" aca="1" ref="BF308" ca="1">INDEX(Abilities[Stamina Cost], BD308)</f>
        <v>5</v>
      </c>
      <c r="BG308" cm="1">
        <f t="array" aca="1" ref="BG308" ca="1">INDEX(Abilities[Stamina Cost], BE308)</f>
        <v>6</v>
      </c>
      <c r="BH308">
        <f t="shared" ca="1" si="187"/>
        <v>1</v>
      </c>
      <c r="BI308">
        <f t="shared" ca="1" si="188"/>
        <v>5</v>
      </c>
      <c r="BJ308">
        <f t="shared" ca="1" si="189"/>
        <v>6</v>
      </c>
      <c r="BK308">
        <f t="shared" ca="1" si="190"/>
        <v>2</v>
      </c>
      <c r="BL308">
        <f t="shared" ca="1" si="191"/>
        <v>2</v>
      </c>
      <c r="BM308" s="19" cm="1">
        <f t="array" aca="1" ref="BM308" ca="1">INDEX(Abilities[Element ID], $BL308)</f>
        <v>1</v>
      </c>
      <c r="BN308" s="19" cm="1">
        <f t="array" aca="1" ref="BN308" ca="1">INDEX(Abilities[Stamina Cost], $BL308)</f>
        <v>6</v>
      </c>
      <c r="BO308" s="19" cm="1">
        <f t="array" aca="1" ref="BO308" ca="1">INDEX(Abilities[Min Damage], $BL308)</f>
        <v>10</v>
      </c>
      <c r="BP308" s="19" cm="1">
        <f t="array" aca="1" ref="BP308" ca="1">INDEX(Abilities[Max Damage], $BL308)</f>
        <v>25</v>
      </c>
      <c r="BQ308" s="15">
        <f t="shared" ca="1" si="192"/>
        <v>18.272052791225608</v>
      </c>
      <c r="BR308" t="str" cm="1">
        <f t="array" aca="1" ref="BR308" ca="1">INDEX(Abilities[Special Effect], BL308)</f>
        <v>Sunder</v>
      </c>
      <c r="BS308" t="b" cm="1">
        <f t="array" aca="1" ref="BS308" ca="1">RAND() &lt;INDEX(Abilities[Effect Chance], BL308)*BA308/100</f>
        <v>0</v>
      </c>
      <c r="BT308" t="str">
        <f t="shared" ca="1" si="193"/>
        <v/>
      </c>
      <c r="BU308" s="15">
        <f t="shared" ca="1" si="194"/>
        <v>18.272052791225608</v>
      </c>
      <c r="BV308" s="15">
        <f t="shared" ca="1" si="169"/>
        <v>4.9294126869290977</v>
      </c>
      <c r="BW308" t="b">
        <f t="shared" ca="1" si="195"/>
        <v>0</v>
      </c>
      <c r="BX308" t="b">
        <f ca="1">AND(BW308, AT308=COUNTA(Parties[Opponent Party]))</f>
        <v>0</v>
      </c>
      <c r="BY308" s="15" cm="1">
        <f t="array" aca="1" ref="BY308" ca="1">INDEX(ElementMultiplier, AA308, BB308)*100/AZ308</f>
        <v>6.25</v>
      </c>
      <c r="BZ308" s="19">
        <f t="shared" ca="1" si="170"/>
        <v>31</v>
      </c>
      <c r="CA308" s="19">
        <f t="shared" ca="1" si="171"/>
        <v>69</v>
      </c>
      <c r="CB308" s="19">
        <f t="shared" ca="1" si="172"/>
        <v>59</v>
      </c>
      <c r="CC308" s="19">
        <f t="shared" ca="1" si="173"/>
        <v>100</v>
      </c>
      <c r="CD308" s="19">
        <f t="shared" ca="1" si="174"/>
        <v>24</v>
      </c>
      <c r="CE308" s="19">
        <f t="shared" ca="1" si="175"/>
        <v>70</v>
      </c>
      <c r="CF308" t="str">
        <f t="shared" ca="1" si="196"/>
        <v/>
      </c>
    </row>
    <row r="309" spans="8:84">
      <c r="H309">
        <f t="shared" ca="1" si="176"/>
        <v>1</v>
      </c>
      <c r="I309" cm="1">
        <f t="array" aca="1" ref="I309" ca="1">IF(H309=H308, I308, INDEX(Parties[Player ID], H309))</f>
        <v>1</v>
      </c>
      <c r="J309" t="str" cm="1">
        <f t="array" aca="1" ref="J309" ca="1">IF(I309=I308,J308, INDEX(Monsters[Name], I309))</f>
        <v>Hades</v>
      </c>
      <c r="K309" cm="1">
        <f t="array" aca="1" ref="K309" ca="1">IF(AND($H309=$H308, CF308=""), AO308, INDEX(Monsters[Health], $I309))</f>
        <v>27</v>
      </c>
      <c r="L309" cm="1">
        <f t="array" aca="1" ref="L309" ca="1">IF(AND($H309=$H308, $CF308=""), AP308, INDEX(Monsters[Stamina], $I309))</f>
        <v>50</v>
      </c>
      <c r="M309" s="19" cm="1">
        <f t="array" aca="1" ref="M309" ca="1">IF(AND($H309=$H308, $CF308=""), AQ308, INDEX(Monsters[Attack], $I309))</f>
        <v>70</v>
      </c>
      <c r="N309" s="19" cm="1">
        <f t="array" aca="1" ref="N309" ca="1">IF(AND($H309=$H308, $CF308=""), AR308, INDEX(Monsters[Defense], $I309))</f>
        <v>72</v>
      </c>
      <c r="O309" s="19" cm="1">
        <f t="array" aca="1" ref="O309" ca="1">IF(AND($H309=$H308, $CF308=""), AS308, INDEX(Monsters[Luck], $I309))</f>
        <v>50</v>
      </c>
      <c r="P309" cm="1">
        <f t="array" aca="1" ref="P309" ca="1">IF(I309=I308, P308, MATCH(INDEX(Monsters[Element], I309), Elements, 0))</f>
        <v>1</v>
      </c>
      <c r="Q309" s="4" cm="1">
        <f t="array" aca="1" ref="Q309" ca="1">INDEX(Monsters[Chance to Use 2], I309)</f>
        <v>0.55000000000000004</v>
      </c>
      <c r="R309" cm="1">
        <f t="array" aca="1" ref="R309" ca="1">INDEX(Monsters[Ability 1 ID], I309)</f>
        <v>1</v>
      </c>
      <c r="S309" cm="1">
        <f t="array" aca="1" ref="S309" ca="1">INDEX(Monsters[Ability 2 ID], I309)</f>
        <v>7</v>
      </c>
      <c r="T309" cm="1">
        <f t="array" aca="1" ref="T309" ca="1">INDEX(Abilities[Stamina Cost], R309)</f>
        <v>5</v>
      </c>
      <c r="U309" cm="1">
        <f t="array" aca="1" ref="U309" ca="1">INDEX(Abilities[Stamina Cost], S309)</f>
        <v>5</v>
      </c>
      <c r="V309">
        <f t="shared" ca="1" si="177"/>
        <v>1</v>
      </c>
      <c r="W309">
        <f t="shared" ca="1" si="178"/>
        <v>5</v>
      </c>
      <c r="X309">
        <f t="shared" ca="1" si="179"/>
        <v>5</v>
      </c>
      <c r="Y309">
        <f t="shared" ca="1" si="180"/>
        <v>1</v>
      </c>
      <c r="Z309">
        <f t="shared" ca="1" si="181"/>
        <v>1</v>
      </c>
      <c r="AA309" s="19" cm="1">
        <f t="array" aca="1" ref="AA309" ca="1">INDEX(Abilities[Element ID], $Z309)</f>
        <v>1</v>
      </c>
      <c r="AB309" s="19" cm="1">
        <f t="array" aca="1" ref="AB309" ca="1">INDEX(Abilities[Stamina Cost], $Z309)</f>
        <v>5</v>
      </c>
      <c r="AC309" s="19" cm="1">
        <f t="array" aca="1" ref="AC309" ca="1">INDEX(Abilities[Min Damage], $Z309)</f>
        <v>3.5</v>
      </c>
      <c r="AD309" s="19" cm="1">
        <f t="array" aca="1" ref="AD309" ca="1">INDEX(Abilities[Max Damage], $Z309)</f>
        <v>10</v>
      </c>
      <c r="AE309" s="15">
        <f t="shared" ca="1" si="182"/>
        <v>5.7909078164168912</v>
      </c>
      <c r="AF309" t="str" cm="1">
        <f t="array" aca="1" ref="AF309" ca="1">INDEX(Abilities[Special Effect], Z309)</f>
        <v>Hit Chance</v>
      </c>
      <c r="AG309" t="b" cm="1">
        <f t="array" aca="1" ref="AG309" ca="1">RAND() &lt;INDEX(Abilities[Effect Chance], Z309)*O309/100</f>
        <v>0</v>
      </c>
      <c r="AH309" t="str">
        <f t="shared" ca="1" si="183"/>
        <v/>
      </c>
      <c r="AI309" s="15">
        <f t="shared" ca="1" si="184"/>
        <v>0</v>
      </c>
      <c r="AJ309" s="15">
        <f t="shared" ca="1" si="162"/>
        <v>7.6172277302194527</v>
      </c>
      <c r="AK309" t="b">
        <f t="shared" ca="1" si="185"/>
        <v>0</v>
      </c>
      <c r="AL309" t="b">
        <f ca="1">AND(AK309, H309=COUNTA(Parties[Player Party]))</f>
        <v>0</v>
      </c>
      <c r="AM309" s="15" cm="1">
        <f t="array" aca="1" ref="AM309" ca="1">INDEX(ElementMultiplier, BM309, P309)*100/N309</f>
        <v>0.69444444444444442</v>
      </c>
      <c r="AN309" s="15">
        <f t="shared" ca="1" si="163"/>
        <v>5</v>
      </c>
      <c r="AO309" s="19">
        <f t="shared" ca="1" si="164"/>
        <v>22</v>
      </c>
      <c r="AP309" s="19">
        <f t="shared" ca="1" si="165"/>
        <v>45</v>
      </c>
      <c r="AQ309" s="19">
        <f t="shared" ca="1" si="166"/>
        <v>70</v>
      </c>
      <c r="AR309" s="19">
        <f t="shared" ca="1" si="167"/>
        <v>72</v>
      </c>
      <c r="AS309" s="19">
        <f t="shared" ca="1" si="168"/>
        <v>50</v>
      </c>
      <c r="AT309">
        <f t="shared" ca="1" si="186"/>
        <v>1</v>
      </c>
      <c r="AU309" cm="1">
        <f t="array" aca="1" ref="AU309" ca="1">IF(AT309=AT308, AU308, INDEX(Parties[Opponent ID], AT309))</f>
        <v>8</v>
      </c>
      <c r="AV309" t="str" cm="1">
        <f t="array" aca="1" ref="AV309" ca="1">IF(AU309=AU308,AV308, INDEX(Monsters[Name], AU309))</f>
        <v>Ripper</v>
      </c>
      <c r="AW309" cm="1">
        <f t="array" aca="1" ref="AW309" ca="1">IF(AND($AT309=$AT308, $CF308=""), CA308, INDEX(Monsters[Health], $AU309))</f>
        <v>69</v>
      </c>
      <c r="AX309" cm="1">
        <f t="array" aca="1" ref="AX309" ca="1">IF(AND($AT309=$AT308, $CF308=""), CB308, INDEX(Monsters[Stamina], $AU309))</f>
        <v>59</v>
      </c>
      <c r="AY309" s="19" cm="1">
        <f t="array" aca="1" ref="AY309" ca="1">IF(AND($AT309=$AT308, $CF308=""), CC308, INDEX(Monsters[Attack], $AU309))</f>
        <v>100</v>
      </c>
      <c r="AZ309" s="19" cm="1">
        <f t="array" aca="1" ref="AZ309" ca="1">IF(AND($AT309=$AT308, $CF308=""), CD308, INDEX(Monsters[Defense], $AU309))</f>
        <v>24</v>
      </c>
      <c r="BA309" s="19" cm="1">
        <f t="array" aca="1" ref="BA309" ca="1">IF(AND($AT309=$AT308, $CF308=""), CE308, INDEX(Monsters[Luck], $AU309))</f>
        <v>70</v>
      </c>
      <c r="BB309" cm="1">
        <f t="array" aca="1" ref="BB309" ca="1">IF(AU309=AU308, BB308, MATCH(INDEX(Monsters[Element], AU309), Elements, 0))</f>
        <v>6</v>
      </c>
      <c r="BC309" s="4" cm="1">
        <f t="array" aca="1" ref="BC309" ca="1">INDEX(Monsters[Chance to Use 2], AU309)</f>
        <v>0.25</v>
      </c>
      <c r="BD309" cm="1">
        <f t="array" aca="1" ref="BD309" ca="1">INDEX(Monsters[Ability 1 ID], AU309)</f>
        <v>7</v>
      </c>
      <c r="BE309" cm="1">
        <f t="array" aca="1" ref="BE309" ca="1">INDEX(Monsters[Ability 2 ID], AU309)</f>
        <v>2</v>
      </c>
      <c r="BF309" cm="1">
        <f t="array" aca="1" ref="BF309" ca="1">INDEX(Abilities[Stamina Cost], BD309)</f>
        <v>5</v>
      </c>
      <c r="BG309" cm="1">
        <f t="array" aca="1" ref="BG309" ca="1">INDEX(Abilities[Stamina Cost], BE309)</f>
        <v>6</v>
      </c>
      <c r="BH309">
        <f t="shared" ca="1" si="187"/>
        <v>1</v>
      </c>
      <c r="BI309">
        <f t="shared" ca="1" si="188"/>
        <v>5</v>
      </c>
      <c r="BJ309">
        <f t="shared" ca="1" si="189"/>
        <v>6</v>
      </c>
      <c r="BK309">
        <f t="shared" ca="1" si="190"/>
        <v>1</v>
      </c>
      <c r="BL309">
        <f t="shared" ca="1" si="191"/>
        <v>7</v>
      </c>
      <c r="BM309" s="19" cm="1">
        <f t="array" aca="1" ref="BM309" ca="1">INDEX(Abilities[Element ID], $BL309)</f>
        <v>3</v>
      </c>
      <c r="BN309" s="19" cm="1">
        <f t="array" aca="1" ref="BN309" ca="1">INDEX(Abilities[Stamina Cost], $BL309)</f>
        <v>5</v>
      </c>
      <c r="BO309" s="19" cm="1">
        <f t="array" aca="1" ref="BO309" ca="1">INDEX(Abilities[Min Damage], $BL309)</f>
        <v>5</v>
      </c>
      <c r="BP309" s="19" cm="1">
        <f t="array" aca="1" ref="BP309" ca="1">INDEX(Abilities[Max Damage], $BL309)</f>
        <v>10</v>
      </c>
      <c r="BQ309" s="15">
        <f t="shared" ca="1" si="192"/>
        <v>7.6172277302194527</v>
      </c>
      <c r="BR309" t="str" cm="1">
        <f t="array" aca="1" ref="BR309" ca="1">INDEX(Abilities[Special Effect], BL309)</f>
        <v>Fortify</v>
      </c>
      <c r="BS309" t="b" cm="1">
        <f t="array" aca="1" ref="BS309" ca="1">RAND() &lt;INDEX(Abilities[Effect Chance], BL309)*BA309/100</f>
        <v>0</v>
      </c>
      <c r="BT309" t="str">
        <f t="shared" ca="1" si="193"/>
        <v/>
      </c>
      <c r="BU309" s="15">
        <f t="shared" ca="1" si="194"/>
        <v>7.6172277302194527</v>
      </c>
      <c r="BV309" s="15">
        <f t="shared" ca="1" si="169"/>
        <v>0</v>
      </c>
      <c r="BW309" t="b">
        <f t="shared" ca="1" si="195"/>
        <v>0</v>
      </c>
      <c r="BX309" t="b">
        <f ca="1">AND(BW309, AT309=COUNTA(Parties[Opponent Party]))</f>
        <v>0</v>
      </c>
      <c r="BY309" s="15" cm="1">
        <f t="array" aca="1" ref="BY309" ca="1">INDEX(ElementMultiplier, AA309, BB309)*100/AZ309</f>
        <v>6.25</v>
      </c>
      <c r="BZ309" s="19">
        <f t="shared" ca="1" si="170"/>
        <v>0</v>
      </c>
      <c r="CA309" s="19">
        <f t="shared" ca="1" si="171"/>
        <v>69</v>
      </c>
      <c r="CB309" s="19">
        <f t="shared" ca="1" si="172"/>
        <v>54</v>
      </c>
      <c r="CC309" s="19">
        <f t="shared" ca="1" si="173"/>
        <v>100</v>
      </c>
      <c r="CD309" s="19">
        <f t="shared" ca="1" si="174"/>
        <v>24</v>
      </c>
      <c r="CE309" s="19">
        <f t="shared" ca="1" si="175"/>
        <v>70</v>
      </c>
      <c r="CF309" t="str">
        <f t="shared" ca="1" si="196"/>
        <v/>
      </c>
    </row>
    <row r="310" spans="8:84">
      <c r="H310">
        <f t="shared" ca="1" si="176"/>
        <v>1</v>
      </c>
      <c r="I310" cm="1">
        <f t="array" aca="1" ref="I310" ca="1">IF(H310=H309, I309, INDEX(Parties[Player ID], H310))</f>
        <v>1</v>
      </c>
      <c r="J310" t="str" cm="1">
        <f t="array" aca="1" ref="J310" ca="1">IF(I310=I309,J309, INDEX(Monsters[Name], I310))</f>
        <v>Hades</v>
      </c>
      <c r="K310" cm="1">
        <f t="array" aca="1" ref="K310" ca="1">IF(AND($H310=$H309, CF309=""), AO309, INDEX(Monsters[Health], $I310))</f>
        <v>22</v>
      </c>
      <c r="L310" cm="1">
        <f t="array" aca="1" ref="L310" ca="1">IF(AND($H310=$H309, $CF309=""), AP309, INDEX(Monsters[Stamina], $I310))</f>
        <v>45</v>
      </c>
      <c r="M310" s="19" cm="1">
        <f t="array" aca="1" ref="M310" ca="1">IF(AND($H310=$H309, $CF309=""), AQ309, INDEX(Monsters[Attack], $I310))</f>
        <v>70</v>
      </c>
      <c r="N310" s="19" cm="1">
        <f t="array" aca="1" ref="N310" ca="1">IF(AND($H310=$H309, $CF309=""), AR309, INDEX(Monsters[Defense], $I310))</f>
        <v>72</v>
      </c>
      <c r="O310" s="19" cm="1">
        <f t="array" aca="1" ref="O310" ca="1">IF(AND($H310=$H309, $CF309=""), AS309, INDEX(Monsters[Luck], $I310))</f>
        <v>50</v>
      </c>
      <c r="P310" cm="1">
        <f t="array" aca="1" ref="P310" ca="1">IF(I310=I309, P309, MATCH(INDEX(Monsters[Element], I310), Elements, 0))</f>
        <v>1</v>
      </c>
      <c r="Q310" s="4" cm="1">
        <f t="array" aca="1" ref="Q310" ca="1">INDEX(Monsters[Chance to Use 2], I310)</f>
        <v>0.55000000000000004</v>
      </c>
      <c r="R310" cm="1">
        <f t="array" aca="1" ref="R310" ca="1">INDEX(Monsters[Ability 1 ID], I310)</f>
        <v>1</v>
      </c>
      <c r="S310" cm="1">
        <f t="array" aca="1" ref="S310" ca="1">INDEX(Monsters[Ability 2 ID], I310)</f>
        <v>7</v>
      </c>
      <c r="T310" cm="1">
        <f t="array" aca="1" ref="T310" ca="1">INDEX(Abilities[Stamina Cost], R310)</f>
        <v>5</v>
      </c>
      <c r="U310" cm="1">
        <f t="array" aca="1" ref="U310" ca="1">INDEX(Abilities[Stamina Cost], S310)</f>
        <v>5</v>
      </c>
      <c r="V310">
        <f t="shared" ca="1" si="177"/>
        <v>1</v>
      </c>
      <c r="W310">
        <f t="shared" ca="1" si="178"/>
        <v>5</v>
      </c>
      <c r="X310">
        <f t="shared" ca="1" si="179"/>
        <v>5</v>
      </c>
      <c r="Y310">
        <f t="shared" ca="1" si="180"/>
        <v>1</v>
      </c>
      <c r="Z310">
        <f t="shared" ca="1" si="181"/>
        <v>1</v>
      </c>
      <c r="AA310" s="19" cm="1">
        <f t="array" aca="1" ref="AA310" ca="1">INDEX(Abilities[Element ID], $Z310)</f>
        <v>1</v>
      </c>
      <c r="AB310" s="19" cm="1">
        <f t="array" aca="1" ref="AB310" ca="1">INDEX(Abilities[Stamina Cost], $Z310)</f>
        <v>5</v>
      </c>
      <c r="AC310" s="19" cm="1">
        <f t="array" aca="1" ref="AC310" ca="1">INDEX(Abilities[Min Damage], $Z310)</f>
        <v>3.5</v>
      </c>
      <c r="AD310" s="19" cm="1">
        <f t="array" aca="1" ref="AD310" ca="1">INDEX(Abilities[Max Damage], $Z310)</f>
        <v>10</v>
      </c>
      <c r="AE310" s="15">
        <f t="shared" ca="1" si="182"/>
        <v>4.3994324377186009</v>
      </c>
      <c r="AF310" t="str" cm="1">
        <f t="array" aca="1" ref="AF310" ca="1">INDEX(Abilities[Special Effect], Z310)</f>
        <v>Hit Chance</v>
      </c>
      <c r="AG310" t="b" cm="1">
        <f t="array" aca="1" ref="AG310" ca="1">RAND() &lt;INDEX(Abilities[Effect Chance], Z310)*O310/100</f>
        <v>1</v>
      </c>
      <c r="AH310" t="str">
        <f t="shared" ca="1" si="183"/>
        <v>Hit Chance</v>
      </c>
      <c r="AI310" s="15">
        <f t="shared" ca="1" si="184"/>
        <v>4.3994324377186009</v>
      </c>
      <c r="AJ310" s="15">
        <f t="shared" ca="1" si="162"/>
        <v>8.5988136157272166</v>
      </c>
      <c r="AK310" t="b">
        <f t="shared" ca="1" si="185"/>
        <v>0</v>
      </c>
      <c r="AL310" t="b">
        <f ca="1">AND(AK310, H310=COUNTA(Parties[Player Party]))</f>
        <v>0</v>
      </c>
      <c r="AM310" s="15" cm="1">
        <f t="array" aca="1" ref="AM310" ca="1">INDEX(ElementMultiplier, BM310, P310)*100/N310</f>
        <v>0.69444444444444442</v>
      </c>
      <c r="AN310" s="15">
        <f t="shared" ca="1" si="163"/>
        <v>6</v>
      </c>
      <c r="AO310" s="19">
        <f t="shared" ca="1" si="164"/>
        <v>16</v>
      </c>
      <c r="AP310" s="19">
        <f t="shared" ca="1" si="165"/>
        <v>40</v>
      </c>
      <c r="AQ310" s="19">
        <f t="shared" ca="1" si="166"/>
        <v>70</v>
      </c>
      <c r="AR310" s="19">
        <f t="shared" ca="1" si="167"/>
        <v>72</v>
      </c>
      <c r="AS310" s="19">
        <f t="shared" ca="1" si="168"/>
        <v>50</v>
      </c>
      <c r="AT310">
        <f t="shared" ca="1" si="186"/>
        <v>1</v>
      </c>
      <c r="AU310" cm="1">
        <f t="array" aca="1" ref="AU310" ca="1">IF(AT310=AT309, AU309, INDEX(Parties[Opponent ID], AT310))</f>
        <v>8</v>
      </c>
      <c r="AV310" t="str" cm="1">
        <f t="array" aca="1" ref="AV310" ca="1">IF(AU310=AU309,AV309, INDEX(Monsters[Name], AU310))</f>
        <v>Ripper</v>
      </c>
      <c r="AW310" cm="1">
        <f t="array" aca="1" ref="AW310" ca="1">IF(AND($AT310=$AT309, $CF309=""), CA309, INDEX(Monsters[Health], $AU310))</f>
        <v>69</v>
      </c>
      <c r="AX310" cm="1">
        <f t="array" aca="1" ref="AX310" ca="1">IF(AND($AT310=$AT309, $CF309=""), CB309, INDEX(Monsters[Stamina], $AU310))</f>
        <v>54</v>
      </c>
      <c r="AY310" s="19" cm="1">
        <f t="array" aca="1" ref="AY310" ca="1">IF(AND($AT310=$AT309, $CF309=""), CC309, INDEX(Monsters[Attack], $AU310))</f>
        <v>100</v>
      </c>
      <c r="AZ310" s="19" cm="1">
        <f t="array" aca="1" ref="AZ310" ca="1">IF(AND($AT310=$AT309, $CF309=""), CD309, INDEX(Monsters[Defense], $AU310))</f>
        <v>24</v>
      </c>
      <c r="BA310" s="19" cm="1">
        <f t="array" aca="1" ref="BA310" ca="1">IF(AND($AT310=$AT309, $CF309=""), CE309, INDEX(Monsters[Luck], $AU310))</f>
        <v>70</v>
      </c>
      <c r="BB310" cm="1">
        <f t="array" aca="1" ref="BB310" ca="1">IF(AU310=AU309, BB309, MATCH(INDEX(Monsters[Element], AU310), Elements, 0))</f>
        <v>6</v>
      </c>
      <c r="BC310" s="4" cm="1">
        <f t="array" aca="1" ref="BC310" ca="1">INDEX(Monsters[Chance to Use 2], AU310)</f>
        <v>0.25</v>
      </c>
      <c r="BD310" cm="1">
        <f t="array" aca="1" ref="BD310" ca="1">INDEX(Monsters[Ability 1 ID], AU310)</f>
        <v>7</v>
      </c>
      <c r="BE310" cm="1">
        <f t="array" aca="1" ref="BE310" ca="1">INDEX(Monsters[Ability 2 ID], AU310)</f>
        <v>2</v>
      </c>
      <c r="BF310" cm="1">
        <f t="array" aca="1" ref="BF310" ca="1">INDEX(Abilities[Stamina Cost], BD310)</f>
        <v>5</v>
      </c>
      <c r="BG310" cm="1">
        <f t="array" aca="1" ref="BG310" ca="1">INDEX(Abilities[Stamina Cost], BE310)</f>
        <v>6</v>
      </c>
      <c r="BH310">
        <f t="shared" ca="1" si="187"/>
        <v>1</v>
      </c>
      <c r="BI310">
        <f t="shared" ca="1" si="188"/>
        <v>5</v>
      </c>
      <c r="BJ310">
        <f t="shared" ca="1" si="189"/>
        <v>6</v>
      </c>
      <c r="BK310">
        <f t="shared" ca="1" si="190"/>
        <v>1</v>
      </c>
      <c r="BL310">
        <f t="shared" ca="1" si="191"/>
        <v>7</v>
      </c>
      <c r="BM310" s="19" cm="1">
        <f t="array" aca="1" ref="BM310" ca="1">INDEX(Abilities[Element ID], $BL310)</f>
        <v>3</v>
      </c>
      <c r="BN310" s="19" cm="1">
        <f t="array" aca="1" ref="BN310" ca="1">INDEX(Abilities[Stamina Cost], $BL310)</f>
        <v>5</v>
      </c>
      <c r="BO310" s="19" cm="1">
        <f t="array" aca="1" ref="BO310" ca="1">INDEX(Abilities[Min Damage], $BL310)</f>
        <v>5</v>
      </c>
      <c r="BP310" s="19" cm="1">
        <f t="array" aca="1" ref="BP310" ca="1">INDEX(Abilities[Max Damage], $BL310)</f>
        <v>10</v>
      </c>
      <c r="BQ310" s="15">
        <f t="shared" ca="1" si="192"/>
        <v>8.5988136157272166</v>
      </c>
      <c r="BR310" t="str" cm="1">
        <f t="array" aca="1" ref="BR310" ca="1">INDEX(Abilities[Special Effect], BL310)</f>
        <v>Fortify</v>
      </c>
      <c r="BS310" t="b" cm="1">
        <f t="array" aca="1" ref="BS310" ca="1">RAND() &lt;INDEX(Abilities[Effect Chance], BL310)*BA310/100</f>
        <v>0</v>
      </c>
      <c r="BT310" t="str">
        <f t="shared" ca="1" si="193"/>
        <v/>
      </c>
      <c r="BU310" s="15">
        <f t="shared" ca="1" si="194"/>
        <v>8.5988136157272166</v>
      </c>
      <c r="BV310" s="15">
        <f t="shared" ca="1" si="169"/>
        <v>4.3994324377186009</v>
      </c>
      <c r="BW310" t="b">
        <f t="shared" ca="1" si="195"/>
        <v>0</v>
      </c>
      <c r="BX310" t="b">
        <f ca="1">AND(BW310, AT310=COUNTA(Parties[Opponent Party]))</f>
        <v>0</v>
      </c>
      <c r="BY310" s="15" cm="1">
        <f t="array" aca="1" ref="BY310" ca="1">INDEX(ElementMultiplier, AA310, BB310)*100/AZ310</f>
        <v>6.25</v>
      </c>
      <c r="BZ310" s="19">
        <f t="shared" ca="1" si="170"/>
        <v>27</v>
      </c>
      <c r="CA310" s="19">
        <f t="shared" ca="1" si="171"/>
        <v>42</v>
      </c>
      <c r="CB310" s="19">
        <f t="shared" ca="1" si="172"/>
        <v>49</v>
      </c>
      <c r="CC310" s="19">
        <f t="shared" ca="1" si="173"/>
        <v>100</v>
      </c>
      <c r="CD310" s="19">
        <f t="shared" ca="1" si="174"/>
        <v>24</v>
      </c>
      <c r="CE310" s="19">
        <f t="shared" ca="1" si="175"/>
        <v>70</v>
      </c>
      <c r="CF310" t="str">
        <f t="shared" ca="1" si="196"/>
        <v/>
      </c>
    </row>
    <row r="311" spans="8:84">
      <c r="H311">
        <f t="shared" ca="1" si="176"/>
        <v>1</v>
      </c>
      <c r="I311" cm="1">
        <f t="array" aca="1" ref="I311" ca="1">IF(H311=H310, I310, INDEX(Parties[Player ID], H311))</f>
        <v>1</v>
      </c>
      <c r="J311" t="str" cm="1">
        <f t="array" aca="1" ref="J311" ca="1">IF(I311=I310,J310, INDEX(Monsters[Name], I311))</f>
        <v>Hades</v>
      </c>
      <c r="K311" cm="1">
        <f t="array" aca="1" ref="K311" ca="1">IF(AND($H311=$H310, CF310=""), AO310, INDEX(Monsters[Health], $I311))</f>
        <v>16</v>
      </c>
      <c r="L311" cm="1">
        <f t="array" aca="1" ref="L311" ca="1">IF(AND($H311=$H310, $CF310=""), AP310, INDEX(Monsters[Stamina], $I311))</f>
        <v>40</v>
      </c>
      <c r="M311" s="19" cm="1">
        <f t="array" aca="1" ref="M311" ca="1">IF(AND($H311=$H310, $CF310=""), AQ310, INDEX(Monsters[Attack], $I311))</f>
        <v>70</v>
      </c>
      <c r="N311" s="19" cm="1">
        <f t="array" aca="1" ref="N311" ca="1">IF(AND($H311=$H310, $CF310=""), AR310, INDEX(Monsters[Defense], $I311))</f>
        <v>72</v>
      </c>
      <c r="O311" s="19" cm="1">
        <f t="array" aca="1" ref="O311" ca="1">IF(AND($H311=$H310, $CF310=""), AS310, INDEX(Monsters[Luck], $I311))</f>
        <v>50</v>
      </c>
      <c r="P311" cm="1">
        <f t="array" aca="1" ref="P311" ca="1">IF(I311=I310, P310, MATCH(INDEX(Monsters[Element], I311), Elements, 0))</f>
        <v>1</v>
      </c>
      <c r="Q311" s="4" cm="1">
        <f t="array" aca="1" ref="Q311" ca="1">INDEX(Monsters[Chance to Use 2], I311)</f>
        <v>0.55000000000000004</v>
      </c>
      <c r="R311" cm="1">
        <f t="array" aca="1" ref="R311" ca="1">INDEX(Monsters[Ability 1 ID], I311)</f>
        <v>1</v>
      </c>
      <c r="S311" cm="1">
        <f t="array" aca="1" ref="S311" ca="1">INDEX(Monsters[Ability 2 ID], I311)</f>
        <v>7</v>
      </c>
      <c r="T311" cm="1">
        <f t="array" aca="1" ref="T311" ca="1">INDEX(Abilities[Stamina Cost], R311)</f>
        <v>5</v>
      </c>
      <c r="U311" cm="1">
        <f t="array" aca="1" ref="U311" ca="1">INDEX(Abilities[Stamina Cost], S311)</f>
        <v>5</v>
      </c>
      <c r="V311">
        <f t="shared" ca="1" si="177"/>
        <v>1</v>
      </c>
      <c r="W311">
        <f t="shared" ca="1" si="178"/>
        <v>5</v>
      </c>
      <c r="X311">
        <f t="shared" ca="1" si="179"/>
        <v>5</v>
      </c>
      <c r="Y311">
        <f t="shared" ca="1" si="180"/>
        <v>2</v>
      </c>
      <c r="Z311">
        <f t="shared" ca="1" si="181"/>
        <v>7</v>
      </c>
      <c r="AA311" s="19" cm="1">
        <f t="array" aca="1" ref="AA311" ca="1">INDEX(Abilities[Element ID], $Z311)</f>
        <v>3</v>
      </c>
      <c r="AB311" s="19" cm="1">
        <f t="array" aca="1" ref="AB311" ca="1">INDEX(Abilities[Stamina Cost], $Z311)</f>
        <v>5</v>
      </c>
      <c r="AC311" s="19" cm="1">
        <f t="array" aca="1" ref="AC311" ca="1">INDEX(Abilities[Min Damage], $Z311)</f>
        <v>5</v>
      </c>
      <c r="AD311" s="19" cm="1">
        <f t="array" aca="1" ref="AD311" ca="1">INDEX(Abilities[Max Damage], $Z311)</f>
        <v>10</v>
      </c>
      <c r="AE311" s="15">
        <f t="shared" ca="1" si="182"/>
        <v>5.3641883022354451</v>
      </c>
      <c r="AF311" t="str" cm="1">
        <f t="array" aca="1" ref="AF311" ca="1">INDEX(Abilities[Special Effect], Z311)</f>
        <v>Fortify</v>
      </c>
      <c r="AG311" t="b" cm="1">
        <f t="array" aca="1" ref="AG311" ca="1">RAND() &lt;INDEX(Abilities[Effect Chance], Z311)*O311/100</f>
        <v>0</v>
      </c>
      <c r="AH311" t="str">
        <f t="shared" ca="1" si="183"/>
        <v/>
      </c>
      <c r="AI311" s="15">
        <f t="shared" ca="1" si="184"/>
        <v>5.3641883022354451</v>
      </c>
      <c r="AJ311" s="15">
        <f t="shared" ca="1" si="162"/>
        <v>7.5934038390515131</v>
      </c>
      <c r="AK311" t="b">
        <f t="shared" ca="1" si="185"/>
        <v>0</v>
      </c>
      <c r="AL311" t="b">
        <f ca="1">AND(AK311, H311=COUNTA(Parties[Player Party]))</f>
        <v>0</v>
      </c>
      <c r="AM311" s="15" cm="1">
        <f t="array" aca="1" ref="AM311" ca="1">INDEX(ElementMultiplier, BM311, P311)*100/N311</f>
        <v>0.69444444444444442</v>
      </c>
      <c r="AN311" s="15">
        <f t="shared" ca="1" si="163"/>
        <v>5</v>
      </c>
      <c r="AO311" s="19">
        <f t="shared" ca="1" si="164"/>
        <v>11</v>
      </c>
      <c r="AP311" s="19">
        <f t="shared" ca="1" si="165"/>
        <v>35</v>
      </c>
      <c r="AQ311" s="19">
        <f t="shared" ca="1" si="166"/>
        <v>70</v>
      </c>
      <c r="AR311" s="19">
        <f t="shared" ca="1" si="167"/>
        <v>72</v>
      </c>
      <c r="AS311" s="19">
        <f t="shared" ca="1" si="168"/>
        <v>50</v>
      </c>
      <c r="AT311">
        <f t="shared" ca="1" si="186"/>
        <v>1</v>
      </c>
      <c r="AU311" cm="1">
        <f t="array" aca="1" ref="AU311" ca="1">IF(AT311=AT310, AU310, INDEX(Parties[Opponent ID], AT311))</f>
        <v>8</v>
      </c>
      <c r="AV311" t="str" cm="1">
        <f t="array" aca="1" ref="AV311" ca="1">IF(AU311=AU310,AV310, INDEX(Monsters[Name], AU311))</f>
        <v>Ripper</v>
      </c>
      <c r="AW311" cm="1">
        <f t="array" aca="1" ref="AW311" ca="1">IF(AND($AT311=$AT310, $CF310=""), CA310, INDEX(Monsters[Health], $AU311))</f>
        <v>42</v>
      </c>
      <c r="AX311" cm="1">
        <f t="array" aca="1" ref="AX311" ca="1">IF(AND($AT311=$AT310, $CF310=""), CB310, INDEX(Monsters[Stamina], $AU311))</f>
        <v>49</v>
      </c>
      <c r="AY311" s="19" cm="1">
        <f t="array" aca="1" ref="AY311" ca="1">IF(AND($AT311=$AT310, $CF310=""), CC310, INDEX(Monsters[Attack], $AU311))</f>
        <v>100</v>
      </c>
      <c r="AZ311" s="19" cm="1">
        <f t="array" aca="1" ref="AZ311" ca="1">IF(AND($AT311=$AT310, $CF310=""), CD310, INDEX(Monsters[Defense], $AU311))</f>
        <v>24</v>
      </c>
      <c r="BA311" s="19" cm="1">
        <f t="array" aca="1" ref="BA311" ca="1">IF(AND($AT311=$AT310, $CF310=""), CE310, INDEX(Monsters[Luck], $AU311))</f>
        <v>70</v>
      </c>
      <c r="BB311" cm="1">
        <f t="array" aca="1" ref="BB311" ca="1">IF(AU311=AU310, BB310, MATCH(INDEX(Monsters[Element], AU311), Elements, 0))</f>
        <v>6</v>
      </c>
      <c r="BC311" s="4" cm="1">
        <f t="array" aca="1" ref="BC311" ca="1">INDEX(Monsters[Chance to Use 2], AU311)</f>
        <v>0.25</v>
      </c>
      <c r="BD311" cm="1">
        <f t="array" aca="1" ref="BD311" ca="1">INDEX(Monsters[Ability 1 ID], AU311)</f>
        <v>7</v>
      </c>
      <c r="BE311" cm="1">
        <f t="array" aca="1" ref="BE311" ca="1">INDEX(Monsters[Ability 2 ID], AU311)</f>
        <v>2</v>
      </c>
      <c r="BF311" cm="1">
        <f t="array" aca="1" ref="BF311" ca="1">INDEX(Abilities[Stamina Cost], BD311)</f>
        <v>5</v>
      </c>
      <c r="BG311" cm="1">
        <f t="array" aca="1" ref="BG311" ca="1">INDEX(Abilities[Stamina Cost], BE311)</f>
        <v>6</v>
      </c>
      <c r="BH311">
        <f t="shared" ca="1" si="187"/>
        <v>1</v>
      </c>
      <c r="BI311">
        <f t="shared" ca="1" si="188"/>
        <v>5</v>
      </c>
      <c r="BJ311">
        <f t="shared" ca="1" si="189"/>
        <v>6</v>
      </c>
      <c r="BK311">
        <f t="shared" ca="1" si="190"/>
        <v>1</v>
      </c>
      <c r="BL311">
        <f t="shared" ca="1" si="191"/>
        <v>7</v>
      </c>
      <c r="BM311" s="19" cm="1">
        <f t="array" aca="1" ref="BM311" ca="1">INDEX(Abilities[Element ID], $BL311)</f>
        <v>3</v>
      </c>
      <c r="BN311" s="19" cm="1">
        <f t="array" aca="1" ref="BN311" ca="1">INDEX(Abilities[Stamina Cost], $BL311)</f>
        <v>5</v>
      </c>
      <c r="BO311" s="19" cm="1">
        <f t="array" aca="1" ref="BO311" ca="1">INDEX(Abilities[Min Damage], $BL311)</f>
        <v>5</v>
      </c>
      <c r="BP311" s="19" cm="1">
        <f t="array" aca="1" ref="BP311" ca="1">INDEX(Abilities[Max Damage], $BL311)</f>
        <v>10</v>
      </c>
      <c r="BQ311" s="15">
        <f t="shared" ca="1" si="192"/>
        <v>7.5934038390515131</v>
      </c>
      <c r="BR311" t="str" cm="1">
        <f t="array" aca="1" ref="BR311" ca="1">INDEX(Abilities[Special Effect], BL311)</f>
        <v>Fortify</v>
      </c>
      <c r="BS311" t="b" cm="1">
        <f t="array" aca="1" ref="BS311" ca="1">RAND() &lt;INDEX(Abilities[Effect Chance], BL311)*BA311/100</f>
        <v>1</v>
      </c>
      <c r="BT311" t="str">
        <f t="shared" ca="1" si="193"/>
        <v>Fortify</v>
      </c>
      <c r="BU311" s="15">
        <f t="shared" ca="1" si="194"/>
        <v>7.5934038390515131</v>
      </c>
      <c r="BV311" s="15">
        <f t="shared" ca="1" si="169"/>
        <v>5.3641883022354451</v>
      </c>
      <c r="BW311" t="b">
        <f t="shared" ca="1" si="195"/>
        <v>0</v>
      </c>
      <c r="BX311" t="b">
        <f ca="1">AND(BW311, AT311=COUNTA(Parties[Opponent Party]))</f>
        <v>0</v>
      </c>
      <c r="BY311" s="15" cm="1">
        <f t="array" aca="1" ref="BY311" ca="1">INDEX(ElementMultiplier, AA311, BB311)*100/AZ311</f>
        <v>4.166666666666667</v>
      </c>
      <c r="BZ311" s="19">
        <f t="shared" ca="1" si="170"/>
        <v>22</v>
      </c>
      <c r="CA311" s="19">
        <f t="shared" ca="1" si="171"/>
        <v>20</v>
      </c>
      <c r="CB311" s="19">
        <f t="shared" ca="1" si="172"/>
        <v>44</v>
      </c>
      <c r="CC311" s="19">
        <f t="shared" ca="1" si="173"/>
        <v>100</v>
      </c>
      <c r="CD311" s="19">
        <f t="shared" ca="1" si="174"/>
        <v>26</v>
      </c>
      <c r="CE311" s="19">
        <f t="shared" ca="1" si="175"/>
        <v>70</v>
      </c>
      <c r="CF311" t="str">
        <f t="shared" ca="1" si="196"/>
        <v/>
      </c>
    </row>
    <row r="312" spans="8:84">
      <c r="H312">
        <f t="shared" ca="1" si="176"/>
        <v>1</v>
      </c>
      <c r="I312" cm="1">
        <f t="array" aca="1" ref="I312" ca="1">IF(H312=H311, I311, INDEX(Parties[Player ID], H312))</f>
        <v>1</v>
      </c>
      <c r="J312" t="str" cm="1">
        <f t="array" aca="1" ref="J312" ca="1">IF(I312=I311,J311, INDEX(Monsters[Name], I312))</f>
        <v>Hades</v>
      </c>
      <c r="K312" cm="1">
        <f t="array" aca="1" ref="K312" ca="1">IF(AND($H312=$H311, CF311=""), AO311, INDEX(Monsters[Health], $I312))</f>
        <v>11</v>
      </c>
      <c r="L312" cm="1">
        <f t="array" aca="1" ref="L312" ca="1">IF(AND($H312=$H311, $CF311=""), AP311, INDEX(Monsters[Stamina], $I312))</f>
        <v>35</v>
      </c>
      <c r="M312" s="19" cm="1">
        <f t="array" aca="1" ref="M312" ca="1">IF(AND($H312=$H311, $CF311=""), AQ311, INDEX(Monsters[Attack], $I312))</f>
        <v>70</v>
      </c>
      <c r="N312" s="19" cm="1">
        <f t="array" aca="1" ref="N312" ca="1">IF(AND($H312=$H311, $CF311=""), AR311, INDEX(Monsters[Defense], $I312))</f>
        <v>72</v>
      </c>
      <c r="O312" s="19" cm="1">
        <f t="array" aca="1" ref="O312" ca="1">IF(AND($H312=$H311, $CF311=""), AS311, INDEX(Monsters[Luck], $I312))</f>
        <v>50</v>
      </c>
      <c r="P312" cm="1">
        <f t="array" aca="1" ref="P312" ca="1">IF(I312=I311, P311, MATCH(INDEX(Monsters[Element], I312), Elements, 0))</f>
        <v>1</v>
      </c>
      <c r="Q312" s="4" cm="1">
        <f t="array" aca="1" ref="Q312" ca="1">INDEX(Monsters[Chance to Use 2], I312)</f>
        <v>0.55000000000000004</v>
      </c>
      <c r="R312" cm="1">
        <f t="array" aca="1" ref="R312" ca="1">INDEX(Monsters[Ability 1 ID], I312)</f>
        <v>1</v>
      </c>
      <c r="S312" cm="1">
        <f t="array" aca="1" ref="S312" ca="1">INDEX(Monsters[Ability 2 ID], I312)</f>
        <v>7</v>
      </c>
      <c r="T312" cm="1">
        <f t="array" aca="1" ref="T312" ca="1">INDEX(Abilities[Stamina Cost], R312)</f>
        <v>5</v>
      </c>
      <c r="U312" cm="1">
        <f t="array" aca="1" ref="U312" ca="1">INDEX(Abilities[Stamina Cost], S312)</f>
        <v>5</v>
      </c>
      <c r="V312">
        <f t="shared" ca="1" si="177"/>
        <v>1</v>
      </c>
      <c r="W312">
        <f t="shared" ca="1" si="178"/>
        <v>5</v>
      </c>
      <c r="X312">
        <f t="shared" ca="1" si="179"/>
        <v>5</v>
      </c>
      <c r="Y312">
        <f t="shared" ca="1" si="180"/>
        <v>2</v>
      </c>
      <c r="Z312">
        <f t="shared" ca="1" si="181"/>
        <v>7</v>
      </c>
      <c r="AA312" s="19" cm="1">
        <f t="array" aca="1" ref="AA312" ca="1">INDEX(Abilities[Element ID], $Z312)</f>
        <v>3</v>
      </c>
      <c r="AB312" s="19" cm="1">
        <f t="array" aca="1" ref="AB312" ca="1">INDEX(Abilities[Stamina Cost], $Z312)</f>
        <v>5</v>
      </c>
      <c r="AC312" s="19" cm="1">
        <f t="array" aca="1" ref="AC312" ca="1">INDEX(Abilities[Min Damage], $Z312)</f>
        <v>5</v>
      </c>
      <c r="AD312" s="19" cm="1">
        <f t="array" aca="1" ref="AD312" ca="1">INDEX(Abilities[Max Damage], $Z312)</f>
        <v>10</v>
      </c>
      <c r="AE312" s="15">
        <f t="shared" ca="1" si="182"/>
        <v>4.5244651388072716</v>
      </c>
      <c r="AF312" t="str" cm="1">
        <f t="array" aca="1" ref="AF312" ca="1">INDEX(Abilities[Special Effect], Z312)</f>
        <v>Fortify</v>
      </c>
      <c r="AG312" t="b" cm="1">
        <f t="array" aca="1" ref="AG312" ca="1">RAND() &lt;INDEX(Abilities[Effect Chance], Z312)*O312/100</f>
        <v>0</v>
      </c>
      <c r="AH312" t="str">
        <f t="shared" ca="1" si="183"/>
        <v/>
      </c>
      <c r="AI312" s="15">
        <f t="shared" ca="1" si="184"/>
        <v>4.5244651388072716</v>
      </c>
      <c r="AJ312" s="15">
        <f t="shared" ca="1" si="162"/>
        <v>6.391968150448772</v>
      </c>
      <c r="AK312" t="b">
        <f t="shared" ca="1" si="185"/>
        <v>0</v>
      </c>
      <c r="AL312" t="b">
        <f ca="1">AND(AK312, H312=COUNTA(Parties[Player Party]))</f>
        <v>0</v>
      </c>
      <c r="AM312" s="15" cm="1">
        <f t="array" aca="1" ref="AM312" ca="1">INDEX(ElementMultiplier, BM312, P312)*100/N312</f>
        <v>0.69444444444444442</v>
      </c>
      <c r="AN312" s="15">
        <f t="shared" ca="1" si="163"/>
        <v>4</v>
      </c>
      <c r="AO312" s="19">
        <f t="shared" ca="1" si="164"/>
        <v>7</v>
      </c>
      <c r="AP312" s="19">
        <f t="shared" ca="1" si="165"/>
        <v>30</v>
      </c>
      <c r="AQ312" s="19">
        <f t="shared" ca="1" si="166"/>
        <v>70</v>
      </c>
      <c r="AR312" s="19">
        <f t="shared" ca="1" si="167"/>
        <v>72</v>
      </c>
      <c r="AS312" s="19">
        <f t="shared" ca="1" si="168"/>
        <v>50</v>
      </c>
      <c r="AT312">
        <f t="shared" ca="1" si="186"/>
        <v>1</v>
      </c>
      <c r="AU312" cm="1">
        <f t="array" aca="1" ref="AU312" ca="1">IF(AT312=AT311, AU311, INDEX(Parties[Opponent ID], AT312))</f>
        <v>8</v>
      </c>
      <c r="AV312" t="str" cm="1">
        <f t="array" aca="1" ref="AV312" ca="1">IF(AU312=AU311,AV311, INDEX(Monsters[Name], AU312))</f>
        <v>Ripper</v>
      </c>
      <c r="AW312" cm="1">
        <f t="array" aca="1" ref="AW312" ca="1">IF(AND($AT312=$AT311, $CF311=""), CA311, INDEX(Monsters[Health], $AU312))</f>
        <v>20</v>
      </c>
      <c r="AX312" cm="1">
        <f t="array" aca="1" ref="AX312" ca="1">IF(AND($AT312=$AT311, $CF311=""), CB311, INDEX(Monsters[Stamina], $AU312))</f>
        <v>44</v>
      </c>
      <c r="AY312" s="19" cm="1">
        <f t="array" aca="1" ref="AY312" ca="1">IF(AND($AT312=$AT311, $CF311=""), CC311, INDEX(Monsters[Attack], $AU312))</f>
        <v>100</v>
      </c>
      <c r="AZ312" s="19" cm="1">
        <f t="array" aca="1" ref="AZ312" ca="1">IF(AND($AT312=$AT311, $CF311=""), CD311, INDEX(Monsters[Defense], $AU312))</f>
        <v>26</v>
      </c>
      <c r="BA312" s="19" cm="1">
        <f t="array" aca="1" ref="BA312" ca="1">IF(AND($AT312=$AT311, $CF311=""), CE311, INDEX(Monsters[Luck], $AU312))</f>
        <v>70</v>
      </c>
      <c r="BB312" cm="1">
        <f t="array" aca="1" ref="BB312" ca="1">IF(AU312=AU311, BB311, MATCH(INDEX(Monsters[Element], AU312), Elements, 0))</f>
        <v>6</v>
      </c>
      <c r="BC312" s="4" cm="1">
        <f t="array" aca="1" ref="BC312" ca="1">INDEX(Monsters[Chance to Use 2], AU312)</f>
        <v>0.25</v>
      </c>
      <c r="BD312" cm="1">
        <f t="array" aca="1" ref="BD312" ca="1">INDEX(Monsters[Ability 1 ID], AU312)</f>
        <v>7</v>
      </c>
      <c r="BE312" cm="1">
        <f t="array" aca="1" ref="BE312" ca="1">INDEX(Monsters[Ability 2 ID], AU312)</f>
        <v>2</v>
      </c>
      <c r="BF312" cm="1">
        <f t="array" aca="1" ref="BF312" ca="1">INDEX(Abilities[Stamina Cost], BD312)</f>
        <v>5</v>
      </c>
      <c r="BG312" cm="1">
        <f t="array" aca="1" ref="BG312" ca="1">INDEX(Abilities[Stamina Cost], BE312)</f>
        <v>6</v>
      </c>
      <c r="BH312">
        <f t="shared" ca="1" si="187"/>
        <v>1</v>
      </c>
      <c r="BI312">
        <f t="shared" ca="1" si="188"/>
        <v>5</v>
      </c>
      <c r="BJ312">
        <f t="shared" ca="1" si="189"/>
        <v>6</v>
      </c>
      <c r="BK312">
        <f t="shared" ca="1" si="190"/>
        <v>1</v>
      </c>
      <c r="BL312">
        <f t="shared" ca="1" si="191"/>
        <v>7</v>
      </c>
      <c r="BM312" s="19" cm="1">
        <f t="array" aca="1" ref="BM312" ca="1">INDEX(Abilities[Element ID], $BL312)</f>
        <v>3</v>
      </c>
      <c r="BN312" s="19" cm="1">
        <f t="array" aca="1" ref="BN312" ca="1">INDEX(Abilities[Stamina Cost], $BL312)</f>
        <v>5</v>
      </c>
      <c r="BO312" s="19" cm="1">
        <f t="array" aca="1" ref="BO312" ca="1">INDEX(Abilities[Min Damage], $BL312)</f>
        <v>5</v>
      </c>
      <c r="BP312" s="19" cm="1">
        <f t="array" aca="1" ref="BP312" ca="1">INDEX(Abilities[Max Damage], $BL312)</f>
        <v>10</v>
      </c>
      <c r="BQ312" s="15">
        <f t="shared" ca="1" si="192"/>
        <v>6.391968150448772</v>
      </c>
      <c r="BR312" t="str" cm="1">
        <f t="array" aca="1" ref="BR312" ca="1">INDEX(Abilities[Special Effect], BL312)</f>
        <v>Fortify</v>
      </c>
      <c r="BS312" t="b" cm="1">
        <f t="array" aca="1" ref="BS312" ca="1">RAND() &lt;INDEX(Abilities[Effect Chance], BL312)*BA312/100</f>
        <v>0</v>
      </c>
      <c r="BT312" t="str">
        <f t="shared" ca="1" si="193"/>
        <v/>
      </c>
      <c r="BU312" s="15">
        <f t="shared" ca="1" si="194"/>
        <v>6.391968150448772</v>
      </c>
      <c r="BV312" s="15">
        <f t="shared" ca="1" si="169"/>
        <v>4.5244651388072716</v>
      </c>
      <c r="BW312" t="b">
        <f t="shared" ca="1" si="195"/>
        <v>0</v>
      </c>
      <c r="BX312" t="b">
        <f ca="1">AND(BW312, AT312=COUNTA(Parties[Opponent Party]))</f>
        <v>0</v>
      </c>
      <c r="BY312" s="15" cm="1">
        <f t="array" aca="1" ref="BY312" ca="1">INDEX(ElementMultiplier, AA312, BB312)*100/AZ312</f>
        <v>3.8461538461538463</v>
      </c>
      <c r="BZ312" s="19">
        <f t="shared" ca="1" si="170"/>
        <v>17</v>
      </c>
      <c r="CA312" s="19">
        <f t="shared" ca="1" si="171"/>
        <v>3</v>
      </c>
      <c r="CB312" s="19">
        <f t="shared" ca="1" si="172"/>
        <v>39</v>
      </c>
      <c r="CC312" s="19">
        <f t="shared" ca="1" si="173"/>
        <v>100</v>
      </c>
      <c r="CD312" s="19">
        <f t="shared" ca="1" si="174"/>
        <v>26</v>
      </c>
      <c r="CE312" s="19">
        <f t="shared" ca="1" si="175"/>
        <v>70</v>
      </c>
      <c r="CF312" t="str">
        <f t="shared" ca="1" si="196"/>
        <v/>
      </c>
    </row>
    <row r="313" spans="8:84">
      <c r="H313">
        <f t="shared" ca="1" si="176"/>
        <v>1</v>
      </c>
      <c r="I313" cm="1">
        <f t="array" aca="1" ref="I313" ca="1">IF(H313=H312, I312, INDEX(Parties[Player ID], H313))</f>
        <v>1</v>
      </c>
      <c r="J313" t="str" cm="1">
        <f t="array" aca="1" ref="J313" ca="1">IF(I313=I312,J312, INDEX(Monsters[Name], I313))</f>
        <v>Hades</v>
      </c>
      <c r="K313" cm="1">
        <f t="array" aca="1" ref="K313" ca="1">IF(AND($H313=$H312, CF312=""), AO312, INDEX(Monsters[Health], $I313))</f>
        <v>7</v>
      </c>
      <c r="L313" cm="1">
        <f t="array" aca="1" ref="L313" ca="1">IF(AND($H313=$H312, $CF312=""), AP312, INDEX(Monsters[Stamina], $I313))</f>
        <v>30</v>
      </c>
      <c r="M313" s="19" cm="1">
        <f t="array" aca="1" ref="M313" ca="1">IF(AND($H313=$H312, $CF312=""), AQ312, INDEX(Monsters[Attack], $I313))</f>
        <v>70</v>
      </c>
      <c r="N313" s="19" cm="1">
        <f t="array" aca="1" ref="N313" ca="1">IF(AND($H313=$H312, $CF312=""), AR312, INDEX(Monsters[Defense], $I313))</f>
        <v>72</v>
      </c>
      <c r="O313" s="19" cm="1">
        <f t="array" aca="1" ref="O313" ca="1">IF(AND($H313=$H312, $CF312=""), AS312, INDEX(Monsters[Luck], $I313))</f>
        <v>50</v>
      </c>
      <c r="P313" cm="1">
        <f t="array" aca="1" ref="P313" ca="1">IF(I313=I312, P312, MATCH(INDEX(Monsters[Element], I313), Elements, 0))</f>
        <v>1</v>
      </c>
      <c r="Q313" s="4" cm="1">
        <f t="array" aca="1" ref="Q313" ca="1">INDEX(Monsters[Chance to Use 2], I313)</f>
        <v>0.55000000000000004</v>
      </c>
      <c r="R313" cm="1">
        <f t="array" aca="1" ref="R313" ca="1">INDEX(Monsters[Ability 1 ID], I313)</f>
        <v>1</v>
      </c>
      <c r="S313" cm="1">
        <f t="array" aca="1" ref="S313" ca="1">INDEX(Monsters[Ability 2 ID], I313)</f>
        <v>7</v>
      </c>
      <c r="T313" cm="1">
        <f t="array" aca="1" ref="T313" ca="1">INDEX(Abilities[Stamina Cost], R313)</f>
        <v>5</v>
      </c>
      <c r="U313" cm="1">
        <f t="array" aca="1" ref="U313" ca="1">INDEX(Abilities[Stamina Cost], S313)</f>
        <v>5</v>
      </c>
      <c r="V313">
        <f t="shared" ca="1" si="177"/>
        <v>1</v>
      </c>
      <c r="W313">
        <f t="shared" ca="1" si="178"/>
        <v>5</v>
      </c>
      <c r="X313">
        <f t="shared" ca="1" si="179"/>
        <v>5</v>
      </c>
      <c r="Y313">
        <f t="shared" ca="1" si="180"/>
        <v>1</v>
      </c>
      <c r="Z313">
        <f t="shared" ca="1" si="181"/>
        <v>1</v>
      </c>
      <c r="AA313" s="19" cm="1">
        <f t="array" aca="1" ref="AA313" ca="1">INDEX(Abilities[Element ID], $Z313)</f>
        <v>1</v>
      </c>
      <c r="AB313" s="19" cm="1">
        <f t="array" aca="1" ref="AB313" ca="1">INDEX(Abilities[Stamina Cost], $Z313)</f>
        <v>5</v>
      </c>
      <c r="AC313" s="19" cm="1">
        <f t="array" aca="1" ref="AC313" ca="1">INDEX(Abilities[Min Damage], $Z313)</f>
        <v>3.5</v>
      </c>
      <c r="AD313" s="19" cm="1">
        <f t="array" aca="1" ref="AD313" ca="1">INDEX(Abilities[Max Damage], $Z313)</f>
        <v>10</v>
      </c>
      <c r="AE313" s="15">
        <f t="shared" ca="1" si="182"/>
        <v>4.1772822228967916</v>
      </c>
      <c r="AF313" t="str" cm="1">
        <f t="array" aca="1" ref="AF313" ca="1">INDEX(Abilities[Special Effect], Z313)</f>
        <v>Hit Chance</v>
      </c>
      <c r="AG313" t="b" cm="1">
        <f t="array" aca="1" ref="AG313" ca="1">RAND() &lt;INDEX(Abilities[Effect Chance], Z313)*O313/100</f>
        <v>0</v>
      </c>
      <c r="AH313" t="str">
        <f t="shared" ca="1" si="183"/>
        <v/>
      </c>
      <c r="AI313" s="15">
        <f t="shared" ca="1" si="184"/>
        <v>0</v>
      </c>
      <c r="AJ313" s="15">
        <f t="shared" ca="1" si="162"/>
        <v>5.980284165883778</v>
      </c>
      <c r="AK313" t="b">
        <f t="shared" ca="1" si="185"/>
        <v>0</v>
      </c>
      <c r="AL313" t="b">
        <f ca="1">AND(AK313, H313=COUNTA(Parties[Player Party]))</f>
        <v>0</v>
      </c>
      <c r="AM313" s="15" cm="1">
        <f t="array" aca="1" ref="AM313" ca="1">INDEX(ElementMultiplier, BM313, P313)*100/N313</f>
        <v>0.69444444444444442</v>
      </c>
      <c r="AN313" s="15">
        <f t="shared" ca="1" si="163"/>
        <v>4</v>
      </c>
      <c r="AO313" s="19">
        <f t="shared" ca="1" si="164"/>
        <v>3</v>
      </c>
      <c r="AP313" s="19">
        <f t="shared" ca="1" si="165"/>
        <v>25</v>
      </c>
      <c r="AQ313" s="19">
        <f t="shared" ca="1" si="166"/>
        <v>70</v>
      </c>
      <c r="AR313" s="19">
        <f t="shared" ca="1" si="167"/>
        <v>72</v>
      </c>
      <c r="AS313" s="19">
        <f t="shared" ca="1" si="168"/>
        <v>50</v>
      </c>
      <c r="AT313">
        <f t="shared" ca="1" si="186"/>
        <v>1</v>
      </c>
      <c r="AU313" cm="1">
        <f t="array" aca="1" ref="AU313" ca="1">IF(AT313=AT312, AU312, INDEX(Parties[Opponent ID], AT313))</f>
        <v>8</v>
      </c>
      <c r="AV313" t="str" cm="1">
        <f t="array" aca="1" ref="AV313" ca="1">IF(AU313=AU312,AV312, INDEX(Monsters[Name], AU313))</f>
        <v>Ripper</v>
      </c>
      <c r="AW313" cm="1">
        <f t="array" aca="1" ref="AW313" ca="1">IF(AND($AT313=$AT312, $CF312=""), CA312, INDEX(Monsters[Health], $AU313))</f>
        <v>3</v>
      </c>
      <c r="AX313" cm="1">
        <f t="array" aca="1" ref="AX313" ca="1">IF(AND($AT313=$AT312, $CF312=""), CB312, INDEX(Monsters[Stamina], $AU313))</f>
        <v>39</v>
      </c>
      <c r="AY313" s="19" cm="1">
        <f t="array" aca="1" ref="AY313" ca="1">IF(AND($AT313=$AT312, $CF312=""), CC312, INDEX(Monsters[Attack], $AU313))</f>
        <v>100</v>
      </c>
      <c r="AZ313" s="19" cm="1">
        <f t="array" aca="1" ref="AZ313" ca="1">IF(AND($AT313=$AT312, $CF312=""), CD312, INDEX(Monsters[Defense], $AU313))</f>
        <v>26</v>
      </c>
      <c r="BA313" s="19" cm="1">
        <f t="array" aca="1" ref="BA313" ca="1">IF(AND($AT313=$AT312, $CF312=""), CE312, INDEX(Monsters[Luck], $AU313))</f>
        <v>70</v>
      </c>
      <c r="BB313" cm="1">
        <f t="array" aca="1" ref="BB313" ca="1">IF(AU313=AU312, BB312, MATCH(INDEX(Monsters[Element], AU313), Elements, 0))</f>
        <v>6</v>
      </c>
      <c r="BC313" s="4" cm="1">
        <f t="array" aca="1" ref="BC313" ca="1">INDEX(Monsters[Chance to Use 2], AU313)</f>
        <v>0.25</v>
      </c>
      <c r="BD313" cm="1">
        <f t="array" aca="1" ref="BD313" ca="1">INDEX(Monsters[Ability 1 ID], AU313)</f>
        <v>7</v>
      </c>
      <c r="BE313" cm="1">
        <f t="array" aca="1" ref="BE313" ca="1">INDEX(Monsters[Ability 2 ID], AU313)</f>
        <v>2</v>
      </c>
      <c r="BF313" cm="1">
        <f t="array" aca="1" ref="BF313" ca="1">INDEX(Abilities[Stamina Cost], BD313)</f>
        <v>5</v>
      </c>
      <c r="BG313" cm="1">
        <f t="array" aca="1" ref="BG313" ca="1">INDEX(Abilities[Stamina Cost], BE313)</f>
        <v>6</v>
      </c>
      <c r="BH313">
        <f t="shared" ca="1" si="187"/>
        <v>1</v>
      </c>
      <c r="BI313">
        <f t="shared" ca="1" si="188"/>
        <v>5</v>
      </c>
      <c r="BJ313">
        <f t="shared" ca="1" si="189"/>
        <v>6</v>
      </c>
      <c r="BK313">
        <f t="shared" ca="1" si="190"/>
        <v>1</v>
      </c>
      <c r="BL313">
        <f t="shared" ca="1" si="191"/>
        <v>7</v>
      </c>
      <c r="BM313" s="19" cm="1">
        <f t="array" aca="1" ref="BM313" ca="1">INDEX(Abilities[Element ID], $BL313)</f>
        <v>3</v>
      </c>
      <c r="BN313" s="19" cm="1">
        <f t="array" aca="1" ref="BN313" ca="1">INDEX(Abilities[Stamina Cost], $BL313)</f>
        <v>5</v>
      </c>
      <c r="BO313" s="19" cm="1">
        <f t="array" aca="1" ref="BO313" ca="1">INDEX(Abilities[Min Damage], $BL313)</f>
        <v>5</v>
      </c>
      <c r="BP313" s="19" cm="1">
        <f t="array" aca="1" ref="BP313" ca="1">INDEX(Abilities[Max Damage], $BL313)</f>
        <v>10</v>
      </c>
      <c r="BQ313" s="15">
        <f t="shared" ca="1" si="192"/>
        <v>5.980284165883778</v>
      </c>
      <c r="BR313" t="str" cm="1">
        <f t="array" aca="1" ref="BR313" ca="1">INDEX(Abilities[Special Effect], BL313)</f>
        <v>Fortify</v>
      </c>
      <c r="BS313" t="b" cm="1">
        <f t="array" aca="1" ref="BS313" ca="1">RAND() &lt;INDEX(Abilities[Effect Chance], BL313)*BA313/100</f>
        <v>0</v>
      </c>
      <c r="BT313" t="str">
        <f t="shared" ca="1" si="193"/>
        <v/>
      </c>
      <c r="BU313" s="15">
        <f t="shared" ca="1" si="194"/>
        <v>5.980284165883778</v>
      </c>
      <c r="BV313" s="15">
        <f t="shared" ca="1" si="169"/>
        <v>0</v>
      </c>
      <c r="BW313" t="b">
        <f t="shared" ca="1" si="195"/>
        <v>0</v>
      </c>
      <c r="BX313" t="b">
        <f ca="1">AND(BW313, AT313=COUNTA(Parties[Opponent Party]))</f>
        <v>0</v>
      </c>
      <c r="BY313" s="15" cm="1">
        <f t="array" aca="1" ref="BY313" ca="1">INDEX(ElementMultiplier, AA313, BB313)*100/AZ313</f>
        <v>5.7692307692307692</v>
      </c>
      <c r="BZ313" s="19">
        <f t="shared" ca="1" si="170"/>
        <v>0</v>
      </c>
      <c r="CA313" s="19">
        <f t="shared" ca="1" si="171"/>
        <v>3</v>
      </c>
      <c r="CB313" s="19">
        <f t="shared" ca="1" si="172"/>
        <v>34</v>
      </c>
      <c r="CC313" s="19">
        <f t="shared" ca="1" si="173"/>
        <v>100</v>
      </c>
      <c r="CD313" s="19">
        <f t="shared" ca="1" si="174"/>
        <v>26</v>
      </c>
      <c r="CE313" s="19">
        <f t="shared" ca="1" si="175"/>
        <v>70</v>
      </c>
      <c r="CF313" t="str">
        <f t="shared" ca="1" si="196"/>
        <v/>
      </c>
    </row>
    <row r="314" spans="8:84">
      <c r="H314">
        <f t="shared" ca="1" si="176"/>
        <v>1</v>
      </c>
      <c r="I314" cm="1">
        <f t="array" aca="1" ref="I314" ca="1">IF(H314=H313, I313, INDEX(Parties[Player ID], H314))</f>
        <v>1</v>
      </c>
      <c r="J314" t="str" cm="1">
        <f t="array" aca="1" ref="J314" ca="1">IF(I314=I313,J313, INDEX(Monsters[Name], I314))</f>
        <v>Hades</v>
      </c>
      <c r="K314" cm="1">
        <f t="array" aca="1" ref="K314" ca="1">IF(AND($H314=$H313, CF313=""), AO313, INDEX(Monsters[Health], $I314))</f>
        <v>3</v>
      </c>
      <c r="L314" cm="1">
        <f t="array" aca="1" ref="L314" ca="1">IF(AND($H314=$H313, $CF313=""), AP313, INDEX(Monsters[Stamina], $I314))</f>
        <v>25</v>
      </c>
      <c r="M314" s="19" cm="1">
        <f t="array" aca="1" ref="M314" ca="1">IF(AND($H314=$H313, $CF313=""), AQ313, INDEX(Monsters[Attack], $I314))</f>
        <v>70</v>
      </c>
      <c r="N314" s="19" cm="1">
        <f t="array" aca="1" ref="N314" ca="1">IF(AND($H314=$H313, $CF313=""), AR313, INDEX(Monsters[Defense], $I314))</f>
        <v>72</v>
      </c>
      <c r="O314" s="19" cm="1">
        <f t="array" aca="1" ref="O314" ca="1">IF(AND($H314=$H313, $CF313=""), AS313, INDEX(Monsters[Luck], $I314))</f>
        <v>50</v>
      </c>
      <c r="P314" cm="1">
        <f t="array" aca="1" ref="P314" ca="1">IF(I314=I313, P313, MATCH(INDEX(Monsters[Element], I314), Elements, 0))</f>
        <v>1</v>
      </c>
      <c r="Q314" s="4" cm="1">
        <f t="array" aca="1" ref="Q314" ca="1">INDEX(Monsters[Chance to Use 2], I314)</f>
        <v>0.55000000000000004</v>
      </c>
      <c r="R314" cm="1">
        <f t="array" aca="1" ref="R314" ca="1">INDEX(Monsters[Ability 1 ID], I314)</f>
        <v>1</v>
      </c>
      <c r="S314" cm="1">
        <f t="array" aca="1" ref="S314" ca="1">INDEX(Monsters[Ability 2 ID], I314)</f>
        <v>7</v>
      </c>
      <c r="T314" cm="1">
        <f t="array" aca="1" ref="T314" ca="1">INDEX(Abilities[Stamina Cost], R314)</f>
        <v>5</v>
      </c>
      <c r="U314" cm="1">
        <f t="array" aca="1" ref="U314" ca="1">INDEX(Abilities[Stamina Cost], S314)</f>
        <v>5</v>
      </c>
      <c r="V314">
        <f t="shared" ca="1" si="177"/>
        <v>1</v>
      </c>
      <c r="W314">
        <f t="shared" ca="1" si="178"/>
        <v>5</v>
      </c>
      <c r="X314">
        <f t="shared" ca="1" si="179"/>
        <v>5</v>
      </c>
      <c r="Y314">
        <f t="shared" ca="1" si="180"/>
        <v>1</v>
      </c>
      <c r="Z314">
        <f t="shared" ca="1" si="181"/>
        <v>1</v>
      </c>
      <c r="AA314" s="19" cm="1">
        <f t="array" aca="1" ref="AA314" ca="1">INDEX(Abilities[Element ID], $Z314)</f>
        <v>1</v>
      </c>
      <c r="AB314" s="19" cm="1">
        <f t="array" aca="1" ref="AB314" ca="1">INDEX(Abilities[Stamina Cost], $Z314)</f>
        <v>5</v>
      </c>
      <c r="AC314" s="19" cm="1">
        <f t="array" aca="1" ref="AC314" ca="1">INDEX(Abilities[Min Damage], $Z314)</f>
        <v>3.5</v>
      </c>
      <c r="AD314" s="19" cm="1">
        <f t="array" aca="1" ref="AD314" ca="1">INDEX(Abilities[Max Damage], $Z314)</f>
        <v>10</v>
      </c>
      <c r="AE314" s="15">
        <f t="shared" ca="1" si="182"/>
        <v>3.9028021916638607</v>
      </c>
      <c r="AF314" t="str" cm="1">
        <f t="array" aca="1" ref="AF314" ca="1">INDEX(Abilities[Special Effect], Z314)</f>
        <v>Hit Chance</v>
      </c>
      <c r="AG314" t="b" cm="1">
        <f t="array" aca="1" ref="AG314" ca="1">RAND() &lt;INDEX(Abilities[Effect Chance], Z314)*O314/100</f>
        <v>0</v>
      </c>
      <c r="AH314" t="str">
        <f t="shared" ca="1" si="183"/>
        <v/>
      </c>
      <c r="AI314" s="15">
        <f t="shared" ca="1" si="184"/>
        <v>0</v>
      </c>
      <c r="AJ314" s="15">
        <f t="shared" ca="1" si="162"/>
        <v>8.6178503830973749</v>
      </c>
      <c r="AK314" t="b">
        <f t="shared" ca="1" si="185"/>
        <v>1</v>
      </c>
      <c r="AL314" t="b">
        <f ca="1">AND(AK314, H314=COUNTA(Parties[Player Party]))</f>
        <v>1</v>
      </c>
      <c r="AM314" s="15" cm="1">
        <f t="array" aca="1" ref="AM314" ca="1">INDEX(ElementMultiplier, BM314, P314)*100/N314</f>
        <v>0.69444444444444442</v>
      </c>
      <c r="AN314" s="15">
        <f t="shared" ca="1" si="163"/>
        <v>6</v>
      </c>
      <c r="AO314" s="19">
        <f t="shared" ca="1" si="164"/>
        <v>0</v>
      </c>
      <c r="AP314" s="19">
        <f t="shared" ca="1" si="165"/>
        <v>20</v>
      </c>
      <c r="AQ314" s="19">
        <f t="shared" ca="1" si="166"/>
        <v>70</v>
      </c>
      <c r="AR314" s="19">
        <f t="shared" ca="1" si="167"/>
        <v>72</v>
      </c>
      <c r="AS314" s="19">
        <f t="shared" ca="1" si="168"/>
        <v>50</v>
      </c>
      <c r="AT314">
        <f t="shared" ca="1" si="186"/>
        <v>1</v>
      </c>
      <c r="AU314" cm="1">
        <f t="array" aca="1" ref="AU314" ca="1">IF(AT314=AT313, AU313, INDEX(Parties[Opponent ID], AT314))</f>
        <v>8</v>
      </c>
      <c r="AV314" t="str" cm="1">
        <f t="array" aca="1" ref="AV314" ca="1">IF(AU314=AU313,AV313, INDEX(Monsters[Name], AU314))</f>
        <v>Ripper</v>
      </c>
      <c r="AW314" cm="1">
        <f t="array" aca="1" ref="AW314" ca="1">IF(AND($AT314=$AT313, $CF313=""), CA313, INDEX(Monsters[Health], $AU314))</f>
        <v>3</v>
      </c>
      <c r="AX314" cm="1">
        <f t="array" aca="1" ref="AX314" ca="1">IF(AND($AT314=$AT313, $CF313=""), CB313, INDEX(Monsters[Stamina], $AU314))</f>
        <v>34</v>
      </c>
      <c r="AY314" s="19" cm="1">
        <f t="array" aca="1" ref="AY314" ca="1">IF(AND($AT314=$AT313, $CF313=""), CC313, INDEX(Monsters[Attack], $AU314))</f>
        <v>100</v>
      </c>
      <c r="AZ314" s="19" cm="1">
        <f t="array" aca="1" ref="AZ314" ca="1">IF(AND($AT314=$AT313, $CF313=""), CD313, INDEX(Monsters[Defense], $AU314))</f>
        <v>26</v>
      </c>
      <c r="BA314" s="19" cm="1">
        <f t="array" aca="1" ref="BA314" ca="1">IF(AND($AT314=$AT313, $CF313=""), CE313, INDEX(Monsters[Luck], $AU314))</f>
        <v>70</v>
      </c>
      <c r="BB314" cm="1">
        <f t="array" aca="1" ref="BB314" ca="1">IF(AU314=AU313, BB313, MATCH(INDEX(Monsters[Element], AU314), Elements, 0))</f>
        <v>6</v>
      </c>
      <c r="BC314" s="4" cm="1">
        <f t="array" aca="1" ref="BC314" ca="1">INDEX(Monsters[Chance to Use 2], AU314)</f>
        <v>0.25</v>
      </c>
      <c r="BD314" cm="1">
        <f t="array" aca="1" ref="BD314" ca="1">INDEX(Monsters[Ability 1 ID], AU314)</f>
        <v>7</v>
      </c>
      <c r="BE314" cm="1">
        <f t="array" aca="1" ref="BE314" ca="1">INDEX(Monsters[Ability 2 ID], AU314)</f>
        <v>2</v>
      </c>
      <c r="BF314" cm="1">
        <f t="array" aca="1" ref="BF314" ca="1">INDEX(Abilities[Stamina Cost], BD314)</f>
        <v>5</v>
      </c>
      <c r="BG314" cm="1">
        <f t="array" aca="1" ref="BG314" ca="1">INDEX(Abilities[Stamina Cost], BE314)</f>
        <v>6</v>
      </c>
      <c r="BH314">
        <f t="shared" ca="1" si="187"/>
        <v>1</v>
      </c>
      <c r="BI314">
        <f t="shared" ca="1" si="188"/>
        <v>5</v>
      </c>
      <c r="BJ314">
        <f t="shared" ca="1" si="189"/>
        <v>6</v>
      </c>
      <c r="BK314">
        <f t="shared" ca="1" si="190"/>
        <v>1</v>
      </c>
      <c r="BL314">
        <f t="shared" ca="1" si="191"/>
        <v>7</v>
      </c>
      <c r="BM314" s="19" cm="1">
        <f t="array" aca="1" ref="BM314" ca="1">INDEX(Abilities[Element ID], $BL314)</f>
        <v>3</v>
      </c>
      <c r="BN314" s="19" cm="1">
        <f t="array" aca="1" ref="BN314" ca="1">INDEX(Abilities[Stamina Cost], $BL314)</f>
        <v>5</v>
      </c>
      <c r="BO314" s="19" cm="1">
        <f t="array" aca="1" ref="BO314" ca="1">INDEX(Abilities[Min Damage], $BL314)</f>
        <v>5</v>
      </c>
      <c r="BP314" s="19" cm="1">
        <f t="array" aca="1" ref="BP314" ca="1">INDEX(Abilities[Max Damage], $BL314)</f>
        <v>10</v>
      </c>
      <c r="BQ314" s="15">
        <f t="shared" ca="1" si="192"/>
        <v>8.6178503830973749</v>
      </c>
      <c r="BR314" t="str" cm="1">
        <f t="array" aca="1" ref="BR314" ca="1">INDEX(Abilities[Special Effect], BL314)</f>
        <v>Fortify</v>
      </c>
      <c r="BS314" t="b" cm="1">
        <f t="array" aca="1" ref="BS314" ca="1">RAND() &lt;INDEX(Abilities[Effect Chance], BL314)*BA314/100</f>
        <v>1</v>
      </c>
      <c r="BT314" t="str">
        <f t="shared" ca="1" si="193"/>
        <v>Fortify</v>
      </c>
      <c r="BU314" s="15">
        <f t="shared" ca="1" si="194"/>
        <v>8.6178503830973749</v>
      </c>
      <c r="BV314" s="15">
        <f t="shared" ca="1" si="169"/>
        <v>0</v>
      </c>
      <c r="BW314" t="b">
        <f t="shared" ca="1" si="195"/>
        <v>0</v>
      </c>
      <c r="BX314" t="b">
        <f ca="1">AND(BW314, AT314=COUNTA(Parties[Opponent Party]))</f>
        <v>0</v>
      </c>
      <c r="BY314" s="15" cm="1">
        <f t="array" aca="1" ref="BY314" ca="1">INDEX(ElementMultiplier, AA314, BB314)*100/AZ314</f>
        <v>5.7692307692307692</v>
      </c>
      <c r="BZ314" s="19">
        <f t="shared" ca="1" si="170"/>
        <v>0</v>
      </c>
      <c r="CA314" s="19">
        <f t="shared" ca="1" si="171"/>
        <v>3</v>
      </c>
      <c r="CB314" s="19">
        <f t="shared" ca="1" si="172"/>
        <v>29</v>
      </c>
      <c r="CC314" s="19">
        <f t="shared" ca="1" si="173"/>
        <v>100</v>
      </c>
      <c r="CD314" s="19">
        <f t="shared" ca="1" si="174"/>
        <v>29</v>
      </c>
      <c r="CE314" s="19">
        <f t="shared" ca="1" si="175"/>
        <v>70</v>
      </c>
      <c r="CF314" t="str">
        <f t="shared" ca="1" si="196"/>
        <v>Opponent</v>
      </c>
    </row>
    <row r="315" spans="8:84">
      <c r="H315">
        <f t="shared" ca="1" si="176"/>
        <v>1</v>
      </c>
      <c r="I315" cm="1">
        <f t="array" aca="1" ref="I315" ca="1">IF(H315=H314, I314, INDEX(Parties[Player ID], H315))</f>
        <v>1</v>
      </c>
      <c r="J315" t="str" cm="1">
        <f t="array" aca="1" ref="J315" ca="1">IF(I315=I314,J314, INDEX(Monsters[Name], I315))</f>
        <v>Hades</v>
      </c>
      <c r="K315" cm="1">
        <f t="array" aca="1" ref="K315" ca="1">IF(AND($H315=$H314, CF314=""), AO314, INDEX(Monsters[Health], $I315))</f>
        <v>80</v>
      </c>
      <c r="L315" cm="1">
        <f t="array" aca="1" ref="L315" ca="1">IF(AND($H315=$H314, $CF314=""), AP314, INDEX(Monsters[Stamina], $I315))</f>
        <v>80</v>
      </c>
      <c r="M315" s="19" cm="1">
        <f t="array" aca="1" ref="M315" ca="1">IF(AND($H315=$H314, $CF314=""), AQ314, INDEX(Monsters[Attack], $I315))</f>
        <v>70</v>
      </c>
      <c r="N315" s="19" cm="1">
        <f t="array" aca="1" ref="N315" ca="1">IF(AND($H315=$H314, $CF314=""), AR314, INDEX(Monsters[Defense], $I315))</f>
        <v>65</v>
      </c>
      <c r="O315" s="19" cm="1">
        <f t="array" aca="1" ref="O315" ca="1">IF(AND($H315=$H314, $CF314=""), AS314, INDEX(Monsters[Luck], $I315))</f>
        <v>50</v>
      </c>
      <c r="P315" cm="1">
        <f t="array" aca="1" ref="P315" ca="1">IF(I315=I314, P314, MATCH(INDEX(Monsters[Element], I315), Elements, 0))</f>
        <v>1</v>
      </c>
      <c r="Q315" s="4" cm="1">
        <f t="array" aca="1" ref="Q315" ca="1">INDEX(Monsters[Chance to Use 2], I315)</f>
        <v>0.55000000000000004</v>
      </c>
      <c r="R315" cm="1">
        <f t="array" aca="1" ref="R315" ca="1">INDEX(Monsters[Ability 1 ID], I315)</f>
        <v>1</v>
      </c>
      <c r="S315" cm="1">
        <f t="array" aca="1" ref="S315" ca="1">INDEX(Monsters[Ability 2 ID], I315)</f>
        <v>7</v>
      </c>
      <c r="T315" cm="1">
        <f t="array" aca="1" ref="T315" ca="1">INDEX(Abilities[Stamina Cost], R315)</f>
        <v>5</v>
      </c>
      <c r="U315" cm="1">
        <f t="array" aca="1" ref="U315" ca="1">INDEX(Abilities[Stamina Cost], S315)</f>
        <v>5</v>
      </c>
      <c r="V315">
        <f t="shared" ca="1" si="177"/>
        <v>1</v>
      </c>
      <c r="W315">
        <f t="shared" ca="1" si="178"/>
        <v>5</v>
      </c>
      <c r="X315">
        <f t="shared" ca="1" si="179"/>
        <v>5</v>
      </c>
      <c r="Y315">
        <f t="shared" ca="1" si="180"/>
        <v>2</v>
      </c>
      <c r="Z315">
        <f t="shared" ca="1" si="181"/>
        <v>7</v>
      </c>
      <c r="AA315" s="19" cm="1">
        <f t="array" aca="1" ref="AA315" ca="1">INDEX(Abilities[Element ID], $Z315)</f>
        <v>3</v>
      </c>
      <c r="AB315" s="19" cm="1">
        <f t="array" aca="1" ref="AB315" ca="1">INDEX(Abilities[Stamina Cost], $Z315)</f>
        <v>5</v>
      </c>
      <c r="AC315" s="19" cm="1">
        <f t="array" aca="1" ref="AC315" ca="1">INDEX(Abilities[Min Damage], $Z315)</f>
        <v>5</v>
      </c>
      <c r="AD315" s="19" cm="1">
        <f t="array" aca="1" ref="AD315" ca="1">INDEX(Abilities[Max Damage], $Z315)</f>
        <v>10</v>
      </c>
      <c r="AE315" s="15">
        <f t="shared" ca="1" si="182"/>
        <v>5.1962287701772381</v>
      </c>
      <c r="AF315" t="str" cm="1">
        <f t="array" aca="1" ref="AF315" ca="1">INDEX(Abilities[Special Effect], Z315)</f>
        <v>Fortify</v>
      </c>
      <c r="AG315" t="b" cm="1">
        <f t="array" aca="1" ref="AG315" ca="1">RAND() &lt;INDEX(Abilities[Effect Chance], Z315)*O315/100</f>
        <v>0</v>
      </c>
      <c r="AH315" t="str">
        <f t="shared" ca="1" si="183"/>
        <v/>
      </c>
      <c r="AI315" s="15">
        <f t="shared" ca="1" si="184"/>
        <v>5.1962287701772381</v>
      </c>
      <c r="AJ315" s="15">
        <f t="shared" ca="1" si="162"/>
        <v>17.649651053518014</v>
      </c>
      <c r="AK315" t="b">
        <f t="shared" ca="1" si="185"/>
        <v>0</v>
      </c>
      <c r="AL315" t="b">
        <f ca="1">AND(AK315, H315=COUNTA(Parties[Player Party]))</f>
        <v>0</v>
      </c>
      <c r="AM315" s="15" cm="1">
        <f t="array" aca="1" ref="AM315" ca="1">INDEX(ElementMultiplier, BM315, P315)*100/N315</f>
        <v>1.5384615384615385</v>
      </c>
      <c r="AN315" s="15">
        <f t="shared" ca="1" si="163"/>
        <v>27</v>
      </c>
      <c r="AO315" s="19">
        <f t="shared" ca="1" si="164"/>
        <v>53</v>
      </c>
      <c r="AP315" s="19">
        <f t="shared" ca="1" si="165"/>
        <v>75</v>
      </c>
      <c r="AQ315" s="19">
        <f t="shared" ca="1" si="166"/>
        <v>70</v>
      </c>
      <c r="AR315" s="19">
        <f t="shared" ca="1" si="167"/>
        <v>59</v>
      </c>
      <c r="AS315" s="19">
        <f t="shared" ca="1" si="168"/>
        <v>50</v>
      </c>
      <c r="AT315">
        <f t="shared" ca="1" si="186"/>
        <v>1</v>
      </c>
      <c r="AU315" cm="1">
        <f t="array" aca="1" ref="AU315" ca="1">IF(AT315=AT314, AU314, INDEX(Parties[Opponent ID], AT315))</f>
        <v>8</v>
      </c>
      <c r="AV315" t="str" cm="1">
        <f t="array" aca="1" ref="AV315" ca="1">IF(AU315=AU314,AV314, INDEX(Monsters[Name], AU315))</f>
        <v>Ripper</v>
      </c>
      <c r="AW315" cm="1">
        <f t="array" aca="1" ref="AW315" ca="1">IF(AND($AT315=$AT314, $CF314=""), CA314, INDEX(Monsters[Health], $AU315))</f>
        <v>120</v>
      </c>
      <c r="AX315" cm="1">
        <f t="array" aca="1" ref="AX315" ca="1">IF(AND($AT315=$AT314, $CF314=""), CB314, INDEX(Monsters[Stamina], $AU315))</f>
        <v>90</v>
      </c>
      <c r="AY315" s="19" cm="1">
        <f t="array" aca="1" ref="AY315" ca="1">IF(AND($AT315=$AT314, $CF314=""), CC314, INDEX(Monsters[Attack], $AU315))</f>
        <v>100</v>
      </c>
      <c r="AZ315" s="19" cm="1">
        <f t="array" aca="1" ref="AZ315" ca="1">IF(AND($AT315=$AT314, $CF314=""), CD314, INDEX(Monsters[Defense], $AU315))</f>
        <v>18</v>
      </c>
      <c r="BA315" s="19" cm="1">
        <f t="array" aca="1" ref="BA315" ca="1">IF(AND($AT315=$AT314, $CF314=""), CE314, INDEX(Monsters[Luck], $AU315))</f>
        <v>70</v>
      </c>
      <c r="BB315" cm="1">
        <f t="array" aca="1" ref="BB315" ca="1">IF(AU315=AU314, BB314, MATCH(INDEX(Monsters[Element], AU315), Elements, 0))</f>
        <v>6</v>
      </c>
      <c r="BC315" s="4" cm="1">
        <f t="array" aca="1" ref="BC315" ca="1">INDEX(Monsters[Chance to Use 2], AU315)</f>
        <v>0.25</v>
      </c>
      <c r="BD315" cm="1">
        <f t="array" aca="1" ref="BD315" ca="1">INDEX(Monsters[Ability 1 ID], AU315)</f>
        <v>7</v>
      </c>
      <c r="BE315" cm="1">
        <f t="array" aca="1" ref="BE315" ca="1">INDEX(Monsters[Ability 2 ID], AU315)</f>
        <v>2</v>
      </c>
      <c r="BF315" cm="1">
        <f t="array" aca="1" ref="BF315" ca="1">INDEX(Abilities[Stamina Cost], BD315)</f>
        <v>5</v>
      </c>
      <c r="BG315" cm="1">
        <f t="array" aca="1" ref="BG315" ca="1">INDEX(Abilities[Stamina Cost], BE315)</f>
        <v>6</v>
      </c>
      <c r="BH315">
        <f t="shared" ca="1" si="187"/>
        <v>1</v>
      </c>
      <c r="BI315">
        <f t="shared" ca="1" si="188"/>
        <v>5</v>
      </c>
      <c r="BJ315">
        <f t="shared" ca="1" si="189"/>
        <v>6</v>
      </c>
      <c r="BK315">
        <f t="shared" ca="1" si="190"/>
        <v>2</v>
      </c>
      <c r="BL315">
        <f t="shared" ca="1" si="191"/>
        <v>2</v>
      </c>
      <c r="BM315" s="19" cm="1">
        <f t="array" aca="1" ref="BM315" ca="1">INDEX(Abilities[Element ID], $BL315)</f>
        <v>1</v>
      </c>
      <c r="BN315" s="19" cm="1">
        <f t="array" aca="1" ref="BN315" ca="1">INDEX(Abilities[Stamina Cost], $BL315)</f>
        <v>6</v>
      </c>
      <c r="BO315" s="19" cm="1">
        <f t="array" aca="1" ref="BO315" ca="1">INDEX(Abilities[Min Damage], $BL315)</f>
        <v>10</v>
      </c>
      <c r="BP315" s="19" cm="1">
        <f t="array" aca="1" ref="BP315" ca="1">INDEX(Abilities[Max Damage], $BL315)</f>
        <v>25</v>
      </c>
      <c r="BQ315" s="15">
        <f t="shared" ca="1" si="192"/>
        <v>17.649651053518014</v>
      </c>
      <c r="BR315" t="str" cm="1">
        <f t="array" aca="1" ref="BR315" ca="1">INDEX(Abilities[Special Effect], BL315)</f>
        <v>Sunder</v>
      </c>
      <c r="BS315" t="b" cm="1">
        <f t="array" aca="1" ref="BS315" ca="1">RAND() &lt;INDEX(Abilities[Effect Chance], BL315)*BA315/100</f>
        <v>1</v>
      </c>
      <c r="BT315" t="str">
        <f t="shared" ca="1" si="193"/>
        <v>Sunder</v>
      </c>
      <c r="BU315" s="15">
        <f t="shared" ca="1" si="194"/>
        <v>17.649651053518014</v>
      </c>
      <c r="BV315" s="15">
        <f t="shared" ca="1" si="169"/>
        <v>5.1962287701772381</v>
      </c>
      <c r="BW315" t="b">
        <f t="shared" ca="1" si="195"/>
        <v>0</v>
      </c>
      <c r="BX315" t="b">
        <f ca="1">AND(BW315, AT315=COUNTA(Parties[Opponent Party]))</f>
        <v>0</v>
      </c>
      <c r="BY315" s="15" cm="1">
        <f t="array" aca="1" ref="BY315" ca="1">INDEX(ElementMultiplier, AA315, BB315)*100/AZ315</f>
        <v>5.5555555555555554</v>
      </c>
      <c r="BZ315" s="19">
        <f t="shared" ca="1" si="170"/>
        <v>29</v>
      </c>
      <c r="CA315" s="19">
        <f t="shared" ca="1" si="171"/>
        <v>91</v>
      </c>
      <c r="CB315" s="19">
        <f t="shared" ca="1" si="172"/>
        <v>84</v>
      </c>
      <c r="CC315" s="19">
        <f t="shared" ca="1" si="173"/>
        <v>100</v>
      </c>
      <c r="CD315" s="19">
        <f t="shared" ca="1" si="174"/>
        <v>18</v>
      </c>
      <c r="CE315" s="19">
        <f t="shared" ca="1" si="175"/>
        <v>70</v>
      </c>
      <c r="CF315" t="str">
        <f t="shared" ca="1" si="196"/>
        <v/>
      </c>
    </row>
    <row r="316" spans="8:84">
      <c r="H316">
        <f t="shared" ca="1" si="176"/>
        <v>1</v>
      </c>
      <c r="I316" cm="1">
        <f t="array" aca="1" ref="I316" ca="1">IF(H316=H315, I315, INDEX(Parties[Player ID], H316))</f>
        <v>1</v>
      </c>
      <c r="J316" t="str" cm="1">
        <f t="array" aca="1" ref="J316" ca="1">IF(I316=I315,J315, INDEX(Monsters[Name], I316))</f>
        <v>Hades</v>
      </c>
      <c r="K316" cm="1">
        <f t="array" aca="1" ref="K316" ca="1">IF(AND($H316=$H315, CF315=""), AO315, INDEX(Monsters[Health], $I316))</f>
        <v>53</v>
      </c>
      <c r="L316" cm="1">
        <f t="array" aca="1" ref="L316" ca="1">IF(AND($H316=$H315, $CF315=""), AP315, INDEX(Monsters[Stamina], $I316))</f>
        <v>75</v>
      </c>
      <c r="M316" s="19" cm="1">
        <f t="array" aca="1" ref="M316" ca="1">IF(AND($H316=$H315, $CF315=""), AQ315, INDEX(Monsters[Attack], $I316))</f>
        <v>70</v>
      </c>
      <c r="N316" s="19" cm="1">
        <f t="array" aca="1" ref="N316" ca="1">IF(AND($H316=$H315, $CF315=""), AR315, INDEX(Monsters[Defense], $I316))</f>
        <v>59</v>
      </c>
      <c r="O316" s="19" cm="1">
        <f t="array" aca="1" ref="O316" ca="1">IF(AND($H316=$H315, $CF315=""), AS315, INDEX(Monsters[Luck], $I316))</f>
        <v>50</v>
      </c>
      <c r="P316" cm="1">
        <f t="array" aca="1" ref="P316" ca="1">IF(I316=I315, P315, MATCH(INDEX(Monsters[Element], I316), Elements, 0))</f>
        <v>1</v>
      </c>
      <c r="Q316" s="4" cm="1">
        <f t="array" aca="1" ref="Q316" ca="1">INDEX(Monsters[Chance to Use 2], I316)</f>
        <v>0.55000000000000004</v>
      </c>
      <c r="R316" cm="1">
        <f t="array" aca="1" ref="R316" ca="1">INDEX(Monsters[Ability 1 ID], I316)</f>
        <v>1</v>
      </c>
      <c r="S316" cm="1">
        <f t="array" aca="1" ref="S316" ca="1">INDEX(Monsters[Ability 2 ID], I316)</f>
        <v>7</v>
      </c>
      <c r="T316" cm="1">
        <f t="array" aca="1" ref="T316" ca="1">INDEX(Abilities[Stamina Cost], R316)</f>
        <v>5</v>
      </c>
      <c r="U316" cm="1">
        <f t="array" aca="1" ref="U316" ca="1">INDEX(Abilities[Stamina Cost], S316)</f>
        <v>5</v>
      </c>
      <c r="V316">
        <f t="shared" ca="1" si="177"/>
        <v>1</v>
      </c>
      <c r="W316">
        <f t="shared" ca="1" si="178"/>
        <v>5</v>
      </c>
      <c r="X316">
        <f t="shared" ca="1" si="179"/>
        <v>5</v>
      </c>
      <c r="Y316">
        <f t="shared" ca="1" si="180"/>
        <v>2</v>
      </c>
      <c r="Z316">
        <f t="shared" ca="1" si="181"/>
        <v>7</v>
      </c>
      <c r="AA316" s="19" cm="1">
        <f t="array" aca="1" ref="AA316" ca="1">INDEX(Abilities[Element ID], $Z316)</f>
        <v>3</v>
      </c>
      <c r="AB316" s="19" cm="1">
        <f t="array" aca="1" ref="AB316" ca="1">INDEX(Abilities[Stamina Cost], $Z316)</f>
        <v>5</v>
      </c>
      <c r="AC316" s="19" cm="1">
        <f t="array" aca="1" ref="AC316" ca="1">INDEX(Abilities[Min Damage], $Z316)</f>
        <v>5</v>
      </c>
      <c r="AD316" s="19" cm="1">
        <f t="array" aca="1" ref="AD316" ca="1">INDEX(Abilities[Max Damage], $Z316)</f>
        <v>10</v>
      </c>
      <c r="AE316" s="15">
        <f t="shared" ca="1" si="182"/>
        <v>5.8118387815125638</v>
      </c>
      <c r="AF316" t="str" cm="1">
        <f t="array" aca="1" ref="AF316" ca="1">INDEX(Abilities[Special Effect], Z316)</f>
        <v>Fortify</v>
      </c>
      <c r="AG316" t="b" cm="1">
        <f t="array" aca="1" ref="AG316" ca="1">RAND() &lt;INDEX(Abilities[Effect Chance], Z316)*O316/100</f>
        <v>0</v>
      </c>
      <c r="AH316" t="str">
        <f t="shared" ca="1" si="183"/>
        <v/>
      </c>
      <c r="AI316" s="15">
        <f t="shared" ca="1" si="184"/>
        <v>5.8118387815125638</v>
      </c>
      <c r="AJ316" s="15">
        <f t="shared" ca="1" si="162"/>
        <v>7.1202822703144477</v>
      </c>
      <c r="AK316" t="b">
        <f t="shared" ca="1" si="185"/>
        <v>0</v>
      </c>
      <c r="AL316" t="b">
        <f ca="1">AND(AK316, H316=COUNTA(Parties[Player Party]))</f>
        <v>0</v>
      </c>
      <c r="AM316" s="15" cm="1">
        <f t="array" aca="1" ref="AM316" ca="1">INDEX(ElementMultiplier, BM316, P316)*100/N316</f>
        <v>0.84745762711864403</v>
      </c>
      <c r="AN316" s="15">
        <f t="shared" ca="1" si="163"/>
        <v>6</v>
      </c>
      <c r="AO316" s="19">
        <f t="shared" ca="1" si="164"/>
        <v>47</v>
      </c>
      <c r="AP316" s="19">
        <f t="shared" ca="1" si="165"/>
        <v>70</v>
      </c>
      <c r="AQ316" s="19">
        <f t="shared" ca="1" si="166"/>
        <v>70</v>
      </c>
      <c r="AR316" s="19">
        <f t="shared" ca="1" si="167"/>
        <v>59</v>
      </c>
      <c r="AS316" s="19">
        <f t="shared" ca="1" si="168"/>
        <v>50</v>
      </c>
      <c r="AT316">
        <f t="shared" ca="1" si="186"/>
        <v>1</v>
      </c>
      <c r="AU316" cm="1">
        <f t="array" aca="1" ref="AU316" ca="1">IF(AT316=AT315, AU315, INDEX(Parties[Opponent ID], AT316))</f>
        <v>8</v>
      </c>
      <c r="AV316" t="str" cm="1">
        <f t="array" aca="1" ref="AV316" ca="1">IF(AU316=AU315,AV315, INDEX(Monsters[Name], AU316))</f>
        <v>Ripper</v>
      </c>
      <c r="AW316" cm="1">
        <f t="array" aca="1" ref="AW316" ca="1">IF(AND($AT316=$AT315, $CF315=""), CA315, INDEX(Monsters[Health], $AU316))</f>
        <v>91</v>
      </c>
      <c r="AX316" cm="1">
        <f t="array" aca="1" ref="AX316" ca="1">IF(AND($AT316=$AT315, $CF315=""), CB315, INDEX(Monsters[Stamina], $AU316))</f>
        <v>84</v>
      </c>
      <c r="AY316" s="19" cm="1">
        <f t="array" aca="1" ref="AY316" ca="1">IF(AND($AT316=$AT315, $CF315=""), CC315, INDEX(Monsters[Attack], $AU316))</f>
        <v>100</v>
      </c>
      <c r="AZ316" s="19" cm="1">
        <f t="array" aca="1" ref="AZ316" ca="1">IF(AND($AT316=$AT315, $CF315=""), CD315, INDEX(Monsters[Defense], $AU316))</f>
        <v>18</v>
      </c>
      <c r="BA316" s="19" cm="1">
        <f t="array" aca="1" ref="BA316" ca="1">IF(AND($AT316=$AT315, $CF315=""), CE315, INDEX(Monsters[Luck], $AU316))</f>
        <v>70</v>
      </c>
      <c r="BB316" cm="1">
        <f t="array" aca="1" ref="BB316" ca="1">IF(AU316=AU315, BB315, MATCH(INDEX(Monsters[Element], AU316), Elements, 0))</f>
        <v>6</v>
      </c>
      <c r="BC316" s="4" cm="1">
        <f t="array" aca="1" ref="BC316" ca="1">INDEX(Monsters[Chance to Use 2], AU316)</f>
        <v>0.25</v>
      </c>
      <c r="BD316" cm="1">
        <f t="array" aca="1" ref="BD316" ca="1">INDEX(Monsters[Ability 1 ID], AU316)</f>
        <v>7</v>
      </c>
      <c r="BE316" cm="1">
        <f t="array" aca="1" ref="BE316" ca="1">INDEX(Monsters[Ability 2 ID], AU316)</f>
        <v>2</v>
      </c>
      <c r="BF316" cm="1">
        <f t="array" aca="1" ref="BF316" ca="1">INDEX(Abilities[Stamina Cost], BD316)</f>
        <v>5</v>
      </c>
      <c r="BG316" cm="1">
        <f t="array" aca="1" ref="BG316" ca="1">INDEX(Abilities[Stamina Cost], BE316)</f>
        <v>6</v>
      </c>
      <c r="BH316">
        <f t="shared" ca="1" si="187"/>
        <v>1</v>
      </c>
      <c r="BI316">
        <f t="shared" ca="1" si="188"/>
        <v>5</v>
      </c>
      <c r="BJ316">
        <f t="shared" ca="1" si="189"/>
        <v>6</v>
      </c>
      <c r="BK316">
        <f t="shared" ca="1" si="190"/>
        <v>1</v>
      </c>
      <c r="BL316">
        <f t="shared" ca="1" si="191"/>
        <v>7</v>
      </c>
      <c r="BM316" s="19" cm="1">
        <f t="array" aca="1" ref="BM316" ca="1">INDEX(Abilities[Element ID], $BL316)</f>
        <v>3</v>
      </c>
      <c r="BN316" s="19" cm="1">
        <f t="array" aca="1" ref="BN316" ca="1">INDEX(Abilities[Stamina Cost], $BL316)</f>
        <v>5</v>
      </c>
      <c r="BO316" s="19" cm="1">
        <f t="array" aca="1" ref="BO316" ca="1">INDEX(Abilities[Min Damage], $BL316)</f>
        <v>5</v>
      </c>
      <c r="BP316" s="19" cm="1">
        <f t="array" aca="1" ref="BP316" ca="1">INDEX(Abilities[Max Damage], $BL316)</f>
        <v>10</v>
      </c>
      <c r="BQ316" s="15">
        <f t="shared" ca="1" si="192"/>
        <v>7.1202822703144477</v>
      </c>
      <c r="BR316" t="str" cm="1">
        <f t="array" aca="1" ref="BR316" ca="1">INDEX(Abilities[Special Effect], BL316)</f>
        <v>Fortify</v>
      </c>
      <c r="BS316" t="b" cm="1">
        <f t="array" aca="1" ref="BS316" ca="1">RAND() &lt;INDEX(Abilities[Effect Chance], BL316)*BA316/100</f>
        <v>1</v>
      </c>
      <c r="BT316" t="str">
        <f t="shared" ca="1" si="193"/>
        <v>Fortify</v>
      </c>
      <c r="BU316" s="15">
        <f t="shared" ca="1" si="194"/>
        <v>7.1202822703144477</v>
      </c>
      <c r="BV316" s="15">
        <f t="shared" ca="1" si="169"/>
        <v>5.8118387815125638</v>
      </c>
      <c r="BW316" t="b">
        <f t="shared" ca="1" si="195"/>
        <v>0</v>
      </c>
      <c r="BX316" t="b">
        <f ca="1">AND(BW316, AT316=COUNTA(Parties[Opponent Party]))</f>
        <v>0</v>
      </c>
      <c r="BY316" s="15" cm="1">
        <f t="array" aca="1" ref="BY316" ca="1">INDEX(ElementMultiplier, AA316, BB316)*100/AZ316</f>
        <v>5.5555555555555554</v>
      </c>
      <c r="BZ316" s="19">
        <f t="shared" ca="1" si="170"/>
        <v>32</v>
      </c>
      <c r="CA316" s="19">
        <f t="shared" ca="1" si="171"/>
        <v>59</v>
      </c>
      <c r="CB316" s="19">
        <f t="shared" ca="1" si="172"/>
        <v>79</v>
      </c>
      <c r="CC316" s="19">
        <f t="shared" ca="1" si="173"/>
        <v>100</v>
      </c>
      <c r="CD316" s="19">
        <f t="shared" ca="1" si="174"/>
        <v>20</v>
      </c>
      <c r="CE316" s="19">
        <f t="shared" ca="1" si="175"/>
        <v>70</v>
      </c>
      <c r="CF316" t="str">
        <f t="shared" ca="1" si="196"/>
        <v/>
      </c>
    </row>
    <row r="317" spans="8:84">
      <c r="H317">
        <f t="shared" ca="1" si="176"/>
        <v>1</v>
      </c>
      <c r="I317" cm="1">
        <f t="array" aca="1" ref="I317" ca="1">IF(H317=H316, I316, INDEX(Parties[Player ID], H317))</f>
        <v>1</v>
      </c>
      <c r="J317" t="str" cm="1">
        <f t="array" aca="1" ref="J317" ca="1">IF(I317=I316,J316, INDEX(Monsters[Name], I317))</f>
        <v>Hades</v>
      </c>
      <c r="K317" cm="1">
        <f t="array" aca="1" ref="K317" ca="1">IF(AND($H317=$H316, CF316=""), AO316, INDEX(Monsters[Health], $I317))</f>
        <v>47</v>
      </c>
      <c r="L317" cm="1">
        <f t="array" aca="1" ref="L317" ca="1">IF(AND($H317=$H316, $CF316=""), AP316, INDEX(Monsters[Stamina], $I317))</f>
        <v>70</v>
      </c>
      <c r="M317" s="19" cm="1">
        <f t="array" aca="1" ref="M317" ca="1">IF(AND($H317=$H316, $CF316=""), AQ316, INDEX(Monsters[Attack], $I317))</f>
        <v>70</v>
      </c>
      <c r="N317" s="19" cm="1">
        <f t="array" aca="1" ref="N317" ca="1">IF(AND($H317=$H316, $CF316=""), AR316, INDEX(Monsters[Defense], $I317))</f>
        <v>59</v>
      </c>
      <c r="O317" s="19" cm="1">
        <f t="array" aca="1" ref="O317" ca="1">IF(AND($H317=$H316, $CF316=""), AS316, INDEX(Monsters[Luck], $I317))</f>
        <v>50</v>
      </c>
      <c r="P317" cm="1">
        <f t="array" aca="1" ref="P317" ca="1">IF(I317=I316, P316, MATCH(INDEX(Monsters[Element], I317), Elements, 0))</f>
        <v>1</v>
      </c>
      <c r="Q317" s="4" cm="1">
        <f t="array" aca="1" ref="Q317" ca="1">INDEX(Monsters[Chance to Use 2], I317)</f>
        <v>0.55000000000000004</v>
      </c>
      <c r="R317" cm="1">
        <f t="array" aca="1" ref="R317" ca="1">INDEX(Monsters[Ability 1 ID], I317)</f>
        <v>1</v>
      </c>
      <c r="S317" cm="1">
        <f t="array" aca="1" ref="S317" ca="1">INDEX(Monsters[Ability 2 ID], I317)</f>
        <v>7</v>
      </c>
      <c r="T317" cm="1">
        <f t="array" aca="1" ref="T317" ca="1">INDEX(Abilities[Stamina Cost], R317)</f>
        <v>5</v>
      </c>
      <c r="U317" cm="1">
        <f t="array" aca="1" ref="U317" ca="1">INDEX(Abilities[Stamina Cost], S317)</f>
        <v>5</v>
      </c>
      <c r="V317">
        <f t="shared" ca="1" si="177"/>
        <v>1</v>
      </c>
      <c r="W317">
        <f t="shared" ca="1" si="178"/>
        <v>5</v>
      </c>
      <c r="X317">
        <f t="shared" ca="1" si="179"/>
        <v>5</v>
      </c>
      <c r="Y317">
        <f t="shared" ca="1" si="180"/>
        <v>2</v>
      </c>
      <c r="Z317">
        <f t="shared" ca="1" si="181"/>
        <v>7</v>
      </c>
      <c r="AA317" s="19" cm="1">
        <f t="array" aca="1" ref="AA317" ca="1">INDEX(Abilities[Element ID], $Z317)</f>
        <v>3</v>
      </c>
      <c r="AB317" s="19" cm="1">
        <f t="array" aca="1" ref="AB317" ca="1">INDEX(Abilities[Stamina Cost], $Z317)</f>
        <v>5</v>
      </c>
      <c r="AC317" s="19" cm="1">
        <f t="array" aca="1" ref="AC317" ca="1">INDEX(Abilities[Min Damage], $Z317)</f>
        <v>5</v>
      </c>
      <c r="AD317" s="19" cm="1">
        <f t="array" aca="1" ref="AD317" ca="1">INDEX(Abilities[Max Damage], $Z317)</f>
        <v>10</v>
      </c>
      <c r="AE317" s="15">
        <f t="shared" ca="1" si="182"/>
        <v>5.1718952703542094</v>
      </c>
      <c r="AF317" t="str" cm="1">
        <f t="array" aca="1" ref="AF317" ca="1">INDEX(Abilities[Special Effect], Z317)</f>
        <v>Fortify</v>
      </c>
      <c r="AG317" t="b" cm="1">
        <f t="array" aca="1" ref="AG317" ca="1">RAND() &lt;INDEX(Abilities[Effect Chance], Z317)*O317/100</f>
        <v>1</v>
      </c>
      <c r="AH317" t="str">
        <f t="shared" ca="1" si="183"/>
        <v>Fortify</v>
      </c>
      <c r="AI317" s="15">
        <f t="shared" ca="1" si="184"/>
        <v>5.1718952703542094</v>
      </c>
      <c r="AJ317" s="15">
        <f t="shared" ca="1" si="162"/>
        <v>8.1077315132006085</v>
      </c>
      <c r="AK317" t="b">
        <f t="shared" ca="1" si="185"/>
        <v>0</v>
      </c>
      <c r="AL317" t="b">
        <f ca="1">AND(AK317, H317=COUNTA(Parties[Player Party]))</f>
        <v>0</v>
      </c>
      <c r="AM317" s="15" cm="1">
        <f t="array" aca="1" ref="AM317" ca="1">INDEX(ElementMultiplier, BM317, P317)*100/N317</f>
        <v>0.84745762711864403</v>
      </c>
      <c r="AN317" s="15">
        <f t="shared" ca="1" si="163"/>
        <v>7</v>
      </c>
      <c r="AO317" s="19">
        <f t="shared" ca="1" si="164"/>
        <v>40</v>
      </c>
      <c r="AP317" s="19">
        <f t="shared" ca="1" si="165"/>
        <v>65</v>
      </c>
      <c r="AQ317" s="19">
        <f t="shared" ca="1" si="166"/>
        <v>70</v>
      </c>
      <c r="AR317" s="19">
        <f t="shared" ca="1" si="167"/>
        <v>65</v>
      </c>
      <c r="AS317" s="19">
        <f t="shared" ca="1" si="168"/>
        <v>50</v>
      </c>
      <c r="AT317">
        <f t="shared" ca="1" si="186"/>
        <v>1</v>
      </c>
      <c r="AU317" cm="1">
        <f t="array" aca="1" ref="AU317" ca="1">IF(AT317=AT316, AU316, INDEX(Parties[Opponent ID], AT317))</f>
        <v>8</v>
      </c>
      <c r="AV317" t="str" cm="1">
        <f t="array" aca="1" ref="AV317" ca="1">IF(AU317=AU316,AV316, INDEX(Monsters[Name], AU317))</f>
        <v>Ripper</v>
      </c>
      <c r="AW317" cm="1">
        <f t="array" aca="1" ref="AW317" ca="1">IF(AND($AT317=$AT316, $CF316=""), CA316, INDEX(Monsters[Health], $AU317))</f>
        <v>59</v>
      </c>
      <c r="AX317" cm="1">
        <f t="array" aca="1" ref="AX317" ca="1">IF(AND($AT317=$AT316, $CF316=""), CB316, INDEX(Monsters[Stamina], $AU317))</f>
        <v>79</v>
      </c>
      <c r="AY317" s="19" cm="1">
        <f t="array" aca="1" ref="AY317" ca="1">IF(AND($AT317=$AT316, $CF316=""), CC316, INDEX(Monsters[Attack], $AU317))</f>
        <v>100</v>
      </c>
      <c r="AZ317" s="19" cm="1">
        <f t="array" aca="1" ref="AZ317" ca="1">IF(AND($AT317=$AT316, $CF316=""), CD316, INDEX(Monsters[Defense], $AU317))</f>
        <v>20</v>
      </c>
      <c r="BA317" s="19" cm="1">
        <f t="array" aca="1" ref="BA317" ca="1">IF(AND($AT317=$AT316, $CF316=""), CE316, INDEX(Monsters[Luck], $AU317))</f>
        <v>70</v>
      </c>
      <c r="BB317" cm="1">
        <f t="array" aca="1" ref="BB317" ca="1">IF(AU317=AU316, BB316, MATCH(INDEX(Monsters[Element], AU317), Elements, 0))</f>
        <v>6</v>
      </c>
      <c r="BC317" s="4" cm="1">
        <f t="array" aca="1" ref="BC317" ca="1">INDEX(Monsters[Chance to Use 2], AU317)</f>
        <v>0.25</v>
      </c>
      <c r="BD317" cm="1">
        <f t="array" aca="1" ref="BD317" ca="1">INDEX(Monsters[Ability 1 ID], AU317)</f>
        <v>7</v>
      </c>
      <c r="BE317" cm="1">
        <f t="array" aca="1" ref="BE317" ca="1">INDEX(Monsters[Ability 2 ID], AU317)</f>
        <v>2</v>
      </c>
      <c r="BF317" cm="1">
        <f t="array" aca="1" ref="BF317" ca="1">INDEX(Abilities[Stamina Cost], BD317)</f>
        <v>5</v>
      </c>
      <c r="BG317" cm="1">
        <f t="array" aca="1" ref="BG317" ca="1">INDEX(Abilities[Stamina Cost], BE317)</f>
        <v>6</v>
      </c>
      <c r="BH317">
        <f t="shared" ca="1" si="187"/>
        <v>1</v>
      </c>
      <c r="BI317">
        <f t="shared" ca="1" si="188"/>
        <v>5</v>
      </c>
      <c r="BJ317">
        <f t="shared" ca="1" si="189"/>
        <v>6</v>
      </c>
      <c r="BK317">
        <f t="shared" ca="1" si="190"/>
        <v>1</v>
      </c>
      <c r="BL317">
        <f t="shared" ca="1" si="191"/>
        <v>7</v>
      </c>
      <c r="BM317" s="19" cm="1">
        <f t="array" aca="1" ref="BM317" ca="1">INDEX(Abilities[Element ID], $BL317)</f>
        <v>3</v>
      </c>
      <c r="BN317" s="19" cm="1">
        <f t="array" aca="1" ref="BN317" ca="1">INDEX(Abilities[Stamina Cost], $BL317)</f>
        <v>5</v>
      </c>
      <c r="BO317" s="19" cm="1">
        <f t="array" aca="1" ref="BO317" ca="1">INDEX(Abilities[Min Damage], $BL317)</f>
        <v>5</v>
      </c>
      <c r="BP317" s="19" cm="1">
        <f t="array" aca="1" ref="BP317" ca="1">INDEX(Abilities[Max Damage], $BL317)</f>
        <v>10</v>
      </c>
      <c r="BQ317" s="15">
        <f t="shared" ca="1" si="192"/>
        <v>8.1077315132006085</v>
      </c>
      <c r="BR317" t="str" cm="1">
        <f t="array" aca="1" ref="BR317" ca="1">INDEX(Abilities[Special Effect], BL317)</f>
        <v>Fortify</v>
      </c>
      <c r="BS317" t="b" cm="1">
        <f t="array" aca="1" ref="BS317" ca="1">RAND() &lt;INDEX(Abilities[Effect Chance], BL317)*BA317/100</f>
        <v>0</v>
      </c>
      <c r="BT317" t="str">
        <f t="shared" ca="1" si="193"/>
        <v/>
      </c>
      <c r="BU317" s="15">
        <f t="shared" ca="1" si="194"/>
        <v>8.1077315132006085</v>
      </c>
      <c r="BV317" s="15">
        <f t="shared" ca="1" si="169"/>
        <v>5.1718952703542094</v>
      </c>
      <c r="BW317" t="b">
        <f t="shared" ca="1" si="195"/>
        <v>0</v>
      </c>
      <c r="BX317" t="b">
        <f ca="1">AND(BW317, AT317=COUNTA(Parties[Opponent Party]))</f>
        <v>0</v>
      </c>
      <c r="BY317" s="15" cm="1">
        <f t="array" aca="1" ref="BY317" ca="1">INDEX(ElementMultiplier, AA317, BB317)*100/AZ317</f>
        <v>5</v>
      </c>
      <c r="BZ317" s="19">
        <f t="shared" ca="1" si="170"/>
        <v>26</v>
      </c>
      <c r="CA317" s="19">
        <f t="shared" ca="1" si="171"/>
        <v>33</v>
      </c>
      <c r="CB317" s="19">
        <f t="shared" ca="1" si="172"/>
        <v>74</v>
      </c>
      <c r="CC317" s="19">
        <f t="shared" ca="1" si="173"/>
        <v>100</v>
      </c>
      <c r="CD317" s="19">
        <f t="shared" ca="1" si="174"/>
        <v>20</v>
      </c>
      <c r="CE317" s="19">
        <f t="shared" ca="1" si="175"/>
        <v>70</v>
      </c>
      <c r="CF317" t="str">
        <f t="shared" ca="1" si="196"/>
        <v/>
      </c>
    </row>
    <row r="318" spans="8:84">
      <c r="H318">
        <f t="shared" ca="1" si="176"/>
        <v>1</v>
      </c>
      <c r="I318" cm="1">
        <f t="array" aca="1" ref="I318" ca="1">IF(H318=H317, I317, INDEX(Parties[Player ID], H318))</f>
        <v>1</v>
      </c>
      <c r="J318" t="str" cm="1">
        <f t="array" aca="1" ref="J318" ca="1">IF(I318=I317,J317, INDEX(Monsters[Name], I318))</f>
        <v>Hades</v>
      </c>
      <c r="K318" cm="1">
        <f t="array" aca="1" ref="K318" ca="1">IF(AND($H318=$H317, CF317=""), AO317, INDEX(Monsters[Health], $I318))</f>
        <v>40</v>
      </c>
      <c r="L318" cm="1">
        <f t="array" aca="1" ref="L318" ca="1">IF(AND($H318=$H317, $CF317=""), AP317, INDEX(Monsters[Stamina], $I318))</f>
        <v>65</v>
      </c>
      <c r="M318" s="19" cm="1">
        <f t="array" aca="1" ref="M318" ca="1">IF(AND($H318=$H317, $CF317=""), AQ317, INDEX(Monsters[Attack], $I318))</f>
        <v>70</v>
      </c>
      <c r="N318" s="19" cm="1">
        <f t="array" aca="1" ref="N318" ca="1">IF(AND($H318=$H317, $CF317=""), AR317, INDEX(Monsters[Defense], $I318))</f>
        <v>65</v>
      </c>
      <c r="O318" s="19" cm="1">
        <f t="array" aca="1" ref="O318" ca="1">IF(AND($H318=$H317, $CF317=""), AS317, INDEX(Monsters[Luck], $I318))</f>
        <v>50</v>
      </c>
      <c r="P318" cm="1">
        <f t="array" aca="1" ref="P318" ca="1">IF(I318=I317, P317, MATCH(INDEX(Monsters[Element], I318), Elements, 0))</f>
        <v>1</v>
      </c>
      <c r="Q318" s="4" cm="1">
        <f t="array" aca="1" ref="Q318" ca="1">INDEX(Monsters[Chance to Use 2], I318)</f>
        <v>0.55000000000000004</v>
      </c>
      <c r="R318" cm="1">
        <f t="array" aca="1" ref="R318" ca="1">INDEX(Monsters[Ability 1 ID], I318)</f>
        <v>1</v>
      </c>
      <c r="S318" cm="1">
        <f t="array" aca="1" ref="S318" ca="1">INDEX(Monsters[Ability 2 ID], I318)</f>
        <v>7</v>
      </c>
      <c r="T318" cm="1">
        <f t="array" aca="1" ref="T318" ca="1">INDEX(Abilities[Stamina Cost], R318)</f>
        <v>5</v>
      </c>
      <c r="U318" cm="1">
        <f t="array" aca="1" ref="U318" ca="1">INDEX(Abilities[Stamina Cost], S318)</f>
        <v>5</v>
      </c>
      <c r="V318">
        <f t="shared" ca="1" si="177"/>
        <v>1</v>
      </c>
      <c r="W318">
        <f t="shared" ca="1" si="178"/>
        <v>5</v>
      </c>
      <c r="X318">
        <f t="shared" ca="1" si="179"/>
        <v>5</v>
      </c>
      <c r="Y318">
        <f t="shared" ca="1" si="180"/>
        <v>2</v>
      </c>
      <c r="Z318">
        <f t="shared" ca="1" si="181"/>
        <v>7</v>
      </c>
      <c r="AA318" s="19" cm="1">
        <f t="array" aca="1" ref="AA318" ca="1">INDEX(Abilities[Element ID], $Z318)</f>
        <v>3</v>
      </c>
      <c r="AB318" s="19" cm="1">
        <f t="array" aca="1" ref="AB318" ca="1">INDEX(Abilities[Stamina Cost], $Z318)</f>
        <v>5</v>
      </c>
      <c r="AC318" s="19" cm="1">
        <f t="array" aca="1" ref="AC318" ca="1">INDEX(Abilities[Min Damage], $Z318)</f>
        <v>5</v>
      </c>
      <c r="AD318" s="19" cm="1">
        <f t="array" aca="1" ref="AD318" ca="1">INDEX(Abilities[Max Damage], $Z318)</f>
        <v>10</v>
      </c>
      <c r="AE318" s="15">
        <f t="shared" ca="1" si="182"/>
        <v>5.4397665183080042</v>
      </c>
      <c r="AF318" t="str" cm="1">
        <f t="array" aca="1" ref="AF318" ca="1">INDEX(Abilities[Special Effect], Z318)</f>
        <v>Fortify</v>
      </c>
      <c r="AG318" t="b" cm="1">
        <f t="array" aca="1" ref="AG318" ca="1">RAND() &lt;INDEX(Abilities[Effect Chance], Z318)*O318/100</f>
        <v>0</v>
      </c>
      <c r="AH318" t="str">
        <f t="shared" ca="1" si="183"/>
        <v/>
      </c>
      <c r="AI318" s="15">
        <f t="shared" ca="1" si="184"/>
        <v>5.4397665183080042</v>
      </c>
      <c r="AJ318" s="15">
        <f t="shared" ca="1" si="162"/>
        <v>7.6457335903813011</v>
      </c>
      <c r="AK318" t="b">
        <f t="shared" ca="1" si="185"/>
        <v>0</v>
      </c>
      <c r="AL318" t="b">
        <f ca="1">AND(AK318, H318=COUNTA(Parties[Player Party]))</f>
        <v>0</v>
      </c>
      <c r="AM318" s="15" cm="1">
        <f t="array" aca="1" ref="AM318" ca="1">INDEX(ElementMultiplier, BM318, P318)*100/N318</f>
        <v>0.76923076923076927</v>
      </c>
      <c r="AN318" s="15">
        <f t="shared" ca="1" si="163"/>
        <v>6</v>
      </c>
      <c r="AO318" s="19">
        <f t="shared" ca="1" si="164"/>
        <v>34</v>
      </c>
      <c r="AP318" s="19">
        <f t="shared" ca="1" si="165"/>
        <v>60</v>
      </c>
      <c r="AQ318" s="19">
        <f t="shared" ca="1" si="166"/>
        <v>70</v>
      </c>
      <c r="AR318" s="19">
        <f t="shared" ca="1" si="167"/>
        <v>65</v>
      </c>
      <c r="AS318" s="19">
        <f t="shared" ca="1" si="168"/>
        <v>50</v>
      </c>
      <c r="AT318">
        <f t="shared" ca="1" si="186"/>
        <v>1</v>
      </c>
      <c r="AU318" cm="1">
        <f t="array" aca="1" ref="AU318" ca="1">IF(AT318=AT317, AU317, INDEX(Parties[Opponent ID], AT318))</f>
        <v>8</v>
      </c>
      <c r="AV318" t="str" cm="1">
        <f t="array" aca="1" ref="AV318" ca="1">IF(AU318=AU317,AV317, INDEX(Monsters[Name], AU318))</f>
        <v>Ripper</v>
      </c>
      <c r="AW318" cm="1">
        <f t="array" aca="1" ref="AW318" ca="1">IF(AND($AT318=$AT317, $CF317=""), CA317, INDEX(Monsters[Health], $AU318))</f>
        <v>33</v>
      </c>
      <c r="AX318" cm="1">
        <f t="array" aca="1" ref="AX318" ca="1">IF(AND($AT318=$AT317, $CF317=""), CB317, INDEX(Monsters[Stamina], $AU318))</f>
        <v>74</v>
      </c>
      <c r="AY318" s="19" cm="1">
        <f t="array" aca="1" ref="AY318" ca="1">IF(AND($AT318=$AT317, $CF317=""), CC317, INDEX(Monsters[Attack], $AU318))</f>
        <v>100</v>
      </c>
      <c r="AZ318" s="19" cm="1">
        <f t="array" aca="1" ref="AZ318" ca="1">IF(AND($AT318=$AT317, $CF317=""), CD317, INDEX(Monsters[Defense], $AU318))</f>
        <v>20</v>
      </c>
      <c r="BA318" s="19" cm="1">
        <f t="array" aca="1" ref="BA318" ca="1">IF(AND($AT318=$AT317, $CF317=""), CE317, INDEX(Monsters[Luck], $AU318))</f>
        <v>70</v>
      </c>
      <c r="BB318" cm="1">
        <f t="array" aca="1" ref="BB318" ca="1">IF(AU318=AU317, BB317, MATCH(INDEX(Monsters[Element], AU318), Elements, 0))</f>
        <v>6</v>
      </c>
      <c r="BC318" s="4" cm="1">
        <f t="array" aca="1" ref="BC318" ca="1">INDEX(Monsters[Chance to Use 2], AU318)</f>
        <v>0.25</v>
      </c>
      <c r="BD318" cm="1">
        <f t="array" aca="1" ref="BD318" ca="1">INDEX(Monsters[Ability 1 ID], AU318)</f>
        <v>7</v>
      </c>
      <c r="BE318" cm="1">
        <f t="array" aca="1" ref="BE318" ca="1">INDEX(Monsters[Ability 2 ID], AU318)</f>
        <v>2</v>
      </c>
      <c r="BF318" cm="1">
        <f t="array" aca="1" ref="BF318" ca="1">INDEX(Abilities[Stamina Cost], BD318)</f>
        <v>5</v>
      </c>
      <c r="BG318" cm="1">
        <f t="array" aca="1" ref="BG318" ca="1">INDEX(Abilities[Stamina Cost], BE318)</f>
        <v>6</v>
      </c>
      <c r="BH318">
        <f t="shared" ca="1" si="187"/>
        <v>1</v>
      </c>
      <c r="BI318">
        <f t="shared" ca="1" si="188"/>
        <v>5</v>
      </c>
      <c r="BJ318">
        <f t="shared" ca="1" si="189"/>
        <v>6</v>
      </c>
      <c r="BK318">
        <f t="shared" ca="1" si="190"/>
        <v>1</v>
      </c>
      <c r="BL318">
        <f t="shared" ca="1" si="191"/>
        <v>7</v>
      </c>
      <c r="BM318" s="19" cm="1">
        <f t="array" aca="1" ref="BM318" ca="1">INDEX(Abilities[Element ID], $BL318)</f>
        <v>3</v>
      </c>
      <c r="BN318" s="19" cm="1">
        <f t="array" aca="1" ref="BN318" ca="1">INDEX(Abilities[Stamina Cost], $BL318)</f>
        <v>5</v>
      </c>
      <c r="BO318" s="19" cm="1">
        <f t="array" aca="1" ref="BO318" ca="1">INDEX(Abilities[Min Damage], $BL318)</f>
        <v>5</v>
      </c>
      <c r="BP318" s="19" cm="1">
        <f t="array" aca="1" ref="BP318" ca="1">INDEX(Abilities[Max Damage], $BL318)</f>
        <v>10</v>
      </c>
      <c r="BQ318" s="15">
        <f t="shared" ca="1" si="192"/>
        <v>7.6457335903813011</v>
      </c>
      <c r="BR318" t="str" cm="1">
        <f t="array" aca="1" ref="BR318" ca="1">INDEX(Abilities[Special Effect], BL318)</f>
        <v>Fortify</v>
      </c>
      <c r="BS318" t="b" cm="1">
        <f t="array" aca="1" ref="BS318" ca="1">RAND() &lt;INDEX(Abilities[Effect Chance], BL318)*BA318/100</f>
        <v>1</v>
      </c>
      <c r="BT318" t="str">
        <f t="shared" ca="1" si="193"/>
        <v>Fortify</v>
      </c>
      <c r="BU318" s="15">
        <f t="shared" ca="1" si="194"/>
        <v>7.6457335903813011</v>
      </c>
      <c r="BV318" s="15">
        <f t="shared" ca="1" si="169"/>
        <v>5.4397665183080042</v>
      </c>
      <c r="BW318" t="b">
        <f t="shared" ca="1" si="195"/>
        <v>0</v>
      </c>
      <c r="BX318" t="b">
        <f ca="1">AND(BW318, AT318=COUNTA(Parties[Opponent Party]))</f>
        <v>0</v>
      </c>
      <c r="BY318" s="15" cm="1">
        <f t="array" aca="1" ref="BY318" ca="1">INDEX(ElementMultiplier, AA318, BB318)*100/AZ318</f>
        <v>5</v>
      </c>
      <c r="BZ318" s="19">
        <f t="shared" ca="1" si="170"/>
        <v>27</v>
      </c>
      <c r="CA318" s="19">
        <f t="shared" ca="1" si="171"/>
        <v>6</v>
      </c>
      <c r="CB318" s="19">
        <f t="shared" ca="1" si="172"/>
        <v>69</v>
      </c>
      <c r="CC318" s="19">
        <f t="shared" ca="1" si="173"/>
        <v>100</v>
      </c>
      <c r="CD318" s="19">
        <f t="shared" ca="1" si="174"/>
        <v>22</v>
      </c>
      <c r="CE318" s="19">
        <f t="shared" ca="1" si="175"/>
        <v>70</v>
      </c>
      <c r="CF318" t="str">
        <f t="shared" ca="1" si="196"/>
        <v/>
      </c>
    </row>
    <row r="319" spans="8:84">
      <c r="H319">
        <f t="shared" ca="1" si="176"/>
        <v>1</v>
      </c>
      <c r="I319" cm="1">
        <f t="array" aca="1" ref="I319" ca="1">IF(H319=H318, I318, INDEX(Parties[Player ID], H319))</f>
        <v>1</v>
      </c>
      <c r="J319" t="str" cm="1">
        <f t="array" aca="1" ref="J319" ca="1">IF(I319=I318,J318, INDEX(Monsters[Name], I319))</f>
        <v>Hades</v>
      </c>
      <c r="K319" cm="1">
        <f t="array" aca="1" ref="K319" ca="1">IF(AND($H319=$H318, CF318=""), AO318, INDEX(Monsters[Health], $I319))</f>
        <v>34</v>
      </c>
      <c r="L319" cm="1">
        <f t="array" aca="1" ref="L319" ca="1">IF(AND($H319=$H318, $CF318=""), AP318, INDEX(Monsters[Stamina], $I319))</f>
        <v>60</v>
      </c>
      <c r="M319" s="19" cm="1">
        <f t="array" aca="1" ref="M319" ca="1">IF(AND($H319=$H318, $CF318=""), AQ318, INDEX(Monsters[Attack], $I319))</f>
        <v>70</v>
      </c>
      <c r="N319" s="19" cm="1">
        <f t="array" aca="1" ref="N319" ca="1">IF(AND($H319=$H318, $CF318=""), AR318, INDEX(Monsters[Defense], $I319))</f>
        <v>65</v>
      </c>
      <c r="O319" s="19" cm="1">
        <f t="array" aca="1" ref="O319" ca="1">IF(AND($H319=$H318, $CF318=""), AS318, INDEX(Monsters[Luck], $I319))</f>
        <v>50</v>
      </c>
      <c r="P319" cm="1">
        <f t="array" aca="1" ref="P319" ca="1">IF(I319=I318, P318, MATCH(INDEX(Monsters[Element], I319), Elements, 0))</f>
        <v>1</v>
      </c>
      <c r="Q319" s="4" cm="1">
        <f t="array" aca="1" ref="Q319" ca="1">INDEX(Monsters[Chance to Use 2], I319)</f>
        <v>0.55000000000000004</v>
      </c>
      <c r="R319" cm="1">
        <f t="array" aca="1" ref="R319" ca="1">INDEX(Monsters[Ability 1 ID], I319)</f>
        <v>1</v>
      </c>
      <c r="S319" cm="1">
        <f t="array" aca="1" ref="S319" ca="1">INDEX(Monsters[Ability 2 ID], I319)</f>
        <v>7</v>
      </c>
      <c r="T319" cm="1">
        <f t="array" aca="1" ref="T319" ca="1">INDEX(Abilities[Stamina Cost], R319)</f>
        <v>5</v>
      </c>
      <c r="U319" cm="1">
        <f t="array" aca="1" ref="U319" ca="1">INDEX(Abilities[Stamina Cost], S319)</f>
        <v>5</v>
      </c>
      <c r="V319">
        <f t="shared" ca="1" si="177"/>
        <v>1</v>
      </c>
      <c r="W319">
        <f t="shared" ca="1" si="178"/>
        <v>5</v>
      </c>
      <c r="X319">
        <f t="shared" ca="1" si="179"/>
        <v>5</v>
      </c>
      <c r="Y319">
        <f t="shared" ca="1" si="180"/>
        <v>1</v>
      </c>
      <c r="Z319">
        <f t="shared" ca="1" si="181"/>
        <v>1</v>
      </c>
      <c r="AA319" s="19" cm="1">
        <f t="array" aca="1" ref="AA319" ca="1">INDEX(Abilities[Element ID], $Z319)</f>
        <v>1</v>
      </c>
      <c r="AB319" s="19" cm="1">
        <f t="array" aca="1" ref="AB319" ca="1">INDEX(Abilities[Stamina Cost], $Z319)</f>
        <v>5</v>
      </c>
      <c r="AC319" s="19" cm="1">
        <f t="array" aca="1" ref="AC319" ca="1">INDEX(Abilities[Min Damage], $Z319)</f>
        <v>3.5</v>
      </c>
      <c r="AD319" s="19" cm="1">
        <f t="array" aca="1" ref="AD319" ca="1">INDEX(Abilities[Max Damage], $Z319)</f>
        <v>10</v>
      </c>
      <c r="AE319" s="15">
        <f t="shared" ca="1" si="182"/>
        <v>4.8931746337282105</v>
      </c>
      <c r="AF319" t="str" cm="1">
        <f t="array" aca="1" ref="AF319" ca="1">INDEX(Abilities[Special Effect], Z319)</f>
        <v>Hit Chance</v>
      </c>
      <c r="AG319" t="b" cm="1">
        <f t="array" aca="1" ref="AG319" ca="1">RAND() &lt;INDEX(Abilities[Effect Chance], Z319)*O319/100</f>
        <v>0</v>
      </c>
      <c r="AH319" t="str">
        <f t="shared" ca="1" si="183"/>
        <v/>
      </c>
      <c r="AI319" s="15">
        <f t="shared" ca="1" si="184"/>
        <v>0</v>
      </c>
      <c r="AJ319" s="15">
        <f t="shared" ca="1" si="162"/>
        <v>17.390564412403638</v>
      </c>
      <c r="AK319" t="b">
        <f t="shared" ca="1" si="185"/>
        <v>0</v>
      </c>
      <c r="AL319" t="b">
        <f ca="1">AND(AK319, H319=COUNTA(Parties[Player Party]))</f>
        <v>0</v>
      </c>
      <c r="AM319" s="15" cm="1">
        <f t="array" aca="1" ref="AM319" ca="1">INDEX(ElementMultiplier, BM319, P319)*100/N319</f>
        <v>1.5384615384615385</v>
      </c>
      <c r="AN319" s="15">
        <f t="shared" ca="1" si="163"/>
        <v>27</v>
      </c>
      <c r="AO319" s="19">
        <f t="shared" ca="1" si="164"/>
        <v>7</v>
      </c>
      <c r="AP319" s="19">
        <f t="shared" ca="1" si="165"/>
        <v>55</v>
      </c>
      <c r="AQ319" s="19">
        <f t="shared" ca="1" si="166"/>
        <v>70</v>
      </c>
      <c r="AR319" s="19">
        <f t="shared" ca="1" si="167"/>
        <v>59</v>
      </c>
      <c r="AS319" s="19">
        <f t="shared" ca="1" si="168"/>
        <v>50</v>
      </c>
      <c r="AT319">
        <f t="shared" ca="1" si="186"/>
        <v>1</v>
      </c>
      <c r="AU319" cm="1">
        <f t="array" aca="1" ref="AU319" ca="1">IF(AT319=AT318, AU318, INDEX(Parties[Opponent ID], AT319))</f>
        <v>8</v>
      </c>
      <c r="AV319" t="str" cm="1">
        <f t="array" aca="1" ref="AV319" ca="1">IF(AU319=AU318,AV318, INDEX(Monsters[Name], AU319))</f>
        <v>Ripper</v>
      </c>
      <c r="AW319" cm="1">
        <f t="array" aca="1" ref="AW319" ca="1">IF(AND($AT319=$AT318, $CF318=""), CA318, INDEX(Monsters[Health], $AU319))</f>
        <v>6</v>
      </c>
      <c r="AX319" cm="1">
        <f t="array" aca="1" ref="AX319" ca="1">IF(AND($AT319=$AT318, $CF318=""), CB318, INDEX(Monsters[Stamina], $AU319))</f>
        <v>69</v>
      </c>
      <c r="AY319" s="19" cm="1">
        <f t="array" aca="1" ref="AY319" ca="1">IF(AND($AT319=$AT318, $CF318=""), CC318, INDEX(Monsters[Attack], $AU319))</f>
        <v>100</v>
      </c>
      <c r="AZ319" s="19" cm="1">
        <f t="array" aca="1" ref="AZ319" ca="1">IF(AND($AT319=$AT318, $CF318=""), CD318, INDEX(Monsters[Defense], $AU319))</f>
        <v>22</v>
      </c>
      <c r="BA319" s="19" cm="1">
        <f t="array" aca="1" ref="BA319" ca="1">IF(AND($AT319=$AT318, $CF318=""), CE318, INDEX(Monsters[Luck], $AU319))</f>
        <v>70</v>
      </c>
      <c r="BB319" cm="1">
        <f t="array" aca="1" ref="BB319" ca="1">IF(AU319=AU318, BB318, MATCH(INDEX(Monsters[Element], AU319), Elements, 0))</f>
        <v>6</v>
      </c>
      <c r="BC319" s="4" cm="1">
        <f t="array" aca="1" ref="BC319" ca="1">INDEX(Monsters[Chance to Use 2], AU319)</f>
        <v>0.25</v>
      </c>
      <c r="BD319" cm="1">
        <f t="array" aca="1" ref="BD319" ca="1">INDEX(Monsters[Ability 1 ID], AU319)</f>
        <v>7</v>
      </c>
      <c r="BE319" cm="1">
        <f t="array" aca="1" ref="BE319" ca="1">INDEX(Monsters[Ability 2 ID], AU319)</f>
        <v>2</v>
      </c>
      <c r="BF319" cm="1">
        <f t="array" aca="1" ref="BF319" ca="1">INDEX(Abilities[Stamina Cost], BD319)</f>
        <v>5</v>
      </c>
      <c r="BG319" cm="1">
        <f t="array" aca="1" ref="BG319" ca="1">INDEX(Abilities[Stamina Cost], BE319)</f>
        <v>6</v>
      </c>
      <c r="BH319">
        <f t="shared" ca="1" si="187"/>
        <v>1</v>
      </c>
      <c r="BI319">
        <f t="shared" ca="1" si="188"/>
        <v>5</v>
      </c>
      <c r="BJ319">
        <f t="shared" ca="1" si="189"/>
        <v>6</v>
      </c>
      <c r="BK319">
        <f t="shared" ca="1" si="190"/>
        <v>2</v>
      </c>
      <c r="BL319">
        <f t="shared" ca="1" si="191"/>
        <v>2</v>
      </c>
      <c r="BM319" s="19" cm="1">
        <f t="array" aca="1" ref="BM319" ca="1">INDEX(Abilities[Element ID], $BL319)</f>
        <v>1</v>
      </c>
      <c r="BN319" s="19" cm="1">
        <f t="array" aca="1" ref="BN319" ca="1">INDEX(Abilities[Stamina Cost], $BL319)</f>
        <v>6</v>
      </c>
      <c r="BO319" s="19" cm="1">
        <f t="array" aca="1" ref="BO319" ca="1">INDEX(Abilities[Min Damage], $BL319)</f>
        <v>10</v>
      </c>
      <c r="BP319" s="19" cm="1">
        <f t="array" aca="1" ref="BP319" ca="1">INDEX(Abilities[Max Damage], $BL319)</f>
        <v>25</v>
      </c>
      <c r="BQ319" s="15">
        <f t="shared" ca="1" si="192"/>
        <v>17.390564412403638</v>
      </c>
      <c r="BR319" t="str" cm="1">
        <f t="array" aca="1" ref="BR319" ca="1">INDEX(Abilities[Special Effect], BL319)</f>
        <v>Sunder</v>
      </c>
      <c r="BS319" t="b" cm="1">
        <f t="array" aca="1" ref="BS319" ca="1">RAND() &lt;INDEX(Abilities[Effect Chance], BL319)*BA319/100</f>
        <v>1</v>
      </c>
      <c r="BT319" t="str">
        <f t="shared" ca="1" si="193"/>
        <v>Sunder</v>
      </c>
      <c r="BU319" s="15">
        <f t="shared" ca="1" si="194"/>
        <v>17.390564412403638</v>
      </c>
      <c r="BV319" s="15">
        <f t="shared" ca="1" si="169"/>
        <v>0</v>
      </c>
      <c r="BW319" t="b">
        <f t="shared" ca="1" si="195"/>
        <v>0</v>
      </c>
      <c r="BX319" t="b">
        <f ca="1">AND(BW319, AT319=COUNTA(Parties[Opponent Party]))</f>
        <v>0</v>
      </c>
      <c r="BY319" s="15" cm="1">
        <f t="array" aca="1" ref="BY319" ca="1">INDEX(ElementMultiplier, AA319, BB319)*100/AZ319</f>
        <v>6.8181818181818183</v>
      </c>
      <c r="BZ319" s="19">
        <f t="shared" ca="1" si="170"/>
        <v>0</v>
      </c>
      <c r="CA319" s="19">
        <f t="shared" ca="1" si="171"/>
        <v>6</v>
      </c>
      <c r="CB319" s="19">
        <f t="shared" ca="1" si="172"/>
        <v>63</v>
      </c>
      <c r="CC319" s="19">
        <f t="shared" ca="1" si="173"/>
        <v>100</v>
      </c>
      <c r="CD319" s="19">
        <f t="shared" ca="1" si="174"/>
        <v>22</v>
      </c>
      <c r="CE319" s="19">
        <f t="shared" ca="1" si="175"/>
        <v>70</v>
      </c>
      <c r="CF319" t="str">
        <f t="shared" ca="1" si="196"/>
        <v/>
      </c>
    </row>
    <row r="320" spans="8:84">
      <c r="H320">
        <f t="shared" ca="1" si="176"/>
        <v>1</v>
      </c>
      <c r="I320" cm="1">
        <f t="array" aca="1" ref="I320" ca="1">IF(H320=H319, I319, INDEX(Parties[Player ID], H320))</f>
        <v>1</v>
      </c>
      <c r="J320" t="str" cm="1">
        <f t="array" aca="1" ref="J320" ca="1">IF(I320=I319,J319, INDEX(Monsters[Name], I320))</f>
        <v>Hades</v>
      </c>
      <c r="K320" cm="1">
        <f t="array" aca="1" ref="K320" ca="1">IF(AND($H320=$H319, CF319=""), AO319, INDEX(Monsters[Health], $I320))</f>
        <v>7</v>
      </c>
      <c r="L320" cm="1">
        <f t="array" aca="1" ref="L320" ca="1">IF(AND($H320=$H319, $CF319=""), AP319, INDEX(Monsters[Stamina], $I320))</f>
        <v>55</v>
      </c>
      <c r="M320" s="19" cm="1">
        <f t="array" aca="1" ref="M320" ca="1">IF(AND($H320=$H319, $CF319=""), AQ319, INDEX(Monsters[Attack], $I320))</f>
        <v>70</v>
      </c>
      <c r="N320" s="19" cm="1">
        <f t="array" aca="1" ref="N320" ca="1">IF(AND($H320=$H319, $CF319=""), AR319, INDEX(Monsters[Defense], $I320))</f>
        <v>59</v>
      </c>
      <c r="O320" s="19" cm="1">
        <f t="array" aca="1" ref="O320" ca="1">IF(AND($H320=$H319, $CF319=""), AS319, INDEX(Monsters[Luck], $I320))</f>
        <v>50</v>
      </c>
      <c r="P320" cm="1">
        <f t="array" aca="1" ref="P320" ca="1">IF(I320=I319, P319, MATCH(INDEX(Monsters[Element], I320), Elements, 0))</f>
        <v>1</v>
      </c>
      <c r="Q320" s="4" cm="1">
        <f t="array" aca="1" ref="Q320" ca="1">INDEX(Monsters[Chance to Use 2], I320)</f>
        <v>0.55000000000000004</v>
      </c>
      <c r="R320" cm="1">
        <f t="array" aca="1" ref="R320" ca="1">INDEX(Monsters[Ability 1 ID], I320)</f>
        <v>1</v>
      </c>
      <c r="S320" cm="1">
        <f t="array" aca="1" ref="S320" ca="1">INDEX(Monsters[Ability 2 ID], I320)</f>
        <v>7</v>
      </c>
      <c r="T320" cm="1">
        <f t="array" aca="1" ref="T320" ca="1">INDEX(Abilities[Stamina Cost], R320)</f>
        <v>5</v>
      </c>
      <c r="U320" cm="1">
        <f t="array" aca="1" ref="U320" ca="1">INDEX(Abilities[Stamina Cost], S320)</f>
        <v>5</v>
      </c>
      <c r="V320">
        <f t="shared" ca="1" si="177"/>
        <v>1</v>
      </c>
      <c r="W320">
        <f t="shared" ca="1" si="178"/>
        <v>5</v>
      </c>
      <c r="X320">
        <f t="shared" ca="1" si="179"/>
        <v>5</v>
      </c>
      <c r="Y320">
        <f t="shared" ca="1" si="180"/>
        <v>2</v>
      </c>
      <c r="Z320">
        <f t="shared" ca="1" si="181"/>
        <v>7</v>
      </c>
      <c r="AA320" s="19" cm="1">
        <f t="array" aca="1" ref="AA320" ca="1">INDEX(Abilities[Element ID], $Z320)</f>
        <v>3</v>
      </c>
      <c r="AB320" s="19" cm="1">
        <f t="array" aca="1" ref="AB320" ca="1">INDEX(Abilities[Stamina Cost], $Z320)</f>
        <v>5</v>
      </c>
      <c r="AC320" s="19" cm="1">
        <f t="array" aca="1" ref="AC320" ca="1">INDEX(Abilities[Min Damage], $Z320)</f>
        <v>5</v>
      </c>
      <c r="AD320" s="19" cm="1">
        <f t="array" aca="1" ref="AD320" ca="1">INDEX(Abilities[Max Damage], $Z320)</f>
        <v>10</v>
      </c>
      <c r="AE320" s="15">
        <f t="shared" ca="1" si="182"/>
        <v>4.8511548212394553</v>
      </c>
      <c r="AF320" t="str" cm="1">
        <f t="array" aca="1" ref="AF320" ca="1">INDEX(Abilities[Special Effect], Z320)</f>
        <v>Fortify</v>
      </c>
      <c r="AG320" t="b" cm="1">
        <f t="array" aca="1" ref="AG320" ca="1">RAND() &lt;INDEX(Abilities[Effect Chance], Z320)*O320/100</f>
        <v>0</v>
      </c>
      <c r="AH320" t="str">
        <f t="shared" ca="1" si="183"/>
        <v/>
      </c>
      <c r="AI320" s="15">
        <f t="shared" ca="1" si="184"/>
        <v>4.8511548212394553</v>
      </c>
      <c r="AJ320" s="15">
        <f t="shared" ca="1" si="162"/>
        <v>6.4464755792588209</v>
      </c>
      <c r="AK320" t="b">
        <f t="shared" ca="1" si="185"/>
        <v>0</v>
      </c>
      <c r="AL320" t="b">
        <f ca="1">AND(AK320, H320=COUNTA(Parties[Player Party]))</f>
        <v>0</v>
      </c>
      <c r="AM320" s="15" cm="1">
        <f t="array" aca="1" ref="AM320" ca="1">INDEX(ElementMultiplier, BM320, P320)*100/N320</f>
        <v>0.84745762711864403</v>
      </c>
      <c r="AN320" s="15">
        <f t="shared" ca="1" si="163"/>
        <v>5</v>
      </c>
      <c r="AO320" s="19">
        <f t="shared" ca="1" si="164"/>
        <v>2</v>
      </c>
      <c r="AP320" s="19">
        <f t="shared" ca="1" si="165"/>
        <v>50</v>
      </c>
      <c r="AQ320" s="19">
        <f t="shared" ca="1" si="166"/>
        <v>70</v>
      </c>
      <c r="AR320" s="19">
        <f t="shared" ca="1" si="167"/>
        <v>59</v>
      </c>
      <c r="AS320" s="19">
        <f t="shared" ca="1" si="168"/>
        <v>50</v>
      </c>
      <c r="AT320">
        <f t="shared" ca="1" si="186"/>
        <v>1</v>
      </c>
      <c r="AU320" cm="1">
        <f t="array" aca="1" ref="AU320" ca="1">IF(AT320=AT319, AU319, INDEX(Parties[Opponent ID], AT320))</f>
        <v>8</v>
      </c>
      <c r="AV320" t="str" cm="1">
        <f t="array" aca="1" ref="AV320" ca="1">IF(AU320=AU319,AV319, INDEX(Monsters[Name], AU320))</f>
        <v>Ripper</v>
      </c>
      <c r="AW320" cm="1">
        <f t="array" aca="1" ref="AW320" ca="1">IF(AND($AT320=$AT319, $CF319=""), CA319, INDEX(Monsters[Health], $AU320))</f>
        <v>6</v>
      </c>
      <c r="AX320" cm="1">
        <f t="array" aca="1" ref="AX320" ca="1">IF(AND($AT320=$AT319, $CF319=""), CB319, INDEX(Monsters[Stamina], $AU320))</f>
        <v>63</v>
      </c>
      <c r="AY320" s="19" cm="1">
        <f t="array" aca="1" ref="AY320" ca="1">IF(AND($AT320=$AT319, $CF319=""), CC319, INDEX(Monsters[Attack], $AU320))</f>
        <v>100</v>
      </c>
      <c r="AZ320" s="19" cm="1">
        <f t="array" aca="1" ref="AZ320" ca="1">IF(AND($AT320=$AT319, $CF319=""), CD319, INDEX(Monsters[Defense], $AU320))</f>
        <v>22</v>
      </c>
      <c r="BA320" s="19" cm="1">
        <f t="array" aca="1" ref="BA320" ca="1">IF(AND($AT320=$AT319, $CF319=""), CE319, INDEX(Monsters[Luck], $AU320))</f>
        <v>70</v>
      </c>
      <c r="BB320" cm="1">
        <f t="array" aca="1" ref="BB320" ca="1">IF(AU320=AU319, BB319, MATCH(INDEX(Monsters[Element], AU320), Elements, 0))</f>
        <v>6</v>
      </c>
      <c r="BC320" s="4" cm="1">
        <f t="array" aca="1" ref="BC320" ca="1">INDEX(Monsters[Chance to Use 2], AU320)</f>
        <v>0.25</v>
      </c>
      <c r="BD320" cm="1">
        <f t="array" aca="1" ref="BD320" ca="1">INDEX(Monsters[Ability 1 ID], AU320)</f>
        <v>7</v>
      </c>
      <c r="BE320" cm="1">
        <f t="array" aca="1" ref="BE320" ca="1">INDEX(Monsters[Ability 2 ID], AU320)</f>
        <v>2</v>
      </c>
      <c r="BF320" cm="1">
        <f t="array" aca="1" ref="BF320" ca="1">INDEX(Abilities[Stamina Cost], BD320)</f>
        <v>5</v>
      </c>
      <c r="BG320" cm="1">
        <f t="array" aca="1" ref="BG320" ca="1">INDEX(Abilities[Stamina Cost], BE320)</f>
        <v>6</v>
      </c>
      <c r="BH320">
        <f t="shared" ca="1" si="187"/>
        <v>1</v>
      </c>
      <c r="BI320">
        <f t="shared" ca="1" si="188"/>
        <v>5</v>
      </c>
      <c r="BJ320">
        <f t="shared" ca="1" si="189"/>
        <v>6</v>
      </c>
      <c r="BK320">
        <f t="shared" ca="1" si="190"/>
        <v>1</v>
      </c>
      <c r="BL320">
        <f t="shared" ca="1" si="191"/>
        <v>7</v>
      </c>
      <c r="BM320" s="19" cm="1">
        <f t="array" aca="1" ref="BM320" ca="1">INDEX(Abilities[Element ID], $BL320)</f>
        <v>3</v>
      </c>
      <c r="BN320" s="19" cm="1">
        <f t="array" aca="1" ref="BN320" ca="1">INDEX(Abilities[Stamina Cost], $BL320)</f>
        <v>5</v>
      </c>
      <c r="BO320" s="19" cm="1">
        <f t="array" aca="1" ref="BO320" ca="1">INDEX(Abilities[Min Damage], $BL320)</f>
        <v>5</v>
      </c>
      <c r="BP320" s="19" cm="1">
        <f t="array" aca="1" ref="BP320" ca="1">INDEX(Abilities[Max Damage], $BL320)</f>
        <v>10</v>
      </c>
      <c r="BQ320" s="15">
        <f t="shared" ca="1" si="192"/>
        <v>6.4464755792588209</v>
      </c>
      <c r="BR320" t="str" cm="1">
        <f t="array" aca="1" ref="BR320" ca="1">INDEX(Abilities[Special Effect], BL320)</f>
        <v>Fortify</v>
      </c>
      <c r="BS320" t="b" cm="1">
        <f t="array" aca="1" ref="BS320" ca="1">RAND() &lt;INDEX(Abilities[Effect Chance], BL320)*BA320/100</f>
        <v>0</v>
      </c>
      <c r="BT320" t="str">
        <f t="shared" ca="1" si="193"/>
        <v/>
      </c>
      <c r="BU320" s="15">
        <f t="shared" ca="1" si="194"/>
        <v>6.4464755792588209</v>
      </c>
      <c r="BV320" s="15">
        <f t="shared" ca="1" si="169"/>
        <v>4.8511548212394553</v>
      </c>
      <c r="BW320" t="b">
        <f t="shared" ca="1" si="195"/>
        <v>1</v>
      </c>
      <c r="BX320" t="b">
        <f ca="1">AND(BW320, AT320=COUNTA(Parties[Opponent Party]))</f>
        <v>1</v>
      </c>
      <c r="BY320" s="15" cm="1">
        <f t="array" aca="1" ref="BY320" ca="1">INDEX(ElementMultiplier, AA320, BB320)*100/AZ320</f>
        <v>4.5454545454545459</v>
      </c>
      <c r="BZ320" s="19">
        <f t="shared" ca="1" si="170"/>
        <v>22</v>
      </c>
      <c r="CA320" s="19">
        <f t="shared" ca="1" si="171"/>
        <v>0</v>
      </c>
      <c r="CB320" s="19">
        <f t="shared" ca="1" si="172"/>
        <v>58</v>
      </c>
      <c r="CC320" s="19">
        <f t="shared" ca="1" si="173"/>
        <v>100</v>
      </c>
      <c r="CD320" s="19">
        <f t="shared" ca="1" si="174"/>
        <v>22</v>
      </c>
      <c r="CE320" s="19">
        <f t="shared" ca="1" si="175"/>
        <v>70</v>
      </c>
      <c r="CF320" t="str">
        <f t="shared" ca="1" si="196"/>
        <v>Player</v>
      </c>
    </row>
    <row r="321" spans="8:84">
      <c r="H321">
        <f t="shared" ca="1" si="176"/>
        <v>1</v>
      </c>
      <c r="I321" cm="1">
        <f t="array" aca="1" ref="I321" ca="1">IF(H321=H320, I320, INDEX(Parties[Player ID], H321))</f>
        <v>1</v>
      </c>
      <c r="J321" t="str" cm="1">
        <f t="array" aca="1" ref="J321" ca="1">IF(I321=I320,J320, INDEX(Monsters[Name], I321))</f>
        <v>Hades</v>
      </c>
      <c r="K321" cm="1">
        <f t="array" aca="1" ref="K321" ca="1">IF(AND($H321=$H320, CF320=""), AO320, INDEX(Monsters[Health], $I321))</f>
        <v>80</v>
      </c>
      <c r="L321" cm="1">
        <f t="array" aca="1" ref="L321" ca="1">IF(AND($H321=$H320, $CF320=""), AP320, INDEX(Monsters[Stamina], $I321))</f>
        <v>80</v>
      </c>
      <c r="M321" s="19" cm="1">
        <f t="array" aca="1" ref="M321" ca="1">IF(AND($H321=$H320, $CF320=""), AQ320, INDEX(Monsters[Attack], $I321))</f>
        <v>70</v>
      </c>
      <c r="N321" s="19" cm="1">
        <f t="array" aca="1" ref="N321" ca="1">IF(AND($H321=$H320, $CF320=""), AR320, INDEX(Monsters[Defense], $I321))</f>
        <v>65</v>
      </c>
      <c r="O321" s="19" cm="1">
        <f t="array" aca="1" ref="O321" ca="1">IF(AND($H321=$H320, $CF320=""), AS320, INDEX(Monsters[Luck], $I321))</f>
        <v>50</v>
      </c>
      <c r="P321" cm="1">
        <f t="array" aca="1" ref="P321" ca="1">IF(I321=I320, P320, MATCH(INDEX(Monsters[Element], I321), Elements, 0))</f>
        <v>1</v>
      </c>
      <c r="Q321" s="4" cm="1">
        <f t="array" aca="1" ref="Q321" ca="1">INDEX(Monsters[Chance to Use 2], I321)</f>
        <v>0.55000000000000004</v>
      </c>
      <c r="R321" cm="1">
        <f t="array" aca="1" ref="R321" ca="1">INDEX(Monsters[Ability 1 ID], I321)</f>
        <v>1</v>
      </c>
      <c r="S321" cm="1">
        <f t="array" aca="1" ref="S321" ca="1">INDEX(Monsters[Ability 2 ID], I321)</f>
        <v>7</v>
      </c>
      <c r="T321" cm="1">
        <f t="array" aca="1" ref="T321" ca="1">INDEX(Abilities[Stamina Cost], R321)</f>
        <v>5</v>
      </c>
      <c r="U321" cm="1">
        <f t="array" aca="1" ref="U321" ca="1">INDEX(Abilities[Stamina Cost], S321)</f>
        <v>5</v>
      </c>
      <c r="V321">
        <f t="shared" ca="1" si="177"/>
        <v>1</v>
      </c>
      <c r="W321">
        <f t="shared" ca="1" si="178"/>
        <v>5</v>
      </c>
      <c r="X321">
        <f t="shared" ca="1" si="179"/>
        <v>5</v>
      </c>
      <c r="Y321">
        <f t="shared" ca="1" si="180"/>
        <v>2</v>
      </c>
      <c r="Z321">
        <f t="shared" ca="1" si="181"/>
        <v>7</v>
      </c>
      <c r="AA321" s="19" cm="1">
        <f t="array" aca="1" ref="AA321" ca="1">INDEX(Abilities[Element ID], $Z321)</f>
        <v>3</v>
      </c>
      <c r="AB321" s="19" cm="1">
        <f t="array" aca="1" ref="AB321" ca="1">INDEX(Abilities[Stamina Cost], $Z321)</f>
        <v>5</v>
      </c>
      <c r="AC321" s="19" cm="1">
        <f t="array" aca="1" ref="AC321" ca="1">INDEX(Abilities[Min Damage], $Z321)</f>
        <v>5</v>
      </c>
      <c r="AD321" s="19" cm="1">
        <f t="array" aca="1" ref="AD321" ca="1">INDEX(Abilities[Max Damage], $Z321)</f>
        <v>10</v>
      </c>
      <c r="AE321" s="15">
        <f t="shared" ca="1" si="182"/>
        <v>3.6412942078107893</v>
      </c>
      <c r="AF321" t="str" cm="1">
        <f t="array" aca="1" ref="AF321" ca="1">INDEX(Abilities[Special Effect], Z321)</f>
        <v>Fortify</v>
      </c>
      <c r="AG321" t="b" cm="1">
        <f t="array" aca="1" ref="AG321" ca="1">RAND() &lt;INDEX(Abilities[Effect Chance], Z321)*O321/100</f>
        <v>1</v>
      </c>
      <c r="AH321" t="str">
        <f t="shared" ca="1" si="183"/>
        <v>Fortify</v>
      </c>
      <c r="AI321" s="15">
        <f t="shared" ca="1" si="184"/>
        <v>3.6412942078107893</v>
      </c>
      <c r="AJ321" s="15">
        <f t="shared" ca="1" si="162"/>
        <v>6.987275867295244</v>
      </c>
      <c r="AK321" t="b">
        <f t="shared" ca="1" si="185"/>
        <v>0</v>
      </c>
      <c r="AL321" t="b">
        <f ca="1">AND(AK321, H321=COUNTA(Parties[Player Party]))</f>
        <v>0</v>
      </c>
      <c r="AM321" s="15" cm="1">
        <f t="array" aca="1" ref="AM321" ca="1">INDEX(ElementMultiplier, BM321, P321)*100/N321</f>
        <v>0.76923076923076927</v>
      </c>
      <c r="AN321" s="15">
        <f t="shared" ca="1" si="163"/>
        <v>5</v>
      </c>
      <c r="AO321" s="19">
        <f t="shared" ca="1" si="164"/>
        <v>75</v>
      </c>
      <c r="AP321" s="19">
        <f t="shared" ca="1" si="165"/>
        <v>75</v>
      </c>
      <c r="AQ321" s="19">
        <f t="shared" ca="1" si="166"/>
        <v>70</v>
      </c>
      <c r="AR321" s="19">
        <f t="shared" ca="1" si="167"/>
        <v>72</v>
      </c>
      <c r="AS321" s="19">
        <f t="shared" ca="1" si="168"/>
        <v>50</v>
      </c>
      <c r="AT321">
        <f t="shared" ca="1" si="186"/>
        <v>1</v>
      </c>
      <c r="AU321" cm="1">
        <f t="array" aca="1" ref="AU321" ca="1">IF(AT321=AT320, AU320, INDEX(Parties[Opponent ID], AT321))</f>
        <v>8</v>
      </c>
      <c r="AV321" t="str" cm="1">
        <f t="array" aca="1" ref="AV321" ca="1">IF(AU321=AU320,AV320, INDEX(Monsters[Name], AU321))</f>
        <v>Ripper</v>
      </c>
      <c r="AW321" cm="1">
        <f t="array" aca="1" ref="AW321" ca="1">IF(AND($AT321=$AT320, $CF320=""), CA320, INDEX(Monsters[Health], $AU321))</f>
        <v>120</v>
      </c>
      <c r="AX321" cm="1">
        <f t="array" aca="1" ref="AX321" ca="1">IF(AND($AT321=$AT320, $CF320=""), CB320, INDEX(Monsters[Stamina], $AU321))</f>
        <v>90</v>
      </c>
      <c r="AY321" s="19" cm="1">
        <f t="array" aca="1" ref="AY321" ca="1">IF(AND($AT321=$AT320, $CF320=""), CC320, INDEX(Monsters[Attack], $AU321))</f>
        <v>100</v>
      </c>
      <c r="AZ321" s="19" cm="1">
        <f t="array" aca="1" ref="AZ321" ca="1">IF(AND($AT321=$AT320, $CF320=""), CD320, INDEX(Monsters[Defense], $AU321))</f>
        <v>18</v>
      </c>
      <c r="BA321" s="19" cm="1">
        <f t="array" aca="1" ref="BA321" ca="1">IF(AND($AT321=$AT320, $CF320=""), CE320, INDEX(Monsters[Luck], $AU321))</f>
        <v>70</v>
      </c>
      <c r="BB321" cm="1">
        <f t="array" aca="1" ref="BB321" ca="1">IF(AU321=AU320, BB320, MATCH(INDEX(Monsters[Element], AU321), Elements, 0))</f>
        <v>6</v>
      </c>
      <c r="BC321" s="4" cm="1">
        <f t="array" aca="1" ref="BC321" ca="1">INDEX(Monsters[Chance to Use 2], AU321)</f>
        <v>0.25</v>
      </c>
      <c r="BD321" cm="1">
        <f t="array" aca="1" ref="BD321" ca="1">INDEX(Monsters[Ability 1 ID], AU321)</f>
        <v>7</v>
      </c>
      <c r="BE321" cm="1">
        <f t="array" aca="1" ref="BE321" ca="1">INDEX(Monsters[Ability 2 ID], AU321)</f>
        <v>2</v>
      </c>
      <c r="BF321" cm="1">
        <f t="array" aca="1" ref="BF321" ca="1">INDEX(Abilities[Stamina Cost], BD321)</f>
        <v>5</v>
      </c>
      <c r="BG321" cm="1">
        <f t="array" aca="1" ref="BG321" ca="1">INDEX(Abilities[Stamina Cost], BE321)</f>
        <v>6</v>
      </c>
      <c r="BH321">
        <f t="shared" ca="1" si="187"/>
        <v>1</v>
      </c>
      <c r="BI321">
        <f t="shared" ca="1" si="188"/>
        <v>5</v>
      </c>
      <c r="BJ321">
        <f t="shared" ca="1" si="189"/>
        <v>6</v>
      </c>
      <c r="BK321">
        <f t="shared" ca="1" si="190"/>
        <v>1</v>
      </c>
      <c r="BL321">
        <f t="shared" ca="1" si="191"/>
        <v>7</v>
      </c>
      <c r="BM321" s="19" cm="1">
        <f t="array" aca="1" ref="BM321" ca="1">INDEX(Abilities[Element ID], $BL321)</f>
        <v>3</v>
      </c>
      <c r="BN321" s="19" cm="1">
        <f t="array" aca="1" ref="BN321" ca="1">INDEX(Abilities[Stamina Cost], $BL321)</f>
        <v>5</v>
      </c>
      <c r="BO321" s="19" cm="1">
        <f t="array" aca="1" ref="BO321" ca="1">INDEX(Abilities[Min Damage], $BL321)</f>
        <v>5</v>
      </c>
      <c r="BP321" s="19" cm="1">
        <f t="array" aca="1" ref="BP321" ca="1">INDEX(Abilities[Max Damage], $BL321)</f>
        <v>10</v>
      </c>
      <c r="BQ321" s="15">
        <f t="shared" ca="1" si="192"/>
        <v>6.987275867295244</v>
      </c>
      <c r="BR321" t="str" cm="1">
        <f t="array" aca="1" ref="BR321" ca="1">INDEX(Abilities[Special Effect], BL321)</f>
        <v>Fortify</v>
      </c>
      <c r="BS321" t="b" cm="1">
        <f t="array" aca="1" ref="BS321" ca="1">RAND() &lt;INDEX(Abilities[Effect Chance], BL321)*BA321/100</f>
        <v>0</v>
      </c>
      <c r="BT321" t="str">
        <f t="shared" ca="1" si="193"/>
        <v/>
      </c>
      <c r="BU321" s="15">
        <f t="shared" ca="1" si="194"/>
        <v>6.987275867295244</v>
      </c>
      <c r="BV321" s="15">
        <f t="shared" ca="1" si="169"/>
        <v>3.6412942078107893</v>
      </c>
      <c r="BW321" t="b">
        <f t="shared" ca="1" si="195"/>
        <v>0</v>
      </c>
      <c r="BX321" t="b">
        <f ca="1">AND(BW321, AT321=COUNTA(Parties[Opponent Party]))</f>
        <v>0</v>
      </c>
      <c r="BY321" s="15" cm="1">
        <f t="array" aca="1" ref="BY321" ca="1">INDEX(ElementMultiplier, AA321, BB321)*100/AZ321</f>
        <v>5.5555555555555554</v>
      </c>
      <c r="BZ321" s="19">
        <f t="shared" ca="1" si="170"/>
        <v>20</v>
      </c>
      <c r="CA321" s="19">
        <f t="shared" ca="1" si="171"/>
        <v>100</v>
      </c>
      <c r="CB321" s="19">
        <f t="shared" ca="1" si="172"/>
        <v>85</v>
      </c>
      <c r="CC321" s="19">
        <f t="shared" ca="1" si="173"/>
        <v>100</v>
      </c>
      <c r="CD321" s="19">
        <f t="shared" ca="1" si="174"/>
        <v>18</v>
      </c>
      <c r="CE321" s="19">
        <f t="shared" ca="1" si="175"/>
        <v>70</v>
      </c>
      <c r="CF321" t="str">
        <f t="shared" ca="1" si="196"/>
        <v/>
      </c>
    </row>
    <row r="322" spans="8:84">
      <c r="H322">
        <f t="shared" ca="1" si="176"/>
        <v>1</v>
      </c>
      <c r="I322" cm="1">
        <f t="array" aca="1" ref="I322" ca="1">IF(H322=H321, I321, INDEX(Parties[Player ID], H322))</f>
        <v>1</v>
      </c>
      <c r="J322" t="str" cm="1">
        <f t="array" aca="1" ref="J322" ca="1">IF(I322=I321,J321, INDEX(Monsters[Name], I322))</f>
        <v>Hades</v>
      </c>
      <c r="K322" cm="1">
        <f t="array" aca="1" ref="K322" ca="1">IF(AND($H322=$H321, CF321=""), AO321, INDEX(Monsters[Health], $I322))</f>
        <v>75</v>
      </c>
      <c r="L322" cm="1">
        <f t="array" aca="1" ref="L322" ca="1">IF(AND($H322=$H321, $CF321=""), AP321, INDEX(Monsters[Stamina], $I322))</f>
        <v>75</v>
      </c>
      <c r="M322" s="19" cm="1">
        <f t="array" aca="1" ref="M322" ca="1">IF(AND($H322=$H321, $CF321=""), AQ321, INDEX(Monsters[Attack], $I322))</f>
        <v>70</v>
      </c>
      <c r="N322" s="19" cm="1">
        <f t="array" aca="1" ref="N322" ca="1">IF(AND($H322=$H321, $CF321=""), AR321, INDEX(Monsters[Defense], $I322))</f>
        <v>72</v>
      </c>
      <c r="O322" s="19" cm="1">
        <f t="array" aca="1" ref="O322" ca="1">IF(AND($H322=$H321, $CF321=""), AS321, INDEX(Monsters[Luck], $I322))</f>
        <v>50</v>
      </c>
      <c r="P322" cm="1">
        <f t="array" aca="1" ref="P322" ca="1">IF(I322=I321, P321, MATCH(INDEX(Monsters[Element], I322), Elements, 0))</f>
        <v>1</v>
      </c>
      <c r="Q322" s="4" cm="1">
        <f t="array" aca="1" ref="Q322" ca="1">INDEX(Monsters[Chance to Use 2], I322)</f>
        <v>0.55000000000000004</v>
      </c>
      <c r="R322" cm="1">
        <f t="array" aca="1" ref="R322" ca="1">INDEX(Monsters[Ability 1 ID], I322)</f>
        <v>1</v>
      </c>
      <c r="S322" cm="1">
        <f t="array" aca="1" ref="S322" ca="1">INDEX(Monsters[Ability 2 ID], I322)</f>
        <v>7</v>
      </c>
      <c r="T322" cm="1">
        <f t="array" aca="1" ref="T322" ca="1">INDEX(Abilities[Stamina Cost], R322)</f>
        <v>5</v>
      </c>
      <c r="U322" cm="1">
        <f t="array" aca="1" ref="U322" ca="1">INDEX(Abilities[Stamina Cost], S322)</f>
        <v>5</v>
      </c>
      <c r="V322">
        <f t="shared" ca="1" si="177"/>
        <v>1</v>
      </c>
      <c r="W322">
        <f t="shared" ca="1" si="178"/>
        <v>5</v>
      </c>
      <c r="X322">
        <f t="shared" ca="1" si="179"/>
        <v>5</v>
      </c>
      <c r="Y322">
        <f t="shared" ca="1" si="180"/>
        <v>1</v>
      </c>
      <c r="Z322">
        <f t="shared" ca="1" si="181"/>
        <v>1</v>
      </c>
      <c r="AA322" s="19" cm="1">
        <f t="array" aca="1" ref="AA322" ca="1">INDEX(Abilities[Element ID], $Z322)</f>
        <v>1</v>
      </c>
      <c r="AB322" s="19" cm="1">
        <f t="array" aca="1" ref="AB322" ca="1">INDEX(Abilities[Stamina Cost], $Z322)</f>
        <v>5</v>
      </c>
      <c r="AC322" s="19" cm="1">
        <f t="array" aca="1" ref="AC322" ca="1">INDEX(Abilities[Min Damage], $Z322)</f>
        <v>3.5</v>
      </c>
      <c r="AD322" s="19" cm="1">
        <f t="array" aca="1" ref="AD322" ca="1">INDEX(Abilities[Max Damage], $Z322)</f>
        <v>10</v>
      </c>
      <c r="AE322" s="15">
        <f t="shared" ca="1" si="182"/>
        <v>4.1419009002659859</v>
      </c>
      <c r="AF322" t="str" cm="1">
        <f t="array" aca="1" ref="AF322" ca="1">INDEX(Abilities[Special Effect], Z322)</f>
        <v>Hit Chance</v>
      </c>
      <c r="AG322" t="b" cm="1">
        <f t="array" aca="1" ref="AG322" ca="1">RAND() &lt;INDEX(Abilities[Effect Chance], Z322)*O322/100</f>
        <v>0</v>
      </c>
      <c r="AH322" t="str">
        <f t="shared" ca="1" si="183"/>
        <v/>
      </c>
      <c r="AI322" s="15">
        <f t="shared" ca="1" si="184"/>
        <v>0</v>
      </c>
      <c r="AJ322" s="15">
        <f t="shared" ca="1" si="162"/>
        <v>8.2934962033732571</v>
      </c>
      <c r="AK322" t="b">
        <f t="shared" ca="1" si="185"/>
        <v>0</v>
      </c>
      <c r="AL322" t="b">
        <f ca="1">AND(AK322, H322=COUNTA(Parties[Player Party]))</f>
        <v>0</v>
      </c>
      <c r="AM322" s="15" cm="1">
        <f t="array" aca="1" ref="AM322" ca="1">INDEX(ElementMultiplier, BM322, P322)*100/N322</f>
        <v>0.69444444444444442</v>
      </c>
      <c r="AN322" s="15">
        <f t="shared" ca="1" si="163"/>
        <v>6</v>
      </c>
      <c r="AO322" s="19">
        <f t="shared" ca="1" si="164"/>
        <v>69</v>
      </c>
      <c r="AP322" s="19">
        <f t="shared" ca="1" si="165"/>
        <v>70</v>
      </c>
      <c r="AQ322" s="19">
        <f t="shared" ca="1" si="166"/>
        <v>70</v>
      </c>
      <c r="AR322" s="19">
        <f t="shared" ca="1" si="167"/>
        <v>72</v>
      </c>
      <c r="AS322" s="19">
        <f t="shared" ca="1" si="168"/>
        <v>50</v>
      </c>
      <c r="AT322">
        <f t="shared" ca="1" si="186"/>
        <v>1</v>
      </c>
      <c r="AU322" cm="1">
        <f t="array" aca="1" ref="AU322" ca="1">IF(AT322=AT321, AU321, INDEX(Parties[Opponent ID], AT322))</f>
        <v>8</v>
      </c>
      <c r="AV322" t="str" cm="1">
        <f t="array" aca="1" ref="AV322" ca="1">IF(AU322=AU321,AV321, INDEX(Monsters[Name], AU322))</f>
        <v>Ripper</v>
      </c>
      <c r="AW322" cm="1">
        <f t="array" aca="1" ref="AW322" ca="1">IF(AND($AT322=$AT321, $CF321=""), CA321, INDEX(Monsters[Health], $AU322))</f>
        <v>100</v>
      </c>
      <c r="AX322" cm="1">
        <f t="array" aca="1" ref="AX322" ca="1">IF(AND($AT322=$AT321, $CF321=""), CB321, INDEX(Monsters[Stamina], $AU322))</f>
        <v>85</v>
      </c>
      <c r="AY322" s="19" cm="1">
        <f t="array" aca="1" ref="AY322" ca="1">IF(AND($AT322=$AT321, $CF321=""), CC321, INDEX(Monsters[Attack], $AU322))</f>
        <v>100</v>
      </c>
      <c r="AZ322" s="19" cm="1">
        <f t="array" aca="1" ref="AZ322" ca="1">IF(AND($AT322=$AT321, $CF321=""), CD321, INDEX(Monsters[Defense], $AU322))</f>
        <v>18</v>
      </c>
      <c r="BA322" s="19" cm="1">
        <f t="array" aca="1" ref="BA322" ca="1">IF(AND($AT322=$AT321, $CF321=""), CE321, INDEX(Monsters[Luck], $AU322))</f>
        <v>70</v>
      </c>
      <c r="BB322" cm="1">
        <f t="array" aca="1" ref="BB322" ca="1">IF(AU322=AU321, BB321, MATCH(INDEX(Monsters[Element], AU322), Elements, 0))</f>
        <v>6</v>
      </c>
      <c r="BC322" s="4" cm="1">
        <f t="array" aca="1" ref="BC322" ca="1">INDEX(Monsters[Chance to Use 2], AU322)</f>
        <v>0.25</v>
      </c>
      <c r="BD322" cm="1">
        <f t="array" aca="1" ref="BD322" ca="1">INDEX(Monsters[Ability 1 ID], AU322)</f>
        <v>7</v>
      </c>
      <c r="BE322" cm="1">
        <f t="array" aca="1" ref="BE322" ca="1">INDEX(Monsters[Ability 2 ID], AU322)</f>
        <v>2</v>
      </c>
      <c r="BF322" cm="1">
        <f t="array" aca="1" ref="BF322" ca="1">INDEX(Abilities[Stamina Cost], BD322)</f>
        <v>5</v>
      </c>
      <c r="BG322" cm="1">
        <f t="array" aca="1" ref="BG322" ca="1">INDEX(Abilities[Stamina Cost], BE322)</f>
        <v>6</v>
      </c>
      <c r="BH322">
        <f t="shared" ca="1" si="187"/>
        <v>1</v>
      </c>
      <c r="BI322">
        <f t="shared" ca="1" si="188"/>
        <v>5</v>
      </c>
      <c r="BJ322">
        <f t="shared" ca="1" si="189"/>
        <v>6</v>
      </c>
      <c r="BK322">
        <f t="shared" ca="1" si="190"/>
        <v>1</v>
      </c>
      <c r="BL322">
        <f t="shared" ca="1" si="191"/>
        <v>7</v>
      </c>
      <c r="BM322" s="19" cm="1">
        <f t="array" aca="1" ref="BM322" ca="1">INDEX(Abilities[Element ID], $BL322)</f>
        <v>3</v>
      </c>
      <c r="BN322" s="19" cm="1">
        <f t="array" aca="1" ref="BN322" ca="1">INDEX(Abilities[Stamina Cost], $BL322)</f>
        <v>5</v>
      </c>
      <c r="BO322" s="19" cm="1">
        <f t="array" aca="1" ref="BO322" ca="1">INDEX(Abilities[Min Damage], $BL322)</f>
        <v>5</v>
      </c>
      <c r="BP322" s="19" cm="1">
        <f t="array" aca="1" ref="BP322" ca="1">INDEX(Abilities[Max Damage], $BL322)</f>
        <v>10</v>
      </c>
      <c r="BQ322" s="15">
        <f t="shared" ca="1" si="192"/>
        <v>8.2934962033732571</v>
      </c>
      <c r="BR322" t="str" cm="1">
        <f t="array" aca="1" ref="BR322" ca="1">INDEX(Abilities[Special Effect], BL322)</f>
        <v>Fortify</v>
      </c>
      <c r="BS322" t="b" cm="1">
        <f t="array" aca="1" ref="BS322" ca="1">RAND() &lt;INDEX(Abilities[Effect Chance], BL322)*BA322/100</f>
        <v>0</v>
      </c>
      <c r="BT322" t="str">
        <f t="shared" ca="1" si="193"/>
        <v/>
      </c>
      <c r="BU322" s="15">
        <f t="shared" ca="1" si="194"/>
        <v>8.2934962033732571</v>
      </c>
      <c r="BV322" s="15">
        <f t="shared" ca="1" si="169"/>
        <v>0</v>
      </c>
      <c r="BW322" t="b">
        <f t="shared" ca="1" si="195"/>
        <v>0</v>
      </c>
      <c r="BX322" t="b">
        <f ca="1">AND(BW322, AT322=COUNTA(Parties[Opponent Party]))</f>
        <v>0</v>
      </c>
      <c r="BY322" s="15" cm="1">
        <f t="array" aca="1" ref="BY322" ca="1">INDEX(ElementMultiplier, AA322, BB322)*100/AZ322</f>
        <v>8.3333333333333339</v>
      </c>
      <c r="BZ322" s="19">
        <f t="shared" ca="1" si="170"/>
        <v>0</v>
      </c>
      <c r="CA322" s="19">
        <f t="shared" ca="1" si="171"/>
        <v>100</v>
      </c>
      <c r="CB322" s="19">
        <f t="shared" ca="1" si="172"/>
        <v>80</v>
      </c>
      <c r="CC322" s="19">
        <f t="shared" ca="1" si="173"/>
        <v>100</v>
      </c>
      <c r="CD322" s="19">
        <f t="shared" ca="1" si="174"/>
        <v>18</v>
      </c>
      <c r="CE322" s="19">
        <f t="shared" ca="1" si="175"/>
        <v>70</v>
      </c>
      <c r="CF322" t="str">
        <f t="shared" ca="1" si="196"/>
        <v/>
      </c>
    </row>
    <row r="323" spans="8:84">
      <c r="H323">
        <f t="shared" ca="1" si="176"/>
        <v>1</v>
      </c>
      <c r="I323" cm="1">
        <f t="array" aca="1" ref="I323" ca="1">IF(H323=H322, I322, INDEX(Parties[Player ID], H323))</f>
        <v>1</v>
      </c>
      <c r="J323" t="str" cm="1">
        <f t="array" aca="1" ref="J323" ca="1">IF(I323=I322,J322, INDEX(Monsters[Name], I323))</f>
        <v>Hades</v>
      </c>
      <c r="K323" cm="1">
        <f t="array" aca="1" ref="K323" ca="1">IF(AND($H323=$H322, CF322=""), AO322, INDEX(Monsters[Health], $I323))</f>
        <v>69</v>
      </c>
      <c r="L323" cm="1">
        <f t="array" aca="1" ref="L323" ca="1">IF(AND($H323=$H322, $CF322=""), AP322, INDEX(Monsters[Stamina], $I323))</f>
        <v>70</v>
      </c>
      <c r="M323" s="19" cm="1">
        <f t="array" aca="1" ref="M323" ca="1">IF(AND($H323=$H322, $CF322=""), AQ322, INDEX(Monsters[Attack], $I323))</f>
        <v>70</v>
      </c>
      <c r="N323" s="19" cm="1">
        <f t="array" aca="1" ref="N323" ca="1">IF(AND($H323=$H322, $CF322=""), AR322, INDEX(Monsters[Defense], $I323))</f>
        <v>72</v>
      </c>
      <c r="O323" s="19" cm="1">
        <f t="array" aca="1" ref="O323" ca="1">IF(AND($H323=$H322, $CF322=""), AS322, INDEX(Monsters[Luck], $I323))</f>
        <v>50</v>
      </c>
      <c r="P323" cm="1">
        <f t="array" aca="1" ref="P323" ca="1">IF(I323=I322, P322, MATCH(INDEX(Monsters[Element], I323), Elements, 0))</f>
        <v>1</v>
      </c>
      <c r="Q323" s="4" cm="1">
        <f t="array" aca="1" ref="Q323" ca="1">INDEX(Monsters[Chance to Use 2], I323)</f>
        <v>0.55000000000000004</v>
      </c>
      <c r="R323" cm="1">
        <f t="array" aca="1" ref="R323" ca="1">INDEX(Monsters[Ability 1 ID], I323)</f>
        <v>1</v>
      </c>
      <c r="S323" cm="1">
        <f t="array" aca="1" ref="S323" ca="1">INDEX(Monsters[Ability 2 ID], I323)</f>
        <v>7</v>
      </c>
      <c r="T323" cm="1">
        <f t="array" aca="1" ref="T323" ca="1">INDEX(Abilities[Stamina Cost], R323)</f>
        <v>5</v>
      </c>
      <c r="U323" cm="1">
        <f t="array" aca="1" ref="U323" ca="1">INDEX(Abilities[Stamina Cost], S323)</f>
        <v>5</v>
      </c>
      <c r="V323">
        <f t="shared" ca="1" si="177"/>
        <v>1</v>
      </c>
      <c r="W323">
        <f t="shared" ca="1" si="178"/>
        <v>5</v>
      </c>
      <c r="X323">
        <f t="shared" ca="1" si="179"/>
        <v>5</v>
      </c>
      <c r="Y323">
        <f t="shared" ca="1" si="180"/>
        <v>1</v>
      </c>
      <c r="Z323">
        <f t="shared" ca="1" si="181"/>
        <v>1</v>
      </c>
      <c r="AA323" s="19" cm="1">
        <f t="array" aca="1" ref="AA323" ca="1">INDEX(Abilities[Element ID], $Z323)</f>
        <v>1</v>
      </c>
      <c r="AB323" s="19" cm="1">
        <f t="array" aca="1" ref="AB323" ca="1">INDEX(Abilities[Stamina Cost], $Z323)</f>
        <v>5</v>
      </c>
      <c r="AC323" s="19" cm="1">
        <f t="array" aca="1" ref="AC323" ca="1">INDEX(Abilities[Min Damage], $Z323)</f>
        <v>3.5</v>
      </c>
      <c r="AD323" s="19" cm="1">
        <f t="array" aca="1" ref="AD323" ca="1">INDEX(Abilities[Max Damage], $Z323)</f>
        <v>10</v>
      </c>
      <c r="AE323" s="15">
        <f t="shared" ca="1" si="182"/>
        <v>4.8572099943236289</v>
      </c>
      <c r="AF323" t="str" cm="1">
        <f t="array" aca="1" ref="AF323" ca="1">INDEX(Abilities[Special Effect], Z323)</f>
        <v>Hit Chance</v>
      </c>
      <c r="AG323" t="b" cm="1">
        <f t="array" aca="1" ref="AG323" ca="1">RAND() &lt;INDEX(Abilities[Effect Chance], Z323)*O323/100</f>
        <v>1</v>
      </c>
      <c r="AH323" t="str">
        <f t="shared" ca="1" si="183"/>
        <v>Hit Chance</v>
      </c>
      <c r="AI323" s="15">
        <f t="shared" ca="1" si="184"/>
        <v>4.8572099943236289</v>
      </c>
      <c r="AJ323" s="15">
        <f t="shared" ca="1" si="162"/>
        <v>17.368774925446601</v>
      </c>
      <c r="AK323" t="b">
        <f t="shared" ca="1" si="185"/>
        <v>0</v>
      </c>
      <c r="AL323" t="b">
        <f ca="1">AND(AK323, H323=COUNTA(Parties[Player Party]))</f>
        <v>0</v>
      </c>
      <c r="AM323" s="15" cm="1">
        <f t="array" aca="1" ref="AM323" ca="1">INDEX(ElementMultiplier, BM323, P323)*100/N323</f>
        <v>1.3888888888888888</v>
      </c>
      <c r="AN323" s="15">
        <f t="shared" ca="1" si="163"/>
        <v>24</v>
      </c>
      <c r="AO323" s="19">
        <f t="shared" ca="1" si="164"/>
        <v>45</v>
      </c>
      <c r="AP323" s="19">
        <f t="shared" ca="1" si="165"/>
        <v>65</v>
      </c>
      <c r="AQ323" s="19">
        <f t="shared" ca="1" si="166"/>
        <v>70</v>
      </c>
      <c r="AR323" s="19">
        <f t="shared" ca="1" si="167"/>
        <v>65</v>
      </c>
      <c r="AS323" s="19">
        <f t="shared" ca="1" si="168"/>
        <v>50</v>
      </c>
      <c r="AT323">
        <f t="shared" ca="1" si="186"/>
        <v>1</v>
      </c>
      <c r="AU323" cm="1">
        <f t="array" aca="1" ref="AU323" ca="1">IF(AT323=AT322, AU322, INDEX(Parties[Opponent ID], AT323))</f>
        <v>8</v>
      </c>
      <c r="AV323" t="str" cm="1">
        <f t="array" aca="1" ref="AV323" ca="1">IF(AU323=AU322,AV322, INDEX(Monsters[Name], AU323))</f>
        <v>Ripper</v>
      </c>
      <c r="AW323" cm="1">
        <f t="array" aca="1" ref="AW323" ca="1">IF(AND($AT323=$AT322, $CF322=""), CA322, INDEX(Monsters[Health], $AU323))</f>
        <v>100</v>
      </c>
      <c r="AX323" cm="1">
        <f t="array" aca="1" ref="AX323" ca="1">IF(AND($AT323=$AT322, $CF322=""), CB322, INDEX(Monsters[Stamina], $AU323))</f>
        <v>80</v>
      </c>
      <c r="AY323" s="19" cm="1">
        <f t="array" aca="1" ref="AY323" ca="1">IF(AND($AT323=$AT322, $CF322=""), CC322, INDEX(Monsters[Attack], $AU323))</f>
        <v>100</v>
      </c>
      <c r="AZ323" s="19" cm="1">
        <f t="array" aca="1" ref="AZ323" ca="1">IF(AND($AT323=$AT322, $CF322=""), CD322, INDEX(Monsters[Defense], $AU323))</f>
        <v>18</v>
      </c>
      <c r="BA323" s="19" cm="1">
        <f t="array" aca="1" ref="BA323" ca="1">IF(AND($AT323=$AT322, $CF322=""), CE322, INDEX(Monsters[Luck], $AU323))</f>
        <v>70</v>
      </c>
      <c r="BB323" cm="1">
        <f t="array" aca="1" ref="BB323" ca="1">IF(AU323=AU322, BB322, MATCH(INDEX(Monsters[Element], AU323), Elements, 0))</f>
        <v>6</v>
      </c>
      <c r="BC323" s="4" cm="1">
        <f t="array" aca="1" ref="BC323" ca="1">INDEX(Monsters[Chance to Use 2], AU323)</f>
        <v>0.25</v>
      </c>
      <c r="BD323" cm="1">
        <f t="array" aca="1" ref="BD323" ca="1">INDEX(Monsters[Ability 1 ID], AU323)</f>
        <v>7</v>
      </c>
      <c r="BE323" cm="1">
        <f t="array" aca="1" ref="BE323" ca="1">INDEX(Monsters[Ability 2 ID], AU323)</f>
        <v>2</v>
      </c>
      <c r="BF323" cm="1">
        <f t="array" aca="1" ref="BF323" ca="1">INDEX(Abilities[Stamina Cost], BD323)</f>
        <v>5</v>
      </c>
      <c r="BG323" cm="1">
        <f t="array" aca="1" ref="BG323" ca="1">INDEX(Abilities[Stamina Cost], BE323)</f>
        <v>6</v>
      </c>
      <c r="BH323">
        <f t="shared" ca="1" si="187"/>
        <v>1</v>
      </c>
      <c r="BI323">
        <f t="shared" ca="1" si="188"/>
        <v>5</v>
      </c>
      <c r="BJ323">
        <f t="shared" ca="1" si="189"/>
        <v>6</v>
      </c>
      <c r="BK323">
        <f t="shared" ca="1" si="190"/>
        <v>2</v>
      </c>
      <c r="BL323">
        <f t="shared" ca="1" si="191"/>
        <v>2</v>
      </c>
      <c r="BM323" s="19" cm="1">
        <f t="array" aca="1" ref="BM323" ca="1">INDEX(Abilities[Element ID], $BL323)</f>
        <v>1</v>
      </c>
      <c r="BN323" s="19" cm="1">
        <f t="array" aca="1" ref="BN323" ca="1">INDEX(Abilities[Stamina Cost], $BL323)</f>
        <v>6</v>
      </c>
      <c r="BO323" s="19" cm="1">
        <f t="array" aca="1" ref="BO323" ca="1">INDEX(Abilities[Min Damage], $BL323)</f>
        <v>10</v>
      </c>
      <c r="BP323" s="19" cm="1">
        <f t="array" aca="1" ref="BP323" ca="1">INDEX(Abilities[Max Damage], $BL323)</f>
        <v>25</v>
      </c>
      <c r="BQ323" s="15">
        <f t="shared" ca="1" si="192"/>
        <v>17.368774925446601</v>
      </c>
      <c r="BR323" t="str" cm="1">
        <f t="array" aca="1" ref="BR323" ca="1">INDEX(Abilities[Special Effect], BL323)</f>
        <v>Sunder</v>
      </c>
      <c r="BS323" t="b" cm="1">
        <f t="array" aca="1" ref="BS323" ca="1">RAND() &lt;INDEX(Abilities[Effect Chance], BL323)*BA323/100</f>
        <v>1</v>
      </c>
      <c r="BT323" t="str">
        <f t="shared" ca="1" si="193"/>
        <v>Sunder</v>
      </c>
      <c r="BU323" s="15">
        <f t="shared" ca="1" si="194"/>
        <v>17.368774925446601</v>
      </c>
      <c r="BV323" s="15">
        <f t="shared" ca="1" si="169"/>
        <v>4.8572099943236289</v>
      </c>
      <c r="BW323" t="b">
        <f t="shared" ca="1" si="195"/>
        <v>0</v>
      </c>
      <c r="BX323" t="b">
        <f ca="1">AND(BW323, AT323=COUNTA(Parties[Opponent Party]))</f>
        <v>0</v>
      </c>
      <c r="BY323" s="15" cm="1">
        <f t="array" aca="1" ref="BY323" ca="1">INDEX(ElementMultiplier, AA323, BB323)*100/AZ323</f>
        <v>8.3333333333333339</v>
      </c>
      <c r="BZ323" s="19">
        <f t="shared" ca="1" si="170"/>
        <v>40</v>
      </c>
      <c r="CA323" s="19">
        <f t="shared" ca="1" si="171"/>
        <v>60</v>
      </c>
      <c r="CB323" s="19">
        <f t="shared" ca="1" si="172"/>
        <v>74</v>
      </c>
      <c r="CC323" s="19">
        <f t="shared" ca="1" si="173"/>
        <v>100</v>
      </c>
      <c r="CD323" s="19">
        <f t="shared" ca="1" si="174"/>
        <v>18</v>
      </c>
      <c r="CE323" s="19">
        <f t="shared" ca="1" si="175"/>
        <v>70</v>
      </c>
      <c r="CF323" t="str">
        <f t="shared" ca="1" si="196"/>
        <v/>
      </c>
    </row>
    <row r="324" spans="8:84">
      <c r="H324">
        <f t="shared" ca="1" si="176"/>
        <v>1</v>
      </c>
      <c r="I324" cm="1">
        <f t="array" aca="1" ref="I324" ca="1">IF(H324=H323, I323, INDEX(Parties[Player ID], H324))</f>
        <v>1</v>
      </c>
      <c r="J324" t="str" cm="1">
        <f t="array" aca="1" ref="J324" ca="1">IF(I324=I323,J323, INDEX(Monsters[Name], I324))</f>
        <v>Hades</v>
      </c>
      <c r="K324" cm="1">
        <f t="array" aca="1" ref="K324" ca="1">IF(AND($H324=$H323, CF323=""), AO323, INDEX(Monsters[Health], $I324))</f>
        <v>45</v>
      </c>
      <c r="L324" cm="1">
        <f t="array" aca="1" ref="L324" ca="1">IF(AND($H324=$H323, $CF323=""), AP323, INDEX(Monsters[Stamina], $I324))</f>
        <v>65</v>
      </c>
      <c r="M324" s="19" cm="1">
        <f t="array" aca="1" ref="M324" ca="1">IF(AND($H324=$H323, $CF323=""), AQ323, INDEX(Monsters[Attack], $I324))</f>
        <v>70</v>
      </c>
      <c r="N324" s="19" cm="1">
        <f t="array" aca="1" ref="N324" ca="1">IF(AND($H324=$H323, $CF323=""), AR323, INDEX(Monsters[Defense], $I324))</f>
        <v>65</v>
      </c>
      <c r="O324" s="19" cm="1">
        <f t="array" aca="1" ref="O324" ca="1">IF(AND($H324=$H323, $CF323=""), AS323, INDEX(Monsters[Luck], $I324))</f>
        <v>50</v>
      </c>
      <c r="P324" cm="1">
        <f t="array" aca="1" ref="P324" ca="1">IF(I324=I323, P323, MATCH(INDEX(Monsters[Element], I324), Elements, 0))</f>
        <v>1</v>
      </c>
      <c r="Q324" s="4" cm="1">
        <f t="array" aca="1" ref="Q324" ca="1">INDEX(Monsters[Chance to Use 2], I324)</f>
        <v>0.55000000000000004</v>
      </c>
      <c r="R324" cm="1">
        <f t="array" aca="1" ref="R324" ca="1">INDEX(Monsters[Ability 1 ID], I324)</f>
        <v>1</v>
      </c>
      <c r="S324" cm="1">
        <f t="array" aca="1" ref="S324" ca="1">INDEX(Monsters[Ability 2 ID], I324)</f>
        <v>7</v>
      </c>
      <c r="T324" cm="1">
        <f t="array" aca="1" ref="T324" ca="1">INDEX(Abilities[Stamina Cost], R324)</f>
        <v>5</v>
      </c>
      <c r="U324" cm="1">
        <f t="array" aca="1" ref="U324" ca="1">INDEX(Abilities[Stamina Cost], S324)</f>
        <v>5</v>
      </c>
      <c r="V324">
        <f t="shared" ca="1" si="177"/>
        <v>1</v>
      </c>
      <c r="W324">
        <f t="shared" ca="1" si="178"/>
        <v>5</v>
      </c>
      <c r="X324">
        <f t="shared" ca="1" si="179"/>
        <v>5</v>
      </c>
      <c r="Y324">
        <f t="shared" ca="1" si="180"/>
        <v>1</v>
      </c>
      <c r="Z324">
        <f t="shared" ca="1" si="181"/>
        <v>1</v>
      </c>
      <c r="AA324" s="19" cm="1">
        <f t="array" aca="1" ref="AA324" ca="1">INDEX(Abilities[Element ID], $Z324)</f>
        <v>1</v>
      </c>
      <c r="AB324" s="19" cm="1">
        <f t="array" aca="1" ref="AB324" ca="1">INDEX(Abilities[Stamina Cost], $Z324)</f>
        <v>5</v>
      </c>
      <c r="AC324" s="19" cm="1">
        <f t="array" aca="1" ref="AC324" ca="1">INDEX(Abilities[Min Damage], $Z324)</f>
        <v>3.5</v>
      </c>
      <c r="AD324" s="19" cm="1">
        <f t="array" aca="1" ref="AD324" ca="1">INDEX(Abilities[Max Damage], $Z324)</f>
        <v>10</v>
      </c>
      <c r="AE324" s="15">
        <f t="shared" ca="1" si="182"/>
        <v>5.3724341328043934</v>
      </c>
      <c r="AF324" t="str" cm="1">
        <f t="array" aca="1" ref="AF324" ca="1">INDEX(Abilities[Special Effect], Z324)</f>
        <v>Hit Chance</v>
      </c>
      <c r="AG324" t="b" cm="1">
        <f t="array" aca="1" ref="AG324" ca="1">RAND() &lt;INDEX(Abilities[Effect Chance], Z324)*O324/100</f>
        <v>0</v>
      </c>
      <c r="AH324" t="str">
        <f t="shared" ca="1" si="183"/>
        <v/>
      </c>
      <c r="AI324" s="15">
        <f t="shared" ca="1" si="184"/>
        <v>0</v>
      </c>
      <c r="AJ324" s="15">
        <f t="shared" ref="AJ324:AJ364" ca="1" si="197">IF(AH324="Dodge", BU324*0, BU324)</f>
        <v>7.850834197232663</v>
      </c>
      <c r="AK324" t="b">
        <f t="shared" ca="1" si="185"/>
        <v>0</v>
      </c>
      <c r="AL324" t="b">
        <f ca="1">AND(AK324, H324=COUNTA(Parties[Player Party]))</f>
        <v>0</v>
      </c>
      <c r="AM324" s="15" cm="1">
        <f t="array" aca="1" ref="AM324" ca="1">INDEX(ElementMultiplier, BM324, P324)*100/N324</f>
        <v>0.76923076923076927</v>
      </c>
      <c r="AN324" s="15">
        <f t="shared" ref="AN324:AN364" ca="1" si="198">ROUND(AM324*AJ324, 0)</f>
        <v>6</v>
      </c>
      <c r="AO324" s="19">
        <f t="shared" ref="AO324:AO364" ca="1" si="199">IF(AH324="Restore",MAX(K$3,0),MAX(K324-AN324,0))</f>
        <v>39</v>
      </c>
      <c r="AP324" s="19">
        <f t="shared" ref="AP324:AP364" ca="1" si="200">IF(AH324="Restore",MAX(L$3,0),MAX(L324-AB324,0))</f>
        <v>60</v>
      </c>
      <c r="AQ324" s="19">
        <f t="shared" ref="AQ324:AQ364" ca="1" si="201">ROUND(M324*IF($BT324="Weaken", 0.9, 1)*IF($AH324="Focus", 1.1, 1) * IF($AH324="Restore", M324=M$3,1), 0)</f>
        <v>70</v>
      </c>
      <c r="AR324" s="19">
        <f t="shared" ref="AR324:AR364" ca="1" si="202">ROUND(N324*IF($BT324="Sunder", 0.9, 1)*IF($AH324="Fortify", 1.1, 1) * IF($AH324="Restore", N324=N$3,1), 0)</f>
        <v>65</v>
      </c>
      <c r="AS324" s="19">
        <f t="shared" ref="AS324:AS364" ca="1" si="203">ROUND(O324*IF($BT324="Unlucky", 0.9, 1)*IF($AH324="Lucky", 1.1, 1) * IF($AH324="Restore", O324=O$3,1), 0)</f>
        <v>50</v>
      </c>
      <c r="AT324">
        <f t="shared" ca="1" si="186"/>
        <v>1</v>
      </c>
      <c r="AU324" cm="1">
        <f t="array" aca="1" ref="AU324" ca="1">IF(AT324=AT323, AU323, INDEX(Parties[Opponent ID], AT324))</f>
        <v>8</v>
      </c>
      <c r="AV324" t="str" cm="1">
        <f t="array" aca="1" ref="AV324" ca="1">IF(AU324=AU323,AV323, INDEX(Monsters[Name], AU324))</f>
        <v>Ripper</v>
      </c>
      <c r="AW324" cm="1">
        <f t="array" aca="1" ref="AW324" ca="1">IF(AND($AT324=$AT323, $CF323=""), CA323, INDEX(Monsters[Health], $AU324))</f>
        <v>60</v>
      </c>
      <c r="AX324" cm="1">
        <f t="array" aca="1" ref="AX324" ca="1">IF(AND($AT324=$AT323, $CF323=""), CB323, INDEX(Monsters[Stamina], $AU324))</f>
        <v>74</v>
      </c>
      <c r="AY324" s="19" cm="1">
        <f t="array" aca="1" ref="AY324" ca="1">IF(AND($AT324=$AT323, $CF323=""), CC323, INDEX(Monsters[Attack], $AU324))</f>
        <v>100</v>
      </c>
      <c r="AZ324" s="19" cm="1">
        <f t="array" aca="1" ref="AZ324" ca="1">IF(AND($AT324=$AT323, $CF323=""), CD323, INDEX(Monsters[Defense], $AU324))</f>
        <v>18</v>
      </c>
      <c r="BA324" s="19" cm="1">
        <f t="array" aca="1" ref="BA324" ca="1">IF(AND($AT324=$AT323, $CF323=""), CE323, INDEX(Monsters[Luck], $AU324))</f>
        <v>70</v>
      </c>
      <c r="BB324" cm="1">
        <f t="array" aca="1" ref="BB324" ca="1">IF(AU324=AU323, BB323, MATCH(INDEX(Monsters[Element], AU324), Elements, 0))</f>
        <v>6</v>
      </c>
      <c r="BC324" s="4" cm="1">
        <f t="array" aca="1" ref="BC324" ca="1">INDEX(Monsters[Chance to Use 2], AU324)</f>
        <v>0.25</v>
      </c>
      <c r="BD324" cm="1">
        <f t="array" aca="1" ref="BD324" ca="1">INDEX(Monsters[Ability 1 ID], AU324)</f>
        <v>7</v>
      </c>
      <c r="BE324" cm="1">
        <f t="array" aca="1" ref="BE324" ca="1">INDEX(Monsters[Ability 2 ID], AU324)</f>
        <v>2</v>
      </c>
      <c r="BF324" cm="1">
        <f t="array" aca="1" ref="BF324" ca="1">INDEX(Abilities[Stamina Cost], BD324)</f>
        <v>5</v>
      </c>
      <c r="BG324" cm="1">
        <f t="array" aca="1" ref="BG324" ca="1">INDEX(Abilities[Stamina Cost], BE324)</f>
        <v>6</v>
      </c>
      <c r="BH324">
        <f t="shared" ca="1" si="187"/>
        <v>1</v>
      </c>
      <c r="BI324">
        <f t="shared" ca="1" si="188"/>
        <v>5</v>
      </c>
      <c r="BJ324">
        <f t="shared" ca="1" si="189"/>
        <v>6</v>
      </c>
      <c r="BK324">
        <f t="shared" ca="1" si="190"/>
        <v>1</v>
      </c>
      <c r="BL324">
        <f t="shared" ca="1" si="191"/>
        <v>7</v>
      </c>
      <c r="BM324" s="19" cm="1">
        <f t="array" aca="1" ref="BM324" ca="1">INDEX(Abilities[Element ID], $BL324)</f>
        <v>3</v>
      </c>
      <c r="BN324" s="19" cm="1">
        <f t="array" aca="1" ref="BN324" ca="1">INDEX(Abilities[Stamina Cost], $BL324)</f>
        <v>5</v>
      </c>
      <c r="BO324" s="19" cm="1">
        <f t="array" aca="1" ref="BO324" ca="1">INDEX(Abilities[Min Damage], $BL324)</f>
        <v>5</v>
      </c>
      <c r="BP324" s="19" cm="1">
        <f t="array" aca="1" ref="BP324" ca="1">INDEX(Abilities[Max Damage], $BL324)</f>
        <v>10</v>
      </c>
      <c r="BQ324" s="15">
        <f t="shared" ca="1" si="192"/>
        <v>7.850834197232663</v>
      </c>
      <c r="BR324" t="str" cm="1">
        <f t="array" aca="1" ref="BR324" ca="1">INDEX(Abilities[Special Effect], BL324)</f>
        <v>Fortify</v>
      </c>
      <c r="BS324" t="b" cm="1">
        <f t="array" aca="1" ref="BS324" ca="1">RAND() &lt;INDEX(Abilities[Effect Chance], BL324)*BA324/100</f>
        <v>0</v>
      </c>
      <c r="BT324" t="str">
        <f t="shared" ca="1" si="193"/>
        <v/>
      </c>
      <c r="BU324" s="15">
        <f t="shared" ca="1" si="194"/>
        <v>7.850834197232663</v>
      </c>
      <c r="BV324" s="15">
        <f t="shared" ref="BV324:BV364" ca="1" si="204">IF(BT324="Dodge", AI324*0, AI324 )</f>
        <v>0</v>
      </c>
      <c r="BW324" t="b">
        <f t="shared" ca="1" si="195"/>
        <v>0</v>
      </c>
      <c r="BX324" t="b">
        <f ca="1">AND(BW324, AT324=COUNTA(Parties[Opponent Party]))</f>
        <v>0</v>
      </c>
      <c r="BY324" s="15" cm="1">
        <f t="array" aca="1" ref="BY324" ca="1">INDEX(ElementMultiplier, AA324, BB324)*100/AZ324</f>
        <v>8.3333333333333339</v>
      </c>
      <c r="BZ324" s="19">
        <f t="shared" ref="BZ324:BZ364" ca="1" si="205">ROUND(BV324*BY324, 0)</f>
        <v>0</v>
      </c>
      <c r="CA324" s="19">
        <f t="shared" ref="CA324:CA364" ca="1" si="206">IF(BT324="Restore", MAX(AW$3,0), MAX(AW324-BZ324,0))</f>
        <v>60</v>
      </c>
      <c r="CB324" s="19">
        <f t="shared" ref="CB324:CB364" ca="1" si="207">IF(BT324="Restore",MAX(AX$3,0),MAX(AX324-BN324,0))</f>
        <v>69</v>
      </c>
      <c r="CC324" s="19">
        <f t="shared" ref="CC324:CC364" ca="1" si="208">ROUND(AY324 * IF($AH324="Weaken", 0.9, 1) * IF($BT324="Focus", 1.1, 1) * IF($BT324="Restore", AY324=AY$3, 1), 0)</f>
        <v>100</v>
      </c>
      <c r="CD324" s="19">
        <f t="shared" ref="CD324:CD364" ca="1" si="209">ROUND(AZ324 * IF($AH324="Sunder", 0.9, 1) * IF($BT324="Fortify", 1.1, 1) * IF($BT324="Restore", AZ324=AZ$3, 1), 0)</f>
        <v>18</v>
      </c>
      <c r="CE324" s="19">
        <f t="shared" ref="CE324:CE364" ca="1" si="210">ROUND(BA324 * IF($AH324="Unlucky", 0.9, 1) * IF($BT324="Lucky", 1.1, 1) * IF($BT324="Restore", BA324=BA$3, 1), 0)</f>
        <v>70</v>
      </c>
      <c r="CF324" t="str">
        <f t="shared" ca="1" si="196"/>
        <v/>
      </c>
    </row>
    <row r="325" spans="8:84">
      <c r="H325">
        <f t="shared" ca="1" si="176"/>
        <v>1</v>
      </c>
      <c r="I325" cm="1">
        <f t="array" aca="1" ref="I325" ca="1">IF(H325=H324, I324, INDEX(Parties[Player ID], H325))</f>
        <v>1</v>
      </c>
      <c r="J325" t="str" cm="1">
        <f t="array" aca="1" ref="J325" ca="1">IF(I325=I324,J324, INDEX(Monsters[Name], I325))</f>
        <v>Hades</v>
      </c>
      <c r="K325" cm="1">
        <f t="array" aca="1" ref="K325" ca="1">IF(AND($H325=$H324, CF324=""), AO324, INDEX(Monsters[Health], $I325))</f>
        <v>39</v>
      </c>
      <c r="L325" cm="1">
        <f t="array" aca="1" ref="L325" ca="1">IF(AND($H325=$H324, $CF324=""), AP324, INDEX(Monsters[Stamina], $I325))</f>
        <v>60</v>
      </c>
      <c r="M325" s="19" cm="1">
        <f t="array" aca="1" ref="M325" ca="1">IF(AND($H325=$H324, $CF324=""), AQ324, INDEX(Monsters[Attack], $I325))</f>
        <v>70</v>
      </c>
      <c r="N325" s="19" cm="1">
        <f t="array" aca="1" ref="N325" ca="1">IF(AND($H325=$H324, $CF324=""), AR324, INDEX(Monsters[Defense], $I325))</f>
        <v>65</v>
      </c>
      <c r="O325" s="19" cm="1">
        <f t="array" aca="1" ref="O325" ca="1">IF(AND($H325=$H324, $CF324=""), AS324, INDEX(Monsters[Luck], $I325))</f>
        <v>50</v>
      </c>
      <c r="P325" cm="1">
        <f t="array" aca="1" ref="P325" ca="1">IF(I325=I324, P324, MATCH(INDEX(Monsters[Element], I325), Elements, 0))</f>
        <v>1</v>
      </c>
      <c r="Q325" s="4" cm="1">
        <f t="array" aca="1" ref="Q325" ca="1">INDEX(Monsters[Chance to Use 2], I325)</f>
        <v>0.55000000000000004</v>
      </c>
      <c r="R325" cm="1">
        <f t="array" aca="1" ref="R325" ca="1">INDEX(Monsters[Ability 1 ID], I325)</f>
        <v>1</v>
      </c>
      <c r="S325" cm="1">
        <f t="array" aca="1" ref="S325" ca="1">INDEX(Monsters[Ability 2 ID], I325)</f>
        <v>7</v>
      </c>
      <c r="T325" cm="1">
        <f t="array" aca="1" ref="T325" ca="1">INDEX(Abilities[Stamina Cost], R325)</f>
        <v>5</v>
      </c>
      <c r="U325" cm="1">
        <f t="array" aca="1" ref="U325" ca="1">INDEX(Abilities[Stamina Cost], S325)</f>
        <v>5</v>
      </c>
      <c r="V325">
        <f t="shared" ca="1" si="177"/>
        <v>1</v>
      </c>
      <c r="W325">
        <f t="shared" ca="1" si="178"/>
        <v>5</v>
      </c>
      <c r="X325">
        <f t="shared" ca="1" si="179"/>
        <v>5</v>
      </c>
      <c r="Y325">
        <f t="shared" ca="1" si="180"/>
        <v>1</v>
      </c>
      <c r="Z325">
        <f t="shared" ca="1" si="181"/>
        <v>1</v>
      </c>
      <c r="AA325" s="19" cm="1">
        <f t="array" aca="1" ref="AA325" ca="1">INDEX(Abilities[Element ID], $Z325)</f>
        <v>1</v>
      </c>
      <c r="AB325" s="19" cm="1">
        <f t="array" aca="1" ref="AB325" ca="1">INDEX(Abilities[Stamina Cost], $Z325)</f>
        <v>5</v>
      </c>
      <c r="AC325" s="19" cm="1">
        <f t="array" aca="1" ref="AC325" ca="1">INDEX(Abilities[Min Damage], $Z325)</f>
        <v>3.5</v>
      </c>
      <c r="AD325" s="19" cm="1">
        <f t="array" aca="1" ref="AD325" ca="1">INDEX(Abilities[Max Damage], $Z325)</f>
        <v>10</v>
      </c>
      <c r="AE325" s="15">
        <f t="shared" ca="1" si="182"/>
        <v>5.1135082848830651</v>
      </c>
      <c r="AF325" t="str" cm="1">
        <f t="array" aca="1" ref="AF325" ca="1">INDEX(Abilities[Special Effect], Z325)</f>
        <v>Hit Chance</v>
      </c>
      <c r="AG325" t="b" cm="1">
        <f t="array" aca="1" ref="AG325" ca="1">RAND() &lt;INDEX(Abilities[Effect Chance], Z325)*O325/100</f>
        <v>0</v>
      </c>
      <c r="AH325" t="str">
        <f t="shared" ca="1" si="183"/>
        <v/>
      </c>
      <c r="AI325" s="15">
        <f t="shared" ca="1" si="184"/>
        <v>0</v>
      </c>
      <c r="AJ325" s="15">
        <f t="shared" ca="1" si="197"/>
        <v>7.9337657578602752</v>
      </c>
      <c r="AK325" t="b">
        <f t="shared" ca="1" si="185"/>
        <v>0</v>
      </c>
      <c r="AL325" t="b">
        <f ca="1">AND(AK325, H325=COUNTA(Parties[Player Party]))</f>
        <v>0</v>
      </c>
      <c r="AM325" s="15" cm="1">
        <f t="array" aca="1" ref="AM325" ca="1">INDEX(ElementMultiplier, BM325, P325)*100/N325</f>
        <v>0.76923076923076927</v>
      </c>
      <c r="AN325" s="15">
        <f t="shared" ca="1" si="198"/>
        <v>6</v>
      </c>
      <c r="AO325" s="19">
        <f t="shared" ca="1" si="199"/>
        <v>33</v>
      </c>
      <c r="AP325" s="19">
        <f t="shared" ca="1" si="200"/>
        <v>55</v>
      </c>
      <c r="AQ325" s="19">
        <f t="shared" ca="1" si="201"/>
        <v>70</v>
      </c>
      <c r="AR325" s="19">
        <f t="shared" ca="1" si="202"/>
        <v>65</v>
      </c>
      <c r="AS325" s="19">
        <f t="shared" ca="1" si="203"/>
        <v>50</v>
      </c>
      <c r="AT325">
        <f t="shared" ca="1" si="186"/>
        <v>1</v>
      </c>
      <c r="AU325" cm="1">
        <f t="array" aca="1" ref="AU325" ca="1">IF(AT325=AT324, AU324, INDEX(Parties[Opponent ID], AT325))</f>
        <v>8</v>
      </c>
      <c r="AV325" t="str" cm="1">
        <f t="array" aca="1" ref="AV325" ca="1">IF(AU325=AU324,AV324, INDEX(Monsters[Name], AU325))</f>
        <v>Ripper</v>
      </c>
      <c r="AW325" cm="1">
        <f t="array" aca="1" ref="AW325" ca="1">IF(AND($AT325=$AT324, $CF324=""), CA324, INDEX(Monsters[Health], $AU325))</f>
        <v>60</v>
      </c>
      <c r="AX325" cm="1">
        <f t="array" aca="1" ref="AX325" ca="1">IF(AND($AT325=$AT324, $CF324=""), CB324, INDEX(Monsters[Stamina], $AU325))</f>
        <v>69</v>
      </c>
      <c r="AY325" s="19" cm="1">
        <f t="array" aca="1" ref="AY325" ca="1">IF(AND($AT325=$AT324, $CF324=""), CC324, INDEX(Monsters[Attack], $AU325))</f>
        <v>100</v>
      </c>
      <c r="AZ325" s="19" cm="1">
        <f t="array" aca="1" ref="AZ325" ca="1">IF(AND($AT325=$AT324, $CF324=""), CD324, INDEX(Monsters[Defense], $AU325))</f>
        <v>18</v>
      </c>
      <c r="BA325" s="19" cm="1">
        <f t="array" aca="1" ref="BA325" ca="1">IF(AND($AT325=$AT324, $CF324=""), CE324, INDEX(Monsters[Luck], $AU325))</f>
        <v>70</v>
      </c>
      <c r="BB325" cm="1">
        <f t="array" aca="1" ref="BB325" ca="1">IF(AU325=AU324, BB324, MATCH(INDEX(Monsters[Element], AU325), Elements, 0))</f>
        <v>6</v>
      </c>
      <c r="BC325" s="4" cm="1">
        <f t="array" aca="1" ref="BC325" ca="1">INDEX(Monsters[Chance to Use 2], AU325)</f>
        <v>0.25</v>
      </c>
      <c r="BD325" cm="1">
        <f t="array" aca="1" ref="BD325" ca="1">INDEX(Monsters[Ability 1 ID], AU325)</f>
        <v>7</v>
      </c>
      <c r="BE325" cm="1">
        <f t="array" aca="1" ref="BE325" ca="1">INDEX(Monsters[Ability 2 ID], AU325)</f>
        <v>2</v>
      </c>
      <c r="BF325" cm="1">
        <f t="array" aca="1" ref="BF325" ca="1">INDEX(Abilities[Stamina Cost], BD325)</f>
        <v>5</v>
      </c>
      <c r="BG325" cm="1">
        <f t="array" aca="1" ref="BG325" ca="1">INDEX(Abilities[Stamina Cost], BE325)</f>
        <v>6</v>
      </c>
      <c r="BH325">
        <f t="shared" ca="1" si="187"/>
        <v>1</v>
      </c>
      <c r="BI325">
        <f t="shared" ca="1" si="188"/>
        <v>5</v>
      </c>
      <c r="BJ325">
        <f t="shared" ca="1" si="189"/>
        <v>6</v>
      </c>
      <c r="BK325">
        <f t="shared" ca="1" si="190"/>
        <v>1</v>
      </c>
      <c r="BL325">
        <f t="shared" ca="1" si="191"/>
        <v>7</v>
      </c>
      <c r="BM325" s="19" cm="1">
        <f t="array" aca="1" ref="BM325" ca="1">INDEX(Abilities[Element ID], $BL325)</f>
        <v>3</v>
      </c>
      <c r="BN325" s="19" cm="1">
        <f t="array" aca="1" ref="BN325" ca="1">INDEX(Abilities[Stamina Cost], $BL325)</f>
        <v>5</v>
      </c>
      <c r="BO325" s="19" cm="1">
        <f t="array" aca="1" ref="BO325" ca="1">INDEX(Abilities[Min Damage], $BL325)</f>
        <v>5</v>
      </c>
      <c r="BP325" s="19" cm="1">
        <f t="array" aca="1" ref="BP325" ca="1">INDEX(Abilities[Max Damage], $BL325)</f>
        <v>10</v>
      </c>
      <c r="BQ325" s="15">
        <f t="shared" ca="1" si="192"/>
        <v>7.9337657578602752</v>
      </c>
      <c r="BR325" t="str" cm="1">
        <f t="array" aca="1" ref="BR325" ca="1">INDEX(Abilities[Special Effect], BL325)</f>
        <v>Fortify</v>
      </c>
      <c r="BS325" t="b" cm="1">
        <f t="array" aca="1" ref="BS325" ca="1">RAND() &lt;INDEX(Abilities[Effect Chance], BL325)*BA325/100</f>
        <v>0</v>
      </c>
      <c r="BT325" t="str">
        <f t="shared" ca="1" si="193"/>
        <v/>
      </c>
      <c r="BU325" s="15">
        <f t="shared" ca="1" si="194"/>
        <v>7.9337657578602752</v>
      </c>
      <c r="BV325" s="15">
        <f t="shared" ca="1" si="204"/>
        <v>0</v>
      </c>
      <c r="BW325" t="b">
        <f t="shared" ca="1" si="195"/>
        <v>0</v>
      </c>
      <c r="BX325" t="b">
        <f ca="1">AND(BW325, AT325=COUNTA(Parties[Opponent Party]))</f>
        <v>0</v>
      </c>
      <c r="BY325" s="15" cm="1">
        <f t="array" aca="1" ref="BY325" ca="1">INDEX(ElementMultiplier, AA325, BB325)*100/AZ325</f>
        <v>8.3333333333333339</v>
      </c>
      <c r="BZ325" s="19">
        <f t="shared" ca="1" si="205"/>
        <v>0</v>
      </c>
      <c r="CA325" s="19">
        <f t="shared" ca="1" si="206"/>
        <v>60</v>
      </c>
      <c r="CB325" s="19">
        <f t="shared" ca="1" si="207"/>
        <v>64</v>
      </c>
      <c r="CC325" s="19">
        <f t="shared" ca="1" si="208"/>
        <v>100</v>
      </c>
      <c r="CD325" s="19">
        <f t="shared" ca="1" si="209"/>
        <v>18</v>
      </c>
      <c r="CE325" s="19">
        <f t="shared" ca="1" si="210"/>
        <v>70</v>
      </c>
      <c r="CF325" t="str">
        <f t="shared" ca="1" si="196"/>
        <v/>
      </c>
    </row>
    <row r="326" spans="8:84">
      <c r="H326">
        <f t="shared" ca="1" si="176"/>
        <v>1</v>
      </c>
      <c r="I326" cm="1">
        <f t="array" aca="1" ref="I326" ca="1">IF(H326=H325, I325, INDEX(Parties[Player ID], H326))</f>
        <v>1</v>
      </c>
      <c r="J326" t="str" cm="1">
        <f t="array" aca="1" ref="J326" ca="1">IF(I326=I325,J325, INDEX(Monsters[Name], I326))</f>
        <v>Hades</v>
      </c>
      <c r="K326" cm="1">
        <f t="array" aca="1" ref="K326" ca="1">IF(AND($H326=$H325, CF325=""), AO325, INDEX(Monsters[Health], $I326))</f>
        <v>33</v>
      </c>
      <c r="L326" cm="1">
        <f t="array" aca="1" ref="L326" ca="1">IF(AND($H326=$H325, $CF325=""), AP325, INDEX(Monsters[Stamina], $I326))</f>
        <v>55</v>
      </c>
      <c r="M326" s="19" cm="1">
        <f t="array" aca="1" ref="M326" ca="1">IF(AND($H326=$H325, $CF325=""), AQ325, INDEX(Monsters[Attack], $I326))</f>
        <v>70</v>
      </c>
      <c r="N326" s="19" cm="1">
        <f t="array" aca="1" ref="N326" ca="1">IF(AND($H326=$H325, $CF325=""), AR325, INDEX(Monsters[Defense], $I326))</f>
        <v>65</v>
      </c>
      <c r="O326" s="19" cm="1">
        <f t="array" aca="1" ref="O326" ca="1">IF(AND($H326=$H325, $CF325=""), AS325, INDEX(Monsters[Luck], $I326))</f>
        <v>50</v>
      </c>
      <c r="P326" cm="1">
        <f t="array" aca="1" ref="P326" ca="1">IF(I326=I325, P325, MATCH(INDEX(Monsters[Element], I326), Elements, 0))</f>
        <v>1</v>
      </c>
      <c r="Q326" s="4" cm="1">
        <f t="array" aca="1" ref="Q326" ca="1">INDEX(Monsters[Chance to Use 2], I326)</f>
        <v>0.55000000000000004</v>
      </c>
      <c r="R326" cm="1">
        <f t="array" aca="1" ref="R326" ca="1">INDEX(Monsters[Ability 1 ID], I326)</f>
        <v>1</v>
      </c>
      <c r="S326" cm="1">
        <f t="array" aca="1" ref="S326" ca="1">INDEX(Monsters[Ability 2 ID], I326)</f>
        <v>7</v>
      </c>
      <c r="T326" cm="1">
        <f t="array" aca="1" ref="T326" ca="1">INDEX(Abilities[Stamina Cost], R326)</f>
        <v>5</v>
      </c>
      <c r="U326" cm="1">
        <f t="array" aca="1" ref="U326" ca="1">INDEX(Abilities[Stamina Cost], S326)</f>
        <v>5</v>
      </c>
      <c r="V326">
        <f t="shared" ca="1" si="177"/>
        <v>1</v>
      </c>
      <c r="W326">
        <f t="shared" ca="1" si="178"/>
        <v>5</v>
      </c>
      <c r="X326">
        <f t="shared" ca="1" si="179"/>
        <v>5</v>
      </c>
      <c r="Y326">
        <f t="shared" ca="1" si="180"/>
        <v>2</v>
      </c>
      <c r="Z326">
        <f t="shared" ca="1" si="181"/>
        <v>7</v>
      </c>
      <c r="AA326" s="19" cm="1">
        <f t="array" aca="1" ref="AA326" ca="1">INDEX(Abilities[Element ID], $Z326)</f>
        <v>3</v>
      </c>
      <c r="AB326" s="19" cm="1">
        <f t="array" aca="1" ref="AB326" ca="1">INDEX(Abilities[Stamina Cost], $Z326)</f>
        <v>5</v>
      </c>
      <c r="AC326" s="19" cm="1">
        <f t="array" aca="1" ref="AC326" ca="1">INDEX(Abilities[Min Damage], $Z326)</f>
        <v>5</v>
      </c>
      <c r="AD326" s="19" cm="1">
        <f t="array" aca="1" ref="AD326" ca="1">INDEX(Abilities[Max Damage], $Z326)</f>
        <v>10</v>
      </c>
      <c r="AE326" s="15">
        <f t="shared" ca="1" si="182"/>
        <v>4.139718106039286</v>
      </c>
      <c r="AF326" t="str" cm="1">
        <f t="array" aca="1" ref="AF326" ca="1">INDEX(Abilities[Special Effect], Z326)</f>
        <v>Fortify</v>
      </c>
      <c r="AG326" t="b" cm="1">
        <f t="array" aca="1" ref="AG326" ca="1">RAND() &lt;INDEX(Abilities[Effect Chance], Z326)*O326/100</f>
        <v>0</v>
      </c>
      <c r="AH326" t="str">
        <f t="shared" ca="1" si="183"/>
        <v/>
      </c>
      <c r="AI326" s="15">
        <f t="shared" ca="1" si="184"/>
        <v>4.139718106039286</v>
      </c>
      <c r="AJ326" s="15">
        <f t="shared" ca="1" si="197"/>
        <v>7.2851052414340787</v>
      </c>
      <c r="AK326" t="b">
        <f t="shared" ca="1" si="185"/>
        <v>0</v>
      </c>
      <c r="AL326" t="b">
        <f ca="1">AND(AK326, H326=COUNTA(Parties[Player Party]))</f>
        <v>0</v>
      </c>
      <c r="AM326" s="15" cm="1">
        <f t="array" aca="1" ref="AM326" ca="1">INDEX(ElementMultiplier, BM326, P326)*100/N326</f>
        <v>0.76923076923076927</v>
      </c>
      <c r="AN326" s="15">
        <f t="shared" ca="1" si="198"/>
        <v>6</v>
      </c>
      <c r="AO326" s="19">
        <f t="shared" ca="1" si="199"/>
        <v>27</v>
      </c>
      <c r="AP326" s="19">
        <f t="shared" ca="1" si="200"/>
        <v>50</v>
      </c>
      <c r="AQ326" s="19">
        <f t="shared" ca="1" si="201"/>
        <v>70</v>
      </c>
      <c r="AR326" s="19">
        <f t="shared" ca="1" si="202"/>
        <v>65</v>
      </c>
      <c r="AS326" s="19">
        <f t="shared" ca="1" si="203"/>
        <v>50</v>
      </c>
      <c r="AT326">
        <f t="shared" ca="1" si="186"/>
        <v>1</v>
      </c>
      <c r="AU326" cm="1">
        <f t="array" aca="1" ref="AU326" ca="1">IF(AT326=AT325, AU325, INDEX(Parties[Opponent ID], AT326))</f>
        <v>8</v>
      </c>
      <c r="AV326" t="str" cm="1">
        <f t="array" aca="1" ref="AV326" ca="1">IF(AU326=AU325,AV325, INDEX(Monsters[Name], AU326))</f>
        <v>Ripper</v>
      </c>
      <c r="AW326" cm="1">
        <f t="array" aca="1" ref="AW326" ca="1">IF(AND($AT326=$AT325, $CF325=""), CA325, INDEX(Monsters[Health], $AU326))</f>
        <v>60</v>
      </c>
      <c r="AX326" cm="1">
        <f t="array" aca="1" ref="AX326" ca="1">IF(AND($AT326=$AT325, $CF325=""), CB325, INDEX(Monsters[Stamina], $AU326))</f>
        <v>64</v>
      </c>
      <c r="AY326" s="19" cm="1">
        <f t="array" aca="1" ref="AY326" ca="1">IF(AND($AT326=$AT325, $CF325=""), CC325, INDEX(Monsters[Attack], $AU326))</f>
        <v>100</v>
      </c>
      <c r="AZ326" s="19" cm="1">
        <f t="array" aca="1" ref="AZ326" ca="1">IF(AND($AT326=$AT325, $CF325=""), CD325, INDEX(Monsters[Defense], $AU326))</f>
        <v>18</v>
      </c>
      <c r="BA326" s="19" cm="1">
        <f t="array" aca="1" ref="BA326" ca="1">IF(AND($AT326=$AT325, $CF325=""), CE325, INDEX(Monsters[Luck], $AU326))</f>
        <v>70</v>
      </c>
      <c r="BB326" cm="1">
        <f t="array" aca="1" ref="BB326" ca="1">IF(AU326=AU325, BB325, MATCH(INDEX(Monsters[Element], AU326), Elements, 0))</f>
        <v>6</v>
      </c>
      <c r="BC326" s="4" cm="1">
        <f t="array" aca="1" ref="BC326" ca="1">INDEX(Monsters[Chance to Use 2], AU326)</f>
        <v>0.25</v>
      </c>
      <c r="BD326" cm="1">
        <f t="array" aca="1" ref="BD326" ca="1">INDEX(Monsters[Ability 1 ID], AU326)</f>
        <v>7</v>
      </c>
      <c r="BE326" cm="1">
        <f t="array" aca="1" ref="BE326" ca="1">INDEX(Monsters[Ability 2 ID], AU326)</f>
        <v>2</v>
      </c>
      <c r="BF326" cm="1">
        <f t="array" aca="1" ref="BF326" ca="1">INDEX(Abilities[Stamina Cost], BD326)</f>
        <v>5</v>
      </c>
      <c r="BG326" cm="1">
        <f t="array" aca="1" ref="BG326" ca="1">INDEX(Abilities[Stamina Cost], BE326)</f>
        <v>6</v>
      </c>
      <c r="BH326">
        <f t="shared" ca="1" si="187"/>
        <v>1</v>
      </c>
      <c r="BI326">
        <f t="shared" ca="1" si="188"/>
        <v>5</v>
      </c>
      <c r="BJ326">
        <f t="shared" ca="1" si="189"/>
        <v>6</v>
      </c>
      <c r="BK326">
        <f t="shared" ca="1" si="190"/>
        <v>1</v>
      </c>
      <c r="BL326">
        <f t="shared" ca="1" si="191"/>
        <v>7</v>
      </c>
      <c r="BM326" s="19" cm="1">
        <f t="array" aca="1" ref="BM326" ca="1">INDEX(Abilities[Element ID], $BL326)</f>
        <v>3</v>
      </c>
      <c r="BN326" s="19" cm="1">
        <f t="array" aca="1" ref="BN326" ca="1">INDEX(Abilities[Stamina Cost], $BL326)</f>
        <v>5</v>
      </c>
      <c r="BO326" s="19" cm="1">
        <f t="array" aca="1" ref="BO326" ca="1">INDEX(Abilities[Min Damage], $BL326)</f>
        <v>5</v>
      </c>
      <c r="BP326" s="19" cm="1">
        <f t="array" aca="1" ref="BP326" ca="1">INDEX(Abilities[Max Damage], $BL326)</f>
        <v>10</v>
      </c>
      <c r="BQ326" s="15">
        <f t="shared" ca="1" si="192"/>
        <v>7.2851052414340787</v>
      </c>
      <c r="BR326" t="str" cm="1">
        <f t="array" aca="1" ref="BR326" ca="1">INDEX(Abilities[Special Effect], BL326)</f>
        <v>Fortify</v>
      </c>
      <c r="BS326" t="b" cm="1">
        <f t="array" aca="1" ref="BS326" ca="1">RAND() &lt;INDEX(Abilities[Effect Chance], BL326)*BA326/100</f>
        <v>1</v>
      </c>
      <c r="BT326" t="str">
        <f t="shared" ca="1" si="193"/>
        <v>Fortify</v>
      </c>
      <c r="BU326" s="15">
        <f t="shared" ca="1" si="194"/>
        <v>7.2851052414340787</v>
      </c>
      <c r="BV326" s="15">
        <f t="shared" ca="1" si="204"/>
        <v>4.139718106039286</v>
      </c>
      <c r="BW326" t="b">
        <f t="shared" ca="1" si="195"/>
        <v>0</v>
      </c>
      <c r="BX326" t="b">
        <f ca="1">AND(BW326, AT326=COUNTA(Parties[Opponent Party]))</f>
        <v>0</v>
      </c>
      <c r="BY326" s="15" cm="1">
        <f t="array" aca="1" ref="BY326" ca="1">INDEX(ElementMultiplier, AA326, BB326)*100/AZ326</f>
        <v>5.5555555555555554</v>
      </c>
      <c r="BZ326" s="19">
        <f t="shared" ca="1" si="205"/>
        <v>23</v>
      </c>
      <c r="CA326" s="19">
        <f t="shared" ca="1" si="206"/>
        <v>37</v>
      </c>
      <c r="CB326" s="19">
        <f t="shared" ca="1" si="207"/>
        <v>59</v>
      </c>
      <c r="CC326" s="19">
        <f t="shared" ca="1" si="208"/>
        <v>100</v>
      </c>
      <c r="CD326" s="19">
        <f t="shared" ca="1" si="209"/>
        <v>20</v>
      </c>
      <c r="CE326" s="19">
        <f t="shared" ca="1" si="210"/>
        <v>70</v>
      </c>
      <c r="CF326" t="str">
        <f t="shared" ca="1" si="196"/>
        <v/>
      </c>
    </row>
    <row r="327" spans="8:84">
      <c r="H327">
        <f t="shared" ca="1" si="176"/>
        <v>1</v>
      </c>
      <c r="I327" cm="1">
        <f t="array" aca="1" ref="I327" ca="1">IF(H327=H326, I326, INDEX(Parties[Player ID], H327))</f>
        <v>1</v>
      </c>
      <c r="J327" t="str" cm="1">
        <f t="array" aca="1" ref="J327" ca="1">IF(I327=I326,J326, INDEX(Monsters[Name], I327))</f>
        <v>Hades</v>
      </c>
      <c r="K327" cm="1">
        <f t="array" aca="1" ref="K327" ca="1">IF(AND($H327=$H326, CF326=""), AO326, INDEX(Monsters[Health], $I327))</f>
        <v>27</v>
      </c>
      <c r="L327" cm="1">
        <f t="array" aca="1" ref="L327" ca="1">IF(AND($H327=$H326, $CF326=""), AP326, INDEX(Monsters[Stamina], $I327))</f>
        <v>50</v>
      </c>
      <c r="M327" s="19" cm="1">
        <f t="array" aca="1" ref="M327" ca="1">IF(AND($H327=$H326, $CF326=""), AQ326, INDEX(Monsters[Attack], $I327))</f>
        <v>70</v>
      </c>
      <c r="N327" s="19" cm="1">
        <f t="array" aca="1" ref="N327" ca="1">IF(AND($H327=$H326, $CF326=""), AR326, INDEX(Monsters[Defense], $I327))</f>
        <v>65</v>
      </c>
      <c r="O327" s="19" cm="1">
        <f t="array" aca="1" ref="O327" ca="1">IF(AND($H327=$H326, $CF326=""), AS326, INDEX(Monsters[Luck], $I327))</f>
        <v>50</v>
      </c>
      <c r="P327" cm="1">
        <f t="array" aca="1" ref="P327" ca="1">IF(I327=I326, P326, MATCH(INDEX(Monsters[Element], I327), Elements, 0))</f>
        <v>1</v>
      </c>
      <c r="Q327" s="4" cm="1">
        <f t="array" aca="1" ref="Q327" ca="1">INDEX(Monsters[Chance to Use 2], I327)</f>
        <v>0.55000000000000004</v>
      </c>
      <c r="R327" cm="1">
        <f t="array" aca="1" ref="R327" ca="1">INDEX(Monsters[Ability 1 ID], I327)</f>
        <v>1</v>
      </c>
      <c r="S327" cm="1">
        <f t="array" aca="1" ref="S327" ca="1">INDEX(Monsters[Ability 2 ID], I327)</f>
        <v>7</v>
      </c>
      <c r="T327" cm="1">
        <f t="array" aca="1" ref="T327" ca="1">INDEX(Abilities[Stamina Cost], R327)</f>
        <v>5</v>
      </c>
      <c r="U327" cm="1">
        <f t="array" aca="1" ref="U327" ca="1">INDEX(Abilities[Stamina Cost], S327)</f>
        <v>5</v>
      </c>
      <c r="V327">
        <f t="shared" ca="1" si="177"/>
        <v>1</v>
      </c>
      <c r="W327">
        <f t="shared" ca="1" si="178"/>
        <v>5</v>
      </c>
      <c r="X327">
        <f t="shared" ca="1" si="179"/>
        <v>5</v>
      </c>
      <c r="Y327">
        <f t="shared" ca="1" si="180"/>
        <v>2</v>
      </c>
      <c r="Z327">
        <f t="shared" ca="1" si="181"/>
        <v>7</v>
      </c>
      <c r="AA327" s="19" cm="1">
        <f t="array" aca="1" ref="AA327" ca="1">INDEX(Abilities[Element ID], $Z327)</f>
        <v>3</v>
      </c>
      <c r="AB327" s="19" cm="1">
        <f t="array" aca="1" ref="AB327" ca="1">INDEX(Abilities[Stamina Cost], $Z327)</f>
        <v>5</v>
      </c>
      <c r="AC327" s="19" cm="1">
        <f t="array" aca="1" ref="AC327" ca="1">INDEX(Abilities[Min Damage], $Z327)</f>
        <v>5</v>
      </c>
      <c r="AD327" s="19" cm="1">
        <f t="array" aca="1" ref="AD327" ca="1">INDEX(Abilities[Max Damage], $Z327)</f>
        <v>10</v>
      </c>
      <c r="AE327" s="15">
        <f t="shared" ca="1" si="182"/>
        <v>5.7489990929077655</v>
      </c>
      <c r="AF327" t="str" cm="1">
        <f t="array" aca="1" ref="AF327" ca="1">INDEX(Abilities[Special Effect], Z327)</f>
        <v>Fortify</v>
      </c>
      <c r="AG327" t="b" cm="1">
        <f t="array" aca="1" ref="AG327" ca="1">RAND() &lt;INDEX(Abilities[Effect Chance], Z327)*O327/100</f>
        <v>0</v>
      </c>
      <c r="AH327" t="str">
        <f t="shared" ca="1" si="183"/>
        <v/>
      </c>
      <c r="AI327" s="15">
        <f t="shared" ca="1" si="184"/>
        <v>5.7489990929077655</v>
      </c>
      <c r="AJ327" s="15">
        <f t="shared" ca="1" si="197"/>
        <v>6.211106366261463</v>
      </c>
      <c r="AK327" t="b">
        <f t="shared" ca="1" si="185"/>
        <v>0</v>
      </c>
      <c r="AL327" t="b">
        <f ca="1">AND(AK327, H327=COUNTA(Parties[Player Party]))</f>
        <v>0</v>
      </c>
      <c r="AM327" s="15" cm="1">
        <f t="array" aca="1" ref="AM327" ca="1">INDEX(ElementMultiplier, BM327, P327)*100/N327</f>
        <v>0.76923076923076927</v>
      </c>
      <c r="AN327" s="15">
        <f t="shared" ca="1" si="198"/>
        <v>5</v>
      </c>
      <c r="AO327" s="19">
        <f t="shared" ca="1" si="199"/>
        <v>22</v>
      </c>
      <c r="AP327" s="19">
        <f t="shared" ca="1" si="200"/>
        <v>45</v>
      </c>
      <c r="AQ327" s="19">
        <f t="shared" ca="1" si="201"/>
        <v>70</v>
      </c>
      <c r="AR327" s="19">
        <f t="shared" ca="1" si="202"/>
        <v>65</v>
      </c>
      <c r="AS327" s="19">
        <f t="shared" ca="1" si="203"/>
        <v>50</v>
      </c>
      <c r="AT327">
        <f t="shared" ca="1" si="186"/>
        <v>1</v>
      </c>
      <c r="AU327" cm="1">
        <f t="array" aca="1" ref="AU327" ca="1">IF(AT327=AT326, AU326, INDEX(Parties[Opponent ID], AT327))</f>
        <v>8</v>
      </c>
      <c r="AV327" t="str" cm="1">
        <f t="array" aca="1" ref="AV327" ca="1">IF(AU327=AU326,AV326, INDEX(Monsters[Name], AU327))</f>
        <v>Ripper</v>
      </c>
      <c r="AW327" cm="1">
        <f t="array" aca="1" ref="AW327" ca="1">IF(AND($AT327=$AT326, $CF326=""), CA326, INDEX(Monsters[Health], $AU327))</f>
        <v>37</v>
      </c>
      <c r="AX327" cm="1">
        <f t="array" aca="1" ref="AX327" ca="1">IF(AND($AT327=$AT326, $CF326=""), CB326, INDEX(Monsters[Stamina], $AU327))</f>
        <v>59</v>
      </c>
      <c r="AY327" s="19" cm="1">
        <f t="array" aca="1" ref="AY327" ca="1">IF(AND($AT327=$AT326, $CF326=""), CC326, INDEX(Monsters[Attack], $AU327))</f>
        <v>100</v>
      </c>
      <c r="AZ327" s="19" cm="1">
        <f t="array" aca="1" ref="AZ327" ca="1">IF(AND($AT327=$AT326, $CF326=""), CD326, INDEX(Monsters[Defense], $AU327))</f>
        <v>20</v>
      </c>
      <c r="BA327" s="19" cm="1">
        <f t="array" aca="1" ref="BA327" ca="1">IF(AND($AT327=$AT326, $CF326=""), CE326, INDEX(Monsters[Luck], $AU327))</f>
        <v>70</v>
      </c>
      <c r="BB327" cm="1">
        <f t="array" aca="1" ref="BB327" ca="1">IF(AU327=AU326, BB326, MATCH(INDEX(Monsters[Element], AU327), Elements, 0))</f>
        <v>6</v>
      </c>
      <c r="BC327" s="4" cm="1">
        <f t="array" aca="1" ref="BC327" ca="1">INDEX(Monsters[Chance to Use 2], AU327)</f>
        <v>0.25</v>
      </c>
      <c r="BD327" cm="1">
        <f t="array" aca="1" ref="BD327" ca="1">INDEX(Monsters[Ability 1 ID], AU327)</f>
        <v>7</v>
      </c>
      <c r="BE327" cm="1">
        <f t="array" aca="1" ref="BE327" ca="1">INDEX(Monsters[Ability 2 ID], AU327)</f>
        <v>2</v>
      </c>
      <c r="BF327" cm="1">
        <f t="array" aca="1" ref="BF327" ca="1">INDEX(Abilities[Stamina Cost], BD327)</f>
        <v>5</v>
      </c>
      <c r="BG327" cm="1">
        <f t="array" aca="1" ref="BG327" ca="1">INDEX(Abilities[Stamina Cost], BE327)</f>
        <v>6</v>
      </c>
      <c r="BH327">
        <f t="shared" ca="1" si="187"/>
        <v>1</v>
      </c>
      <c r="BI327">
        <f t="shared" ca="1" si="188"/>
        <v>5</v>
      </c>
      <c r="BJ327">
        <f t="shared" ca="1" si="189"/>
        <v>6</v>
      </c>
      <c r="BK327">
        <f t="shared" ca="1" si="190"/>
        <v>1</v>
      </c>
      <c r="BL327">
        <f t="shared" ca="1" si="191"/>
        <v>7</v>
      </c>
      <c r="BM327" s="19" cm="1">
        <f t="array" aca="1" ref="BM327" ca="1">INDEX(Abilities[Element ID], $BL327)</f>
        <v>3</v>
      </c>
      <c r="BN327" s="19" cm="1">
        <f t="array" aca="1" ref="BN327" ca="1">INDEX(Abilities[Stamina Cost], $BL327)</f>
        <v>5</v>
      </c>
      <c r="BO327" s="19" cm="1">
        <f t="array" aca="1" ref="BO327" ca="1">INDEX(Abilities[Min Damage], $BL327)</f>
        <v>5</v>
      </c>
      <c r="BP327" s="19" cm="1">
        <f t="array" aca="1" ref="BP327" ca="1">INDEX(Abilities[Max Damage], $BL327)</f>
        <v>10</v>
      </c>
      <c r="BQ327" s="15">
        <f t="shared" ca="1" si="192"/>
        <v>6.211106366261463</v>
      </c>
      <c r="BR327" t="str" cm="1">
        <f t="array" aca="1" ref="BR327" ca="1">INDEX(Abilities[Special Effect], BL327)</f>
        <v>Fortify</v>
      </c>
      <c r="BS327" t="b" cm="1">
        <f t="array" aca="1" ref="BS327" ca="1">RAND() &lt;INDEX(Abilities[Effect Chance], BL327)*BA327/100</f>
        <v>1</v>
      </c>
      <c r="BT327" t="str">
        <f t="shared" ca="1" si="193"/>
        <v>Fortify</v>
      </c>
      <c r="BU327" s="15">
        <f t="shared" ca="1" si="194"/>
        <v>6.211106366261463</v>
      </c>
      <c r="BV327" s="15">
        <f t="shared" ca="1" si="204"/>
        <v>5.7489990929077655</v>
      </c>
      <c r="BW327" t="b">
        <f t="shared" ca="1" si="195"/>
        <v>0</v>
      </c>
      <c r="BX327" t="b">
        <f ca="1">AND(BW327, AT327=COUNTA(Parties[Opponent Party]))</f>
        <v>0</v>
      </c>
      <c r="BY327" s="15" cm="1">
        <f t="array" aca="1" ref="BY327" ca="1">INDEX(ElementMultiplier, AA327, BB327)*100/AZ327</f>
        <v>5</v>
      </c>
      <c r="BZ327" s="19">
        <f t="shared" ca="1" si="205"/>
        <v>29</v>
      </c>
      <c r="CA327" s="19">
        <f t="shared" ca="1" si="206"/>
        <v>8</v>
      </c>
      <c r="CB327" s="19">
        <f t="shared" ca="1" si="207"/>
        <v>54</v>
      </c>
      <c r="CC327" s="19">
        <f t="shared" ca="1" si="208"/>
        <v>100</v>
      </c>
      <c r="CD327" s="19">
        <f t="shared" ca="1" si="209"/>
        <v>22</v>
      </c>
      <c r="CE327" s="19">
        <f t="shared" ca="1" si="210"/>
        <v>70</v>
      </c>
      <c r="CF327" t="str">
        <f t="shared" ca="1" si="196"/>
        <v/>
      </c>
    </row>
    <row r="328" spans="8:84">
      <c r="H328">
        <f t="shared" ca="1" si="176"/>
        <v>1</v>
      </c>
      <c r="I328" cm="1">
        <f t="array" aca="1" ref="I328" ca="1">IF(H328=H327, I327, INDEX(Parties[Player ID], H328))</f>
        <v>1</v>
      </c>
      <c r="J328" t="str" cm="1">
        <f t="array" aca="1" ref="J328" ca="1">IF(I328=I327,J327, INDEX(Monsters[Name], I328))</f>
        <v>Hades</v>
      </c>
      <c r="K328" cm="1">
        <f t="array" aca="1" ref="K328" ca="1">IF(AND($H328=$H327, CF327=""), AO327, INDEX(Monsters[Health], $I328))</f>
        <v>22</v>
      </c>
      <c r="L328" cm="1">
        <f t="array" aca="1" ref="L328" ca="1">IF(AND($H328=$H327, $CF327=""), AP327, INDEX(Monsters[Stamina], $I328))</f>
        <v>45</v>
      </c>
      <c r="M328" s="19" cm="1">
        <f t="array" aca="1" ref="M328" ca="1">IF(AND($H328=$H327, $CF327=""), AQ327, INDEX(Monsters[Attack], $I328))</f>
        <v>70</v>
      </c>
      <c r="N328" s="19" cm="1">
        <f t="array" aca="1" ref="N328" ca="1">IF(AND($H328=$H327, $CF327=""), AR327, INDEX(Monsters[Defense], $I328))</f>
        <v>65</v>
      </c>
      <c r="O328" s="19" cm="1">
        <f t="array" aca="1" ref="O328" ca="1">IF(AND($H328=$H327, $CF327=""), AS327, INDEX(Monsters[Luck], $I328))</f>
        <v>50</v>
      </c>
      <c r="P328" cm="1">
        <f t="array" aca="1" ref="P328" ca="1">IF(I328=I327, P327, MATCH(INDEX(Monsters[Element], I328), Elements, 0))</f>
        <v>1</v>
      </c>
      <c r="Q328" s="4" cm="1">
        <f t="array" aca="1" ref="Q328" ca="1">INDEX(Monsters[Chance to Use 2], I328)</f>
        <v>0.55000000000000004</v>
      </c>
      <c r="R328" cm="1">
        <f t="array" aca="1" ref="R328" ca="1">INDEX(Monsters[Ability 1 ID], I328)</f>
        <v>1</v>
      </c>
      <c r="S328" cm="1">
        <f t="array" aca="1" ref="S328" ca="1">INDEX(Monsters[Ability 2 ID], I328)</f>
        <v>7</v>
      </c>
      <c r="T328" cm="1">
        <f t="array" aca="1" ref="T328" ca="1">INDEX(Abilities[Stamina Cost], R328)</f>
        <v>5</v>
      </c>
      <c r="U328" cm="1">
        <f t="array" aca="1" ref="U328" ca="1">INDEX(Abilities[Stamina Cost], S328)</f>
        <v>5</v>
      </c>
      <c r="V328">
        <f t="shared" ca="1" si="177"/>
        <v>1</v>
      </c>
      <c r="W328">
        <f t="shared" ca="1" si="178"/>
        <v>5</v>
      </c>
      <c r="X328">
        <f t="shared" ca="1" si="179"/>
        <v>5</v>
      </c>
      <c r="Y328">
        <f t="shared" ca="1" si="180"/>
        <v>1</v>
      </c>
      <c r="Z328">
        <f t="shared" ca="1" si="181"/>
        <v>1</v>
      </c>
      <c r="AA328" s="19" cm="1">
        <f t="array" aca="1" ref="AA328" ca="1">INDEX(Abilities[Element ID], $Z328)</f>
        <v>1</v>
      </c>
      <c r="AB328" s="19" cm="1">
        <f t="array" aca="1" ref="AB328" ca="1">INDEX(Abilities[Stamina Cost], $Z328)</f>
        <v>5</v>
      </c>
      <c r="AC328" s="19" cm="1">
        <f t="array" aca="1" ref="AC328" ca="1">INDEX(Abilities[Min Damage], $Z328)</f>
        <v>3.5</v>
      </c>
      <c r="AD328" s="19" cm="1">
        <f t="array" aca="1" ref="AD328" ca="1">INDEX(Abilities[Max Damage], $Z328)</f>
        <v>10</v>
      </c>
      <c r="AE328" s="15">
        <f t="shared" ca="1" si="182"/>
        <v>5.2914373065464346</v>
      </c>
      <c r="AF328" t="str" cm="1">
        <f t="array" aca="1" ref="AF328" ca="1">INDEX(Abilities[Special Effect], Z328)</f>
        <v>Hit Chance</v>
      </c>
      <c r="AG328" t="b" cm="1">
        <f t="array" aca="1" ref="AG328" ca="1">RAND() &lt;INDEX(Abilities[Effect Chance], Z328)*O328/100</f>
        <v>1</v>
      </c>
      <c r="AH328" t="str">
        <f t="shared" ca="1" si="183"/>
        <v>Hit Chance</v>
      </c>
      <c r="AI328" s="15">
        <f t="shared" ca="1" si="184"/>
        <v>5.2914373065464346</v>
      </c>
      <c r="AJ328" s="15">
        <f t="shared" ca="1" si="197"/>
        <v>8.5218638379492795</v>
      </c>
      <c r="AK328" t="b">
        <f t="shared" ca="1" si="185"/>
        <v>0</v>
      </c>
      <c r="AL328" t="b">
        <f ca="1">AND(AK328, H328=COUNTA(Parties[Player Party]))</f>
        <v>0</v>
      </c>
      <c r="AM328" s="15" cm="1">
        <f t="array" aca="1" ref="AM328" ca="1">INDEX(ElementMultiplier, BM328, P328)*100/N328</f>
        <v>0.76923076923076927</v>
      </c>
      <c r="AN328" s="15">
        <f t="shared" ca="1" si="198"/>
        <v>7</v>
      </c>
      <c r="AO328" s="19">
        <f t="shared" ca="1" si="199"/>
        <v>15</v>
      </c>
      <c r="AP328" s="19">
        <f t="shared" ca="1" si="200"/>
        <v>40</v>
      </c>
      <c r="AQ328" s="19">
        <f t="shared" ca="1" si="201"/>
        <v>70</v>
      </c>
      <c r="AR328" s="19">
        <f t="shared" ca="1" si="202"/>
        <v>65</v>
      </c>
      <c r="AS328" s="19">
        <f t="shared" ca="1" si="203"/>
        <v>50</v>
      </c>
      <c r="AT328">
        <f t="shared" ca="1" si="186"/>
        <v>1</v>
      </c>
      <c r="AU328" cm="1">
        <f t="array" aca="1" ref="AU328" ca="1">IF(AT328=AT327, AU327, INDEX(Parties[Opponent ID], AT328))</f>
        <v>8</v>
      </c>
      <c r="AV328" t="str" cm="1">
        <f t="array" aca="1" ref="AV328" ca="1">IF(AU328=AU327,AV327, INDEX(Monsters[Name], AU328))</f>
        <v>Ripper</v>
      </c>
      <c r="AW328" cm="1">
        <f t="array" aca="1" ref="AW328" ca="1">IF(AND($AT328=$AT327, $CF327=""), CA327, INDEX(Monsters[Health], $AU328))</f>
        <v>8</v>
      </c>
      <c r="AX328" cm="1">
        <f t="array" aca="1" ref="AX328" ca="1">IF(AND($AT328=$AT327, $CF327=""), CB327, INDEX(Monsters[Stamina], $AU328))</f>
        <v>54</v>
      </c>
      <c r="AY328" s="19" cm="1">
        <f t="array" aca="1" ref="AY328" ca="1">IF(AND($AT328=$AT327, $CF327=""), CC327, INDEX(Monsters[Attack], $AU328))</f>
        <v>100</v>
      </c>
      <c r="AZ328" s="19" cm="1">
        <f t="array" aca="1" ref="AZ328" ca="1">IF(AND($AT328=$AT327, $CF327=""), CD327, INDEX(Monsters[Defense], $AU328))</f>
        <v>22</v>
      </c>
      <c r="BA328" s="19" cm="1">
        <f t="array" aca="1" ref="BA328" ca="1">IF(AND($AT328=$AT327, $CF327=""), CE327, INDEX(Monsters[Luck], $AU328))</f>
        <v>70</v>
      </c>
      <c r="BB328" cm="1">
        <f t="array" aca="1" ref="BB328" ca="1">IF(AU328=AU327, BB327, MATCH(INDEX(Monsters[Element], AU328), Elements, 0))</f>
        <v>6</v>
      </c>
      <c r="BC328" s="4" cm="1">
        <f t="array" aca="1" ref="BC328" ca="1">INDEX(Monsters[Chance to Use 2], AU328)</f>
        <v>0.25</v>
      </c>
      <c r="BD328" cm="1">
        <f t="array" aca="1" ref="BD328" ca="1">INDEX(Monsters[Ability 1 ID], AU328)</f>
        <v>7</v>
      </c>
      <c r="BE328" cm="1">
        <f t="array" aca="1" ref="BE328" ca="1">INDEX(Monsters[Ability 2 ID], AU328)</f>
        <v>2</v>
      </c>
      <c r="BF328" cm="1">
        <f t="array" aca="1" ref="BF328" ca="1">INDEX(Abilities[Stamina Cost], BD328)</f>
        <v>5</v>
      </c>
      <c r="BG328" cm="1">
        <f t="array" aca="1" ref="BG328" ca="1">INDEX(Abilities[Stamina Cost], BE328)</f>
        <v>6</v>
      </c>
      <c r="BH328">
        <f t="shared" ca="1" si="187"/>
        <v>1</v>
      </c>
      <c r="BI328">
        <f t="shared" ca="1" si="188"/>
        <v>5</v>
      </c>
      <c r="BJ328">
        <f t="shared" ca="1" si="189"/>
        <v>6</v>
      </c>
      <c r="BK328">
        <f t="shared" ca="1" si="190"/>
        <v>1</v>
      </c>
      <c r="BL328">
        <f t="shared" ca="1" si="191"/>
        <v>7</v>
      </c>
      <c r="BM328" s="19" cm="1">
        <f t="array" aca="1" ref="BM328" ca="1">INDEX(Abilities[Element ID], $BL328)</f>
        <v>3</v>
      </c>
      <c r="BN328" s="19" cm="1">
        <f t="array" aca="1" ref="BN328" ca="1">INDEX(Abilities[Stamina Cost], $BL328)</f>
        <v>5</v>
      </c>
      <c r="BO328" s="19" cm="1">
        <f t="array" aca="1" ref="BO328" ca="1">INDEX(Abilities[Min Damage], $BL328)</f>
        <v>5</v>
      </c>
      <c r="BP328" s="19" cm="1">
        <f t="array" aca="1" ref="BP328" ca="1">INDEX(Abilities[Max Damage], $BL328)</f>
        <v>10</v>
      </c>
      <c r="BQ328" s="15">
        <f t="shared" ca="1" si="192"/>
        <v>8.5218638379492795</v>
      </c>
      <c r="BR328" t="str" cm="1">
        <f t="array" aca="1" ref="BR328" ca="1">INDEX(Abilities[Special Effect], BL328)</f>
        <v>Fortify</v>
      </c>
      <c r="BS328" t="b" cm="1">
        <f t="array" aca="1" ref="BS328" ca="1">RAND() &lt;INDEX(Abilities[Effect Chance], BL328)*BA328/100</f>
        <v>1</v>
      </c>
      <c r="BT328" t="str">
        <f t="shared" ca="1" si="193"/>
        <v>Fortify</v>
      </c>
      <c r="BU328" s="15">
        <f t="shared" ca="1" si="194"/>
        <v>8.5218638379492795</v>
      </c>
      <c r="BV328" s="15">
        <f t="shared" ca="1" si="204"/>
        <v>5.2914373065464346</v>
      </c>
      <c r="BW328" t="b">
        <f t="shared" ca="1" si="195"/>
        <v>1</v>
      </c>
      <c r="BX328" t="b">
        <f ca="1">AND(BW328, AT328=COUNTA(Parties[Opponent Party]))</f>
        <v>1</v>
      </c>
      <c r="BY328" s="15" cm="1">
        <f t="array" aca="1" ref="BY328" ca="1">INDEX(ElementMultiplier, AA328, BB328)*100/AZ328</f>
        <v>6.8181818181818183</v>
      </c>
      <c r="BZ328" s="19">
        <f t="shared" ca="1" si="205"/>
        <v>36</v>
      </c>
      <c r="CA328" s="19">
        <f t="shared" ca="1" si="206"/>
        <v>0</v>
      </c>
      <c r="CB328" s="19">
        <f t="shared" ca="1" si="207"/>
        <v>49</v>
      </c>
      <c r="CC328" s="19">
        <f t="shared" ca="1" si="208"/>
        <v>100</v>
      </c>
      <c r="CD328" s="19">
        <f t="shared" ca="1" si="209"/>
        <v>24</v>
      </c>
      <c r="CE328" s="19">
        <f t="shared" ca="1" si="210"/>
        <v>70</v>
      </c>
      <c r="CF328" t="str">
        <f t="shared" ca="1" si="196"/>
        <v>Player</v>
      </c>
    </row>
    <row r="329" spans="8:84">
      <c r="H329">
        <f t="shared" ref="H329:H364" ca="1" si="211">IF($CF328="",IF(AK328, H328+1, H328), 1)</f>
        <v>1</v>
      </c>
      <c r="I329" cm="1">
        <f t="array" aca="1" ref="I329" ca="1">IF(H329=H328, I328, INDEX(Parties[Player ID], H329))</f>
        <v>1</v>
      </c>
      <c r="J329" t="str" cm="1">
        <f t="array" aca="1" ref="J329" ca="1">IF(I329=I328,J328, INDEX(Monsters[Name], I329))</f>
        <v>Hades</v>
      </c>
      <c r="K329" cm="1">
        <f t="array" aca="1" ref="K329" ca="1">IF(AND($H329=$H328, CF328=""), AO328, INDEX(Monsters[Health], $I329))</f>
        <v>80</v>
      </c>
      <c r="L329" cm="1">
        <f t="array" aca="1" ref="L329" ca="1">IF(AND($H329=$H328, $CF328=""), AP328, INDEX(Monsters[Stamina], $I329))</f>
        <v>80</v>
      </c>
      <c r="M329" s="19" cm="1">
        <f t="array" aca="1" ref="M329" ca="1">IF(AND($H329=$H328, $CF328=""), AQ328, INDEX(Monsters[Attack], $I329))</f>
        <v>70</v>
      </c>
      <c r="N329" s="19" cm="1">
        <f t="array" aca="1" ref="N329" ca="1">IF(AND($H329=$H328, $CF328=""), AR328, INDEX(Monsters[Defense], $I329))</f>
        <v>65</v>
      </c>
      <c r="O329" s="19" cm="1">
        <f t="array" aca="1" ref="O329" ca="1">IF(AND($H329=$H328, $CF328=""), AS328, INDEX(Monsters[Luck], $I329))</f>
        <v>50</v>
      </c>
      <c r="P329" cm="1">
        <f t="array" aca="1" ref="P329" ca="1">IF(I329=I328, P328, MATCH(INDEX(Monsters[Element], I329), Elements, 0))</f>
        <v>1</v>
      </c>
      <c r="Q329" s="4" cm="1">
        <f t="array" aca="1" ref="Q329" ca="1">INDEX(Monsters[Chance to Use 2], I329)</f>
        <v>0.55000000000000004</v>
      </c>
      <c r="R329" cm="1">
        <f t="array" aca="1" ref="R329" ca="1">INDEX(Monsters[Ability 1 ID], I329)</f>
        <v>1</v>
      </c>
      <c r="S329" cm="1">
        <f t="array" aca="1" ref="S329" ca="1">INDEX(Monsters[Ability 2 ID], I329)</f>
        <v>7</v>
      </c>
      <c r="T329" cm="1">
        <f t="array" aca="1" ref="T329" ca="1">INDEX(Abilities[Stamina Cost], R329)</f>
        <v>5</v>
      </c>
      <c r="U329" cm="1">
        <f t="array" aca="1" ref="U329" ca="1">INDEX(Abilities[Stamina Cost], S329)</f>
        <v>5</v>
      </c>
      <c r="V329">
        <f t="shared" ref="V329:V364" ca="1" si="212">IF(T329&lt;=U329, 1, 2)</f>
        <v>1</v>
      </c>
      <c r="W329">
        <f t="shared" ref="W329:W364" ca="1" si="213">MIN(T329:U329)</f>
        <v>5</v>
      </c>
      <c r="X329">
        <f t="shared" ref="X329:X364" ca="1" si="214">MAX(T329:U329)</f>
        <v>5</v>
      </c>
      <c r="Y329">
        <f t="shared" ref="Y329:Y364" ca="1" si="215">IF(L329&lt;X329, V329, 1 + (RAND()&lt;Q329))</f>
        <v>2</v>
      </c>
      <c r="Z329">
        <f t="shared" ref="Z329:Z364" ca="1" si="216">CHOOSE(Y329,R329,S329)</f>
        <v>7</v>
      </c>
      <c r="AA329" s="19" cm="1">
        <f t="array" aca="1" ref="AA329" ca="1">INDEX(Abilities[Element ID], $Z329)</f>
        <v>3</v>
      </c>
      <c r="AB329" s="19" cm="1">
        <f t="array" aca="1" ref="AB329" ca="1">INDEX(Abilities[Stamina Cost], $Z329)</f>
        <v>5</v>
      </c>
      <c r="AC329" s="19" cm="1">
        <f t="array" aca="1" ref="AC329" ca="1">INDEX(Abilities[Min Damage], $Z329)</f>
        <v>5</v>
      </c>
      <c r="AD329" s="19" cm="1">
        <f t="array" aca="1" ref="AD329" ca="1">INDEX(Abilities[Max Damage], $Z329)</f>
        <v>10</v>
      </c>
      <c r="AE329" s="15">
        <f t="shared" ref="AE329:AE364" ca="1" si="217">(AC329+(RAND()+RAND()+RAND())*(AD329-AC329)/3)*M329/100</f>
        <v>5.6988391365731603</v>
      </c>
      <c r="AF329" t="str" cm="1">
        <f t="array" aca="1" ref="AF329" ca="1">INDEX(Abilities[Special Effect], Z329)</f>
        <v>Fortify</v>
      </c>
      <c r="AG329" t="b" cm="1">
        <f t="array" aca="1" ref="AG329" ca="1">RAND() &lt;INDEX(Abilities[Effect Chance], Z329)*O329/100</f>
        <v>0</v>
      </c>
      <c r="AH329" t="str">
        <f t="shared" ref="AH329:AH364" ca="1" si="218">IF(AG329,AF329,"")</f>
        <v/>
      </c>
      <c r="AI329" s="15">
        <f t="shared" ref="AI329:AI364" ca="1" si="219">IF(AF329="Hit Chance", AG329*AE329, AE329)</f>
        <v>5.6988391365731603</v>
      </c>
      <c r="AJ329" s="15">
        <f t="shared" ca="1" si="197"/>
        <v>8.9099922106076566</v>
      </c>
      <c r="AK329" t="b">
        <f t="shared" ref="AK329:AK364" ca="1" si="220">OR(AO329=0,AP329&lt;W329)</f>
        <v>0</v>
      </c>
      <c r="AL329" t="b">
        <f ca="1">AND(AK329, H329=COUNTA(Parties[Player Party]))</f>
        <v>0</v>
      </c>
      <c r="AM329" s="15" cm="1">
        <f t="array" aca="1" ref="AM329" ca="1">INDEX(ElementMultiplier, BM329, P329)*100/N329</f>
        <v>0.76923076923076927</v>
      </c>
      <c r="AN329" s="15">
        <f t="shared" ca="1" si="198"/>
        <v>7</v>
      </c>
      <c r="AO329" s="19">
        <f t="shared" ca="1" si="199"/>
        <v>73</v>
      </c>
      <c r="AP329" s="19">
        <f t="shared" ca="1" si="200"/>
        <v>75</v>
      </c>
      <c r="AQ329" s="19">
        <f t="shared" ca="1" si="201"/>
        <v>70</v>
      </c>
      <c r="AR329" s="19">
        <f t="shared" ca="1" si="202"/>
        <v>65</v>
      </c>
      <c r="AS329" s="19">
        <f t="shared" ca="1" si="203"/>
        <v>50</v>
      </c>
      <c r="AT329">
        <f t="shared" ref="AT329:AT364" ca="1" si="221">IF($CF328="",IF(BW328, AT328+1, AT328), 1)</f>
        <v>1</v>
      </c>
      <c r="AU329" cm="1">
        <f t="array" aca="1" ref="AU329" ca="1">IF(AT329=AT328, AU328, INDEX(Parties[Opponent ID], AT329))</f>
        <v>8</v>
      </c>
      <c r="AV329" t="str" cm="1">
        <f t="array" aca="1" ref="AV329" ca="1">IF(AU329=AU328,AV328, INDEX(Monsters[Name], AU329))</f>
        <v>Ripper</v>
      </c>
      <c r="AW329" cm="1">
        <f t="array" aca="1" ref="AW329" ca="1">IF(AND($AT329=$AT328, $CF328=""), CA328, INDEX(Monsters[Health], $AU329))</f>
        <v>120</v>
      </c>
      <c r="AX329" cm="1">
        <f t="array" aca="1" ref="AX329" ca="1">IF(AND($AT329=$AT328, $CF328=""), CB328, INDEX(Monsters[Stamina], $AU329))</f>
        <v>90</v>
      </c>
      <c r="AY329" s="19" cm="1">
        <f t="array" aca="1" ref="AY329" ca="1">IF(AND($AT329=$AT328, $CF328=""), CC328, INDEX(Monsters[Attack], $AU329))</f>
        <v>100</v>
      </c>
      <c r="AZ329" s="19" cm="1">
        <f t="array" aca="1" ref="AZ329" ca="1">IF(AND($AT329=$AT328, $CF328=""), CD328, INDEX(Monsters[Defense], $AU329))</f>
        <v>18</v>
      </c>
      <c r="BA329" s="19" cm="1">
        <f t="array" aca="1" ref="BA329" ca="1">IF(AND($AT329=$AT328, $CF328=""), CE328, INDEX(Monsters[Luck], $AU329))</f>
        <v>70</v>
      </c>
      <c r="BB329" cm="1">
        <f t="array" aca="1" ref="BB329" ca="1">IF(AU329=AU328, BB328, MATCH(INDEX(Monsters[Element], AU329), Elements, 0))</f>
        <v>6</v>
      </c>
      <c r="BC329" s="4" cm="1">
        <f t="array" aca="1" ref="BC329" ca="1">INDEX(Monsters[Chance to Use 2], AU329)</f>
        <v>0.25</v>
      </c>
      <c r="BD329" cm="1">
        <f t="array" aca="1" ref="BD329" ca="1">INDEX(Monsters[Ability 1 ID], AU329)</f>
        <v>7</v>
      </c>
      <c r="BE329" cm="1">
        <f t="array" aca="1" ref="BE329" ca="1">INDEX(Monsters[Ability 2 ID], AU329)</f>
        <v>2</v>
      </c>
      <c r="BF329" cm="1">
        <f t="array" aca="1" ref="BF329" ca="1">INDEX(Abilities[Stamina Cost], BD329)</f>
        <v>5</v>
      </c>
      <c r="BG329" cm="1">
        <f t="array" aca="1" ref="BG329" ca="1">INDEX(Abilities[Stamina Cost], BE329)</f>
        <v>6</v>
      </c>
      <c r="BH329">
        <f t="shared" ref="BH329:BH364" ca="1" si="222">IF(BF329&lt;=BG329, 1, 2)</f>
        <v>1</v>
      </c>
      <c r="BI329">
        <f t="shared" ref="BI329:BI364" ca="1" si="223">MIN(BF329:BG329)</f>
        <v>5</v>
      </c>
      <c r="BJ329">
        <f t="shared" ref="BJ329:BJ364" ca="1" si="224">MAX(BF329:BG329)</f>
        <v>6</v>
      </c>
      <c r="BK329">
        <f t="shared" ref="BK329:BK364" ca="1" si="225">IF(AX329&lt;BJ329, BH329, 1 + (RAND()&lt;BC329))</f>
        <v>1</v>
      </c>
      <c r="BL329">
        <f t="shared" ref="BL329:BL364" ca="1" si="226">CHOOSE(BK329,BD329,BE329)</f>
        <v>7</v>
      </c>
      <c r="BM329" s="19" cm="1">
        <f t="array" aca="1" ref="BM329" ca="1">INDEX(Abilities[Element ID], $BL329)</f>
        <v>3</v>
      </c>
      <c r="BN329" s="19" cm="1">
        <f t="array" aca="1" ref="BN329" ca="1">INDEX(Abilities[Stamina Cost], $BL329)</f>
        <v>5</v>
      </c>
      <c r="BO329" s="19" cm="1">
        <f t="array" aca="1" ref="BO329" ca="1">INDEX(Abilities[Min Damage], $BL329)</f>
        <v>5</v>
      </c>
      <c r="BP329" s="19" cm="1">
        <f t="array" aca="1" ref="BP329" ca="1">INDEX(Abilities[Max Damage], $BL329)</f>
        <v>10</v>
      </c>
      <c r="BQ329" s="15">
        <f t="shared" ref="BQ329:BQ364" ca="1" si="227">(BO329+(RAND()+RAND()+RAND())*(BP329-BO329)/3)*AY329/100</f>
        <v>8.9099922106076566</v>
      </c>
      <c r="BR329" t="str" cm="1">
        <f t="array" aca="1" ref="BR329" ca="1">INDEX(Abilities[Special Effect], BL329)</f>
        <v>Fortify</v>
      </c>
      <c r="BS329" t="b" cm="1">
        <f t="array" aca="1" ref="BS329" ca="1">RAND() &lt;INDEX(Abilities[Effect Chance], BL329)*BA329/100</f>
        <v>1</v>
      </c>
      <c r="BT329" t="str">
        <f t="shared" ref="BT329:BT364" ca="1" si="228">IF(BS329, BR329, "")</f>
        <v>Fortify</v>
      </c>
      <c r="BU329" s="15">
        <f t="shared" ref="BU329:BU364" ca="1" si="229">IF(BR329="Hit Chance", BQ329*BS329, BQ329)</f>
        <v>8.9099922106076566</v>
      </c>
      <c r="BV329" s="15">
        <f t="shared" ca="1" si="204"/>
        <v>5.6988391365731603</v>
      </c>
      <c r="BW329" t="b">
        <f t="shared" ref="BW329:BW364" ca="1" si="230">OR(CA329=0,CB329&lt;BI329)</f>
        <v>0</v>
      </c>
      <c r="BX329" t="b">
        <f ca="1">AND(BW329, AT329=COUNTA(Parties[Opponent Party]))</f>
        <v>0</v>
      </c>
      <c r="BY329" s="15" cm="1">
        <f t="array" aca="1" ref="BY329" ca="1">INDEX(ElementMultiplier, AA329, BB329)*100/AZ329</f>
        <v>5.5555555555555554</v>
      </c>
      <c r="BZ329" s="19">
        <f t="shared" ca="1" si="205"/>
        <v>32</v>
      </c>
      <c r="CA329" s="19">
        <f t="shared" ca="1" si="206"/>
        <v>88</v>
      </c>
      <c r="CB329" s="19">
        <f t="shared" ca="1" si="207"/>
        <v>85</v>
      </c>
      <c r="CC329" s="19">
        <f t="shared" ca="1" si="208"/>
        <v>100</v>
      </c>
      <c r="CD329" s="19">
        <f t="shared" ca="1" si="209"/>
        <v>20</v>
      </c>
      <c r="CE329" s="19">
        <f t="shared" ca="1" si="210"/>
        <v>70</v>
      </c>
      <c r="CF329" t="str">
        <f t="shared" ref="CF329:CF364" ca="1" si="231">IF(AL329, IF(BX329, "Tie", "Opponent"), IF(BX329, "Player", ""))</f>
        <v/>
      </c>
    </row>
    <row r="330" spans="8:84">
      <c r="H330">
        <f t="shared" ca="1" si="211"/>
        <v>1</v>
      </c>
      <c r="I330" cm="1">
        <f t="array" aca="1" ref="I330" ca="1">IF(H330=H329, I329, INDEX(Parties[Player ID], H330))</f>
        <v>1</v>
      </c>
      <c r="J330" t="str" cm="1">
        <f t="array" aca="1" ref="J330" ca="1">IF(I330=I329,J329, INDEX(Monsters[Name], I330))</f>
        <v>Hades</v>
      </c>
      <c r="K330" cm="1">
        <f t="array" aca="1" ref="K330" ca="1">IF(AND($H330=$H329, CF329=""), AO329, INDEX(Monsters[Health], $I330))</f>
        <v>73</v>
      </c>
      <c r="L330" cm="1">
        <f t="array" aca="1" ref="L330" ca="1">IF(AND($H330=$H329, $CF329=""), AP329, INDEX(Monsters[Stamina], $I330))</f>
        <v>75</v>
      </c>
      <c r="M330" s="19" cm="1">
        <f t="array" aca="1" ref="M330" ca="1">IF(AND($H330=$H329, $CF329=""), AQ329, INDEX(Monsters[Attack], $I330))</f>
        <v>70</v>
      </c>
      <c r="N330" s="19" cm="1">
        <f t="array" aca="1" ref="N330" ca="1">IF(AND($H330=$H329, $CF329=""), AR329, INDEX(Monsters[Defense], $I330))</f>
        <v>65</v>
      </c>
      <c r="O330" s="19" cm="1">
        <f t="array" aca="1" ref="O330" ca="1">IF(AND($H330=$H329, $CF329=""), AS329, INDEX(Monsters[Luck], $I330))</f>
        <v>50</v>
      </c>
      <c r="P330" cm="1">
        <f t="array" aca="1" ref="P330" ca="1">IF(I330=I329, P329, MATCH(INDEX(Monsters[Element], I330), Elements, 0))</f>
        <v>1</v>
      </c>
      <c r="Q330" s="4" cm="1">
        <f t="array" aca="1" ref="Q330" ca="1">INDEX(Monsters[Chance to Use 2], I330)</f>
        <v>0.55000000000000004</v>
      </c>
      <c r="R330" cm="1">
        <f t="array" aca="1" ref="R330" ca="1">INDEX(Monsters[Ability 1 ID], I330)</f>
        <v>1</v>
      </c>
      <c r="S330" cm="1">
        <f t="array" aca="1" ref="S330" ca="1">INDEX(Monsters[Ability 2 ID], I330)</f>
        <v>7</v>
      </c>
      <c r="T330" cm="1">
        <f t="array" aca="1" ref="T330" ca="1">INDEX(Abilities[Stamina Cost], R330)</f>
        <v>5</v>
      </c>
      <c r="U330" cm="1">
        <f t="array" aca="1" ref="U330" ca="1">INDEX(Abilities[Stamina Cost], S330)</f>
        <v>5</v>
      </c>
      <c r="V330">
        <f t="shared" ca="1" si="212"/>
        <v>1</v>
      </c>
      <c r="W330">
        <f t="shared" ca="1" si="213"/>
        <v>5</v>
      </c>
      <c r="X330">
        <f t="shared" ca="1" si="214"/>
        <v>5</v>
      </c>
      <c r="Y330">
        <f t="shared" ca="1" si="215"/>
        <v>2</v>
      </c>
      <c r="Z330">
        <f t="shared" ca="1" si="216"/>
        <v>7</v>
      </c>
      <c r="AA330" s="19" cm="1">
        <f t="array" aca="1" ref="AA330" ca="1">INDEX(Abilities[Element ID], $Z330)</f>
        <v>3</v>
      </c>
      <c r="AB330" s="19" cm="1">
        <f t="array" aca="1" ref="AB330" ca="1">INDEX(Abilities[Stamina Cost], $Z330)</f>
        <v>5</v>
      </c>
      <c r="AC330" s="19" cm="1">
        <f t="array" aca="1" ref="AC330" ca="1">INDEX(Abilities[Min Damage], $Z330)</f>
        <v>5</v>
      </c>
      <c r="AD330" s="19" cm="1">
        <f t="array" aca="1" ref="AD330" ca="1">INDEX(Abilities[Max Damage], $Z330)</f>
        <v>10</v>
      </c>
      <c r="AE330" s="15">
        <f t="shared" ca="1" si="217"/>
        <v>6.3589845611045481</v>
      </c>
      <c r="AF330" t="str" cm="1">
        <f t="array" aca="1" ref="AF330" ca="1">INDEX(Abilities[Special Effect], Z330)</f>
        <v>Fortify</v>
      </c>
      <c r="AG330" t="b" cm="1">
        <f t="array" aca="1" ref="AG330" ca="1">RAND() &lt;INDEX(Abilities[Effect Chance], Z330)*O330/100</f>
        <v>1</v>
      </c>
      <c r="AH330" t="str">
        <f t="shared" ca="1" si="218"/>
        <v>Fortify</v>
      </c>
      <c r="AI330" s="15">
        <f t="shared" ca="1" si="219"/>
        <v>6.3589845611045481</v>
      </c>
      <c r="AJ330" s="15">
        <f t="shared" ca="1" si="197"/>
        <v>7.9183558709435076</v>
      </c>
      <c r="AK330" t="b">
        <f t="shared" ca="1" si="220"/>
        <v>0</v>
      </c>
      <c r="AL330" t="b">
        <f ca="1">AND(AK330, H330=COUNTA(Parties[Player Party]))</f>
        <v>0</v>
      </c>
      <c r="AM330" s="15" cm="1">
        <f t="array" aca="1" ref="AM330" ca="1">INDEX(ElementMultiplier, BM330, P330)*100/N330</f>
        <v>0.76923076923076927</v>
      </c>
      <c r="AN330" s="15">
        <f t="shared" ca="1" si="198"/>
        <v>6</v>
      </c>
      <c r="AO330" s="19">
        <f t="shared" ca="1" si="199"/>
        <v>67</v>
      </c>
      <c r="AP330" s="19">
        <f t="shared" ca="1" si="200"/>
        <v>70</v>
      </c>
      <c r="AQ330" s="19">
        <f t="shared" ca="1" si="201"/>
        <v>70</v>
      </c>
      <c r="AR330" s="19">
        <f t="shared" ca="1" si="202"/>
        <v>72</v>
      </c>
      <c r="AS330" s="19">
        <f t="shared" ca="1" si="203"/>
        <v>50</v>
      </c>
      <c r="AT330">
        <f t="shared" ca="1" si="221"/>
        <v>1</v>
      </c>
      <c r="AU330" cm="1">
        <f t="array" aca="1" ref="AU330" ca="1">IF(AT330=AT329, AU329, INDEX(Parties[Opponent ID], AT330))</f>
        <v>8</v>
      </c>
      <c r="AV330" t="str" cm="1">
        <f t="array" aca="1" ref="AV330" ca="1">IF(AU330=AU329,AV329, INDEX(Monsters[Name], AU330))</f>
        <v>Ripper</v>
      </c>
      <c r="AW330" cm="1">
        <f t="array" aca="1" ref="AW330" ca="1">IF(AND($AT330=$AT329, $CF329=""), CA329, INDEX(Monsters[Health], $AU330))</f>
        <v>88</v>
      </c>
      <c r="AX330" cm="1">
        <f t="array" aca="1" ref="AX330" ca="1">IF(AND($AT330=$AT329, $CF329=""), CB329, INDEX(Monsters[Stamina], $AU330))</f>
        <v>85</v>
      </c>
      <c r="AY330" s="19" cm="1">
        <f t="array" aca="1" ref="AY330" ca="1">IF(AND($AT330=$AT329, $CF329=""), CC329, INDEX(Monsters[Attack], $AU330))</f>
        <v>100</v>
      </c>
      <c r="AZ330" s="19" cm="1">
        <f t="array" aca="1" ref="AZ330" ca="1">IF(AND($AT330=$AT329, $CF329=""), CD329, INDEX(Monsters[Defense], $AU330))</f>
        <v>20</v>
      </c>
      <c r="BA330" s="19" cm="1">
        <f t="array" aca="1" ref="BA330" ca="1">IF(AND($AT330=$AT329, $CF329=""), CE329, INDEX(Monsters[Luck], $AU330))</f>
        <v>70</v>
      </c>
      <c r="BB330" cm="1">
        <f t="array" aca="1" ref="BB330" ca="1">IF(AU330=AU329, BB329, MATCH(INDEX(Monsters[Element], AU330), Elements, 0))</f>
        <v>6</v>
      </c>
      <c r="BC330" s="4" cm="1">
        <f t="array" aca="1" ref="BC330" ca="1">INDEX(Monsters[Chance to Use 2], AU330)</f>
        <v>0.25</v>
      </c>
      <c r="BD330" cm="1">
        <f t="array" aca="1" ref="BD330" ca="1">INDEX(Monsters[Ability 1 ID], AU330)</f>
        <v>7</v>
      </c>
      <c r="BE330" cm="1">
        <f t="array" aca="1" ref="BE330" ca="1">INDEX(Monsters[Ability 2 ID], AU330)</f>
        <v>2</v>
      </c>
      <c r="BF330" cm="1">
        <f t="array" aca="1" ref="BF330" ca="1">INDEX(Abilities[Stamina Cost], BD330)</f>
        <v>5</v>
      </c>
      <c r="BG330" cm="1">
        <f t="array" aca="1" ref="BG330" ca="1">INDEX(Abilities[Stamina Cost], BE330)</f>
        <v>6</v>
      </c>
      <c r="BH330">
        <f t="shared" ca="1" si="222"/>
        <v>1</v>
      </c>
      <c r="BI330">
        <f t="shared" ca="1" si="223"/>
        <v>5</v>
      </c>
      <c r="BJ330">
        <f t="shared" ca="1" si="224"/>
        <v>6</v>
      </c>
      <c r="BK330">
        <f t="shared" ca="1" si="225"/>
        <v>1</v>
      </c>
      <c r="BL330">
        <f t="shared" ca="1" si="226"/>
        <v>7</v>
      </c>
      <c r="BM330" s="19" cm="1">
        <f t="array" aca="1" ref="BM330" ca="1">INDEX(Abilities[Element ID], $BL330)</f>
        <v>3</v>
      </c>
      <c r="BN330" s="19" cm="1">
        <f t="array" aca="1" ref="BN330" ca="1">INDEX(Abilities[Stamina Cost], $BL330)</f>
        <v>5</v>
      </c>
      <c r="BO330" s="19" cm="1">
        <f t="array" aca="1" ref="BO330" ca="1">INDEX(Abilities[Min Damage], $BL330)</f>
        <v>5</v>
      </c>
      <c r="BP330" s="19" cm="1">
        <f t="array" aca="1" ref="BP330" ca="1">INDEX(Abilities[Max Damage], $BL330)</f>
        <v>10</v>
      </c>
      <c r="BQ330" s="15">
        <f t="shared" ca="1" si="227"/>
        <v>7.9183558709435076</v>
      </c>
      <c r="BR330" t="str" cm="1">
        <f t="array" aca="1" ref="BR330" ca="1">INDEX(Abilities[Special Effect], BL330)</f>
        <v>Fortify</v>
      </c>
      <c r="BS330" t="b" cm="1">
        <f t="array" aca="1" ref="BS330" ca="1">RAND() &lt;INDEX(Abilities[Effect Chance], BL330)*BA330/100</f>
        <v>1</v>
      </c>
      <c r="BT330" t="str">
        <f t="shared" ca="1" si="228"/>
        <v>Fortify</v>
      </c>
      <c r="BU330" s="15">
        <f t="shared" ca="1" si="229"/>
        <v>7.9183558709435076</v>
      </c>
      <c r="BV330" s="15">
        <f t="shared" ca="1" si="204"/>
        <v>6.3589845611045481</v>
      </c>
      <c r="BW330" t="b">
        <f t="shared" ca="1" si="230"/>
        <v>0</v>
      </c>
      <c r="BX330" t="b">
        <f ca="1">AND(BW330, AT330=COUNTA(Parties[Opponent Party]))</f>
        <v>0</v>
      </c>
      <c r="BY330" s="15" cm="1">
        <f t="array" aca="1" ref="BY330" ca="1">INDEX(ElementMultiplier, AA330, BB330)*100/AZ330</f>
        <v>5</v>
      </c>
      <c r="BZ330" s="19">
        <f t="shared" ca="1" si="205"/>
        <v>32</v>
      </c>
      <c r="CA330" s="19">
        <f t="shared" ca="1" si="206"/>
        <v>56</v>
      </c>
      <c r="CB330" s="19">
        <f t="shared" ca="1" si="207"/>
        <v>80</v>
      </c>
      <c r="CC330" s="19">
        <f t="shared" ca="1" si="208"/>
        <v>100</v>
      </c>
      <c r="CD330" s="19">
        <f t="shared" ca="1" si="209"/>
        <v>22</v>
      </c>
      <c r="CE330" s="19">
        <f t="shared" ca="1" si="210"/>
        <v>70</v>
      </c>
      <c r="CF330" t="str">
        <f t="shared" ca="1" si="231"/>
        <v/>
      </c>
    </row>
    <row r="331" spans="8:84">
      <c r="H331">
        <f t="shared" ca="1" si="211"/>
        <v>1</v>
      </c>
      <c r="I331" cm="1">
        <f t="array" aca="1" ref="I331" ca="1">IF(H331=H330, I330, INDEX(Parties[Player ID], H331))</f>
        <v>1</v>
      </c>
      <c r="J331" t="str" cm="1">
        <f t="array" aca="1" ref="J331" ca="1">IF(I331=I330,J330, INDEX(Monsters[Name], I331))</f>
        <v>Hades</v>
      </c>
      <c r="K331" cm="1">
        <f t="array" aca="1" ref="K331" ca="1">IF(AND($H331=$H330, CF330=""), AO330, INDEX(Monsters[Health], $I331))</f>
        <v>67</v>
      </c>
      <c r="L331" cm="1">
        <f t="array" aca="1" ref="L331" ca="1">IF(AND($H331=$H330, $CF330=""), AP330, INDEX(Monsters[Stamina], $I331))</f>
        <v>70</v>
      </c>
      <c r="M331" s="19" cm="1">
        <f t="array" aca="1" ref="M331" ca="1">IF(AND($H331=$H330, $CF330=""), AQ330, INDEX(Monsters[Attack], $I331))</f>
        <v>70</v>
      </c>
      <c r="N331" s="19" cm="1">
        <f t="array" aca="1" ref="N331" ca="1">IF(AND($H331=$H330, $CF330=""), AR330, INDEX(Monsters[Defense], $I331))</f>
        <v>72</v>
      </c>
      <c r="O331" s="19" cm="1">
        <f t="array" aca="1" ref="O331" ca="1">IF(AND($H331=$H330, $CF330=""), AS330, INDEX(Monsters[Luck], $I331))</f>
        <v>50</v>
      </c>
      <c r="P331" cm="1">
        <f t="array" aca="1" ref="P331" ca="1">IF(I331=I330, P330, MATCH(INDEX(Monsters[Element], I331), Elements, 0))</f>
        <v>1</v>
      </c>
      <c r="Q331" s="4" cm="1">
        <f t="array" aca="1" ref="Q331" ca="1">INDEX(Monsters[Chance to Use 2], I331)</f>
        <v>0.55000000000000004</v>
      </c>
      <c r="R331" cm="1">
        <f t="array" aca="1" ref="R331" ca="1">INDEX(Monsters[Ability 1 ID], I331)</f>
        <v>1</v>
      </c>
      <c r="S331" cm="1">
        <f t="array" aca="1" ref="S331" ca="1">INDEX(Monsters[Ability 2 ID], I331)</f>
        <v>7</v>
      </c>
      <c r="T331" cm="1">
        <f t="array" aca="1" ref="T331" ca="1">INDEX(Abilities[Stamina Cost], R331)</f>
        <v>5</v>
      </c>
      <c r="U331" cm="1">
        <f t="array" aca="1" ref="U331" ca="1">INDEX(Abilities[Stamina Cost], S331)</f>
        <v>5</v>
      </c>
      <c r="V331">
        <f t="shared" ca="1" si="212"/>
        <v>1</v>
      </c>
      <c r="W331">
        <f t="shared" ca="1" si="213"/>
        <v>5</v>
      </c>
      <c r="X331">
        <f t="shared" ca="1" si="214"/>
        <v>5</v>
      </c>
      <c r="Y331">
        <f t="shared" ca="1" si="215"/>
        <v>1</v>
      </c>
      <c r="Z331">
        <f t="shared" ca="1" si="216"/>
        <v>1</v>
      </c>
      <c r="AA331" s="19" cm="1">
        <f t="array" aca="1" ref="AA331" ca="1">INDEX(Abilities[Element ID], $Z331)</f>
        <v>1</v>
      </c>
      <c r="AB331" s="19" cm="1">
        <f t="array" aca="1" ref="AB331" ca="1">INDEX(Abilities[Stamina Cost], $Z331)</f>
        <v>5</v>
      </c>
      <c r="AC331" s="19" cm="1">
        <f t="array" aca="1" ref="AC331" ca="1">INDEX(Abilities[Min Damage], $Z331)</f>
        <v>3.5</v>
      </c>
      <c r="AD331" s="19" cm="1">
        <f t="array" aca="1" ref="AD331" ca="1">INDEX(Abilities[Max Damage], $Z331)</f>
        <v>10</v>
      </c>
      <c r="AE331" s="15">
        <f t="shared" ca="1" si="217"/>
        <v>3.71464649068067</v>
      </c>
      <c r="AF331" t="str" cm="1">
        <f t="array" aca="1" ref="AF331" ca="1">INDEX(Abilities[Special Effect], Z331)</f>
        <v>Hit Chance</v>
      </c>
      <c r="AG331" t="b" cm="1">
        <f t="array" aca="1" ref="AG331" ca="1">RAND() &lt;INDEX(Abilities[Effect Chance], Z331)*O331/100</f>
        <v>1</v>
      </c>
      <c r="AH331" t="str">
        <f t="shared" ca="1" si="218"/>
        <v>Hit Chance</v>
      </c>
      <c r="AI331" s="15">
        <f t="shared" ca="1" si="219"/>
        <v>3.71464649068067</v>
      </c>
      <c r="AJ331" s="15">
        <f t="shared" ca="1" si="197"/>
        <v>8.0335179466152411</v>
      </c>
      <c r="AK331" t="b">
        <f t="shared" ca="1" si="220"/>
        <v>0</v>
      </c>
      <c r="AL331" t="b">
        <f ca="1">AND(AK331, H331=COUNTA(Parties[Player Party]))</f>
        <v>0</v>
      </c>
      <c r="AM331" s="15" cm="1">
        <f t="array" aca="1" ref="AM331" ca="1">INDEX(ElementMultiplier, BM331, P331)*100/N331</f>
        <v>0.69444444444444442</v>
      </c>
      <c r="AN331" s="15">
        <f t="shared" ca="1" si="198"/>
        <v>6</v>
      </c>
      <c r="AO331" s="19">
        <f t="shared" ca="1" si="199"/>
        <v>61</v>
      </c>
      <c r="AP331" s="19">
        <f t="shared" ca="1" si="200"/>
        <v>65</v>
      </c>
      <c r="AQ331" s="19">
        <f t="shared" ca="1" si="201"/>
        <v>70</v>
      </c>
      <c r="AR331" s="19">
        <f t="shared" ca="1" si="202"/>
        <v>72</v>
      </c>
      <c r="AS331" s="19">
        <f t="shared" ca="1" si="203"/>
        <v>50</v>
      </c>
      <c r="AT331">
        <f t="shared" ca="1" si="221"/>
        <v>1</v>
      </c>
      <c r="AU331" cm="1">
        <f t="array" aca="1" ref="AU331" ca="1">IF(AT331=AT330, AU330, INDEX(Parties[Opponent ID], AT331))</f>
        <v>8</v>
      </c>
      <c r="AV331" t="str" cm="1">
        <f t="array" aca="1" ref="AV331" ca="1">IF(AU331=AU330,AV330, INDEX(Monsters[Name], AU331))</f>
        <v>Ripper</v>
      </c>
      <c r="AW331" cm="1">
        <f t="array" aca="1" ref="AW331" ca="1">IF(AND($AT331=$AT330, $CF330=""), CA330, INDEX(Monsters[Health], $AU331))</f>
        <v>56</v>
      </c>
      <c r="AX331" cm="1">
        <f t="array" aca="1" ref="AX331" ca="1">IF(AND($AT331=$AT330, $CF330=""), CB330, INDEX(Monsters[Stamina], $AU331))</f>
        <v>80</v>
      </c>
      <c r="AY331" s="19" cm="1">
        <f t="array" aca="1" ref="AY331" ca="1">IF(AND($AT331=$AT330, $CF330=""), CC330, INDEX(Monsters[Attack], $AU331))</f>
        <v>100</v>
      </c>
      <c r="AZ331" s="19" cm="1">
        <f t="array" aca="1" ref="AZ331" ca="1">IF(AND($AT331=$AT330, $CF330=""), CD330, INDEX(Monsters[Defense], $AU331))</f>
        <v>22</v>
      </c>
      <c r="BA331" s="19" cm="1">
        <f t="array" aca="1" ref="BA331" ca="1">IF(AND($AT331=$AT330, $CF330=""), CE330, INDEX(Monsters[Luck], $AU331))</f>
        <v>70</v>
      </c>
      <c r="BB331" cm="1">
        <f t="array" aca="1" ref="BB331" ca="1">IF(AU331=AU330, BB330, MATCH(INDEX(Monsters[Element], AU331), Elements, 0))</f>
        <v>6</v>
      </c>
      <c r="BC331" s="4" cm="1">
        <f t="array" aca="1" ref="BC331" ca="1">INDEX(Monsters[Chance to Use 2], AU331)</f>
        <v>0.25</v>
      </c>
      <c r="BD331" cm="1">
        <f t="array" aca="1" ref="BD331" ca="1">INDEX(Monsters[Ability 1 ID], AU331)</f>
        <v>7</v>
      </c>
      <c r="BE331" cm="1">
        <f t="array" aca="1" ref="BE331" ca="1">INDEX(Monsters[Ability 2 ID], AU331)</f>
        <v>2</v>
      </c>
      <c r="BF331" cm="1">
        <f t="array" aca="1" ref="BF331" ca="1">INDEX(Abilities[Stamina Cost], BD331)</f>
        <v>5</v>
      </c>
      <c r="BG331" cm="1">
        <f t="array" aca="1" ref="BG331" ca="1">INDEX(Abilities[Stamina Cost], BE331)</f>
        <v>6</v>
      </c>
      <c r="BH331">
        <f t="shared" ca="1" si="222"/>
        <v>1</v>
      </c>
      <c r="BI331">
        <f t="shared" ca="1" si="223"/>
        <v>5</v>
      </c>
      <c r="BJ331">
        <f t="shared" ca="1" si="224"/>
        <v>6</v>
      </c>
      <c r="BK331">
        <f t="shared" ca="1" si="225"/>
        <v>1</v>
      </c>
      <c r="BL331">
        <f t="shared" ca="1" si="226"/>
        <v>7</v>
      </c>
      <c r="BM331" s="19" cm="1">
        <f t="array" aca="1" ref="BM331" ca="1">INDEX(Abilities[Element ID], $BL331)</f>
        <v>3</v>
      </c>
      <c r="BN331" s="19" cm="1">
        <f t="array" aca="1" ref="BN331" ca="1">INDEX(Abilities[Stamina Cost], $BL331)</f>
        <v>5</v>
      </c>
      <c r="BO331" s="19" cm="1">
        <f t="array" aca="1" ref="BO331" ca="1">INDEX(Abilities[Min Damage], $BL331)</f>
        <v>5</v>
      </c>
      <c r="BP331" s="19" cm="1">
        <f t="array" aca="1" ref="BP331" ca="1">INDEX(Abilities[Max Damage], $BL331)</f>
        <v>10</v>
      </c>
      <c r="BQ331" s="15">
        <f t="shared" ca="1" si="227"/>
        <v>8.0335179466152411</v>
      </c>
      <c r="BR331" t="str" cm="1">
        <f t="array" aca="1" ref="BR331" ca="1">INDEX(Abilities[Special Effect], BL331)</f>
        <v>Fortify</v>
      </c>
      <c r="BS331" t="b" cm="1">
        <f t="array" aca="1" ref="BS331" ca="1">RAND() &lt;INDEX(Abilities[Effect Chance], BL331)*BA331/100</f>
        <v>1</v>
      </c>
      <c r="BT331" t="str">
        <f t="shared" ca="1" si="228"/>
        <v>Fortify</v>
      </c>
      <c r="BU331" s="15">
        <f t="shared" ca="1" si="229"/>
        <v>8.0335179466152411</v>
      </c>
      <c r="BV331" s="15">
        <f t="shared" ca="1" si="204"/>
        <v>3.71464649068067</v>
      </c>
      <c r="BW331" t="b">
        <f t="shared" ca="1" si="230"/>
        <v>0</v>
      </c>
      <c r="BX331" t="b">
        <f ca="1">AND(BW331, AT331=COUNTA(Parties[Opponent Party]))</f>
        <v>0</v>
      </c>
      <c r="BY331" s="15" cm="1">
        <f t="array" aca="1" ref="BY331" ca="1">INDEX(ElementMultiplier, AA331, BB331)*100/AZ331</f>
        <v>6.8181818181818183</v>
      </c>
      <c r="BZ331" s="19">
        <f t="shared" ca="1" si="205"/>
        <v>25</v>
      </c>
      <c r="CA331" s="19">
        <f t="shared" ca="1" si="206"/>
        <v>31</v>
      </c>
      <c r="CB331" s="19">
        <f t="shared" ca="1" si="207"/>
        <v>75</v>
      </c>
      <c r="CC331" s="19">
        <f t="shared" ca="1" si="208"/>
        <v>100</v>
      </c>
      <c r="CD331" s="19">
        <f t="shared" ca="1" si="209"/>
        <v>24</v>
      </c>
      <c r="CE331" s="19">
        <f t="shared" ca="1" si="210"/>
        <v>70</v>
      </c>
      <c r="CF331" t="str">
        <f t="shared" ca="1" si="231"/>
        <v/>
      </c>
    </row>
    <row r="332" spans="8:84">
      <c r="H332">
        <f t="shared" ca="1" si="211"/>
        <v>1</v>
      </c>
      <c r="I332" cm="1">
        <f t="array" aca="1" ref="I332" ca="1">IF(H332=H331, I331, INDEX(Parties[Player ID], H332))</f>
        <v>1</v>
      </c>
      <c r="J332" t="str" cm="1">
        <f t="array" aca="1" ref="J332" ca="1">IF(I332=I331,J331, INDEX(Monsters[Name], I332))</f>
        <v>Hades</v>
      </c>
      <c r="K332" cm="1">
        <f t="array" aca="1" ref="K332" ca="1">IF(AND($H332=$H331, CF331=""), AO331, INDEX(Monsters[Health], $I332))</f>
        <v>61</v>
      </c>
      <c r="L332" cm="1">
        <f t="array" aca="1" ref="L332" ca="1">IF(AND($H332=$H331, $CF331=""), AP331, INDEX(Monsters[Stamina], $I332))</f>
        <v>65</v>
      </c>
      <c r="M332" s="19" cm="1">
        <f t="array" aca="1" ref="M332" ca="1">IF(AND($H332=$H331, $CF331=""), AQ331, INDEX(Monsters[Attack], $I332))</f>
        <v>70</v>
      </c>
      <c r="N332" s="19" cm="1">
        <f t="array" aca="1" ref="N332" ca="1">IF(AND($H332=$H331, $CF331=""), AR331, INDEX(Monsters[Defense], $I332))</f>
        <v>72</v>
      </c>
      <c r="O332" s="19" cm="1">
        <f t="array" aca="1" ref="O332" ca="1">IF(AND($H332=$H331, $CF331=""), AS331, INDEX(Monsters[Luck], $I332))</f>
        <v>50</v>
      </c>
      <c r="P332" cm="1">
        <f t="array" aca="1" ref="P332" ca="1">IF(I332=I331, P331, MATCH(INDEX(Monsters[Element], I332), Elements, 0))</f>
        <v>1</v>
      </c>
      <c r="Q332" s="4" cm="1">
        <f t="array" aca="1" ref="Q332" ca="1">INDEX(Monsters[Chance to Use 2], I332)</f>
        <v>0.55000000000000004</v>
      </c>
      <c r="R332" cm="1">
        <f t="array" aca="1" ref="R332" ca="1">INDEX(Monsters[Ability 1 ID], I332)</f>
        <v>1</v>
      </c>
      <c r="S332" cm="1">
        <f t="array" aca="1" ref="S332" ca="1">INDEX(Monsters[Ability 2 ID], I332)</f>
        <v>7</v>
      </c>
      <c r="T332" cm="1">
        <f t="array" aca="1" ref="T332" ca="1">INDEX(Abilities[Stamina Cost], R332)</f>
        <v>5</v>
      </c>
      <c r="U332" cm="1">
        <f t="array" aca="1" ref="U332" ca="1">INDEX(Abilities[Stamina Cost], S332)</f>
        <v>5</v>
      </c>
      <c r="V332">
        <f t="shared" ca="1" si="212"/>
        <v>1</v>
      </c>
      <c r="W332">
        <f t="shared" ca="1" si="213"/>
        <v>5</v>
      </c>
      <c r="X332">
        <f t="shared" ca="1" si="214"/>
        <v>5</v>
      </c>
      <c r="Y332">
        <f t="shared" ca="1" si="215"/>
        <v>1</v>
      </c>
      <c r="Z332">
        <f t="shared" ca="1" si="216"/>
        <v>1</v>
      </c>
      <c r="AA332" s="19" cm="1">
        <f t="array" aca="1" ref="AA332" ca="1">INDEX(Abilities[Element ID], $Z332)</f>
        <v>1</v>
      </c>
      <c r="AB332" s="19" cm="1">
        <f t="array" aca="1" ref="AB332" ca="1">INDEX(Abilities[Stamina Cost], $Z332)</f>
        <v>5</v>
      </c>
      <c r="AC332" s="19" cm="1">
        <f t="array" aca="1" ref="AC332" ca="1">INDEX(Abilities[Min Damage], $Z332)</f>
        <v>3.5</v>
      </c>
      <c r="AD332" s="19" cm="1">
        <f t="array" aca="1" ref="AD332" ca="1">INDEX(Abilities[Max Damage], $Z332)</f>
        <v>10</v>
      </c>
      <c r="AE332" s="15">
        <f t="shared" ca="1" si="217"/>
        <v>5.3105933324481631</v>
      </c>
      <c r="AF332" t="str" cm="1">
        <f t="array" aca="1" ref="AF332" ca="1">INDEX(Abilities[Special Effect], Z332)</f>
        <v>Hit Chance</v>
      </c>
      <c r="AG332" t="b" cm="1">
        <f t="array" aca="1" ref="AG332" ca="1">RAND() &lt;INDEX(Abilities[Effect Chance], Z332)*O332/100</f>
        <v>1</v>
      </c>
      <c r="AH332" t="str">
        <f t="shared" ca="1" si="218"/>
        <v>Hit Chance</v>
      </c>
      <c r="AI332" s="15">
        <f t="shared" ca="1" si="219"/>
        <v>5.3105933324481631</v>
      </c>
      <c r="AJ332" s="15">
        <f t="shared" ca="1" si="197"/>
        <v>7.8699515847952775</v>
      </c>
      <c r="AK332" t="b">
        <f t="shared" ca="1" si="220"/>
        <v>0</v>
      </c>
      <c r="AL332" t="b">
        <f ca="1">AND(AK332, H332=COUNTA(Parties[Player Party]))</f>
        <v>0</v>
      </c>
      <c r="AM332" s="15" cm="1">
        <f t="array" aca="1" ref="AM332" ca="1">INDEX(ElementMultiplier, BM332, P332)*100/N332</f>
        <v>0.69444444444444442</v>
      </c>
      <c r="AN332" s="15">
        <f t="shared" ca="1" si="198"/>
        <v>5</v>
      </c>
      <c r="AO332" s="19">
        <f t="shared" ca="1" si="199"/>
        <v>56</v>
      </c>
      <c r="AP332" s="19">
        <f t="shared" ca="1" si="200"/>
        <v>60</v>
      </c>
      <c r="AQ332" s="19">
        <f t="shared" ca="1" si="201"/>
        <v>70</v>
      </c>
      <c r="AR332" s="19">
        <f t="shared" ca="1" si="202"/>
        <v>72</v>
      </c>
      <c r="AS332" s="19">
        <f t="shared" ca="1" si="203"/>
        <v>50</v>
      </c>
      <c r="AT332">
        <f t="shared" ca="1" si="221"/>
        <v>1</v>
      </c>
      <c r="AU332" cm="1">
        <f t="array" aca="1" ref="AU332" ca="1">IF(AT332=AT331, AU331, INDEX(Parties[Opponent ID], AT332))</f>
        <v>8</v>
      </c>
      <c r="AV332" t="str" cm="1">
        <f t="array" aca="1" ref="AV332" ca="1">IF(AU332=AU331,AV331, INDEX(Monsters[Name], AU332))</f>
        <v>Ripper</v>
      </c>
      <c r="AW332" cm="1">
        <f t="array" aca="1" ref="AW332" ca="1">IF(AND($AT332=$AT331, $CF331=""), CA331, INDEX(Monsters[Health], $AU332))</f>
        <v>31</v>
      </c>
      <c r="AX332" cm="1">
        <f t="array" aca="1" ref="AX332" ca="1">IF(AND($AT332=$AT331, $CF331=""), CB331, INDEX(Monsters[Stamina], $AU332))</f>
        <v>75</v>
      </c>
      <c r="AY332" s="19" cm="1">
        <f t="array" aca="1" ref="AY332" ca="1">IF(AND($AT332=$AT331, $CF331=""), CC331, INDEX(Monsters[Attack], $AU332))</f>
        <v>100</v>
      </c>
      <c r="AZ332" s="19" cm="1">
        <f t="array" aca="1" ref="AZ332" ca="1">IF(AND($AT332=$AT331, $CF331=""), CD331, INDEX(Monsters[Defense], $AU332))</f>
        <v>24</v>
      </c>
      <c r="BA332" s="19" cm="1">
        <f t="array" aca="1" ref="BA332" ca="1">IF(AND($AT332=$AT331, $CF331=""), CE331, INDEX(Monsters[Luck], $AU332))</f>
        <v>70</v>
      </c>
      <c r="BB332" cm="1">
        <f t="array" aca="1" ref="BB332" ca="1">IF(AU332=AU331, BB331, MATCH(INDEX(Monsters[Element], AU332), Elements, 0))</f>
        <v>6</v>
      </c>
      <c r="BC332" s="4" cm="1">
        <f t="array" aca="1" ref="BC332" ca="1">INDEX(Monsters[Chance to Use 2], AU332)</f>
        <v>0.25</v>
      </c>
      <c r="BD332" cm="1">
        <f t="array" aca="1" ref="BD332" ca="1">INDEX(Monsters[Ability 1 ID], AU332)</f>
        <v>7</v>
      </c>
      <c r="BE332" cm="1">
        <f t="array" aca="1" ref="BE332" ca="1">INDEX(Monsters[Ability 2 ID], AU332)</f>
        <v>2</v>
      </c>
      <c r="BF332" cm="1">
        <f t="array" aca="1" ref="BF332" ca="1">INDEX(Abilities[Stamina Cost], BD332)</f>
        <v>5</v>
      </c>
      <c r="BG332" cm="1">
        <f t="array" aca="1" ref="BG332" ca="1">INDEX(Abilities[Stamina Cost], BE332)</f>
        <v>6</v>
      </c>
      <c r="BH332">
        <f t="shared" ca="1" si="222"/>
        <v>1</v>
      </c>
      <c r="BI332">
        <f t="shared" ca="1" si="223"/>
        <v>5</v>
      </c>
      <c r="BJ332">
        <f t="shared" ca="1" si="224"/>
        <v>6</v>
      </c>
      <c r="BK332">
        <f t="shared" ca="1" si="225"/>
        <v>1</v>
      </c>
      <c r="BL332">
        <f t="shared" ca="1" si="226"/>
        <v>7</v>
      </c>
      <c r="BM332" s="19" cm="1">
        <f t="array" aca="1" ref="BM332" ca="1">INDEX(Abilities[Element ID], $BL332)</f>
        <v>3</v>
      </c>
      <c r="BN332" s="19" cm="1">
        <f t="array" aca="1" ref="BN332" ca="1">INDEX(Abilities[Stamina Cost], $BL332)</f>
        <v>5</v>
      </c>
      <c r="BO332" s="19" cm="1">
        <f t="array" aca="1" ref="BO332" ca="1">INDEX(Abilities[Min Damage], $BL332)</f>
        <v>5</v>
      </c>
      <c r="BP332" s="19" cm="1">
        <f t="array" aca="1" ref="BP332" ca="1">INDEX(Abilities[Max Damage], $BL332)</f>
        <v>10</v>
      </c>
      <c r="BQ332" s="15">
        <f t="shared" ca="1" si="227"/>
        <v>7.8699515847952775</v>
      </c>
      <c r="BR332" t="str" cm="1">
        <f t="array" aca="1" ref="BR332" ca="1">INDEX(Abilities[Special Effect], BL332)</f>
        <v>Fortify</v>
      </c>
      <c r="BS332" t="b" cm="1">
        <f t="array" aca="1" ref="BS332" ca="1">RAND() &lt;INDEX(Abilities[Effect Chance], BL332)*BA332/100</f>
        <v>1</v>
      </c>
      <c r="BT332" t="str">
        <f t="shared" ca="1" si="228"/>
        <v>Fortify</v>
      </c>
      <c r="BU332" s="15">
        <f t="shared" ca="1" si="229"/>
        <v>7.8699515847952775</v>
      </c>
      <c r="BV332" s="15">
        <f t="shared" ca="1" si="204"/>
        <v>5.3105933324481631</v>
      </c>
      <c r="BW332" t="b">
        <f t="shared" ca="1" si="230"/>
        <v>1</v>
      </c>
      <c r="BX332" t="b">
        <f ca="1">AND(BW332, AT332=COUNTA(Parties[Opponent Party]))</f>
        <v>1</v>
      </c>
      <c r="BY332" s="15" cm="1">
        <f t="array" aca="1" ref="BY332" ca="1">INDEX(ElementMultiplier, AA332, BB332)*100/AZ332</f>
        <v>6.25</v>
      </c>
      <c r="BZ332" s="19">
        <f t="shared" ca="1" si="205"/>
        <v>33</v>
      </c>
      <c r="CA332" s="19">
        <f t="shared" ca="1" si="206"/>
        <v>0</v>
      </c>
      <c r="CB332" s="19">
        <f t="shared" ca="1" si="207"/>
        <v>70</v>
      </c>
      <c r="CC332" s="19">
        <f t="shared" ca="1" si="208"/>
        <v>100</v>
      </c>
      <c r="CD332" s="19">
        <f t="shared" ca="1" si="209"/>
        <v>26</v>
      </c>
      <c r="CE332" s="19">
        <f t="shared" ca="1" si="210"/>
        <v>70</v>
      </c>
      <c r="CF332" t="str">
        <f t="shared" ca="1" si="231"/>
        <v>Player</v>
      </c>
    </row>
    <row r="333" spans="8:84">
      <c r="H333">
        <f t="shared" ca="1" si="211"/>
        <v>1</v>
      </c>
      <c r="I333" cm="1">
        <f t="array" aca="1" ref="I333" ca="1">IF(H333=H332, I332, INDEX(Parties[Player ID], H333))</f>
        <v>1</v>
      </c>
      <c r="J333" t="str" cm="1">
        <f t="array" aca="1" ref="J333" ca="1">IF(I333=I332,J332, INDEX(Monsters[Name], I333))</f>
        <v>Hades</v>
      </c>
      <c r="K333" cm="1">
        <f t="array" aca="1" ref="K333" ca="1">IF(AND($H333=$H332, CF332=""), AO332, INDEX(Monsters[Health], $I333))</f>
        <v>80</v>
      </c>
      <c r="L333" cm="1">
        <f t="array" aca="1" ref="L333" ca="1">IF(AND($H333=$H332, $CF332=""), AP332, INDEX(Monsters[Stamina], $I333))</f>
        <v>80</v>
      </c>
      <c r="M333" s="19" cm="1">
        <f t="array" aca="1" ref="M333" ca="1">IF(AND($H333=$H332, $CF332=""), AQ332, INDEX(Monsters[Attack], $I333))</f>
        <v>70</v>
      </c>
      <c r="N333" s="19" cm="1">
        <f t="array" aca="1" ref="N333" ca="1">IF(AND($H333=$H332, $CF332=""), AR332, INDEX(Monsters[Defense], $I333))</f>
        <v>65</v>
      </c>
      <c r="O333" s="19" cm="1">
        <f t="array" aca="1" ref="O333" ca="1">IF(AND($H333=$H332, $CF332=""), AS332, INDEX(Monsters[Luck], $I333))</f>
        <v>50</v>
      </c>
      <c r="P333" cm="1">
        <f t="array" aca="1" ref="P333" ca="1">IF(I333=I332, P332, MATCH(INDEX(Monsters[Element], I333), Elements, 0))</f>
        <v>1</v>
      </c>
      <c r="Q333" s="4" cm="1">
        <f t="array" aca="1" ref="Q333" ca="1">INDEX(Monsters[Chance to Use 2], I333)</f>
        <v>0.55000000000000004</v>
      </c>
      <c r="R333" cm="1">
        <f t="array" aca="1" ref="R333" ca="1">INDEX(Monsters[Ability 1 ID], I333)</f>
        <v>1</v>
      </c>
      <c r="S333" cm="1">
        <f t="array" aca="1" ref="S333" ca="1">INDEX(Monsters[Ability 2 ID], I333)</f>
        <v>7</v>
      </c>
      <c r="T333" cm="1">
        <f t="array" aca="1" ref="T333" ca="1">INDEX(Abilities[Stamina Cost], R333)</f>
        <v>5</v>
      </c>
      <c r="U333" cm="1">
        <f t="array" aca="1" ref="U333" ca="1">INDEX(Abilities[Stamina Cost], S333)</f>
        <v>5</v>
      </c>
      <c r="V333">
        <f t="shared" ca="1" si="212"/>
        <v>1</v>
      </c>
      <c r="W333">
        <f t="shared" ca="1" si="213"/>
        <v>5</v>
      </c>
      <c r="X333">
        <f t="shared" ca="1" si="214"/>
        <v>5</v>
      </c>
      <c r="Y333">
        <f t="shared" ca="1" si="215"/>
        <v>2</v>
      </c>
      <c r="Z333">
        <f t="shared" ca="1" si="216"/>
        <v>7</v>
      </c>
      <c r="AA333" s="19" cm="1">
        <f t="array" aca="1" ref="AA333" ca="1">INDEX(Abilities[Element ID], $Z333)</f>
        <v>3</v>
      </c>
      <c r="AB333" s="19" cm="1">
        <f t="array" aca="1" ref="AB333" ca="1">INDEX(Abilities[Stamina Cost], $Z333)</f>
        <v>5</v>
      </c>
      <c r="AC333" s="19" cm="1">
        <f t="array" aca="1" ref="AC333" ca="1">INDEX(Abilities[Min Damage], $Z333)</f>
        <v>5</v>
      </c>
      <c r="AD333" s="19" cm="1">
        <f t="array" aca="1" ref="AD333" ca="1">INDEX(Abilities[Max Damage], $Z333)</f>
        <v>10</v>
      </c>
      <c r="AE333" s="15">
        <f t="shared" ca="1" si="217"/>
        <v>3.910527402128841</v>
      </c>
      <c r="AF333" t="str" cm="1">
        <f t="array" aca="1" ref="AF333" ca="1">INDEX(Abilities[Special Effect], Z333)</f>
        <v>Fortify</v>
      </c>
      <c r="AG333" t="b" cm="1">
        <f t="array" aca="1" ref="AG333" ca="1">RAND() &lt;INDEX(Abilities[Effect Chance], Z333)*O333/100</f>
        <v>0</v>
      </c>
      <c r="AH333" t="str">
        <f t="shared" ca="1" si="218"/>
        <v/>
      </c>
      <c r="AI333" s="15">
        <f t="shared" ca="1" si="219"/>
        <v>3.910527402128841</v>
      </c>
      <c r="AJ333" s="15">
        <f t="shared" ca="1" si="197"/>
        <v>7.4833438310187788</v>
      </c>
      <c r="AK333" t="b">
        <f t="shared" ca="1" si="220"/>
        <v>0</v>
      </c>
      <c r="AL333" t="b">
        <f ca="1">AND(AK333, H333=COUNTA(Parties[Player Party]))</f>
        <v>0</v>
      </c>
      <c r="AM333" s="15" cm="1">
        <f t="array" aca="1" ref="AM333" ca="1">INDEX(ElementMultiplier, BM333, P333)*100/N333</f>
        <v>0.76923076923076927</v>
      </c>
      <c r="AN333" s="15">
        <f t="shared" ca="1" si="198"/>
        <v>6</v>
      </c>
      <c r="AO333" s="19">
        <f t="shared" ca="1" si="199"/>
        <v>74</v>
      </c>
      <c r="AP333" s="19">
        <f t="shared" ca="1" si="200"/>
        <v>75</v>
      </c>
      <c r="AQ333" s="19">
        <f t="shared" ca="1" si="201"/>
        <v>70</v>
      </c>
      <c r="AR333" s="19">
        <f t="shared" ca="1" si="202"/>
        <v>65</v>
      </c>
      <c r="AS333" s="19">
        <f t="shared" ca="1" si="203"/>
        <v>50</v>
      </c>
      <c r="AT333">
        <f t="shared" ca="1" si="221"/>
        <v>1</v>
      </c>
      <c r="AU333" cm="1">
        <f t="array" aca="1" ref="AU333" ca="1">IF(AT333=AT332, AU332, INDEX(Parties[Opponent ID], AT333))</f>
        <v>8</v>
      </c>
      <c r="AV333" t="str" cm="1">
        <f t="array" aca="1" ref="AV333" ca="1">IF(AU333=AU332,AV332, INDEX(Monsters[Name], AU333))</f>
        <v>Ripper</v>
      </c>
      <c r="AW333" cm="1">
        <f t="array" aca="1" ref="AW333" ca="1">IF(AND($AT333=$AT332, $CF332=""), CA332, INDEX(Monsters[Health], $AU333))</f>
        <v>120</v>
      </c>
      <c r="AX333" cm="1">
        <f t="array" aca="1" ref="AX333" ca="1">IF(AND($AT333=$AT332, $CF332=""), CB332, INDEX(Monsters[Stamina], $AU333))</f>
        <v>90</v>
      </c>
      <c r="AY333" s="19" cm="1">
        <f t="array" aca="1" ref="AY333" ca="1">IF(AND($AT333=$AT332, $CF332=""), CC332, INDEX(Monsters[Attack], $AU333))</f>
        <v>100</v>
      </c>
      <c r="AZ333" s="19" cm="1">
        <f t="array" aca="1" ref="AZ333" ca="1">IF(AND($AT333=$AT332, $CF332=""), CD332, INDEX(Monsters[Defense], $AU333))</f>
        <v>18</v>
      </c>
      <c r="BA333" s="19" cm="1">
        <f t="array" aca="1" ref="BA333" ca="1">IF(AND($AT333=$AT332, $CF332=""), CE332, INDEX(Monsters[Luck], $AU333))</f>
        <v>70</v>
      </c>
      <c r="BB333" cm="1">
        <f t="array" aca="1" ref="BB333" ca="1">IF(AU333=AU332, BB332, MATCH(INDEX(Monsters[Element], AU333), Elements, 0))</f>
        <v>6</v>
      </c>
      <c r="BC333" s="4" cm="1">
        <f t="array" aca="1" ref="BC333" ca="1">INDEX(Monsters[Chance to Use 2], AU333)</f>
        <v>0.25</v>
      </c>
      <c r="BD333" cm="1">
        <f t="array" aca="1" ref="BD333" ca="1">INDEX(Monsters[Ability 1 ID], AU333)</f>
        <v>7</v>
      </c>
      <c r="BE333" cm="1">
        <f t="array" aca="1" ref="BE333" ca="1">INDEX(Monsters[Ability 2 ID], AU333)</f>
        <v>2</v>
      </c>
      <c r="BF333" cm="1">
        <f t="array" aca="1" ref="BF333" ca="1">INDEX(Abilities[Stamina Cost], BD333)</f>
        <v>5</v>
      </c>
      <c r="BG333" cm="1">
        <f t="array" aca="1" ref="BG333" ca="1">INDEX(Abilities[Stamina Cost], BE333)</f>
        <v>6</v>
      </c>
      <c r="BH333">
        <f t="shared" ca="1" si="222"/>
        <v>1</v>
      </c>
      <c r="BI333">
        <f t="shared" ca="1" si="223"/>
        <v>5</v>
      </c>
      <c r="BJ333">
        <f t="shared" ca="1" si="224"/>
        <v>6</v>
      </c>
      <c r="BK333">
        <f t="shared" ca="1" si="225"/>
        <v>1</v>
      </c>
      <c r="BL333">
        <f t="shared" ca="1" si="226"/>
        <v>7</v>
      </c>
      <c r="BM333" s="19" cm="1">
        <f t="array" aca="1" ref="BM333" ca="1">INDEX(Abilities[Element ID], $BL333)</f>
        <v>3</v>
      </c>
      <c r="BN333" s="19" cm="1">
        <f t="array" aca="1" ref="BN333" ca="1">INDEX(Abilities[Stamina Cost], $BL333)</f>
        <v>5</v>
      </c>
      <c r="BO333" s="19" cm="1">
        <f t="array" aca="1" ref="BO333" ca="1">INDEX(Abilities[Min Damage], $BL333)</f>
        <v>5</v>
      </c>
      <c r="BP333" s="19" cm="1">
        <f t="array" aca="1" ref="BP333" ca="1">INDEX(Abilities[Max Damage], $BL333)</f>
        <v>10</v>
      </c>
      <c r="BQ333" s="15">
        <f t="shared" ca="1" si="227"/>
        <v>7.4833438310187788</v>
      </c>
      <c r="BR333" t="str" cm="1">
        <f t="array" aca="1" ref="BR333" ca="1">INDEX(Abilities[Special Effect], BL333)</f>
        <v>Fortify</v>
      </c>
      <c r="BS333" t="b" cm="1">
        <f t="array" aca="1" ref="BS333" ca="1">RAND() &lt;INDEX(Abilities[Effect Chance], BL333)*BA333/100</f>
        <v>0</v>
      </c>
      <c r="BT333" t="str">
        <f t="shared" ca="1" si="228"/>
        <v/>
      </c>
      <c r="BU333" s="15">
        <f t="shared" ca="1" si="229"/>
        <v>7.4833438310187788</v>
      </c>
      <c r="BV333" s="15">
        <f t="shared" ca="1" si="204"/>
        <v>3.910527402128841</v>
      </c>
      <c r="BW333" t="b">
        <f t="shared" ca="1" si="230"/>
        <v>0</v>
      </c>
      <c r="BX333" t="b">
        <f ca="1">AND(BW333, AT333=COUNTA(Parties[Opponent Party]))</f>
        <v>0</v>
      </c>
      <c r="BY333" s="15" cm="1">
        <f t="array" aca="1" ref="BY333" ca="1">INDEX(ElementMultiplier, AA333, BB333)*100/AZ333</f>
        <v>5.5555555555555554</v>
      </c>
      <c r="BZ333" s="19">
        <f t="shared" ca="1" si="205"/>
        <v>22</v>
      </c>
      <c r="CA333" s="19">
        <f t="shared" ca="1" si="206"/>
        <v>98</v>
      </c>
      <c r="CB333" s="19">
        <f t="shared" ca="1" si="207"/>
        <v>85</v>
      </c>
      <c r="CC333" s="19">
        <f t="shared" ca="1" si="208"/>
        <v>100</v>
      </c>
      <c r="CD333" s="19">
        <f t="shared" ca="1" si="209"/>
        <v>18</v>
      </c>
      <c r="CE333" s="19">
        <f t="shared" ca="1" si="210"/>
        <v>70</v>
      </c>
      <c r="CF333" t="str">
        <f t="shared" ca="1" si="231"/>
        <v/>
      </c>
    </row>
    <row r="334" spans="8:84">
      <c r="H334">
        <f t="shared" ca="1" si="211"/>
        <v>1</v>
      </c>
      <c r="I334" cm="1">
        <f t="array" aca="1" ref="I334" ca="1">IF(H334=H333, I333, INDEX(Parties[Player ID], H334))</f>
        <v>1</v>
      </c>
      <c r="J334" t="str" cm="1">
        <f t="array" aca="1" ref="J334" ca="1">IF(I334=I333,J333, INDEX(Monsters[Name], I334))</f>
        <v>Hades</v>
      </c>
      <c r="K334" cm="1">
        <f t="array" aca="1" ref="K334" ca="1">IF(AND($H334=$H333, CF333=""), AO333, INDEX(Monsters[Health], $I334))</f>
        <v>74</v>
      </c>
      <c r="L334" cm="1">
        <f t="array" aca="1" ref="L334" ca="1">IF(AND($H334=$H333, $CF333=""), AP333, INDEX(Monsters[Stamina], $I334))</f>
        <v>75</v>
      </c>
      <c r="M334" s="19" cm="1">
        <f t="array" aca="1" ref="M334" ca="1">IF(AND($H334=$H333, $CF333=""), AQ333, INDEX(Monsters[Attack], $I334))</f>
        <v>70</v>
      </c>
      <c r="N334" s="19" cm="1">
        <f t="array" aca="1" ref="N334" ca="1">IF(AND($H334=$H333, $CF333=""), AR333, INDEX(Monsters[Defense], $I334))</f>
        <v>65</v>
      </c>
      <c r="O334" s="19" cm="1">
        <f t="array" aca="1" ref="O334" ca="1">IF(AND($H334=$H333, $CF333=""), AS333, INDEX(Monsters[Luck], $I334))</f>
        <v>50</v>
      </c>
      <c r="P334" cm="1">
        <f t="array" aca="1" ref="P334" ca="1">IF(I334=I333, P333, MATCH(INDEX(Monsters[Element], I334), Elements, 0))</f>
        <v>1</v>
      </c>
      <c r="Q334" s="4" cm="1">
        <f t="array" aca="1" ref="Q334" ca="1">INDEX(Monsters[Chance to Use 2], I334)</f>
        <v>0.55000000000000004</v>
      </c>
      <c r="R334" cm="1">
        <f t="array" aca="1" ref="R334" ca="1">INDEX(Monsters[Ability 1 ID], I334)</f>
        <v>1</v>
      </c>
      <c r="S334" cm="1">
        <f t="array" aca="1" ref="S334" ca="1">INDEX(Monsters[Ability 2 ID], I334)</f>
        <v>7</v>
      </c>
      <c r="T334" cm="1">
        <f t="array" aca="1" ref="T334" ca="1">INDEX(Abilities[Stamina Cost], R334)</f>
        <v>5</v>
      </c>
      <c r="U334" cm="1">
        <f t="array" aca="1" ref="U334" ca="1">INDEX(Abilities[Stamina Cost], S334)</f>
        <v>5</v>
      </c>
      <c r="V334">
        <f t="shared" ca="1" si="212"/>
        <v>1</v>
      </c>
      <c r="W334">
        <f t="shared" ca="1" si="213"/>
        <v>5</v>
      </c>
      <c r="X334">
        <f t="shared" ca="1" si="214"/>
        <v>5</v>
      </c>
      <c r="Y334">
        <f t="shared" ca="1" si="215"/>
        <v>1</v>
      </c>
      <c r="Z334">
        <f t="shared" ca="1" si="216"/>
        <v>1</v>
      </c>
      <c r="AA334" s="19" cm="1">
        <f t="array" aca="1" ref="AA334" ca="1">INDEX(Abilities[Element ID], $Z334)</f>
        <v>1</v>
      </c>
      <c r="AB334" s="19" cm="1">
        <f t="array" aca="1" ref="AB334" ca="1">INDEX(Abilities[Stamina Cost], $Z334)</f>
        <v>5</v>
      </c>
      <c r="AC334" s="19" cm="1">
        <f t="array" aca="1" ref="AC334" ca="1">INDEX(Abilities[Min Damage], $Z334)</f>
        <v>3.5</v>
      </c>
      <c r="AD334" s="19" cm="1">
        <f t="array" aca="1" ref="AD334" ca="1">INDEX(Abilities[Max Damage], $Z334)</f>
        <v>10</v>
      </c>
      <c r="AE334" s="15">
        <f t="shared" ca="1" si="217"/>
        <v>5.1358098811482895</v>
      </c>
      <c r="AF334" t="str" cm="1">
        <f t="array" aca="1" ref="AF334" ca="1">INDEX(Abilities[Special Effect], Z334)</f>
        <v>Hit Chance</v>
      </c>
      <c r="AG334" t="b" cm="1">
        <f t="array" aca="1" ref="AG334" ca="1">RAND() &lt;INDEX(Abilities[Effect Chance], Z334)*O334/100</f>
        <v>0</v>
      </c>
      <c r="AH334" t="str">
        <f t="shared" ca="1" si="218"/>
        <v/>
      </c>
      <c r="AI334" s="15">
        <f t="shared" ca="1" si="219"/>
        <v>0</v>
      </c>
      <c r="AJ334" s="15">
        <f t="shared" ca="1" si="197"/>
        <v>7.6783670727926303</v>
      </c>
      <c r="AK334" t="b">
        <f t="shared" ca="1" si="220"/>
        <v>0</v>
      </c>
      <c r="AL334" t="b">
        <f ca="1">AND(AK334, H334=COUNTA(Parties[Player Party]))</f>
        <v>0</v>
      </c>
      <c r="AM334" s="15" cm="1">
        <f t="array" aca="1" ref="AM334" ca="1">INDEX(ElementMultiplier, BM334, P334)*100/N334</f>
        <v>0.76923076923076927</v>
      </c>
      <c r="AN334" s="15">
        <f t="shared" ca="1" si="198"/>
        <v>6</v>
      </c>
      <c r="AO334" s="19">
        <f t="shared" ca="1" si="199"/>
        <v>68</v>
      </c>
      <c r="AP334" s="19">
        <f t="shared" ca="1" si="200"/>
        <v>70</v>
      </c>
      <c r="AQ334" s="19">
        <f t="shared" ca="1" si="201"/>
        <v>70</v>
      </c>
      <c r="AR334" s="19">
        <f t="shared" ca="1" si="202"/>
        <v>65</v>
      </c>
      <c r="AS334" s="19">
        <f t="shared" ca="1" si="203"/>
        <v>50</v>
      </c>
      <c r="AT334">
        <f t="shared" ca="1" si="221"/>
        <v>1</v>
      </c>
      <c r="AU334" cm="1">
        <f t="array" aca="1" ref="AU334" ca="1">IF(AT334=AT333, AU333, INDEX(Parties[Opponent ID], AT334))</f>
        <v>8</v>
      </c>
      <c r="AV334" t="str" cm="1">
        <f t="array" aca="1" ref="AV334" ca="1">IF(AU334=AU333,AV333, INDEX(Monsters[Name], AU334))</f>
        <v>Ripper</v>
      </c>
      <c r="AW334" cm="1">
        <f t="array" aca="1" ref="AW334" ca="1">IF(AND($AT334=$AT333, $CF333=""), CA333, INDEX(Monsters[Health], $AU334))</f>
        <v>98</v>
      </c>
      <c r="AX334" cm="1">
        <f t="array" aca="1" ref="AX334" ca="1">IF(AND($AT334=$AT333, $CF333=""), CB333, INDEX(Monsters[Stamina], $AU334))</f>
        <v>85</v>
      </c>
      <c r="AY334" s="19" cm="1">
        <f t="array" aca="1" ref="AY334" ca="1">IF(AND($AT334=$AT333, $CF333=""), CC333, INDEX(Monsters[Attack], $AU334))</f>
        <v>100</v>
      </c>
      <c r="AZ334" s="19" cm="1">
        <f t="array" aca="1" ref="AZ334" ca="1">IF(AND($AT334=$AT333, $CF333=""), CD333, INDEX(Monsters[Defense], $AU334))</f>
        <v>18</v>
      </c>
      <c r="BA334" s="19" cm="1">
        <f t="array" aca="1" ref="BA334" ca="1">IF(AND($AT334=$AT333, $CF333=""), CE333, INDEX(Monsters[Luck], $AU334))</f>
        <v>70</v>
      </c>
      <c r="BB334" cm="1">
        <f t="array" aca="1" ref="BB334" ca="1">IF(AU334=AU333, BB333, MATCH(INDEX(Monsters[Element], AU334), Elements, 0))</f>
        <v>6</v>
      </c>
      <c r="BC334" s="4" cm="1">
        <f t="array" aca="1" ref="BC334" ca="1">INDEX(Monsters[Chance to Use 2], AU334)</f>
        <v>0.25</v>
      </c>
      <c r="BD334" cm="1">
        <f t="array" aca="1" ref="BD334" ca="1">INDEX(Monsters[Ability 1 ID], AU334)</f>
        <v>7</v>
      </c>
      <c r="BE334" cm="1">
        <f t="array" aca="1" ref="BE334" ca="1">INDEX(Monsters[Ability 2 ID], AU334)</f>
        <v>2</v>
      </c>
      <c r="BF334" cm="1">
        <f t="array" aca="1" ref="BF334" ca="1">INDEX(Abilities[Stamina Cost], BD334)</f>
        <v>5</v>
      </c>
      <c r="BG334" cm="1">
        <f t="array" aca="1" ref="BG334" ca="1">INDEX(Abilities[Stamina Cost], BE334)</f>
        <v>6</v>
      </c>
      <c r="BH334">
        <f t="shared" ca="1" si="222"/>
        <v>1</v>
      </c>
      <c r="BI334">
        <f t="shared" ca="1" si="223"/>
        <v>5</v>
      </c>
      <c r="BJ334">
        <f t="shared" ca="1" si="224"/>
        <v>6</v>
      </c>
      <c r="BK334">
        <f t="shared" ca="1" si="225"/>
        <v>1</v>
      </c>
      <c r="BL334">
        <f t="shared" ca="1" si="226"/>
        <v>7</v>
      </c>
      <c r="BM334" s="19" cm="1">
        <f t="array" aca="1" ref="BM334" ca="1">INDEX(Abilities[Element ID], $BL334)</f>
        <v>3</v>
      </c>
      <c r="BN334" s="19" cm="1">
        <f t="array" aca="1" ref="BN334" ca="1">INDEX(Abilities[Stamina Cost], $BL334)</f>
        <v>5</v>
      </c>
      <c r="BO334" s="19" cm="1">
        <f t="array" aca="1" ref="BO334" ca="1">INDEX(Abilities[Min Damage], $BL334)</f>
        <v>5</v>
      </c>
      <c r="BP334" s="19" cm="1">
        <f t="array" aca="1" ref="BP334" ca="1">INDEX(Abilities[Max Damage], $BL334)</f>
        <v>10</v>
      </c>
      <c r="BQ334" s="15">
        <f t="shared" ca="1" si="227"/>
        <v>7.6783670727926303</v>
      </c>
      <c r="BR334" t="str" cm="1">
        <f t="array" aca="1" ref="BR334" ca="1">INDEX(Abilities[Special Effect], BL334)</f>
        <v>Fortify</v>
      </c>
      <c r="BS334" t="b" cm="1">
        <f t="array" aca="1" ref="BS334" ca="1">RAND() &lt;INDEX(Abilities[Effect Chance], BL334)*BA334/100</f>
        <v>0</v>
      </c>
      <c r="BT334" t="str">
        <f t="shared" ca="1" si="228"/>
        <v/>
      </c>
      <c r="BU334" s="15">
        <f t="shared" ca="1" si="229"/>
        <v>7.6783670727926303</v>
      </c>
      <c r="BV334" s="15">
        <f t="shared" ca="1" si="204"/>
        <v>0</v>
      </c>
      <c r="BW334" t="b">
        <f t="shared" ca="1" si="230"/>
        <v>0</v>
      </c>
      <c r="BX334" t="b">
        <f ca="1">AND(BW334, AT334=COUNTA(Parties[Opponent Party]))</f>
        <v>0</v>
      </c>
      <c r="BY334" s="15" cm="1">
        <f t="array" aca="1" ref="BY334" ca="1">INDEX(ElementMultiplier, AA334, BB334)*100/AZ334</f>
        <v>8.3333333333333339</v>
      </c>
      <c r="BZ334" s="19">
        <f t="shared" ca="1" si="205"/>
        <v>0</v>
      </c>
      <c r="CA334" s="19">
        <f t="shared" ca="1" si="206"/>
        <v>98</v>
      </c>
      <c r="CB334" s="19">
        <f t="shared" ca="1" si="207"/>
        <v>80</v>
      </c>
      <c r="CC334" s="19">
        <f t="shared" ca="1" si="208"/>
        <v>100</v>
      </c>
      <c r="CD334" s="19">
        <f t="shared" ca="1" si="209"/>
        <v>18</v>
      </c>
      <c r="CE334" s="19">
        <f t="shared" ca="1" si="210"/>
        <v>70</v>
      </c>
      <c r="CF334" t="str">
        <f t="shared" ca="1" si="231"/>
        <v/>
      </c>
    </row>
    <row r="335" spans="8:84">
      <c r="H335">
        <f t="shared" ca="1" si="211"/>
        <v>1</v>
      </c>
      <c r="I335" cm="1">
        <f t="array" aca="1" ref="I335" ca="1">IF(H335=H334, I334, INDEX(Parties[Player ID], H335))</f>
        <v>1</v>
      </c>
      <c r="J335" t="str" cm="1">
        <f t="array" aca="1" ref="J335" ca="1">IF(I335=I334,J334, INDEX(Monsters[Name], I335))</f>
        <v>Hades</v>
      </c>
      <c r="K335" cm="1">
        <f t="array" aca="1" ref="K335" ca="1">IF(AND($H335=$H334, CF334=""), AO334, INDEX(Monsters[Health], $I335))</f>
        <v>68</v>
      </c>
      <c r="L335" cm="1">
        <f t="array" aca="1" ref="L335" ca="1">IF(AND($H335=$H334, $CF334=""), AP334, INDEX(Monsters[Stamina], $I335))</f>
        <v>70</v>
      </c>
      <c r="M335" s="19" cm="1">
        <f t="array" aca="1" ref="M335" ca="1">IF(AND($H335=$H334, $CF334=""), AQ334, INDEX(Monsters[Attack], $I335))</f>
        <v>70</v>
      </c>
      <c r="N335" s="19" cm="1">
        <f t="array" aca="1" ref="N335" ca="1">IF(AND($H335=$H334, $CF334=""), AR334, INDEX(Monsters[Defense], $I335))</f>
        <v>65</v>
      </c>
      <c r="O335" s="19" cm="1">
        <f t="array" aca="1" ref="O335" ca="1">IF(AND($H335=$H334, $CF334=""), AS334, INDEX(Monsters[Luck], $I335))</f>
        <v>50</v>
      </c>
      <c r="P335" cm="1">
        <f t="array" aca="1" ref="P335" ca="1">IF(I335=I334, P334, MATCH(INDEX(Monsters[Element], I335), Elements, 0))</f>
        <v>1</v>
      </c>
      <c r="Q335" s="4" cm="1">
        <f t="array" aca="1" ref="Q335" ca="1">INDEX(Monsters[Chance to Use 2], I335)</f>
        <v>0.55000000000000004</v>
      </c>
      <c r="R335" cm="1">
        <f t="array" aca="1" ref="R335" ca="1">INDEX(Monsters[Ability 1 ID], I335)</f>
        <v>1</v>
      </c>
      <c r="S335" cm="1">
        <f t="array" aca="1" ref="S335" ca="1">INDEX(Monsters[Ability 2 ID], I335)</f>
        <v>7</v>
      </c>
      <c r="T335" cm="1">
        <f t="array" aca="1" ref="T335" ca="1">INDEX(Abilities[Stamina Cost], R335)</f>
        <v>5</v>
      </c>
      <c r="U335" cm="1">
        <f t="array" aca="1" ref="U335" ca="1">INDEX(Abilities[Stamina Cost], S335)</f>
        <v>5</v>
      </c>
      <c r="V335">
        <f t="shared" ca="1" si="212"/>
        <v>1</v>
      </c>
      <c r="W335">
        <f t="shared" ca="1" si="213"/>
        <v>5</v>
      </c>
      <c r="X335">
        <f t="shared" ca="1" si="214"/>
        <v>5</v>
      </c>
      <c r="Y335">
        <f t="shared" ca="1" si="215"/>
        <v>1</v>
      </c>
      <c r="Z335">
        <f t="shared" ca="1" si="216"/>
        <v>1</v>
      </c>
      <c r="AA335" s="19" cm="1">
        <f t="array" aca="1" ref="AA335" ca="1">INDEX(Abilities[Element ID], $Z335)</f>
        <v>1</v>
      </c>
      <c r="AB335" s="19" cm="1">
        <f t="array" aca="1" ref="AB335" ca="1">INDEX(Abilities[Stamina Cost], $Z335)</f>
        <v>5</v>
      </c>
      <c r="AC335" s="19" cm="1">
        <f t="array" aca="1" ref="AC335" ca="1">INDEX(Abilities[Min Damage], $Z335)</f>
        <v>3.5</v>
      </c>
      <c r="AD335" s="19" cm="1">
        <f t="array" aca="1" ref="AD335" ca="1">INDEX(Abilities[Max Damage], $Z335)</f>
        <v>10</v>
      </c>
      <c r="AE335" s="15">
        <f t="shared" ca="1" si="217"/>
        <v>4.3960706188373937</v>
      </c>
      <c r="AF335" t="str" cm="1">
        <f t="array" aca="1" ref="AF335" ca="1">INDEX(Abilities[Special Effect], Z335)</f>
        <v>Hit Chance</v>
      </c>
      <c r="AG335" t="b" cm="1">
        <f t="array" aca="1" ref="AG335" ca="1">RAND() &lt;INDEX(Abilities[Effect Chance], Z335)*O335/100</f>
        <v>1</v>
      </c>
      <c r="AH335" t="str">
        <f t="shared" ca="1" si="218"/>
        <v>Hit Chance</v>
      </c>
      <c r="AI335" s="15">
        <f t="shared" ca="1" si="219"/>
        <v>4.3960706188373937</v>
      </c>
      <c r="AJ335" s="15">
        <f t="shared" ca="1" si="197"/>
        <v>6.1204853403852031</v>
      </c>
      <c r="AK335" t="b">
        <f t="shared" ca="1" si="220"/>
        <v>0</v>
      </c>
      <c r="AL335" t="b">
        <f ca="1">AND(AK335, H335=COUNTA(Parties[Player Party]))</f>
        <v>0</v>
      </c>
      <c r="AM335" s="15" cm="1">
        <f t="array" aca="1" ref="AM335" ca="1">INDEX(ElementMultiplier, BM335, P335)*100/N335</f>
        <v>0.76923076923076927</v>
      </c>
      <c r="AN335" s="15">
        <f t="shared" ca="1" si="198"/>
        <v>5</v>
      </c>
      <c r="AO335" s="19">
        <f t="shared" ca="1" si="199"/>
        <v>63</v>
      </c>
      <c r="AP335" s="19">
        <f t="shared" ca="1" si="200"/>
        <v>65</v>
      </c>
      <c r="AQ335" s="19">
        <f t="shared" ca="1" si="201"/>
        <v>70</v>
      </c>
      <c r="AR335" s="19">
        <f t="shared" ca="1" si="202"/>
        <v>65</v>
      </c>
      <c r="AS335" s="19">
        <f t="shared" ca="1" si="203"/>
        <v>50</v>
      </c>
      <c r="AT335">
        <f t="shared" ca="1" si="221"/>
        <v>1</v>
      </c>
      <c r="AU335" cm="1">
        <f t="array" aca="1" ref="AU335" ca="1">IF(AT335=AT334, AU334, INDEX(Parties[Opponent ID], AT335))</f>
        <v>8</v>
      </c>
      <c r="AV335" t="str" cm="1">
        <f t="array" aca="1" ref="AV335" ca="1">IF(AU335=AU334,AV334, INDEX(Monsters[Name], AU335))</f>
        <v>Ripper</v>
      </c>
      <c r="AW335" cm="1">
        <f t="array" aca="1" ref="AW335" ca="1">IF(AND($AT335=$AT334, $CF334=""), CA334, INDEX(Monsters[Health], $AU335))</f>
        <v>98</v>
      </c>
      <c r="AX335" cm="1">
        <f t="array" aca="1" ref="AX335" ca="1">IF(AND($AT335=$AT334, $CF334=""), CB334, INDEX(Monsters[Stamina], $AU335))</f>
        <v>80</v>
      </c>
      <c r="AY335" s="19" cm="1">
        <f t="array" aca="1" ref="AY335" ca="1">IF(AND($AT335=$AT334, $CF334=""), CC334, INDEX(Monsters[Attack], $AU335))</f>
        <v>100</v>
      </c>
      <c r="AZ335" s="19" cm="1">
        <f t="array" aca="1" ref="AZ335" ca="1">IF(AND($AT335=$AT334, $CF334=""), CD334, INDEX(Monsters[Defense], $AU335))</f>
        <v>18</v>
      </c>
      <c r="BA335" s="19" cm="1">
        <f t="array" aca="1" ref="BA335" ca="1">IF(AND($AT335=$AT334, $CF334=""), CE334, INDEX(Monsters[Luck], $AU335))</f>
        <v>70</v>
      </c>
      <c r="BB335" cm="1">
        <f t="array" aca="1" ref="BB335" ca="1">IF(AU335=AU334, BB334, MATCH(INDEX(Monsters[Element], AU335), Elements, 0))</f>
        <v>6</v>
      </c>
      <c r="BC335" s="4" cm="1">
        <f t="array" aca="1" ref="BC335" ca="1">INDEX(Monsters[Chance to Use 2], AU335)</f>
        <v>0.25</v>
      </c>
      <c r="BD335" cm="1">
        <f t="array" aca="1" ref="BD335" ca="1">INDEX(Monsters[Ability 1 ID], AU335)</f>
        <v>7</v>
      </c>
      <c r="BE335" cm="1">
        <f t="array" aca="1" ref="BE335" ca="1">INDEX(Monsters[Ability 2 ID], AU335)</f>
        <v>2</v>
      </c>
      <c r="BF335" cm="1">
        <f t="array" aca="1" ref="BF335" ca="1">INDEX(Abilities[Stamina Cost], BD335)</f>
        <v>5</v>
      </c>
      <c r="BG335" cm="1">
        <f t="array" aca="1" ref="BG335" ca="1">INDEX(Abilities[Stamina Cost], BE335)</f>
        <v>6</v>
      </c>
      <c r="BH335">
        <f t="shared" ca="1" si="222"/>
        <v>1</v>
      </c>
      <c r="BI335">
        <f t="shared" ca="1" si="223"/>
        <v>5</v>
      </c>
      <c r="BJ335">
        <f t="shared" ca="1" si="224"/>
        <v>6</v>
      </c>
      <c r="BK335">
        <f t="shared" ca="1" si="225"/>
        <v>1</v>
      </c>
      <c r="BL335">
        <f t="shared" ca="1" si="226"/>
        <v>7</v>
      </c>
      <c r="BM335" s="19" cm="1">
        <f t="array" aca="1" ref="BM335" ca="1">INDEX(Abilities[Element ID], $BL335)</f>
        <v>3</v>
      </c>
      <c r="BN335" s="19" cm="1">
        <f t="array" aca="1" ref="BN335" ca="1">INDEX(Abilities[Stamina Cost], $BL335)</f>
        <v>5</v>
      </c>
      <c r="BO335" s="19" cm="1">
        <f t="array" aca="1" ref="BO335" ca="1">INDEX(Abilities[Min Damage], $BL335)</f>
        <v>5</v>
      </c>
      <c r="BP335" s="19" cm="1">
        <f t="array" aca="1" ref="BP335" ca="1">INDEX(Abilities[Max Damage], $BL335)</f>
        <v>10</v>
      </c>
      <c r="BQ335" s="15">
        <f t="shared" ca="1" si="227"/>
        <v>6.1204853403852031</v>
      </c>
      <c r="BR335" t="str" cm="1">
        <f t="array" aca="1" ref="BR335" ca="1">INDEX(Abilities[Special Effect], BL335)</f>
        <v>Fortify</v>
      </c>
      <c r="BS335" t="b" cm="1">
        <f t="array" aca="1" ref="BS335" ca="1">RAND() &lt;INDEX(Abilities[Effect Chance], BL335)*BA335/100</f>
        <v>1</v>
      </c>
      <c r="BT335" t="str">
        <f t="shared" ca="1" si="228"/>
        <v>Fortify</v>
      </c>
      <c r="BU335" s="15">
        <f t="shared" ca="1" si="229"/>
        <v>6.1204853403852031</v>
      </c>
      <c r="BV335" s="15">
        <f t="shared" ca="1" si="204"/>
        <v>4.3960706188373937</v>
      </c>
      <c r="BW335" t="b">
        <f t="shared" ca="1" si="230"/>
        <v>0</v>
      </c>
      <c r="BX335" t="b">
        <f ca="1">AND(BW335, AT335=COUNTA(Parties[Opponent Party]))</f>
        <v>0</v>
      </c>
      <c r="BY335" s="15" cm="1">
        <f t="array" aca="1" ref="BY335" ca="1">INDEX(ElementMultiplier, AA335, BB335)*100/AZ335</f>
        <v>8.3333333333333339</v>
      </c>
      <c r="BZ335" s="19">
        <f t="shared" ca="1" si="205"/>
        <v>37</v>
      </c>
      <c r="CA335" s="19">
        <f t="shared" ca="1" si="206"/>
        <v>61</v>
      </c>
      <c r="CB335" s="19">
        <f t="shared" ca="1" si="207"/>
        <v>75</v>
      </c>
      <c r="CC335" s="19">
        <f t="shared" ca="1" si="208"/>
        <v>100</v>
      </c>
      <c r="CD335" s="19">
        <f t="shared" ca="1" si="209"/>
        <v>20</v>
      </c>
      <c r="CE335" s="19">
        <f t="shared" ca="1" si="210"/>
        <v>70</v>
      </c>
      <c r="CF335" t="str">
        <f t="shared" ca="1" si="231"/>
        <v/>
      </c>
    </row>
    <row r="336" spans="8:84">
      <c r="H336">
        <f t="shared" ca="1" si="211"/>
        <v>1</v>
      </c>
      <c r="I336" cm="1">
        <f t="array" aca="1" ref="I336" ca="1">IF(H336=H335, I335, INDEX(Parties[Player ID], H336))</f>
        <v>1</v>
      </c>
      <c r="J336" t="str" cm="1">
        <f t="array" aca="1" ref="J336" ca="1">IF(I336=I335,J335, INDEX(Monsters[Name], I336))</f>
        <v>Hades</v>
      </c>
      <c r="K336" cm="1">
        <f t="array" aca="1" ref="K336" ca="1">IF(AND($H336=$H335, CF335=""), AO335, INDEX(Monsters[Health], $I336))</f>
        <v>63</v>
      </c>
      <c r="L336" cm="1">
        <f t="array" aca="1" ref="L336" ca="1">IF(AND($H336=$H335, $CF335=""), AP335, INDEX(Monsters[Stamina], $I336))</f>
        <v>65</v>
      </c>
      <c r="M336" s="19" cm="1">
        <f t="array" aca="1" ref="M336" ca="1">IF(AND($H336=$H335, $CF335=""), AQ335, INDEX(Monsters[Attack], $I336))</f>
        <v>70</v>
      </c>
      <c r="N336" s="19" cm="1">
        <f t="array" aca="1" ref="N336" ca="1">IF(AND($H336=$H335, $CF335=""), AR335, INDEX(Monsters[Defense], $I336))</f>
        <v>65</v>
      </c>
      <c r="O336" s="19" cm="1">
        <f t="array" aca="1" ref="O336" ca="1">IF(AND($H336=$H335, $CF335=""), AS335, INDEX(Monsters[Luck], $I336))</f>
        <v>50</v>
      </c>
      <c r="P336" cm="1">
        <f t="array" aca="1" ref="P336" ca="1">IF(I336=I335, P335, MATCH(INDEX(Monsters[Element], I336), Elements, 0))</f>
        <v>1</v>
      </c>
      <c r="Q336" s="4" cm="1">
        <f t="array" aca="1" ref="Q336" ca="1">INDEX(Monsters[Chance to Use 2], I336)</f>
        <v>0.55000000000000004</v>
      </c>
      <c r="R336" cm="1">
        <f t="array" aca="1" ref="R336" ca="1">INDEX(Monsters[Ability 1 ID], I336)</f>
        <v>1</v>
      </c>
      <c r="S336" cm="1">
        <f t="array" aca="1" ref="S336" ca="1">INDEX(Monsters[Ability 2 ID], I336)</f>
        <v>7</v>
      </c>
      <c r="T336" cm="1">
        <f t="array" aca="1" ref="T336" ca="1">INDEX(Abilities[Stamina Cost], R336)</f>
        <v>5</v>
      </c>
      <c r="U336" cm="1">
        <f t="array" aca="1" ref="U336" ca="1">INDEX(Abilities[Stamina Cost], S336)</f>
        <v>5</v>
      </c>
      <c r="V336">
        <f t="shared" ca="1" si="212"/>
        <v>1</v>
      </c>
      <c r="W336">
        <f t="shared" ca="1" si="213"/>
        <v>5</v>
      </c>
      <c r="X336">
        <f t="shared" ca="1" si="214"/>
        <v>5</v>
      </c>
      <c r="Y336">
        <f t="shared" ca="1" si="215"/>
        <v>1</v>
      </c>
      <c r="Z336">
        <f t="shared" ca="1" si="216"/>
        <v>1</v>
      </c>
      <c r="AA336" s="19" cm="1">
        <f t="array" aca="1" ref="AA336" ca="1">INDEX(Abilities[Element ID], $Z336)</f>
        <v>1</v>
      </c>
      <c r="AB336" s="19" cm="1">
        <f t="array" aca="1" ref="AB336" ca="1">INDEX(Abilities[Stamina Cost], $Z336)</f>
        <v>5</v>
      </c>
      <c r="AC336" s="19" cm="1">
        <f t="array" aca="1" ref="AC336" ca="1">INDEX(Abilities[Min Damage], $Z336)</f>
        <v>3.5</v>
      </c>
      <c r="AD336" s="19" cm="1">
        <f t="array" aca="1" ref="AD336" ca="1">INDEX(Abilities[Max Damage], $Z336)</f>
        <v>10</v>
      </c>
      <c r="AE336" s="15">
        <f t="shared" ca="1" si="217"/>
        <v>3.4760334981554895</v>
      </c>
      <c r="AF336" t="str" cm="1">
        <f t="array" aca="1" ref="AF336" ca="1">INDEX(Abilities[Special Effect], Z336)</f>
        <v>Hit Chance</v>
      </c>
      <c r="AG336" t="b" cm="1">
        <f t="array" aca="1" ref="AG336" ca="1">RAND() &lt;INDEX(Abilities[Effect Chance], Z336)*O336/100</f>
        <v>1</v>
      </c>
      <c r="AH336" t="str">
        <f t="shared" ca="1" si="218"/>
        <v>Hit Chance</v>
      </c>
      <c r="AI336" s="15">
        <f t="shared" ca="1" si="219"/>
        <v>3.4760334981554895</v>
      </c>
      <c r="AJ336" s="15">
        <f t="shared" ca="1" si="197"/>
        <v>6.1757654420351296</v>
      </c>
      <c r="AK336" t="b">
        <f t="shared" ca="1" si="220"/>
        <v>0</v>
      </c>
      <c r="AL336" t="b">
        <f ca="1">AND(AK336, H336=COUNTA(Parties[Player Party]))</f>
        <v>0</v>
      </c>
      <c r="AM336" s="15" cm="1">
        <f t="array" aca="1" ref="AM336" ca="1">INDEX(ElementMultiplier, BM336, P336)*100/N336</f>
        <v>0.76923076923076927</v>
      </c>
      <c r="AN336" s="15">
        <f t="shared" ca="1" si="198"/>
        <v>5</v>
      </c>
      <c r="AO336" s="19">
        <f t="shared" ca="1" si="199"/>
        <v>58</v>
      </c>
      <c r="AP336" s="19">
        <f t="shared" ca="1" si="200"/>
        <v>60</v>
      </c>
      <c r="AQ336" s="19">
        <f t="shared" ca="1" si="201"/>
        <v>70</v>
      </c>
      <c r="AR336" s="19">
        <f t="shared" ca="1" si="202"/>
        <v>65</v>
      </c>
      <c r="AS336" s="19">
        <f t="shared" ca="1" si="203"/>
        <v>50</v>
      </c>
      <c r="AT336">
        <f t="shared" ca="1" si="221"/>
        <v>1</v>
      </c>
      <c r="AU336" cm="1">
        <f t="array" aca="1" ref="AU336" ca="1">IF(AT336=AT335, AU335, INDEX(Parties[Opponent ID], AT336))</f>
        <v>8</v>
      </c>
      <c r="AV336" t="str" cm="1">
        <f t="array" aca="1" ref="AV336" ca="1">IF(AU336=AU335,AV335, INDEX(Monsters[Name], AU336))</f>
        <v>Ripper</v>
      </c>
      <c r="AW336" cm="1">
        <f t="array" aca="1" ref="AW336" ca="1">IF(AND($AT336=$AT335, $CF335=""), CA335, INDEX(Monsters[Health], $AU336))</f>
        <v>61</v>
      </c>
      <c r="AX336" cm="1">
        <f t="array" aca="1" ref="AX336" ca="1">IF(AND($AT336=$AT335, $CF335=""), CB335, INDEX(Monsters[Stamina], $AU336))</f>
        <v>75</v>
      </c>
      <c r="AY336" s="19" cm="1">
        <f t="array" aca="1" ref="AY336" ca="1">IF(AND($AT336=$AT335, $CF335=""), CC335, INDEX(Monsters[Attack], $AU336))</f>
        <v>100</v>
      </c>
      <c r="AZ336" s="19" cm="1">
        <f t="array" aca="1" ref="AZ336" ca="1">IF(AND($AT336=$AT335, $CF335=""), CD335, INDEX(Monsters[Defense], $AU336))</f>
        <v>20</v>
      </c>
      <c r="BA336" s="19" cm="1">
        <f t="array" aca="1" ref="BA336" ca="1">IF(AND($AT336=$AT335, $CF335=""), CE335, INDEX(Monsters[Luck], $AU336))</f>
        <v>70</v>
      </c>
      <c r="BB336" cm="1">
        <f t="array" aca="1" ref="BB336" ca="1">IF(AU336=AU335, BB335, MATCH(INDEX(Monsters[Element], AU336), Elements, 0))</f>
        <v>6</v>
      </c>
      <c r="BC336" s="4" cm="1">
        <f t="array" aca="1" ref="BC336" ca="1">INDEX(Monsters[Chance to Use 2], AU336)</f>
        <v>0.25</v>
      </c>
      <c r="BD336" cm="1">
        <f t="array" aca="1" ref="BD336" ca="1">INDEX(Monsters[Ability 1 ID], AU336)</f>
        <v>7</v>
      </c>
      <c r="BE336" cm="1">
        <f t="array" aca="1" ref="BE336" ca="1">INDEX(Monsters[Ability 2 ID], AU336)</f>
        <v>2</v>
      </c>
      <c r="BF336" cm="1">
        <f t="array" aca="1" ref="BF336" ca="1">INDEX(Abilities[Stamina Cost], BD336)</f>
        <v>5</v>
      </c>
      <c r="BG336" cm="1">
        <f t="array" aca="1" ref="BG336" ca="1">INDEX(Abilities[Stamina Cost], BE336)</f>
        <v>6</v>
      </c>
      <c r="BH336">
        <f t="shared" ca="1" si="222"/>
        <v>1</v>
      </c>
      <c r="BI336">
        <f t="shared" ca="1" si="223"/>
        <v>5</v>
      </c>
      <c r="BJ336">
        <f t="shared" ca="1" si="224"/>
        <v>6</v>
      </c>
      <c r="BK336">
        <f t="shared" ca="1" si="225"/>
        <v>1</v>
      </c>
      <c r="BL336">
        <f t="shared" ca="1" si="226"/>
        <v>7</v>
      </c>
      <c r="BM336" s="19" cm="1">
        <f t="array" aca="1" ref="BM336" ca="1">INDEX(Abilities[Element ID], $BL336)</f>
        <v>3</v>
      </c>
      <c r="BN336" s="19" cm="1">
        <f t="array" aca="1" ref="BN336" ca="1">INDEX(Abilities[Stamina Cost], $BL336)</f>
        <v>5</v>
      </c>
      <c r="BO336" s="19" cm="1">
        <f t="array" aca="1" ref="BO336" ca="1">INDEX(Abilities[Min Damage], $BL336)</f>
        <v>5</v>
      </c>
      <c r="BP336" s="19" cm="1">
        <f t="array" aca="1" ref="BP336" ca="1">INDEX(Abilities[Max Damage], $BL336)</f>
        <v>10</v>
      </c>
      <c r="BQ336" s="15">
        <f t="shared" ca="1" si="227"/>
        <v>6.1757654420351296</v>
      </c>
      <c r="BR336" t="str" cm="1">
        <f t="array" aca="1" ref="BR336" ca="1">INDEX(Abilities[Special Effect], BL336)</f>
        <v>Fortify</v>
      </c>
      <c r="BS336" t="b" cm="1">
        <f t="array" aca="1" ref="BS336" ca="1">RAND() &lt;INDEX(Abilities[Effect Chance], BL336)*BA336/100</f>
        <v>1</v>
      </c>
      <c r="BT336" t="str">
        <f t="shared" ca="1" si="228"/>
        <v>Fortify</v>
      </c>
      <c r="BU336" s="15">
        <f t="shared" ca="1" si="229"/>
        <v>6.1757654420351296</v>
      </c>
      <c r="BV336" s="15">
        <f t="shared" ca="1" si="204"/>
        <v>3.4760334981554895</v>
      </c>
      <c r="BW336" t="b">
        <f t="shared" ca="1" si="230"/>
        <v>0</v>
      </c>
      <c r="BX336" t="b">
        <f ca="1">AND(BW336, AT336=COUNTA(Parties[Opponent Party]))</f>
        <v>0</v>
      </c>
      <c r="BY336" s="15" cm="1">
        <f t="array" aca="1" ref="BY336" ca="1">INDEX(ElementMultiplier, AA336, BB336)*100/AZ336</f>
        <v>7.5</v>
      </c>
      <c r="BZ336" s="19">
        <f t="shared" ca="1" si="205"/>
        <v>26</v>
      </c>
      <c r="CA336" s="19">
        <f t="shared" ca="1" si="206"/>
        <v>35</v>
      </c>
      <c r="CB336" s="19">
        <f t="shared" ca="1" si="207"/>
        <v>70</v>
      </c>
      <c r="CC336" s="19">
        <f t="shared" ca="1" si="208"/>
        <v>100</v>
      </c>
      <c r="CD336" s="19">
        <f t="shared" ca="1" si="209"/>
        <v>22</v>
      </c>
      <c r="CE336" s="19">
        <f t="shared" ca="1" si="210"/>
        <v>70</v>
      </c>
      <c r="CF336" t="str">
        <f t="shared" ca="1" si="231"/>
        <v/>
      </c>
    </row>
    <row r="337" spans="8:84">
      <c r="H337">
        <f t="shared" ca="1" si="211"/>
        <v>1</v>
      </c>
      <c r="I337" cm="1">
        <f t="array" aca="1" ref="I337" ca="1">IF(H337=H336, I336, INDEX(Parties[Player ID], H337))</f>
        <v>1</v>
      </c>
      <c r="J337" t="str" cm="1">
        <f t="array" aca="1" ref="J337" ca="1">IF(I337=I336,J336, INDEX(Monsters[Name], I337))</f>
        <v>Hades</v>
      </c>
      <c r="K337" cm="1">
        <f t="array" aca="1" ref="K337" ca="1">IF(AND($H337=$H336, CF336=""), AO336, INDEX(Monsters[Health], $I337))</f>
        <v>58</v>
      </c>
      <c r="L337" cm="1">
        <f t="array" aca="1" ref="L337" ca="1">IF(AND($H337=$H336, $CF336=""), AP336, INDEX(Monsters[Stamina], $I337))</f>
        <v>60</v>
      </c>
      <c r="M337" s="19" cm="1">
        <f t="array" aca="1" ref="M337" ca="1">IF(AND($H337=$H336, $CF336=""), AQ336, INDEX(Monsters[Attack], $I337))</f>
        <v>70</v>
      </c>
      <c r="N337" s="19" cm="1">
        <f t="array" aca="1" ref="N337" ca="1">IF(AND($H337=$H336, $CF336=""), AR336, INDEX(Monsters[Defense], $I337))</f>
        <v>65</v>
      </c>
      <c r="O337" s="19" cm="1">
        <f t="array" aca="1" ref="O337" ca="1">IF(AND($H337=$H336, $CF336=""), AS336, INDEX(Monsters[Luck], $I337))</f>
        <v>50</v>
      </c>
      <c r="P337" cm="1">
        <f t="array" aca="1" ref="P337" ca="1">IF(I337=I336, P336, MATCH(INDEX(Monsters[Element], I337), Elements, 0))</f>
        <v>1</v>
      </c>
      <c r="Q337" s="4" cm="1">
        <f t="array" aca="1" ref="Q337" ca="1">INDEX(Monsters[Chance to Use 2], I337)</f>
        <v>0.55000000000000004</v>
      </c>
      <c r="R337" cm="1">
        <f t="array" aca="1" ref="R337" ca="1">INDEX(Monsters[Ability 1 ID], I337)</f>
        <v>1</v>
      </c>
      <c r="S337" cm="1">
        <f t="array" aca="1" ref="S337" ca="1">INDEX(Monsters[Ability 2 ID], I337)</f>
        <v>7</v>
      </c>
      <c r="T337" cm="1">
        <f t="array" aca="1" ref="T337" ca="1">INDEX(Abilities[Stamina Cost], R337)</f>
        <v>5</v>
      </c>
      <c r="U337" cm="1">
        <f t="array" aca="1" ref="U337" ca="1">INDEX(Abilities[Stamina Cost], S337)</f>
        <v>5</v>
      </c>
      <c r="V337">
        <f t="shared" ca="1" si="212"/>
        <v>1</v>
      </c>
      <c r="W337">
        <f t="shared" ca="1" si="213"/>
        <v>5</v>
      </c>
      <c r="X337">
        <f t="shared" ca="1" si="214"/>
        <v>5</v>
      </c>
      <c r="Y337">
        <f t="shared" ca="1" si="215"/>
        <v>2</v>
      </c>
      <c r="Z337">
        <f t="shared" ca="1" si="216"/>
        <v>7</v>
      </c>
      <c r="AA337" s="19" cm="1">
        <f t="array" aca="1" ref="AA337" ca="1">INDEX(Abilities[Element ID], $Z337)</f>
        <v>3</v>
      </c>
      <c r="AB337" s="19" cm="1">
        <f t="array" aca="1" ref="AB337" ca="1">INDEX(Abilities[Stamina Cost], $Z337)</f>
        <v>5</v>
      </c>
      <c r="AC337" s="19" cm="1">
        <f t="array" aca="1" ref="AC337" ca="1">INDEX(Abilities[Min Damage], $Z337)</f>
        <v>5</v>
      </c>
      <c r="AD337" s="19" cm="1">
        <f t="array" aca="1" ref="AD337" ca="1">INDEX(Abilities[Max Damage], $Z337)</f>
        <v>10</v>
      </c>
      <c r="AE337" s="15">
        <f t="shared" ca="1" si="217"/>
        <v>4.7309508004756484</v>
      </c>
      <c r="AF337" t="str" cm="1">
        <f t="array" aca="1" ref="AF337" ca="1">INDEX(Abilities[Special Effect], Z337)</f>
        <v>Fortify</v>
      </c>
      <c r="AG337" t="b" cm="1">
        <f t="array" aca="1" ref="AG337" ca="1">RAND() &lt;INDEX(Abilities[Effect Chance], Z337)*O337/100</f>
        <v>0</v>
      </c>
      <c r="AH337" t="str">
        <f t="shared" ca="1" si="218"/>
        <v/>
      </c>
      <c r="AI337" s="15">
        <f t="shared" ca="1" si="219"/>
        <v>4.7309508004756484</v>
      </c>
      <c r="AJ337" s="15">
        <f t="shared" ca="1" si="197"/>
        <v>6.7512606887508921</v>
      </c>
      <c r="AK337" t="b">
        <f t="shared" ca="1" si="220"/>
        <v>0</v>
      </c>
      <c r="AL337" t="b">
        <f ca="1">AND(AK337, H337=COUNTA(Parties[Player Party]))</f>
        <v>0</v>
      </c>
      <c r="AM337" s="15" cm="1">
        <f t="array" aca="1" ref="AM337" ca="1">INDEX(ElementMultiplier, BM337, P337)*100/N337</f>
        <v>0.76923076923076927</v>
      </c>
      <c r="AN337" s="15">
        <f t="shared" ca="1" si="198"/>
        <v>5</v>
      </c>
      <c r="AO337" s="19">
        <f t="shared" ca="1" si="199"/>
        <v>53</v>
      </c>
      <c r="AP337" s="19">
        <f t="shared" ca="1" si="200"/>
        <v>55</v>
      </c>
      <c r="AQ337" s="19">
        <f t="shared" ca="1" si="201"/>
        <v>70</v>
      </c>
      <c r="AR337" s="19">
        <f t="shared" ca="1" si="202"/>
        <v>65</v>
      </c>
      <c r="AS337" s="19">
        <f t="shared" ca="1" si="203"/>
        <v>50</v>
      </c>
      <c r="AT337">
        <f t="shared" ca="1" si="221"/>
        <v>1</v>
      </c>
      <c r="AU337" cm="1">
        <f t="array" aca="1" ref="AU337" ca="1">IF(AT337=AT336, AU336, INDEX(Parties[Opponent ID], AT337))</f>
        <v>8</v>
      </c>
      <c r="AV337" t="str" cm="1">
        <f t="array" aca="1" ref="AV337" ca="1">IF(AU337=AU336,AV336, INDEX(Monsters[Name], AU337))</f>
        <v>Ripper</v>
      </c>
      <c r="AW337" cm="1">
        <f t="array" aca="1" ref="AW337" ca="1">IF(AND($AT337=$AT336, $CF336=""), CA336, INDEX(Monsters[Health], $AU337))</f>
        <v>35</v>
      </c>
      <c r="AX337" cm="1">
        <f t="array" aca="1" ref="AX337" ca="1">IF(AND($AT337=$AT336, $CF336=""), CB336, INDEX(Monsters[Stamina], $AU337))</f>
        <v>70</v>
      </c>
      <c r="AY337" s="19" cm="1">
        <f t="array" aca="1" ref="AY337" ca="1">IF(AND($AT337=$AT336, $CF336=""), CC336, INDEX(Monsters[Attack], $AU337))</f>
        <v>100</v>
      </c>
      <c r="AZ337" s="19" cm="1">
        <f t="array" aca="1" ref="AZ337" ca="1">IF(AND($AT337=$AT336, $CF336=""), CD336, INDEX(Monsters[Defense], $AU337))</f>
        <v>22</v>
      </c>
      <c r="BA337" s="19" cm="1">
        <f t="array" aca="1" ref="BA337" ca="1">IF(AND($AT337=$AT336, $CF336=""), CE336, INDEX(Monsters[Luck], $AU337))</f>
        <v>70</v>
      </c>
      <c r="BB337" cm="1">
        <f t="array" aca="1" ref="BB337" ca="1">IF(AU337=AU336, BB336, MATCH(INDEX(Monsters[Element], AU337), Elements, 0))</f>
        <v>6</v>
      </c>
      <c r="BC337" s="4" cm="1">
        <f t="array" aca="1" ref="BC337" ca="1">INDEX(Monsters[Chance to Use 2], AU337)</f>
        <v>0.25</v>
      </c>
      <c r="BD337" cm="1">
        <f t="array" aca="1" ref="BD337" ca="1">INDEX(Monsters[Ability 1 ID], AU337)</f>
        <v>7</v>
      </c>
      <c r="BE337" cm="1">
        <f t="array" aca="1" ref="BE337" ca="1">INDEX(Monsters[Ability 2 ID], AU337)</f>
        <v>2</v>
      </c>
      <c r="BF337" cm="1">
        <f t="array" aca="1" ref="BF337" ca="1">INDEX(Abilities[Stamina Cost], BD337)</f>
        <v>5</v>
      </c>
      <c r="BG337" cm="1">
        <f t="array" aca="1" ref="BG337" ca="1">INDEX(Abilities[Stamina Cost], BE337)</f>
        <v>6</v>
      </c>
      <c r="BH337">
        <f t="shared" ca="1" si="222"/>
        <v>1</v>
      </c>
      <c r="BI337">
        <f t="shared" ca="1" si="223"/>
        <v>5</v>
      </c>
      <c r="BJ337">
        <f t="shared" ca="1" si="224"/>
        <v>6</v>
      </c>
      <c r="BK337">
        <f t="shared" ca="1" si="225"/>
        <v>1</v>
      </c>
      <c r="BL337">
        <f t="shared" ca="1" si="226"/>
        <v>7</v>
      </c>
      <c r="BM337" s="19" cm="1">
        <f t="array" aca="1" ref="BM337" ca="1">INDEX(Abilities[Element ID], $BL337)</f>
        <v>3</v>
      </c>
      <c r="BN337" s="19" cm="1">
        <f t="array" aca="1" ref="BN337" ca="1">INDEX(Abilities[Stamina Cost], $BL337)</f>
        <v>5</v>
      </c>
      <c r="BO337" s="19" cm="1">
        <f t="array" aca="1" ref="BO337" ca="1">INDEX(Abilities[Min Damage], $BL337)</f>
        <v>5</v>
      </c>
      <c r="BP337" s="19" cm="1">
        <f t="array" aca="1" ref="BP337" ca="1">INDEX(Abilities[Max Damage], $BL337)</f>
        <v>10</v>
      </c>
      <c r="BQ337" s="15">
        <f t="shared" ca="1" si="227"/>
        <v>6.7512606887508921</v>
      </c>
      <c r="BR337" t="str" cm="1">
        <f t="array" aca="1" ref="BR337" ca="1">INDEX(Abilities[Special Effect], BL337)</f>
        <v>Fortify</v>
      </c>
      <c r="BS337" t="b" cm="1">
        <f t="array" aca="1" ref="BS337" ca="1">RAND() &lt;INDEX(Abilities[Effect Chance], BL337)*BA337/100</f>
        <v>1</v>
      </c>
      <c r="BT337" t="str">
        <f t="shared" ca="1" si="228"/>
        <v>Fortify</v>
      </c>
      <c r="BU337" s="15">
        <f t="shared" ca="1" si="229"/>
        <v>6.7512606887508921</v>
      </c>
      <c r="BV337" s="15">
        <f t="shared" ca="1" si="204"/>
        <v>4.7309508004756484</v>
      </c>
      <c r="BW337" t="b">
        <f t="shared" ca="1" si="230"/>
        <v>0</v>
      </c>
      <c r="BX337" t="b">
        <f ca="1">AND(BW337, AT337=COUNTA(Parties[Opponent Party]))</f>
        <v>0</v>
      </c>
      <c r="BY337" s="15" cm="1">
        <f t="array" aca="1" ref="BY337" ca="1">INDEX(ElementMultiplier, AA337, BB337)*100/AZ337</f>
        <v>4.5454545454545459</v>
      </c>
      <c r="BZ337" s="19">
        <f t="shared" ca="1" si="205"/>
        <v>22</v>
      </c>
      <c r="CA337" s="19">
        <f t="shared" ca="1" si="206"/>
        <v>13</v>
      </c>
      <c r="CB337" s="19">
        <f t="shared" ca="1" si="207"/>
        <v>65</v>
      </c>
      <c r="CC337" s="19">
        <f t="shared" ca="1" si="208"/>
        <v>100</v>
      </c>
      <c r="CD337" s="19">
        <f t="shared" ca="1" si="209"/>
        <v>24</v>
      </c>
      <c r="CE337" s="19">
        <f t="shared" ca="1" si="210"/>
        <v>70</v>
      </c>
      <c r="CF337" t="str">
        <f t="shared" ca="1" si="231"/>
        <v/>
      </c>
    </row>
    <row r="338" spans="8:84">
      <c r="H338">
        <f t="shared" ca="1" si="211"/>
        <v>1</v>
      </c>
      <c r="I338" cm="1">
        <f t="array" aca="1" ref="I338" ca="1">IF(H338=H337, I337, INDEX(Parties[Player ID], H338))</f>
        <v>1</v>
      </c>
      <c r="J338" t="str" cm="1">
        <f t="array" aca="1" ref="J338" ca="1">IF(I338=I337,J337, INDEX(Monsters[Name], I338))</f>
        <v>Hades</v>
      </c>
      <c r="K338" cm="1">
        <f t="array" aca="1" ref="K338" ca="1">IF(AND($H338=$H337, CF337=""), AO337, INDEX(Monsters[Health], $I338))</f>
        <v>53</v>
      </c>
      <c r="L338" cm="1">
        <f t="array" aca="1" ref="L338" ca="1">IF(AND($H338=$H337, $CF337=""), AP337, INDEX(Monsters[Stamina], $I338))</f>
        <v>55</v>
      </c>
      <c r="M338" s="19" cm="1">
        <f t="array" aca="1" ref="M338" ca="1">IF(AND($H338=$H337, $CF337=""), AQ337, INDEX(Monsters[Attack], $I338))</f>
        <v>70</v>
      </c>
      <c r="N338" s="19" cm="1">
        <f t="array" aca="1" ref="N338" ca="1">IF(AND($H338=$H337, $CF337=""), AR337, INDEX(Monsters[Defense], $I338))</f>
        <v>65</v>
      </c>
      <c r="O338" s="19" cm="1">
        <f t="array" aca="1" ref="O338" ca="1">IF(AND($H338=$H337, $CF337=""), AS337, INDEX(Monsters[Luck], $I338))</f>
        <v>50</v>
      </c>
      <c r="P338" cm="1">
        <f t="array" aca="1" ref="P338" ca="1">IF(I338=I337, P337, MATCH(INDEX(Monsters[Element], I338), Elements, 0))</f>
        <v>1</v>
      </c>
      <c r="Q338" s="4" cm="1">
        <f t="array" aca="1" ref="Q338" ca="1">INDEX(Monsters[Chance to Use 2], I338)</f>
        <v>0.55000000000000004</v>
      </c>
      <c r="R338" cm="1">
        <f t="array" aca="1" ref="R338" ca="1">INDEX(Monsters[Ability 1 ID], I338)</f>
        <v>1</v>
      </c>
      <c r="S338" cm="1">
        <f t="array" aca="1" ref="S338" ca="1">INDEX(Monsters[Ability 2 ID], I338)</f>
        <v>7</v>
      </c>
      <c r="T338" cm="1">
        <f t="array" aca="1" ref="T338" ca="1">INDEX(Abilities[Stamina Cost], R338)</f>
        <v>5</v>
      </c>
      <c r="U338" cm="1">
        <f t="array" aca="1" ref="U338" ca="1">INDEX(Abilities[Stamina Cost], S338)</f>
        <v>5</v>
      </c>
      <c r="V338">
        <f t="shared" ca="1" si="212"/>
        <v>1</v>
      </c>
      <c r="W338">
        <f t="shared" ca="1" si="213"/>
        <v>5</v>
      </c>
      <c r="X338">
        <f t="shared" ca="1" si="214"/>
        <v>5</v>
      </c>
      <c r="Y338">
        <f t="shared" ca="1" si="215"/>
        <v>2</v>
      </c>
      <c r="Z338">
        <f t="shared" ca="1" si="216"/>
        <v>7</v>
      </c>
      <c r="AA338" s="19" cm="1">
        <f t="array" aca="1" ref="AA338" ca="1">INDEX(Abilities[Element ID], $Z338)</f>
        <v>3</v>
      </c>
      <c r="AB338" s="19" cm="1">
        <f t="array" aca="1" ref="AB338" ca="1">INDEX(Abilities[Stamina Cost], $Z338)</f>
        <v>5</v>
      </c>
      <c r="AC338" s="19" cm="1">
        <f t="array" aca="1" ref="AC338" ca="1">INDEX(Abilities[Min Damage], $Z338)</f>
        <v>5</v>
      </c>
      <c r="AD338" s="19" cm="1">
        <f t="array" aca="1" ref="AD338" ca="1">INDEX(Abilities[Max Damage], $Z338)</f>
        <v>10</v>
      </c>
      <c r="AE338" s="15">
        <f t="shared" ca="1" si="217"/>
        <v>6.2222464268685247</v>
      </c>
      <c r="AF338" t="str" cm="1">
        <f t="array" aca="1" ref="AF338" ca="1">INDEX(Abilities[Special Effect], Z338)</f>
        <v>Fortify</v>
      </c>
      <c r="AG338" t="b" cm="1">
        <f t="array" aca="1" ref="AG338" ca="1">RAND() &lt;INDEX(Abilities[Effect Chance], Z338)*O338/100</f>
        <v>0</v>
      </c>
      <c r="AH338" t="str">
        <f t="shared" ca="1" si="218"/>
        <v/>
      </c>
      <c r="AI338" s="15">
        <f t="shared" ca="1" si="219"/>
        <v>6.2222464268685247</v>
      </c>
      <c r="AJ338" s="15">
        <f t="shared" ca="1" si="197"/>
        <v>12.921515171163158</v>
      </c>
      <c r="AK338" t="b">
        <f t="shared" ca="1" si="220"/>
        <v>0</v>
      </c>
      <c r="AL338" t="b">
        <f ca="1">AND(AK338, H338=COUNTA(Parties[Player Party]))</f>
        <v>0</v>
      </c>
      <c r="AM338" s="15" cm="1">
        <f t="array" aca="1" ref="AM338" ca="1">INDEX(ElementMultiplier, BM338, P338)*100/N338</f>
        <v>1.5384615384615385</v>
      </c>
      <c r="AN338" s="15">
        <f t="shared" ca="1" si="198"/>
        <v>20</v>
      </c>
      <c r="AO338" s="19">
        <f t="shared" ca="1" si="199"/>
        <v>33</v>
      </c>
      <c r="AP338" s="19">
        <f t="shared" ca="1" si="200"/>
        <v>50</v>
      </c>
      <c r="AQ338" s="19">
        <f t="shared" ca="1" si="201"/>
        <v>70</v>
      </c>
      <c r="AR338" s="19">
        <f t="shared" ca="1" si="202"/>
        <v>65</v>
      </c>
      <c r="AS338" s="19">
        <f t="shared" ca="1" si="203"/>
        <v>50</v>
      </c>
      <c r="AT338">
        <f t="shared" ca="1" si="221"/>
        <v>1</v>
      </c>
      <c r="AU338" cm="1">
        <f t="array" aca="1" ref="AU338" ca="1">IF(AT338=AT337, AU337, INDEX(Parties[Opponent ID], AT338))</f>
        <v>8</v>
      </c>
      <c r="AV338" t="str" cm="1">
        <f t="array" aca="1" ref="AV338" ca="1">IF(AU338=AU337,AV337, INDEX(Monsters[Name], AU338))</f>
        <v>Ripper</v>
      </c>
      <c r="AW338" cm="1">
        <f t="array" aca="1" ref="AW338" ca="1">IF(AND($AT338=$AT337, $CF337=""), CA337, INDEX(Monsters[Health], $AU338))</f>
        <v>13</v>
      </c>
      <c r="AX338" cm="1">
        <f t="array" aca="1" ref="AX338" ca="1">IF(AND($AT338=$AT337, $CF337=""), CB337, INDEX(Monsters[Stamina], $AU338))</f>
        <v>65</v>
      </c>
      <c r="AY338" s="19" cm="1">
        <f t="array" aca="1" ref="AY338" ca="1">IF(AND($AT338=$AT337, $CF337=""), CC337, INDEX(Monsters[Attack], $AU338))</f>
        <v>100</v>
      </c>
      <c r="AZ338" s="19" cm="1">
        <f t="array" aca="1" ref="AZ338" ca="1">IF(AND($AT338=$AT337, $CF337=""), CD337, INDEX(Monsters[Defense], $AU338))</f>
        <v>24</v>
      </c>
      <c r="BA338" s="19" cm="1">
        <f t="array" aca="1" ref="BA338" ca="1">IF(AND($AT338=$AT337, $CF337=""), CE337, INDEX(Monsters[Luck], $AU338))</f>
        <v>70</v>
      </c>
      <c r="BB338" cm="1">
        <f t="array" aca="1" ref="BB338" ca="1">IF(AU338=AU337, BB337, MATCH(INDEX(Monsters[Element], AU338), Elements, 0))</f>
        <v>6</v>
      </c>
      <c r="BC338" s="4" cm="1">
        <f t="array" aca="1" ref="BC338" ca="1">INDEX(Monsters[Chance to Use 2], AU338)</f>
        <v>0.25</v>
      </c>
      <c r="BD338" cm="1">
        <f t="array" aca="1" ref="BD338" ca="1">INDEX(Monsters[Ability 1 ID], AU338)</f>
        <v>7</v>
      </c>
      <c r="BE338" cm="1">
        <f t="array" aca="1" ref="BE338" ca="1">INDEX(Monsters[Ability 2 ID], AU338)</f>
        <v>2</v>
      </c>
      <c r="BF338" cm="1">
        <f t="array" aca="1" ref="BF338" ca="1">INDEX(Abilities[Stamina Cost], BD338)</f>
        <v>5</v>
      </c>
      <c r="BG338" cm="1">
        <f t="array" aca="1" ref="BG338" ca="1">INDEX(Abilities[Stamina Cost], BE338)</f>
        <v>6</v>
      </c>
      <c r="BH338">
        <f t="shared" ca="1" si="222"/>
        <v>1</v>
      </c>
      <c r="BI338">
        <f t="shared" ca="1" si="223"/>
        <v>5</v>
      </c>
      <c r="BJ338">
        <f t="shared" ca="1" si="224"/>
        <v>6</v>
      </c>
      <c r="BK338">
        <f t="shared" ca="1" si="225"/>
        <v>2</v>
      </c>
      <c r="BL338">
        <f t="shared" ca="1" si="226"/>
        <v>2</v>
      </c>
      <c r="BM338" s="19" cm="1">
        <f t="array" aca="1" ref="BM338" ca="1">INDEX(Abilities[Element ID], $BL338)</f>
        <v>1</v>
      </c>
      <c r="BN338" s="19" cm="1">
        <f t="array" aca="1" ref="BN338" ca="1">INDEX(Abilities[Stamina Cost], $BL338)</f>
        <v>6</v>
      </c>
      <c r="BO338" s="19" cm="1">
        <f t="array" aca="1" ref="BO338" ca="1">INDEX(Abilities[Min Damage], $BL338)</f>
        <v>10</v>
      </c>
      <c r="BP338" s="19" cm="1">
        <f t="array" aca="1" ref="BP338" ca="1">INDEX(Abilities[Max Damage], $BL338)</f>
        <v>25</v>
      </c>
      <c r="BQ338" s="15">
        <f t="shared" ca="1" si="227"/>
        <v>12.921515171163158</v>
      </c>
      <c r="BR338" t="str" cm="1">
        <f t="array" aca="1" ref="BR338" ca="1">INDEX(Abilities[Special Effect], BL338)</f>
        <v>Sunder</v>
      </c>
      <c r="BS338" t="b" cm="1">
        <f t="array" aca="1" ref="BS338" ca="1">RAND() &lt;INDEX(Abilities[Effect Chance], BL338)*BA338/100</f>
        <v>0</v>
      </c>
      <c r="BT338" t="str">
        <f t="shared" ca="1" si="228"/>
        <v/>
      </c>
      <c r="BU338" s="15">
        <f t="shared" ca="1" si="229"/>
        <v>12.921515171163158</v>
      </c>
      <c r="BV338" s="15">
        <f t="shared" ca="1" si="204"/>
        <v>6.2222464268685247</v>
      </c>
      <c r="BW338" t="b">
        <f t="shared" ca="1" si="230"/>
        <v>1</v>
      </c>
      <c r="BX338" t="b">
        <f ca="1">AND(BW338, AT338=COUNTA(Parties[Opponent Party]))</f>
        <v>1</v>
      </c>
      <c r="BY338" s="15" cm="1">
        <f t="array" aca="1" ref="BY338" ca="1">INDEX(ElementMultiplier, AA338, BB338)*100/AZ338</f>
        <v>4.166666666666667</v>
      </c>
      <c r="BZ338" s="19">
        <f t="shared" ca="1" si="205"/>
        <v>26</v>
      </c>
      <c r="CA338" s="19">
        <f t="shared" ca="1" si="206"/>
        <v>0</v>
      </c>
      <c r="CB338" s="19">
        <f t="shared" ca="1" si="207"/>
        <v>59</v>
      </c>
      <c r="CC338" s="19">
        <f t="shared" ca="1" si="208"/>
        <v>100</v>
      </c>
      <c r="CD338" s="19">
        <f t="shared" ca="1" si="209"/>
        <v>24</v>
      </c>
      <c r="CE338" s="19">
        <f t="shared" ca="1" si="210"/>
        <v>70</v>
      </c>
      <c r="CF338" t="str">
        <f t="shared" ca="1" si="231"/>
        <v>Player</v>
      </c>
    </row>
    <row r="339" spans="8:84">
      <c r="H339">
        <f t="shared" ca="1" si="211"/>
        <v>1</v>
      </c>
      <c r="I339" cm="1">
        <f t="array" aca="1" ref="I339" ca="1">IF(H339=H338, I338, INDEX(Parties[Player ID], H339))</f>
        <v>1</v>
      </c>
      <c r="J339" t="str" cm="1">
        <f t="array" aca="1" ref="J339" ca="1">IF(I339=I338,J338, INDEX(Monsters[Name], I339))</f>
        <v>Hades</v>
      </c>
      <c r="K339" cm="1">
        <f t="array" aca="1" ref="K339" ca="1">IF(AND($H339=$H338, CF338=""), AO338, INDEX(Monsters[Health], $I339))</f>
        <v>80</v>
      </c>
      <c r="L339" cm="1">
        <f t="array" aca="1" ref="L339" ca="1">IF(AND($H339=$H338, $CF338=""), AP338, INDEX(Monsters[Stamina], $I339))</f>
        <v>80</v>
      </c>
      <c r="M339" s="19" cm="1">
        <f t="array" aca="1" ref="M339" ca="1">IF(AND($H339=$H338, $CF338=""), AQ338, INDEX(Monsters[Attack], $I339))</f>
        <v>70</v>
      </c>
      <c r="N339" s="19" cm="1">
        <f t="array" aca="1" ref="N339" ca="1">IF(AND($H339=$H338, $CF338=""), AR338, INDEX(Monsters[Defense], $I339))</f>
        <v>65</v>
      </c>
      <c r="O339" s="19" cm="1">
        <f t="array" aca="1" ref="O339" ca="1">IF(AND($H339=$H338, $CF338=""), AS338, INDEX(Monsters[Luck], $I339))</f>
        <v>50</v>
      </c>
      <c r="P339" cm="1">
        <f t="array" aca="1" ref="P339" ca="1">IF(I339=I338, P338, MATCH(INDEX(Monsters[Element], I339), Elements, 0))</f>
        <v>1</v>
      </c>
      <c r="Q339" s="4" cm="1">
        <f t="array" aca="1" ref="Q339" ca="1">INDEX(Monsters[Chance to Use 2], I339)</f>
        <v>0.55000000000000004</v>
      </c>
      <c r="R339" cm="1">
        <f t="array" aca="1" ref="R339" ca="1">INDEX(Monsters[Ability 1 ID], I339)</f>
        <v>1</v>
      </c>
      <c r="S339" cm="1">
        <f t="array" aca="1" ref="S339" ca="1">INDEX(Monsters[Ability 2 ID], I339)</f>
        <v>7</v>
      </c>
      <c r="T339" cm="1">
        <f t="array" aca="1" ref="T339" ca="1">INDEX(Abilities[Stamina Cost], R339)</f>
        <v>5</v>
      </c>
      <c r="U339" cm="1">
        <f t="array" aca="1" ref="U339" ca="1">INDEX(Abilities[Stamina Cost], S339)</f>
        <v>5</v>
      </c>
      <c r="V339">
        <f t="shared" ca="1" si="212"/>
        <v>1</v>
      </c>
      <c r="W339">
        <f t="shared" ca="1" si="213"/>
        <v>5</v>
      </c>
      <c r="X339">
        <f t="shared" ca="1" si="214"/>
        <v>5</v>
      </c>
      <c r="Y339">
        <f t="shared" ca="1" si="215"/>
        <v>2</v>
      </c>
      <c r="Z339">
        <f t="shared" ca="1" si="216"/>
        <v>7</v>
      </c>
      <c r="AA339" s="19" cm="1">
        <f t="array" aca="1" ref="AA339" ca="1">INDEX(Abilities[Element ID], $Z339)</f>
        <v>3</v>
      </c>
      <c r="AB339" s="19" cm="1">
        <f t="array" aca="1" ref="AB339" ca="1">INDEX(Abilities[Stamina Cost], $Z339)</f>
        <v>5</v>
      </c>
      <c r="AC339" s="19" cm="1">
        <f t="array" aca="1" ref="AC339" ca="1">INDEX(Abilities[Min Damage], $Z339)</f>
        <v>5</v>
      </c>
      <c r="AD339" s="19" cm="1">
        <f t="array" aca="1" ref="AD339" ca="1">INDEX(Abilities[Max Damage], $Z339)</f>
        <v>10</v>
      </c>
      <c r="AE339" s="15">
        <f t="shared" ca="1" si="217"/>
        <v>5.5112962554089684</v>
      </c>
      <c r="AF339" t="str" cm="1">
        <f t="array" aca="1" ref="AF339" ca="1">INDEX(Abilities[Special Effect], Z339)</f>
        <v>Fortify</v>
      </c>
      <c r="AG339" t="b" cm="1">
        <f t="array" aca="1" ref="AG339" ca="1">RAND() &lt;INDEX(Abilities[Effect Chance], Z339)*O339/100</f>
        <v>1</v>
      </c>
      <c r="AH339" t="str">
        <f t="shared" ca="1" si="218"/>
        <v>Fortify</v>
      </c>
      <c r="AI339" s="15">
        <f t="shared" ca="1" si="219"/>
        <v>5.5112962554089684</v>
      </c>
      <c r="AJ339" s="15">
        <f t="shared" ca="1" si="197"/>
        <v>6.7781540356115171</v>
      </c>
      <c r="AK339" t="b">
        <f t="shared" ca="1" si="220"/>
        <v>0</v>
      </c>
      <c r="AL339" t="b">
        <f ca="1">AND(AK339, H339=COUNTA(Parties[Player Party]))</f>
        <v>0</v>
      </c>
      <c r="AM339" s="15" cm="1">
        <f t="array" aca="1" ref="AM339" ca="1">INDEX(ElementMultiplier, BM339, P339)*100/N339</f>
        <v>0.76923076923076927</v>
      </c>
      <c r="AN339" s="15">
        <f t="shared" ca="1" si="198"/>
        <v>5</v>
      </c>
      <c r="AO339" s="19">
        <f t="shared" ca="1" si="199"/>
        <v>75</v>
      </c>
      <c r="AP339" s="19">
        <f t="shared" ca="1" si="200"/>
        <v>75</v>
      </c>
      <c r="AQ339" s="19">
        <f t="shared" ca="1" si="201"/>
        <v>70</v>
      </c>
      <c r="AR339" s="19">
        <f t="shared" ca="1" si="202"/>
        <v>72</v>
      </c>
      <c r="AS339" s="19">
        <f t="shared" ca="1" si="203"/>
        <v>50</v>
      </c>
      <c r="AT339">
        <f t="shared" ca="1" si="221"/>
        <v>1</v>
      </c>
      <c r="AU339" cm="1">
        <f t="array" aca="1" ref="AU339" ca="1">IF(AT339=AT338, AU338, INDEX(Parties[Opponent ID], AT339))</f>
        <v>8</v>
      </c>
      <c r="AV339" t="str" cm="1">
        <f t="array" aca="1" ref="AV339" ca="1">IF(AU339=AU338,AV338, INDEX(Monsters[Name], AU339))</f>
        <v>Ripper</v>
      </c>
      <c r="AW339" cm="1">
        <f t="array" aca="1" ref="AW339" ca="1">IF(AND($AT339=$AT338, $CF338=""), CA338, INDEX(Monsters[Health], $AU339))</f>
        <v>120</v>
      </c>
      <c r="AX339" cm="1">
        <f t="array" aca="1" ref="AX339" ca="1">IF(AND($AT339=$AT338, $CF338=""), CB338, INDEX(Monsters[Stamina], $AU339))</f>
        <v>90</v>
      </c>
      <c r="AY339" s="19" cm="1">
        <f t="array" aca="1" ref="AY339" ca="1">IF(AND($AT339=$AT338, $CF338=""), CC338, INDEX(Monsters[Attack], $AU339))</f>
        <v>100</v>
      </c>
      <c r="AZ339" s="19" cm="1">
        <f t="array" aca="1" ref="AZ339" ca="1">IF(AND($AT339=$AT338, $CF338=""), CD338, INDEX(Monsters[Defense], $AU339))</f>
        <v>18</v>
      </c>
      <c r="BA339" s="19" cm="1">
        <f t="array" aca="1" ref="BA339" ca="1">IF(AND($AT339=$AT338, $CF338=""), CE338, INDEX(Monsters[Luck], $AU339))</f>
        <v>70</v>
      </c>
      <c r="BB339" cm="1">
        <f t="array" aca="1" ref="BB339" ca="1">IF(AU339=AU338, BB338, MATCH(INDEX(Monsters[Element], AU339), Elements, 0))</f>
        <v>6</v>
      </c>
      <c r="BC339" s="4" cm="1">
        <f t="array" aca="1" ref="BC339" ca="1">INDEX(Monsters[Chance to Use 2], AU339)</f>
        <v>0.25</v>
      </c>
      <c r="BD339" cm="1">
        <f t="array" aca="1" ref="BD339" ca="1">INDEX(Monsters[Ability 1 ID], AU339)</f>
        <v>7</v>
      </c>
      <c r="BE339" cm="1">
        <f t="array" aca="1" ref="BE339" ca="1">INDEX(Monsters[Ability 2 ID], AU339)</f>
        <v>2</v>
      </c>
      <c r="BF339" cm="1">
        <f t="array" aca="1" ref="BF339" ca="1">INDEX(Abilities[Stamina Cost], BD339)</f>
        <v>5</v>
      </c>
      <c r="BG339" cm="1">
        <f t="array" aca="1" ref="BG339" ca="1">INDEX(Abilities[Stamina Cost], BE339)</f>
        <v>6</v>
      </c>
      <c r="BH339">
        <f t="shared" ca="1" si="222"/>
        <v>1</v>
      </c>
      <c r="BI339">
        <f t="shared" ca="1" si="223"/>
        <v>5</v>
      </c>
      <c r="BJ339">
        <f t="shared" ca="1" si="224"/>
        <v>6</v>
      </c>
      <c r="BK339">
        <f t="shared" ca="1" si="225"/>
        <v>1</v>
      </c>
      <c r="BL339">
        <f t="shared" ca="1" si="226"/>
        <v>7</v>
      </c>
      <c r="BM339" s="19" cm="1">
        <f t="array" aca="1" ref="BM339" ca="1">INDEX(Abilities[Element ID], $BL339)</f>
        <v>3</v>
      </c>
      <c r="BN339" s="19" cm="1">
        <f t="array" aca="1" ref="BN339" ca="1">INDEX(Abilities[Stamina Cost], $BL339)</f>
        <v>5</v>
      </c>
      <c r="BO339" s="19" cm="1">
        <f t="array" aca="1" ref="BO339" ca="1">INDEX(Abilities[Min Damage], $BL339)</f>
        <v>5</v>
      </c>
      <c r="BP339" s="19" cm="1">
        <f t="array" aca="1" ref="BP339" ca="1">INDEX(Abilities[Max Damage], $BL339)</f>
        <v>10</v>
      </c>
      <c r="BQ339" s="15">
        <f t="shared" ca="1" si="227"/>
        <v>6.7781540356115171</v>
      </c>
      <c r="BR339" t="str" cm="1">
        <f t="array" aca="1" ref="BR339" ca="1">INDEX(Abilities[Special Effect], BL339)</f>
        <v>Fortify</v>
      </c>
      <c r="BS339" t="b" cm="1">
        <f t="array" aca="1" ref="BS339" ca="1">RAND() &lt;INDEX(Abilities[Effect Chance], BL339)*BA339/100</f>
        <v>1</v>
      </c>
      <c r="BT339" t="str">
        <f t="shared" ca="1" si="228"/>
        <v>Fortify</v>
      </c>
      <c r="BU339" s="15">
        <f t="shared" ca="1" si="229"/>
        <v>6.7781540356115171</v>
      </c>
      <c r="BV339" s="15">
        <f t="shared" ca="1" si="204"/>
        <v>5.5112962554089684</v>
      </c>
      <c r="BW339" t="b">
        <f t="shared" ca="1" si="230"/>
        <v>0</v>
      </c>
      <c r="BX339" t="b">
        <f ca="1">AND(BW339, AT339=COUNTA(Parties[Opponent Party]))</f>
        <v>0</v>
      </c>
      <c r="BY339" s="15" cm="1">
        <f t="array" aca="1" ref="BY339" ca="1">INDEX(ElementMultiplier, AA339, BB339)*100/AZ339</f>
        <v>5.5555555555555554</v>
      </c>
      <c r="BZ339" s="19">
        <f t="shared" ca="1" si="205"/>
        <v>31</v>
      </c>
      <c r="CA339" s="19">
        <f t="shared" ca="1" si="206"/>
        <v>89</v>
      </c>
      <c r="CB339" s="19">
        <f t="shared" ca="1" si="207"/>
        <v>85</v>
      </c>
      <c r="CC339" s="19">
        <f t="shared" ca="1" si="208"/>
        <v>100</v>
      </c>
      <c r="CD339" s="19">
        <f t="shared" ca="1" si="209"/>
        <v>20</v>
      </c>
      <c r="CE339" s="19">
        <f t="shared" ca="1" si="210"/>
        <v>70</v>
      </c>
      <c r="CF339" t="str">
        <f t="shared" ca="1" si="231"/>
        <v/>
      </c>
    </row>
    <row r="340" spans="8:84">
      <c r="H340">
        <f t="shared" ca="1" si="211"/>
        <v>1</v>
      </c>
      <c r="I340" cm="1">
        <f t="array" aca="1" ref="I340" ca="1">IF(H340=H339, I339, INDEX(Parties[Player ID], H340))</f>
        <v>1</v>
      </c>
      <c r="J340" t="str" cm="1">
        <f t="array" aca="1" ref="J340" ca="1">IF(I340=I339,J339, INDEX(Monsters[Name], I340))</f>
        <v>Hades</v>
      </c>
      <c r="K340" cm="1">
        <f t="array" aca="1" ref="K340" ca="1">IF(AND($H340=$H339, CF339=""), AO339, INDEX(Monsters[Health], $I340))</f>
        <v>75</v>
      </c>
      <c r="L340" cm="1">
        <f t="array" aca="1" ref="L340" ca="1">IF(AND($H340=$H339, $CF339=""), AP339, INDEX(Monsters[Stamina], $I340))</f>
        <v>75</v>
      </c>
      <c r="M340" s="19" cm="1">
        <f t="array" aca="1" ref="M340" ca="1">IF(AND($H340=$H339, $CF339=""), AQ339, INDEX(Monsters[Attack], $I340))</f>
        <v>70</v>
      </c>
      <c r="N340" s="19" cm="1">
        <f t="array" aca="1" ref="N340" ca="1">IF(AND($H340=$H339, $CF339=""), AR339, INDEX(Monsters[Defense], $I340))</f>
        <v>72</v>
      </c>
      <c r="O340" s="19" cm="1">
        <f t="array" aca="1" ref="O340" ca="1">IF(AND($H340=$H339, $CF339=""), AS339, INDEX(Monsters[Luck], $I340))</f>
        <v>50</v>
      </c>
      <c r="P340" cm="1">
        <f t="array" aca="1" ref="P340" ca="1">IF(I340=I339, P339, MATCH(INDEX(Monsters[Element], I340), Elements, 0))</f>
        <v>1</v>
      </c>
      <c r="Q340" s="4" cm="1">
        <f t="array" aca="1" ref="Q340" ca="1">INDEX(Monsters[Chance to Use 2], I340)</f>
        <v>0.55000000000000004</v>
      </c>
      <c r="R340" cm="1">
        <f t="array" aca="1" ref="R340" ca="1">INDEX(Monsters[Ability 1 ID], I340)</f>
        <v>1</v>
      </c>
      <c r="S340" cm="1">
        <f t="array" aca="1" ref="S340" ca="1">INDEX(Monsters[Ability 2 ID], I340)</f>
        <v>7</v>
      </c>
      <c r="T340" cm="1">
        <f t="array" aca="1" ref="T340" ca="1">INDEX(Abilities[Stamina Cost], R340)</f>
        <v>5</v>
      </c>
      <c r="U340" cm="1">
        <f t="array" aca="1" ref="U340" ca="1">INDEX(Abilities[Stamina Cost], S340)</f>
        <v>5</v>
      </c>
      <c r="V340">
        <f t="shared" ca="1" si="212"/>
        <v>1</v>
      </c>
      <c r="W340">
        <f t="shared" ca="1" si="213"/>
        <v>5</v>
      </c>
      <c r="X340">
        <f t="shared" ca="1" si="214"/>
        <v>5</v>
      </c>
      <c r="Y340">
        <f t="shared" ca="1" si="215"/>
        <v>2</v>
      </c>
      <c r="Z340">
        <f t="shared" ca="1" si="216"/>
        <v>7</v>
      </c>
      <c r="AA340" s="19" cm="1">
        <f t="array" aca="1" ref="AA340" ca="1">INDEX(Abilities[Element ID], $Z340)</f>
        <v>3</v>
      </c>
      <c r="AB340" s="19" cm="1">
        <f t="array" aca="1" ref="AB340" ca="1">INDEX(Abilities[Stamina Cost], $Z340)</f>
        <v>5</v>
      </c>
      <c r="AC340" s="19" cm="1">
        <f t="array" aca="1" ref="AC340" ca="1">INDEX(Abilities[Min Damage], $Z340)</f>
        <v>5</v>
      </c>
      <c r="AD340" s="19" cm="1">
        <f t="array" aca="1" ref="AD340" ca="1">INDEX(Abilities[Max Damage], $Z340)</f>
        <v>10</v>
      </c>
      <c r="AE340" s="15">
        <f t="shared" ca="1" si="217"/>
        <v>5.4887874812079529</v>
      </c>
      <c r="AF340" t="str" cm="1">
        <f t="array" aca="1" ref="AF340" ca="1">INDEX(Abilities[Special Effect], Z340)</f>
        <v>Fortify</v>
      </c>
      <c r="AG340" t="b" cm="1">
        <f t="array" aca="1" ref="AG340" ca="1">RAND() &lt;INDEX(Abilities[Effect Chance], Z340)*O340/100</f>
        <v>1</v>
      </c>
      <c r="AH340" t="str">
        <f t="shared" ca="1" si="218"/>
        <v>Fortify</v>
      </c>
      <c r="AI340" s="15">
        <f t="shared" ca="1" si="219"/>
        <v>5.4887874812079529</v>
      </c>
      <c r="AJ340" s="15">
        <f t="shared" ca="1" si="197"/>
        <v>6.8015970623017425</v>
      </c>
      <c r="AK340" t="b">
        <f t="shared" ca="1" si="220"/>
        <v>0</v>
      </c>
      <c r="AL340" t="b">
        <f ca="1">AND(AK340, H340=COUNTA(Parties[Player Party]))</f>
        <v>0</v>
      </c>
      <c r="AM340" s="15" cm="1">
        <f t="array" aca="1" ref="AM340" ca="1">INDEX(ElementMultiplier, BM340, P340)*100/N340</f>
        <v>0.69444444444444442</v>
      </c>
      <c r="AN340" s="15">
        <f t="shared" ca="1" si="198"/>
        <v>5</v>
      </c>
      <c r="AO340" s="19">
        <f t="shared" ca="1" si="199"/>
        <v>70</v>
      </c>
      <c r="AP340" s="19">
        <f t="shared" ca="1" si="200"/>
        <v>70</v>
      </c>
      <c r="AQ340" s="19">
        <f t="shared" ca="1" si="201"/>
        <v>70</v>
      </c>
      <c r="AR340" s="19">
        <f t="shared" ca="1" si="202"/>
        <v>79</v>
      </c>
      <c r="AS340" s="19">
        <f t="shared" ca="1" si="203"/>
        <v>50</v>
      </c>
      <c r="AT340">
        <f t="shared" ca="1" si="221"/>
        <v>1</v>
      </c>
      <c r="AU340" cm="1">
        <f t="array" aca="1" ref="AU340" ca="1">IF(AT340=AT339, AU339, INDEX(Parties[Opponent ID], AT340))</f>
        <v>8</v>
      </c>
      <c r="AV340" t="str" cm="1">
        <f t="array" aca="1" ref="AV340" ca="1">IF(AU340=AU339,AV339, INDEX(Monsters[Name], AU340))</f>
        <v>Ripper</v>
      </c>
      <c r="AW340" cm="1">
        <f t="array" aca="1" ref="AW340" ca="1">IF(AND($AT340=$AT339, $CF339=""), CA339, INDEX(Monsters[Health], $AU340))</f>
        <v>89</v>
      </c>
      <c r="AX340" cm="1">
        <f t="array" aca="1" ref="AX340" ca="1">IF(AND($AT340=$AT339, $CF339=""), CB339, INDEX(Monsters[Stamina], $AU340))</f>
        <v>85</v>
      </c>
      <c r="AY340" s="19" cm="1">
        <f t="array" aca="1" ref="AY340" ca="1">IF(AND($AT340=$AT339, $CF339=""), CC339, INDEX(Monsters[Attack], $AU340))</f>
        <v>100</v>
      </c>
      <c r="AZ340" s="19" cm="1">
        <f t="array" aca="1" ref="AZ340" ca="1">IF(AND($AT340=$AT339, $CF339=""), CD339, INDEX(Monsters[Defense], $AU340))</f>
        <v>20</v>
      </c>
      <c r="BA340" s="19" cm="1">
        <f t="array" aca="1" ref="BA340" ca="1">IF(AND($AT340=$AT339, $CF339=""), CE339, INDEX(Monsters[Luck], $AU340))</f>
        <v>70</v>
      </c>
      <c r="BB340" cm="1">
        <f t="array" aca="1" ref="BB340" ca="1">IF(AU340=AU339, BB339, MATCH(INDEX(Monsters[Element], AU340), Elements, 0))</f>
        <v>6</v>
      </c>
      <c r="BC340" s="4" cm="1">
        <f t="array" aca="1" ref="BC340" ca="1">INDEX(Monsters[Chance to Use 2], AU340)</f>
        <v>0.25</v>
      </c>
      <c r="BD340" cm="1">
        <f t="array" aca="1" ref="BD340" ca="1">INDEX(Monsters[Ability 1 ID], AU340)</f>
        <v>7</v>
      </c>
      <c r="BE340" cm="1">
        <f t="array" aca="1" ref="BE340" ca="1">INDEX(Monsters[Ability 2 ID], AU340)</f>
        <v>2</v>
      </c>
      <c r="BF340" cm="1">
        <f t="array" aca="1" ref="BF340" ca="1">INDEX(Abilities[Stamina Cost], BD340)</f>
        <v>5</v>
      </c>
      <c r="BG340" cm="1">
        <f t="array" aca="1" ref="BG340" ca="1">INDEX(Abilities[Stamina Cost], BE340)</f>
        <v>6</v>
      </c>
      <c r="BH340">
        <f t="shared" ca="1" si="222"/>
        <v>1</v>
      </c>
      <c r="BI340">
        <f t="shared" ca="1" si="223"/>
        <v>5</v>
      </c>
      <c r="BJ340">
        <f t="shared" ca="1" si="224"/>
        <v>6</v>
      </c>
      <c r="BK340">
        <f t="shared" ca="1" si="225"/>
        <v>1</v>
      </c>
      <c r="BL340">
        <f t="shared" ca="1" si="226"/>
        <v>7</v>
      </c>
      <c r="BM340" s="19" cm="1">
        <f t="array" aca="1" ref="BM340" ca="1">INDEX(Abilities[Element ID], $BL340)</f>
        <v>3</v>
      </c>
      <c r="BN340" s="19" cm="1">
        <f t="array" aca="1" ref="BN340" ca="1">INDEX(Abilities[Stamina Cost], $BL340)</f>
        <v>5</v>
      </c>
      <c r="BO340" s="19" cm="1">
        <f t="array" aca="1" ref="BO340" ca="1">INDEX(Abilities[Min Damage], $BL340)</f>
        <v>5</v>
      </c>
      <c r="BP340" s="19" cm="1">
        <f t="array" aca="1" ref="BP340" ca="1">INDEX(Abilities[Max Damage], $BL340)</f>
        <v>10</v>
      </c>
      <c r="BQ340" s="15">
        <f t="shared" ca="1" si="227"/>
        <v>6.8015970623017425</v>
      </c>
      <c r="BR340" t="str" cm="1">
        <f t="array" aca="1" ref="BR340" ca="1">INDEX(Abilities[Special Effect], BL340)</f>
        <v>Fortify</v>
      </c>
      <c r="BS340" t="b" cm="1">
        <f t="array" aca="1" ref="BS340" ca="1">RAND() &lt;INDEX(Abilities[Effect Chance], BL340)*BA340/100</f>
        <v>1</v>
      </c>
      <c r="BT340" t="str">
        <f t="shared" ca="1" si="228"/>
        <v>Fortify</v>
      </c>
      <c r="BU340" s="15">
        <f t="shared" ca="1" si="229"/>
        <v>6.8015970623017425</v>
      </c>
      <c r="BV340" s="15">
        <f t="shared" ca="1" si="204"/>
        <v>5.4887874812079529</v>
      </c>
      <c r="BW340" t="b">
        <f t="shared" ca="1" si="230"/>
        <v>0</v>
      </c>
      <c r="BX340" t="b">
        <f ca="1">AND(BW340, AT340=COUNTA(Parties[Opponent Party]))</f>
        <v>0</v>
      </c>
      <c r="BY340" s="15" cm="1">
        <f t="array" aca="1" ref="BY340" ca="1">INDEX(ElementMultiplier, AA340, BB340)*100/AZ340</f>
        <v>5</v>
      </c>
      <c r="BZ340" s="19">
        <f t="shared" ca="1" si="205"/>
        <v>27</v>
      </c>
      <c r="CA340" s="19">
        <f t="shared" ca="1" si="206"/>
        <v>62</v>
      </c>
      <c r="CB340" s="19">
        <f t="shared" ca="1" si="207"/>
        <v>80</v>
      </c>
      <c r="CC340" s="19">
        <f t="shared" ca="1" si="208"/>
        <v>100</v>
      </c>
      <c r="CD340" s="19">
        <f t="shared" ca="1" si="209"/>
        <v>22</v>
      </c>
      <c r="CE340" s="19">
        <f t="shared" ca="1" si="210"/>
        <v>70</v>
      </c>
      <c r="CF340" t="str">
        <f t="shared" ca="1" si="231"/>
        <v/>
      </c>
    </row>
    <row r="341" spans="8:84">
      <c r="H341">
        <f t="shared" ca="1" si="211"/>
        <v>1</v>
      </c>
      <c r="I341" cm="1">
        <f t="array" aca="1" ref="I341" ca="1">IF(H341=H340, I340, INDEX(Parties[Player ID], H341))</f>
        <v>1</v>
      </c>
      <c r="J341" t="str" cm="1">
        <f t="array" aca="1" ref="J341" ca="1">IF(I341=I340,J340, INDEX(Monsters[Name], I341))</f>
        <v>Hades</v>
      </c>
      <c r="K341" cm="1">
        <f t="array" aca="1" ref="K341" ca="1">IF(AND($H341=$H340, CF340=""), AO340, INDEX(Monsters[Health], $I341))</f>
        <v>70</v>
      </c>
      <c r="L341" cm="1">
        <f t="array" aca="1" ref="L341" ca="1">IF(AND($H341=$H340, $CF340=""), AP340, INDEX(Monsters[Stamina], $I341))</f>
        <v>70</v>
      </c>
      <c r="M341" s="19" cm="1">
        <f t="array" aca="1" ref="M341" ca="1">IF(AND($H341=$H340, $CF340=""), AQ340, INDEX(Monsters[Attack], $I341))</f>
        <v>70</v>
      </c>
      <c r="N341" s="19" cm="1">
        <f t="array" aca="1" ref="N341" ca="1">IF(AND($H341=$H340, $CF340=""), AR340, INDEX(Monsters[Defense], $I341))</f>
        <v>79</v>
      </c>
      <c r="O341" s="19" cm="1">
        <f t="array" aca="1" ref="O341" ca="1">IF(AND($H341=$H340, $CF340=""), AS340, INDEX(Monsters[Luck], $I341))</f>
        <v>50</v>
      </c>
      <c r="P341" cm="1">
        <f t="array" aca="1" ref="P341" ca="1">IF(I341=I340, P340, MATCH(INDEX(Monsters[Element], I341), Elements, 0))</f>
        <v>1</v>
      </c>
      <c r="Q341" s="4" cm="1">
        <f t="array" aca="1" ref="Q341" ca="1">INDEX(Monsters[Chance to Use 2], I341)</f>
        <v>0.55000000000000004</v>
      </c>
      <c r="R341" cm="1">
        <f t="array" aca="1" ref="R341" ca="1">INDEX(Monsters[Ability 1 ID], I341)</f>
        <v>1</v>
      </c>
      <c r="S341" cm="1">
        <f t="array" aca="1" ref="S341" ca="1">INDEX(Monsters[Ability 2 ID], I341)</f>
        <v>7</v>
      </c>
      <c r="T341" cm="1">
        <f t="array" aca="1" ref="T341" ca="1">INDEX(Abilities[Stamina Cost], R341)</f>
        <v>5</v>
      </c>
      <c r="U341" cm="1">
        <f t="array" aca="1" ref="U341" ca="1">INDEX(Abilities[Stamina Cost], S341)</f>
        <v>5</v>
      </c>
      <c r="V341">
        <f t="shared" ca="1" si="212"/>
        <v>1</v>
      </c>
      <c r="W341">
        <f t="shared" ca="1" si="213"/>
        <v>5</v>
      </c>
      <c r="X341">
        <f t="shared" ca="1" si="214"/>
        <v>5</v>
      </c>
      <c r="Y341">
        <f t="shared" ca="1" si="215"/>
        <v>2</v>
      </c>
      <c r="Z341">
        <f t="shared" ca="1" si="216"/>
        <v>7</v>
      </c>
      <c r="AA341" s="19" cm="1">
        <f t="array" aca="1" ref="AA341" ca="1">INDEX(Abilities[Element ID], $Z341)</f>
        <v>3</v>
      </c>
      <c r="AB341" s="19" cm="1">
        <f t="array" aca="1" ref="AB341" ca="1">INDEX(Abilities[Stamina Cost], $Z341)</f>
        <v>5</v>
      </c>
      <c r="AC341" s="19" cm="1">
        <f t="array" aca="1" ref="AC341" ca="1">INDEX(Abilities[Min Damage], $Z341)</f>
        <v>5</v>
      </c>
      <c r="AD341" s="19" cm="1">
        <f t="array" aca="1" ref="AD341" ca="1">INDEX(Abilities[Max Damage], $Z341)</f>
        <v>10</v>
      </c>
      <c r="AE341" s="15">
        <f t="shared" ca="1" si="217"/>
        <v>5.5882282689522489</v>
      </c>
      <c r="AF341" t="str" cm="1">
        <f t="array" aca="1" ref="AF341" ca="1">INDEX(Abilities[Special Effect], Z341)</f>
        <v>Fortify</v>
      </c>
      <c r="AG341" t="b" cm="1">
        <f t="array" aca="1" ref="AG341" ca="1">RAND() &lt;INDEX(Abilities[Effect Chance], Z341)*O341/100</f>
        <v>1</v>
      </c>
      <c r="AH341" t="str">
        <f t="shared" ca="1" si="218"/>
        <v>Fortify</v>
      </c>
      <c r="AI341" s="15">
        <f t="shared" ca="1" si="219"/>
        <v>5.5882282689522489</v>
      </c>
      <c r="AJ341" s="15">
        <f t="shared" ca="1" si="197"/>
        <v>7.6265076318153948</v>
      </c>
      <c r="AK341" t="b">
        <f t="shared" ca="1" si="220"/>
        <v>0</v>
      </c>
      <c r="AL341" t="b">
        <f ca="1">AND(AK341, H341=COUNTA(Parties[Player Party]))</f>
        <v>0</v>
      </c>
      <c r="AM341" s="15" cm="1">
        <f t="array" aca="1" ref="AM341" ca="1">INDEX(ElementMultiplier, BM341, P341)*100/N341</f>
        <v>0.63291139240506333</v>
      </c>
      <c r="AN341" s="15">
        <f t="shared" ca="1" si="198"/>
        <v>5</v>
      </c>
      <c r="AO341" s="19">
        <f t="shared" ca="1" si="199"/>
        <v>65</v>
      </c>
      <c r="AP341" s="19">
        <f t="shared" ca="1" si="200"/>
        <v>65</v>
      </c>
      <c r="AQ341" s="19">
        <f t="shared" ca="1" si="201"/>
        <v>70</v>
      </c>
      <c r="AR341" s="19">
        <f t="shared" ca="1" si="202"/>
        <v>87</v>
      </c>
      <c r="AS341" s="19">
        <f t="shared" ca="1" si="203"/>
        <v>50</v>
      </c>
      <c r="AT341">
        <f t="shared" ca="1" si="221"/>
        <v>1</v>
      </c>
      <c r="AU341" cm="1">
        <f t="array" aca="1" ref="AU341" ca="1">IF(AT341=AT340, AU340, INDEX(Parties[Opponent ID], AT341))</f>
        <v>8</v>
      </c>
      <c r="AV341" t="str" cm="1">
        <f t="array" aca="1" ref="AV341" ca="1">IF(AU341=AU340,AV340, INDEX(Monsters[Name], AU341))</f>
        <v>Ripper</v>
      </c>
      <c r="AW341" cm="1">
        <f t="array" aca="1" ref="AW341" ca="1">IF(AND($AT341=$AT340, $CF340=""), CA340, INDEX(Monsters[Health], $AU341))</f>
        <v>62</v>
      </c>
      <c r="AX341" cm="1">
        <f t="array" aca="1" ref="AX341" ca="1">IF(AND($AT341=$AT340, $CF340=""), CB340, INDEX(Monsters[Stamina], $AU341))</f>
        <v>80</v>
      </c>
      <c r="AY341" s="19" cm="1">
        <f t="array" aca="1" ref="AY341" ca="1">IF(AND($AT341=$AT340, $CF340=""), CC340, INDEX(Monsters[Attack], $AU341))</f>
        <v>100</v>
      </c>
      <c r="AZ341" s="19" cm="1">
        <f t="array" aca="1" ref="AZ341" ca="1">IF(AND($AT341=$AT340, $CF340=""), CD340, INDEX(Monsters[Defense], $AU341))</f>
        <v>22</v>
      </c>
      <c r="BA341" s="19" cm="1">
        <f t="array" aca="1" ref="BA341" ca="1">IF(AND($AT341=$AT340, $CF340=""), CE340, INDEX(Monsters[Luck], $AU341))</f>
        <v>70</v>
      </c>
      <c r="BB341" cm="1">
        <f t="array" aca="1" ref="BB341" ca="1">IF(AU341=AU340, BB340, MATCH(INDEX(Monsters[Element], AU341), Elements, 0))</f>
        <v>6</v>
      </c>
      <c r="BC341" s="4" cm="1">
        <f t="array" aca="1" ref="BC341" ca="1">INDEX(Monsters[Chance to Use 2], AU341)</f>
        <v>0.25</v>
      </c>
      <c r="BD341" cm="1">
        <f t="array" aca="1" ref="BD341" ca="1">INDEX(Monsters[Ability 1 ID], AU341)</f>
        <v>7</v>
      </c>
      <c r="BE341" cm="1">
        <f t="array" aca="1" ref="BE341" ca="1">INDEX(Monsters[Ability 2 ID], AU341)</f>
        <v>2</v>
      </c>
      <c r="BF341" cm="1">
        <f t="array" aca="1" ref="BF341" ca="1">INDEX(Abilities[Stamina Cost], BD341)</f>
        <v>5</v>
      </c>
      <c r="BG341" cm="1">
        <f t="array" aca="1" ref="BG341" ca="1">INDEX(Abilities[Stamina Cost], BE341)</f>
        <v>6</v>
      </c>
      <c r="BH341">
        <f t="shared" ca="1" si="222"/>
        <v>1</v>
      </c>
      <c r="BI341">
        <f t="shared" ca="1" si="223"/>
        <v>5</v>
      </c>
      <c r="BJ341">
        <f t="shared" ca="1" si="224"/>
        <v>6</v>
      </c>
      <c r="BK341">
        <f t="shared" ca="1" si="225"/>
        <v>1</v>
      </c>
      <c r="BL341">
        <f t="shared" ca="1" si="226"/>
        <v>7</v>
      </c>
      <c r="BM341" s="19" cm="1">
        <f t="array" aca="1" ref="BM341" ca="1">INDEX(Abilities[Element ID], $BL341)</f>
        <v>3</v>
      </c>
      <c r="BN341" s="19" cm="1">
        <f t="array" aca="1" ref="BN341" ca="1">INDEX(Abilities[Stamina Cost], $BL341)</f>
        <v>5</v>
      </c>
      <c r="BO341" s="19" cm="1">
        <f t="array" aca="1" ref="BO341" ca="1">INDEX(Abilities[Min Damage], $BL341)</f>
        <v>5</v>
      </c>
      <c r="BP341" s="19" cm="1">
        <f t="array" aca="1" ref="BP341" ca="1">INDEX(Abilities[Max Damage], $BL341)</f>
        <v>10</v>
      </c>
      <c r="BQ341" s="15">
        <f t="shared" ca="1" si="227"/>
        <v>7.6265076318153948</v>
      </c>
      <c r="BR341" t="str" cm="1">
        <f t="array" aca="1" ref="BR341" ca="1">INDEX(Abilities[Special Effect], BL341)</f>
        <v>Fortify</v>
      </c>
      <c r="BS341" t="b" cm="1">
        <f t="array" aca="1" ref="BS341" ca="1">RAND() &lt;INDEX(Abilities[Effect Chance], BL341)*BA341/100</f>
        <v>0</v>
      </c>
      <c r="BT341" t="str">
        <f t="shared" ca="1" si="228"/>
        <v/>
      </c>
      <c r="BU341" s="15">
        <f t="shared" ca="1" si="229"/>
        <v>7.6265076318153948</v>
      </c>
      <c r="BV341" s="15">
        <f t="shared" ca="1" si="204"/>
        <v>5.5882282689522489</v>
      </c>
      <c r="BW341" t="b">
        <f t="shared" ca="1" si="230"/>
        <v>0</v>
      </c>
      <c r="BX341" t="b">
        <f ca="1">AND(BW341, AT341=COUNTA(Parties[Opponent Party]))</f>
        <v>0</v>
      </c>
      <c r="BY341" s="15" cm="1">
        <f t="array" aca="1" ref="BY341" ca="1">INDEX(ElementMultiplier, AA341, BB341)*100/AZ341</f>
        <v>4.5454545454545459</v>
      </c>
      <c r="BZ341" s="19">
        <f t="shared" ca="1" si="205"/>
        <v>25</v>
      </c>
      <c r="CA341" s="19">
        <f t="shared" ca="1" si="206"/>
        <v>37</v>
      </c>
      <c r="CB341" s="19">
        <f t="shared" ca="1" si="207"/>
        <v>75</v>
      </c>
      <c r="CC341" s="19">
        <f t="shared" ca="1" si="208"/>
        <v>100</v>
      </c>
      <c r="CD341" s="19">
        <f t="shared" ca="1" si="209"/>
        <v>22</v>
      </c>
      <c r="CE341" s="19">
        <f t="shared" ca="1" si="210"/>
        <v>70</v>
      </c>
      <c r="CF341" t="str">
        <f t="shared" ca="1" si="231"/>
        <v/>
      </c>
    </row>
    <row r="342" spans="8:84">
      <c r="H342">
        <f t="shared" ca="1" si="211"/>
        <v>1</v>
      </c>
      <c r="I342" cm="1">
        <f t="array" aca="1" ref="I342" ca="1">IF(H342=H341, I341, INDEX(Parties[Player ID], H342))</f>
        <v>1</v>
      </c>
      <c r="J342" t="str" cm="1">
        <f t="array" aca="1" ref="J342" ca="1">IF(I342=I341,J341, INDEX(Monsters[Name], I342))</f>
        <v>Hades</v>
      </c>
      <c r="K342" cm="1">
        <f t="array" aca="1" ref="K342" ca="1">IF(AND($H342=$H341, CF341=""), AO341, INDEX(Monsters[Health], $I342))</f>
        <v>65</v>
      </c>
      <c r="L342" cm="1">
        <f t="array" aca="1" ref="L342" ca="1">IF(AND($H342=$H341, $CF341=""), AP341, INDEX(Monsters[Stamina], $I342))</f>
        <v>65</v>
      </c>
      <c r="M342" s="19" cm="1">
        <f t="array" aca="1" ref="M342" ca="1">IF(AND($H342=$H341, $CF341=""), AQ341, INDEX(Monsters[Attack], $I342))</f>
        <v>70</v>
      </c>
      <c r="N342" s="19" cm="1">
        <f t="array" aca="1" ref="N342" ca="1">IF(AND($H342=$H341, $CF341=""), AR341, INDEX(Monsters[Defense], $I342))</f>
        <v>87</v>
      </c>
      <c r="O342" s="19" cm="1">
        <f t="array" aca="1" ref="O342" ca="1">IF(AND($H342=$H341, $CF341=""), AS341, INDEX(Monsters[Luck], $I342))</f>
        <v>50</v>
      </c>
      <c r="P342" cm="1">
        <f t="array" aca="1" ref="P342" ca="1">IF(I342=I341, P341, MATCH(INDEX(Monsters[Element], I342), Elements, 0))</f>
        <v>1</v>
      </c>
      <c r="Q342" s="4" cm="1">
        <f t="array" aca="1" ref="Q342" ca="1">INDEX(Monsters[Chance to Use 2], I342)</f>
        <v>0.55000000000000004</v>
      </c>
      <c r="R342" cm="1">
        <f t="array" aca="1" ref="R342" ca="1">INDEX(Monsters[Ability 1 ID], I342)</f>
        <v>1</v>
      </c>
      <c r="S342" cm="1">
        <f t="array" aca="1" ref="S342" ca="1">INDEX(Monsters[Ability 2 ID], I342)</f>
        <v>7</v>
      </c>
      <c r="T342" cm="1">
        <f t="array" aca="1" ref="T342" ca="1">INDEX(Abilities[Stamina Cost], R342)</f>
        <v>5</v>
      </c>
      <c r="U342" cm="1">
        <f t="array" aca="1" ref="U342" ca="1">INDEX(Abilities[Stamina Cost], S342)</f>
        <v>5</v>
      </c>
      <c r="V342">
        <f t="shared" ca="1" si="212"/>
        <v>1</v>
      </c>
      <c r="W342">
        <f t="shared" ca="1" si="213"/>
        <v>5</v>
      </c>
      <c r="X342">
        <f t="shared" ca="1" si="214"/>
        <v>5</v>
      </c>
      <c r="Y342">
        <f t="shared" ca="1" si="215"/>
        <v>1</v>
      </c>
      <c r="Z342">
        <f t="shared" ca="1" si="216"/>
        <v>1</v>
      </c>
      <c r="AA342" s="19" cm="1">
        <f t="array" aca="1" ref="AA342" ca="1">INDEX(Abilities[Element ID], $Z342)</f>
        <v>1</v>
      </c>
      <c r="AB342" s="19" cm="1">
        <f t="array" aca="1" ref="AB342" ca="1">INDEX(Abilities[Stamina Cost], $Z342)</f>
        <v>5</v>
      </c>
      <c r="AC342" s="19" cm="1">
        <f t="array" aca="1" ref="AC342" ca="1">INDEX(Abilities[Min Damage], $Z342)</f>
        <v>3.5</v>
      </c>
      <c r="AD342" s="19" cm="1">
        <f t="array" aca="1" ref="AD342" ca="1">INDEX(Abilities[Max Damage], $Z342)</f>
        <v>10</v>
      </c>
      <c r="AE342" s="15">
        <f t="shared" ca="1" si="217"/>
        <v>4.4620550575699225</v>
      </c>
      <c r="AF342" t="str" cm="1">
        <f t="array" aca="1" ref="AF342" ca="1">INDEX(Abilities[Special Effect], Z342)</f>
        <v>Hit Chance</v>
      </c>
      <c r="AG342" t="b" cm="1">
        <f t="array" aca="1" ref="AG342" ca="1">RAND() &lt;INDEX(Abilities[Effect Chance], Z342)*O342/100</f>
        <v>0</v>
      </c>
      <c r="AH342" t="str">
        <f t="shared" ca="1" si="218"/>
        <v/>
      </c>
      <c r="AI342" s="15">
        <f t="shared" ca="1" si="219"/>
        <v>0</v>
      </c>
      <c r="AJ342" s="15">
        <f t="shared" ca="1" si="197"/>
        <v>8.2498134781195205</v>
      </c>
      <c r="AK342" t="b">
        <f t="shared" ca="1" si="220"/>
        <v>0</v>
      </c>
      <c r="AL342" t="b">
        <f ca="1">AND(AK342, H342=COUNTA(Parties[Player Party]))</f>
        <v>0</v>
      </c>
      <c r="AM342" s="15" cm="1">
        <f t="array" aca="1" ref="AM342" ca="1">INDEX(ElementMultiplier, BM342, P342)*100/N342</f>
        <v>0.57471264367816088</v>
      </c>
      <c r="AN342" s="15">
        <f t="shared" ca="1" si="198"/>
        <v>5</v>
      </c>
      <c r="AO342" s="19">
        <f t="shared" ca="1" si="199"/>
        <v>60</v>
      </c>
      <c r="AP342" s="19">
        <f t="shared" ca="1" si="200"/>
        <v>60</v>
      </c>
      <c r="AQ342" s="19">
        <f t="shared" ca="1" si="201"/>
        <v>70</v>
      </c>
      <c r="AR342" s="19">
        <f t="shared" ca="1" si="202"/>
        <v>87</v>
      </c>
      <c r="AS342" s="19">
        <f t="shared" ca="1" si="203"/>
        <v>50</v>
      </c>
      <c r="AT342">
        <f t="shared" ca="1" si="221"/>
        <v>1</v>
      </c>
      <c r="AU342" cm="1">
        <f t="array" aca="1" ref="AU342" ca="1">IF(AT342=AT341, AU341, INDEX(Parties[Opponent ID], AT342))</f>
        <v>8</v>
      </c>
      <c r="AV342" t="str" cm="1">
        <f t="array" aca="1" ref="AV342" ca="1">IF(AU342=AU341,AV341, INDEX(Monsters[Name], AU342))</f>
        <v>Ripper</v>
      </c>
      <c r="AW342" cm="1">
        <f t="array" aca="1" ref="AW342" ca="1">IF(AND($AT342=$AT341, $CF341=""), CA341, INDEX(Monsters[Health], $AU342))</f>
        <v>37</v>
      </c>
      <c r="AX342" cm="1">
        <f t="array" aca="1" ref="AX342" ca="1">IF(AND($AT342=$AT341, $CF341=""), CB341, INDEX(Monsters[Stamina], $AU342))</f>
        <v>75</v>
      </c>
      <c r="AY342" s="19" cm="1">
        <f t="array" aca="1" ref="AY342" ca="1">IF(AND($AT342=$AT341, $CF341=""), CC341, INDEX(Monsters[Attack], $AU342))</f>
        <v>100</v>
      </c>
      <c r="AZ342" s="19" cm="1">
        <f t="array" aca="1" ref="AZ342" ca="1">IF(AND($AT342=$AT341, $CF341=""), CD341, INDEX(Monsters[Defense], $AU342))</f>
        <v>22</v>
      </c>
      <c r="BA342" s="19" cm="1">
        <f t="array" aca="1" ref="BA342" ca="1">IF(AND($AT342=$AT341, $CF341=""), CE341, INDEX(Monsters[Luck], $AU342))</f>
        <v>70</v>
      </c>
      <c r="BB342" cm="1">
        <f t="array" aca="1" ref="BB342" ca="1">IF(AU342=AU341, BB341, MATCH(INDEX(Monsters[Element], AU342), Elements, 0))</f>
        <v>6</v>
      </c>
      <c r="BC342" s="4" cm="1">
        <f t="array" aca="1" ref="BC342" ca="1">INDEX(Monsters[Chance to Use 2], AU342)</f>
        <v>0.25</v>
      </c>
      <c r="BD342" cm="1">
        <f t="array" aca="1" ref="BD342" ca="1">INDEX(Monsters[Ability 1 ID], AU342)</f>
        <v>7</v>
      </c>
      <c r="BE342" cm="1">
        <f t="array" aca="1" ref="BE342" ca="1">INDEX(Monsters[Ability 2 ID], AU342)</f>
        <v>2</v>
      </c>
      <c r="BF342" cm="1">
        <f t="array" aca="1" ref="BF342" ca="1">INDEX(Abilities[Stamina Cost], BD342)</f>
        <v>5</v>
      </c>
      <c r="BG342" cm="1">
        <f t="array" aca="1" ref="BG342" ca="1">INDEX(Abilities[Stamina Cost], BE342)</f>
        <v>6</v>
      </c>
      <c r="BH342">
        <f t="shared" ca="1" si="222"/>
        <v>1</v>
      </c>
      <c r="BI342">
        <f t="shared" ca="1" si="223"/>
        <v>5</v>
      </c>
      <c r="BJ342">
        <f t="shared" ca="1" si="224"/>
        <v>6</v>
      </c>
      <c r="BK342">
        <f t="shared" ca="1" si="225"/>
        <v>1</v>
      </c>
      <c r="BL342">
        <f t="shared" ca="1" si="226"/>
        <v>7</v>
      </c>
      <c r="BM342" s="19" cm="1">
        <f t="array" aca="1" ref="BM342" ca="1">INDEX(Abilities[Element ID], $BL342)</f>
        <v>3</v>
      </c>
      <c r="BN342" s="19" cm="1">
        <f t="array" aca="1" ref="BN342" ca="1">INDEX(Abilities[Stamina Cost], $BL342)</f>
        <v>5</v>
      </c>
      <c r="BO342" s="19" cm="1">
        <f t="array" aca="1" ref="BO342" ca="1">INDEX(Abilities[Min Damage], $BL342)</f>
        <v>5</v>
      </c>
      <c r="BP342" s="19" cm="1">
        <f t="array" aca="1" ref="BP342" ca="1">INDEX(Abilities[Max Damage], $BL342)</f>
        <v>10</v>
      </c>
      <c r="BQ342" s="15">
        <f t="shared" ca="1" si="227"/>
        <v>8.2498134781195205</v>
      </c>
      <c r="BR342" t="str" cm="1">
        <f t="array" aca="1" ref="BR342" ca="1">INDEX(Abilities[Special Effect], BL342)</f>
        <v>Fortify</v>
      </c>
      <c r="BS342" t="b" cm="1">
        <f t="array" aca="1" ref="BS342" ca="1">RAND() &lt;INDEX(Abilities[Effect Chance], BL342)*BA342/100</f>
        <v>0</v>
      </c>
      <c r="BT342" t="str">
        <f t="shared" ca="1" si="228"/>
        <v/>
      </c>
      <c r="BU342" s="15">
        <f t="shared" ca="1" si="229"/>
        <v>8.2498134781195205</v>
      </c>
      <c r="BV342" s="15">
        <f t="shared" ca="1" si="204"/>
        <v>0</v>
      </c>
      <c r="BW342" t="b">
        <f t="shared" ca="1" si="230"/>
        <v>0</v>
      </c>
      <c r="BX342" t="b">
        <f ca="1">AND(BW342, AT342=COUNTA(Parties[Opponent Party]))</f>
        <v>0</v>
      </c>
      <c r="BY342" s="15" cm="1">
        <f t="array" aca="1" ref="BY342" ca="1">INDEX(ElementMultiplier, AA342, BB342)*100/AZ342</f>
        <v>6.8181818181818183</v>
      </c>
      <c r="BZ342" s="19">
        <f t="shared" ca="1" si="205"/>
        <v>0</v>
      </c>
      <c r="CA342" s="19">
        <f t="shared" ca="1" si="206"/>
        <v>37</v>
      </c>
      <c r="CB342" s="19">
        <f t="shared" ca="1" si="207"/>
        <v>70</v>
      </c>
      <c r="CC342" s="19">
        <f t="shared" ca="1" si="208"/>
        <v>100</v>
      </c>
      <c r="CD342" s="19">
        <f t="shared" ca="1" si="209"/>
        <v>22</v>
      </c>
      <c r="CE342" s="19">
        <f t="shared" ca="1" si="210"/>
        <v>70</v>
      </c>
      <c r="CF342" t="str">
        <f t="shared" ca="1" si="231"/>
        <v/>
      </c>
    </row>
    <row r="343" spans="8:84">
      <c r="H343">
        <f t="shared" ca="1" si="211"/>
        <v>1</v>
      </c>
      <c r="I343" cm="1">
        <f t="array" aca="1" ref="I343" ca="1">IF(H343=H342, I342, INDEX(Parties[Player ID], H343))</f>
        <v>1</v>
      </c>
      <c r="J343" t="str" cm="1">
        <f t="array" aca="1" ref="J343" ca="1">IF(I343=I342,J342, INDEX(Monsters[Name], I343))</f>
        <v>Hades</v>
      </c>
      <c r="K343" cm="1">
        <f t="array" aca="1" ref="K343" ca="1">IF(AND($H343=$H342, CF342=""), AO342, INDEX(Monsters[Health], $I343))</f>
        <v>60</v>
      </c>
      <c r="L343" cm="1">
        <f t="array" aca="1" ref="L343" ca="1">IF(AND($H343=$H342, $CF342=""), AP342, INDEX(Monsters[Stamina], $I343))</f>
        <v>60</v>
      </c>
      <c r="M343" s="19" cm="1">
        <f t="array" aca="1" ref="M343" ca="1">IF(AND($H343=$H342, $CF342=""), AQ342, INDEX(Monsters[Attack], $I343))</f>
        <v>70</v>
      </c>
      <c r="N343" s="19" cm="1">
        <f t="array" aca="1" ref="N343" ca="1">IF(AND($H343=$H342, $CF342=""), AR342, INDEX(Monsters[Defense], $I343))</f>
        <v>87</v>
      </c>
      <c r="O343" s="19" cm="1">
        <f t="array" aca="1" ref="O343" ca="1">IF(AND($H343=$H342, $CF342=""), AS342, INDEX(Monsters[Luck], $I343))</f>
        <v>50</v>
      </c>
      <c r="P343" cm="1">
        <f t="array" aca="1" ref="P343" ca="1">IF(I343=I342, P342, MATCH(INDEX(Monsters[Element], I343), Elements, 0))</f>
        <v>1</v>
      </c>
      <c r="Q343" s="4" cm="1">
        <f t="array" aca="1" ref="Q343" ca="1">INDEX(Monsters[Chance to Use 2], I343)</f>
        <v>0.55000000000000004</v>
      </c>
      <c r="R343" cm="1">
        <f t="array" aca="1" ref="R343" ca="1">INDEX(Monsters[Ability 1 ID], I343)</f>
        <v>1</v>
      </c>
      <c r="S343" cm="1">
        <f t="array" aca="1" ref="S343" ca="1">INDEX(Monsters[Ability 2 ID], I343)</f>
        <v>7</v>
      </c>
      <c r="T343" cm="1">
        <f t="array" aca="1" ref="T343" ca="1">INDEX(Abilities[Stamina Cost], R343)</f>
        <v>5</v>
      </c>
      <c r="U343" cm="1">
        <f t="array" aca="1" ref="U343" ca="1">INDEX(Abilities[Stamina Cost], S343)</f>
        <v>5</v>
      </c>
      <c r="V343">
        <f t="shared" ca="1" si="212"/>
        <v>1</v>
      </c>
      <c r="W343">
        <f t="shared" ca="1" si="213"/>
        <v>5</v>
      </c>
      <c r="X343">
        <f t="shared" ca="1" si="214"/>
        <v>5</v>
      </c>
      <c r="Y343">
        <f t="shared" ca="1" si="215"/>
        <v>2</v>
      </c>
      <c r="Z343">
        <f t="shared" ca="1" si="216"/>
        <v>7</v>
      </c>
      <c r="AA343" s="19" cm="1">
        <f t="array" aca="1" ref="AA343" ca="1">INDEX(Abilities[Element ID], $Z343)</f>
        <v>3</v>
      </c>
      <c r="AB343" s="19" cm="1">
        <f t="array" aca="1" ref="AB343" ca="1">INDEX(Abilities[Stamina Cost], $Z343)</f>
        <v>5</v>
      </c>
      <c r="AC343" s="19" cm="1">
        <f t="array" aca="1" ref="AC343" ca="1">INDEX(Abilities[Min Damage], $Z343)</f>
        <v>5</v>
      </c>
      <c r="AD343" s="19" cm="1">
        <f t="array" aca="1" ref="AD343" ca="1">INDEX(Abilities[Max Damage], $Z343)</f>
        <v>10</v>
      </c>
      <c r="AE343" s="15">
        <f t="shared" ca="1" si="217"/>
        <v>4.221691190843992</v>
      </c>
      <c r="AF343" t="str" cm="1">
        <f t="array" aca="1" ref="AF343" ca="1">INDEX(Abilities[Special Effect], Z343)</f>
        <v>Fortify</v>
      </c>
      <c r="AG343" t="b" cm="1">
        <f t="array" aca="1" ref="AG343" ca="1">RAND() &lt;INDEX(Abilities[Effect Chance], Z343)*O343/100</f>
        <v>0</v>
      </c>
      <c r="AH343" t="str">
        <f t="shared" ca="1" si="218"/>
        <v/>
      </c>
      <c r="AI343" s="15">
        <f t="shared" ca="1" si="219"/>
        <v>4.221691190843992</v>
      </c>
      <c r="AJ343" s="15">
        <f t="shared" ca="1" si="197"/>
        <v>8.993608023059334</v>
      </c>
      <c r="AK343" t="b">
        <f t="shared" ca="1" si="220"/>
        <v>0</v>
      </c>
      <c r="AL343" t="b">
        <f ca="1">AND(AK343, H343=COUNTA(Parties[Player Party]))</f>
        <v>0</v>
      </c>
      <c r="AM343" s="15" cm="1">
        <f t="array" aca="1" ref="AM343" ca="1">INDEX(ElementMultiplier, BM343, P343)*100/N343</f>
        <v>0.57471264367816088</v>
      </c>
      <c r="AN343" s="15">
        <f t="shared" ca="1" si="198"/>
        <v>5</v>
      </c>
      <c r="AO343" s="19">
        <f t="shared" ca="1" si="199"/>
        <v>55</v>
      </c>
      <c r="AP343" s="19">
        <f t="shared" ca="1" si="200"/>
        <v>55</v>
      </c>
      <c r="AQ343" s="19">
        <f t="shared" ca="1" si="201"/>
        <v>70</v>
      </c>
      <c r="AR343" s="19">
        <f t="shared" ca="1" si="202"/>
        <v>87</v>
      </c>
      <c r="AS343" s="19">
        <f t="shared" ca="1" si="203"/>
        <v>50</v>
      </c>
      <c r="AT343">
        <f t="shared" ca="1" si="221"/>
        <v>1</v>
      </c>
      <c r="AU343" cm="1">
        <f t="array" aca="1" ref="AU343" ca="1">IF(AT343=AT342, AU342, INDEX(Parties[Opponent ID], AT343))</f>
        <v>8</v>
      </c>
      <c r="AV343" t="str" cm="1">
        <f t="array" aca="1" ref="AV343" ca="1">IF(AU343=AU342,AV342, INDEX(Monsters[Name], AU343))</f>
        <v>Ripper</v>
      </c>
      <c r="AW343" cm="1">
        <f t="array" aca="1" ref="AW343" ca="1">IF(AND($AT343=$AT342, $CF342=""), CA342, INDEX(Monsters[Health], $AU343))</f>
        <v>37</v>
      </c>
      <c r="AX343" cm="1">
        <f t="array" aca="1" ref="AX343" ca="1">IF(AND($AT343=$AT342, $CF342=""), CB342, INDEX(Monsters[Stamina], $AU343))</f>
        <v>70</v>
      </c>
      <c r="AY343" s="19" cm="1">
        <f t="array" aca="1" ref="AY343" ca="1">IF(AND($AT343=$AT342, $CF342=""), CC342, INDEX(Monsters[Attack], $AU343))</f>
        <v>100</v>
      </c>
      <c r="AZ343" s="19" cm="1">
        <f t="array" aca="1" ref="AZ343" ca="1">IF(AND($AT343=$AT342, $CF342=""), CD342, INDEX(Monsters[Defense], $AU343))</f>
        <v>22</v>
      </c>
      <c r="BA343" s="19" cm="1">
        <f t="array" aca="1" ref="BA343" ca="1">IF(AND($AT343=$AT342, $CF342=""), CE342, INDEX(Monsters[Luck], $AU343))</f>
        <v>70</v>
      </c>
      <c r="BB343" cm="1">
        <f t="array" aca="1" ref="BB343" ca="1">IF(AU343=AU342, BB342, MATCH(INDEX(Monsters[Element], AU343), Elements, 0))</f>
        <v>6</v>
      </c>
      <c r="BC343" s="4" cm="1">
        <f t="array" aca="1" ref="BC343" ca="1">INDEX(Monsters[Chance to Use 2], AU343)</f>
        <v>0.25</v>
      </c>
      <c r="BD343" cm="1">
        <f t="array" aca="1" ref="BD343" ca="1">INDEX(Monsters[Ability 1 ID], AU343)</f>
        <v>7</v>
      </c>
      <c r="BE343" cm="1">
        <f t="array" aca="1" ref="BE343" ca="1">INDEX(Monsters[Ability 2 ID], AU343)</f>
        <v>2</v>
      </c>
      <c r="BF343" cm="1">
        <f t="array" aca="1" ref="BF343" ca="1">INDEX(Abilities[Stamina Cost], BD343)</f>
        <v>5</v>
      </c>
      <c r="BG343" cm="1">
        <f t="array" aca="1" ref="BG343" ca="1">INDEX(Abilities[Stamina Cost], BE343)</f>
        <v>6</v>
      </c>
      <c r="BH343">
        <f t="shared" ca="1" si="222"/>
        <v>1</v>
      </c>
      <c r="BI343">
        <f t="shared" ca="1" si="223"/>
        <v>5</v>
      </c>
      <c r="BJ343">
        <f t="shared" ca="1" si="224"/>
        <v>6</v>
      </c>
      <c r="BK343">
        <f t="shared" ca="1" si="225"/>
        <v>1</v>
      </c>
      <c r="BL343">
        <f t="shared" ca="1" si="226"/>
        <v>7</v>
      </c>
      <c r="BM343" s="19" cm="1">
        <f t="array" aca="1" ref="BM343" ca="1">INDEX(Abilities[Element ID], $BL343)</f>
        <v>3</v>
      </c>
      <c r="BN343" s="19" cm="1">
        <f t="array" aca="1" ref="BN343" ca="1">INDEX(Abilities[Stamina Cost], $BL343)</f>
        <v>5</v>
      </c>
      <c r="BO343" s="19" cm="1">
        <f t="array" aca="1" ref="BO343" ca="1">INDEX(Abilities[Min Damage], $BL343)</f>
        <v>5</v>
      </c>
      <c r="BP343" s="19" cm="1">
        <f t="array" aca="1" ref="BP343" ca="1">INDEX(Abilities[Max Damage], $BL343)</f>
        <v>10</v>
      </c>
      <c r="BQ343" s="15">
        <f t="shared" ca="1" si="227"/>
        <v>8.993608023059334</v>
      </c>
      <c r="BR343" t="str" cm="1">
        <f t="array" aca="1" ref="BR343" ca="1">INDEX(Abilities[Special Effect], BL343)</f>
        <v>Fortify</v>
      </c>
      <c r="BS343" t="b" cm="1">
        <f t="array" aca="1" ref="BS343" ca="1">RAND() &lt;INDEX(Abilities[Effect Chance], BL343)*BA343/100</f>
        <v>1</v>
      </c>
      <c r="BT343" t="str">
        <f t="shared" ca="1" si="228"/>
        <v>Fortify</v>
      </c>
      <c r="BU343" s="15">
        <f t="shared" ca="1" si="229"/>
        <v>8.993608023059334</v>
      </c>
      <c r="BV343" s="15">
        <f t="shared" ca="1" si="204"/>
        <v>4.221691190843992</v>
      </c>
      <c r="BW343" t="b">
        <f t="shared" ca="1" si="230"/>
        <v>0</v>
      </c>
      <c r="BX343" t="b">
        <f ca="1">AND(BW343, AT343=COUNTA(Parties[Opponent Party]))</f>
        <v>0</v>
      </c>
      <c r="BY343" s="15" cm="1">
        <f t="array" aca="1" ref="BY343" ca="1">INDEX(ElementMultiplier, AA343, BB343)*100/AZ343</f>
        <v>4.5454545454545459</v>
      </c>
      <c r="BZ343" s="19">
        <f t="shared" ca="1" si="205"/>
        <v>19</v>
      </c>
      <c r="CA343" s="19">
        <f t="shared" ca="1" si="206"/>
        <v>18</v>
      </c>
      <c r="CB343" s="19">
        <f t="shared" ca="1" si="207"/>
        <v>65</v>
      </c>
      <c r="CC343" s="19">
        <f t="shared" ca="1" si="208"/>
        <v>100</v>
      </c>
      <c r="CD343" s="19">
        <f t="shared" ca="1" si="209"/>
        <v>24</v>
      </c>
      <c r="CE343" s="19">
        <f t="shared" ca="1" si="210"/>
        <v>70</v>
      </c>
      <c r="CF343" t="str">
        <f t="shared" ca="1" si="231"/>
        <v/>
      </c>
    </row>
    <row r="344" spans="8:84">
      <c r="H344">
        <f t="shared" ca="1" si="211"/>
        <v>1</v>
      </c>
      <c r="I344" cm="1">
        <f t="array" aca="1" ref="I344" ca="1">IF(H344=H343, I343, INDEX(Parties[Player ID], H344))</f>
        <v>1</v>
      </c>
      <c r="J344" t="str" cm="1">
        <f t="array" aca="1" ref="J344" ca="1">IF(I344=I343,J343, INDEX(Monsters[Name], I344))</f>
        <v>Hades</v>
      </c>
      <c r="K344" cm="1">
        <f t="array" aca="1" ref="K344" ca="1">IF(AND($H344=$H343, CF343=""), AO343, INDEX(Monsters[Health], $I344))</f>
        <v>55</v>
      </c>
      <c r="L344" cm="1">
        <f t="array" aca="1" ref="L344" ca="1">IF(AND($H344=$H343, $CF343=""), AP343, INDEX(Monsters[Stamina], $I344))</f>
        <v>55</v>
      </c>
      <c r="M344" s="19" cm="1">
        <f t="array" aca="1" ref="M344" ca="1">IF(AND($H344=$H343, $CF343=""), AQ343, INDEX(Monsters[Attack], $I344))</f>
        <v>70</v>
      </c>
      <c r="N344" s="19" cm="1">
        <f t="array" aca="1" ref="N344" ca="1">IF(AND($H344=$H343, $CF343=""), AR343, INDEX(Monsters[Defense], $I344))</f>
        <v>87</v>
      </c>
      <c r="O344" s="19" cm="1">
        <f t="array" aca="1" ref="O344" ca="1">IF(AND($H344=$H343, $CF343=""), AS343, INDEX(Monsters[Luck], $I344))</f>
        <v>50</v>
      </c>
      <c r="P344" cm="1">
        <f t="array" aca="1" ref="P344" ca="1">IF(I344=I343, P343, MATCH(INDEX(Monsters[Element], I344), Elements, 0))</f>
        <v>1</v>
      </c>
      <c r="Q344" s="4" cm="1">
        <f t="array" aca="1" ref="Q344" ca="1">INDEX(Monsters[Chance to Use 2], I344)</f>
        <v>0.55000000000000004</v>
      </c>
      <c r="R344" cm="1">
        <f t="array" aca="1" ref="R344" ca="1">INDEX(Monsters[Ability 1 ID], I344)</f>
        <v>1</v>
      </c>
      <c r="S344" cm="1">
        <f t="array" aca="1" ref="S344" ca="1">INDEX(Monsters[Ability 2 ID], I344)</f>
        <v>7</v>
      </c>
      <c r="T344" cm="1">
        <f t="array" aca="1" ref="T344" ca="1">INDEX(Abilities[Stamina Cost], R344)</f>
        <v>5</v>
      </c>
      <c r="U344" cm="1">
        <f t="array" aca="1" ref="U344" ca="1">INDEX(Abilities[Stamina Cost], S344)</f>
        <v>5</v>
      </c>
      <c r="V344">
        <f t="shared" ca="1" si="212"/>
        <v>1</v>
      </c>
      <c r="W344">
        <f t="shared" ca="1" si="213"/>
        <v>5</v>
      </c>
      <c r="X344">
        <f t="shared" ca="1" si="214"/>
        <v>5</v>
      </c>
      <c r="Y344">
        <f t="shared" ca="1" si="215"/>
        <v>2</v>
      </c>
      <c r="Z344">
        <f t="shared" ca="1" si="216"/>
        <v>7</v>
      </c>
      <c r="AA344" s="19" cm="1">
        <f t="array" aca="1" ref="AA344" ca="1">INDEX(Abilities[Element ID], $Z344)</f>
        <v>3</v>
      </c>
      <c r="AB344" s="19" cm="1">
        <f t="array" aca="1" ref="AB344" ca="1">INDEX(Abilities[Stamina Cost], $Z344)</f>
        <v>5</v>
      </c>
      <c r="AC344" s="19" cm="1">
        <f t="array" aca="1" ref="AC344" ca="1">INDEX(Abilities[Min Damage], $Z344)</f>
        <v>5</v>
      </c>
      <c r="AD344" s="19" cm="1">
        <f t="array" aca="1" ref="AD344" ca="1">INDEX(Abilities[Max Damage], $Z344)</f>
        <v>10</v>
      </c>
      <c r="AE344" s="15">
        <f t="shared" ca="1" si="217"/>
        <v>6.1611291126444367</v>
      </c>
      <c r="AF344" t="str" cm="1">
        <f t="array" aca="1" ref="AF344" ca="1">INDEX(Abilities[Special Effect], Z344)</f>
        <v>Fortify</v>
      </c>
      <c r="AG344" t="b" cm="1">
        <f t="array" aca="1" ref="AG344" ca="1">RAND() &lt;INDEX(Abilities[Effect Chance], Z344)*O344/100</f>
        <v>0</v>
      </c>
      <c r="AH344" t="str">
        <f t="shared" ca="1" si="218"/>
        <v/>
      </c>
      <c r="AI344" s="15">
        <f t="shared" ca="1" si="219"/>
        <v>6.1611291126444367</v>
      </c>
      <c r="AJ344" s="15">
        <f t="shared" ca="1" si="197"/>
        <v>8.5497977811180554</v>
      </c>
      <c r="AK344" t="b">
        <f t="shared" ca="1" si="220"/>
        <v>0</v>
      </c>
      <c r="AL344" t="b">
        <f ca="1">AND(AK344, H344=COUNTA(Parties[Player Party]))</f>
        <v>0</v>
      </c>
      <c r="AM344" s="15" cm="1">
        <f t="array" aca="1" ref="AM344" ca="1">INDEX(ElementMultiplier, BM344, P344)*100/N344</f>
        <v>0.57471264367816088</v>
      </c>
      <c r="AN344" s="15">
        <f t="shared" ca="1" si="198"/>
        <v>5</v>
      </c>
      <c r="AO344" s="19">
        <f t="shared" ca="1" si="199"/>
        <v>50</v>
      </c>
      <c r="AP344" s="19">
        <f t="shared" ca="1" si="200"/>
        <v>50</v>
      </c>
      <c r="AQ344" s="19">
        <f t="shared" ca="1" si="201"/>
        <v>70</v>
      </c>
      <c r="AR344" s="19">
        <f t="shared" ca="1" si="202"/>
        <v>87</v>
      </c>
      <c r="AS344" s="19">
        <f t="shared" ca="1" si="203"/>
        <v>50</v>
      </c>
      <c r="AT344">
        <f t="shared" ca="1" si="221"/>
        <v>1</v>
      </c>
      <c r="AU344" cm="1">
        <f t="array" aca="1" ref="AU344" ca="1">IF(AT344=AT343, AU343, INDEX(Parties[Opponent ID], AT344))</f>
        <v>8</v>
      </c>
      <c r="AV344" t="str" cm="1">
        <f t="array" aca="1" ref="AV344" ca="1">IF(AU344=AU343,AV343, INDEX(Monsters[Name], AU344))</f>
        <v>Ripper</v>
      </c>
      <c r="AW344" cm="1">
        <f t="array" aca="1" ref="AW344" ca="1">IF(AND($AT344=$AT343, $CF343=""), CA343, INDEX(Monsters[Health], $AU344))</f>
        <v>18</v>
      </c>
      <c r="AX344" cm="1">
        <f t="array" aca="1" ref="AX344" ca="1">IF(AND($AT344=$AT343, $CF343=""), CB343, INDEX(Monsters[Stamina], $AU344))</f>
        <v>65</v>
      </c>
      <c r="AY344" s="19" cm="1">
        <f t="array" aca="1" ref="AY344" ca="1">IF(AND($AT344=$AT343, $CF343=""), CC343, INDEX(Monsters[Attack], $AU344))</f>
        <v>100</v>
      </c>
      <c r="AZ344" s="19" cm="1">
        <f t="array" aca="1" ref="AZ344" ca="1">IF(AND($AT344=$AT343, $CF343=""), CD343, INDEX(Monsters[Defense], $AU344))</f>
        <v>24</v>
      </c>
      <c r="BA344" s="19" cm="1">
        <f t="array" aca="1" ref="BA344" ca="1">IF(AND($AT344=$AT343, $CF343=""), CE343, INDEX(Monsters[Luck], $AU344))</f>
        <v>70</v>
      </c>
      <c r="BB344" cm="1">
        <f t="array" aca="1" ref="BB344" ca="1">IF(AU344=AU343, BB343, MATCH(INDEX(Monsters[Element], AU344), Elements, 0))</f>
        <v>6</v>
      </c>
      <c r="BC344" s="4" cm="1">
        <f t="array" aca="1" ref="BC344" ca="1">INDEX(Monsters[Chance to Use 2], AU344)</f>
        <v>0.25</v>
      </c>
      <c r="BD344" cm="1">
        <f t="array" aca="1" ref="BD344" ca="1">INDEX(Monsters[Ability 1 ID], AU344)</f>
        <v>7</v>
      </c>
      <c r="BE344" cm="1">
        <f t="array" aca="1" ref="BE344" ca="1">INDEX(Monsters[Ability 2 ID], AU344)</f>
        <v>2</v>
      </c>
      <c r="BF344" cm="1">
        <f t="array" aca="1" ref="BF344" ca="1">INDEX(Abilities[Stamina Cost], BD344)</f>
        <v>5</v>
      </c>
      <c r="BG344" cm="1">
        <f t="array" aca="1" ref="BG344" ca="1">INDEX(Abilities[Stamina Cost], BE344)</f>
        <v>6</v>
      </c>
      <c r="BH344">
        <f t="shared" ca="1" si="222"/>
        <v>1</v>
      </c>
      <c r="BI344">
        <f t="shared" ca="1" si="223"/>
        <v>5</v>
      </c>
      <c r="BJ344">
        <f t="shared" ca="1" si="224"/>
        <v>6</v>
      </c>
      <c r="BK344">
        <f t="shared" ca="1" si="225"/>
        <v>1</v>
      </c>
      <c r="BL344">
        <f t="shared" ca="1" si="226"/>
        <v>7</v>
      </c>
      <c r="BM344" s="19" cm="1">
        <f t="array" aca="1" ref="BM344" ca="1">INDEX(Abilities[Element ID], $BL344)</f>
        <v>3</v>
      </c>
      <c r="BN344" s="19" cm="1">
        <f t="array" aca="1" ref="BN344" ca="1">INDEX(Abilities[Stamina Cost], $BL344)</f>
        <v>5</v>
      </c>
      <c r="BO344" s="19" cm="1">
        <f t="array" aca="1" ref="BO344" ca="1">INDEX(Abilities[Min Damage], $BL344)</f>
        <v>5</v>
      </c>
      <c r="BP344" s="19" cm="1">
        <f t="array" aca="1" ref="BP344" ca="1">INDEX(Abilities[Max Damage], $BL344)</f>
        <v>10</v>
      </c>
      <c r="BQ344" s="15">
        <f t="shared" ca="1" si="227"/>
        <v>8.5497977811180554</v>
      </c>
      <c r="BR344" t="str" cm="1">
        <f t="array" aca="1" ref="BR344" ca="1">INDEX(Abilities[Special Effect], BL344)</f>
        <v>Fortify</v>
      </c>
      <c r="BS344" t="b" cm="1">
        <f t="array" aca="1" ref="BS344" ca="1">RAND() &lt;INDEX(Abilities[Effect Chance], BL344)*BA344/100</f>
        <v>1</v>
      </c>
      <c r="BT344" t="str">
        <f t="shared" ca="1" si="228"/>
        <v>Fortify</v>
      </c>
      <c r="BU344" s="15">
        <f t="shared" ca="1" si="229"/>
        <v>8.5497977811180554</v>
      </c>
      <c r="BV344" s="15">
        <f t="shared" ca="1" si="204"/>
        <v>6.1611291126444367</v>
      </c>
      <c r="BW344" t="b">
        <f t="shared" ca="1" si="230"/>
        <v>1</v>
      </c>
      <c r="BX344" t="b">
        <f ca="1">AND(BW344, AT344=COUNTA(Parties[Opponent Party]))</f>
        <v>1</v>
      </c>
      <c r="BY344" s="15" cm="1">
        <f t="array" aca="1" ref="BY344" ca="1">INDEX(ElementMultiplier, AA344, BB344)*100/AZ344</f>
        <v>4.166666666666667</v>
      </c>
      <c r="BZ344" s="19">
        <f t="shared" ca="1" si="205"/>
        <v>26</v>
      </c>
      <c r="CA344" s="19">
        <f t="shared" ca="1" si="206"/>
        <v>0</v>
      </c>
      <c r="CB344" s="19">
        <f t="shared" ca="1" si="207"/>
        <v>60</v>
      </c>
      <c r="CC344" s="19">
        <f t="shared" ca="1" si="208"/>
        <v>100</v>
      </c>
      <c r="CD344" s="19">
        <f t="shared" ca="1" si="209"/>
        <v>26</v>
      </c>
      <c r="CE344" s="19">
        <f t="shared" ca="1" si="210"/>
        <v>70</v>
      </c>
      <c r="CF344" t="str">
        <f t="shared" ca="1" si="231"/>
        <v>Player</v>
      </c>
    </row>
    <row r="345" spans="8:84">
      <c r="H345">
        <f t="shared" ca="1" si="211"/>
        <v>1</v>
      </c>
      <c r="I345" cm="1">
        <f t="array" aca="1" ref="I345" ca="1">IF(H345=H344, I344, INDEX(Parties[Player ID], H345))</f>
        <v>1</v>
      </c>
      <c r="J345" t="str" cm="1">
        <f t="array" aca="1" ref="J345" ca="1">IF(I345=I344,J344, INDEX(Monsters[Name], I345))</f>
        <v>Hades</v>
      </c>
      <c r="K345" cm="1">
        <f t="array" aca="1" ref="K345" ca="1">IF(AND($H345=$H344, CF344=""), AO344, INDEX(Monsters[Health], $I345))</f>
        <v>80</v>
      </c>
      <c r="L345" cm="1">
        <f t="array" aca="1" ref="L345" ca="1">IF(AND($H345=$H344, $CF344=""), AP344, INDEX(Monsters[Stamina], $I345))</f>
        <v>80</v>
      </c>
      <c r="M345" s="19" cm="1">
        <f t="array" aca="1" ref="M345" ca="1">IF(AND($H345=$H344, $CF344=""), AQ344, INDEX(Monsters[Attack], $I345))</f>
        <v>70</v>
      </c>
      <c r="N345" s="19" cm="1">
        <f t="array" aca="1" ref="N345" ca="1">IF(AND($H345=$H344, $CF344=""), AR344, INDEX(Monsters[Defense], $I345))</f>
        <v>65</v>
      </c>
      <c r="O345" s="19" cm="1">
        <f t="array" aca="1" ref="O345" ca="1">IF(AND($H345=$H344, $CF344=""), AS344, INDEX(Monsters[Luck], $I345))</f>
        <v>50</v>
      </c>
      <c r="P345" cm="1">
        <f t="array" aca="1" ref="P345" ca="1">IF(I345=I344, P344, MATCH(INDEX(Monsters[Element], I345), Elements, 0))</f>
        <v>1</v>
      </c>
      <c r="Q345" s="4" cm="1">
        <f t="array" aca="1" ref="Q345" ca="1">INDEX(Monsters[Chance to Use 2], I345)</f>
        <v>0.55000000000000004</v>
      </c>
      <c r="R345" cm="1">
        <f t="array" aca="1" ref="R345" ca="1">INDEX(Monsters[Ability 1 ID], I345)</f>
        <v>1</v>
      </c>
      <c r="S345" cm="1">
        <f t="array" aca="1" ref="S345" ca="1">INDEX(Monsters[Ability 2 ID], I345)</f>
        <v>7</v>
      </c>
      <c r="T345" cm="1">
        <f t="array" aca="1" ref="T345" ca="1">INDEX(Abilities[Stamina Cost], R345)</f>
        <v>5</v>
      </c>
      <c r="U345" cm="1">
        <f t="array" aca="1" ref="U345" ca="1">INDEX(Abilities[Stamina Cost], S345)</f>
        <v>5</v>
      </c>
      <c r="V345">
        <f t="shared" ca="1" si="212"/>
        <v>1</v>
      </c>
      <c r="W345">
        <f t="shared" ca="1" si="213"/>
        <v>5</v>
      </c>
      <c r="X345">
        <f t="shared" ca="1" si="214"/>
        <v>5</v>
      </c>
      <c r="Y345">
        <f t="shared" ca="1" si="215"/>
        <v>2</v>
      </c>
      <c r="Z345">
        <f t="shared" ca="1" si="216"/>
        <v>7</v>
      </c>
      <c r="AA345" s="19" cm="1">
        <f t="array" aca="1" ref="AA345" ca="1">INDEX(Abilities[Element ID], $Z345)</f>
        <v>3</v>
      </c>
      <c r="AB345" s="19" cm="1">
        <f t="array" aca="1" ref="AB345" ca="1">INDEX(Abilities[Stamina Cost], $Z345)</f>
        <v>5</v>
      </c>
      <c r="AC345" s="19" cm="1">
        <f t="array" aca="1" ref="AC345" ca="1">INDEX(Abilities[Min Damage], $Z345)</f>
        <v>5</v>
      </c>
      <c r="AD345" s="19" cm="1">
        <f t="array" aca="1" ref="AD345" ca="1">INDEX(Abilities[Max Damage], $Z345)</f>
        <v>10</v>
      </c>
      <c r="AE345" s="15">
        <f t="shared" ca="1" si="217"/>
        <v>6.2828992540810153</v>
      </c>
      <c r="AF345" t="str" cm="1">
        <f t="array" aca="1" ref="AF345" ca="1">INDEX(Abilities[Special Effect], Z345)</f>
        <v>Fortify</v>
      </c>
      <c r="AG345" t="b" cm="1">
        <f t="array" aca="1" ref="AG345" ca="1">RAND() &lt;INDEX(Abilities[Effect Chance], Z345)*O345/100</f>
        <v>1</v>
      </c>
      <c r="AH345" t="str">
        <f t="shared" ca="1" si="218"/>
        <v>Fortify</v>
      </c>
      <c r="AI345" s="15">
        <f t="shared" ca="1" si="219"/>
        <v>6.2828992540810153</v>
      </c>
      <c r="AJ345" s="15">
        <f t="shared" ca="1" si="197"/>
        <v>7.3630264976480229</v>
      </c>
      <c r="AK345" t="b">
        <f t="shared" ca="1" si="220"/>
        <v>0</v>
      </c>
      <c r="AL345" t="b">
        <f ca="1">AND(AK345, H345=COUNTA(Parties[Player Party]))</f>
        <v>0</v>
      </c>
      <c r="AM345" s="15" cm="1">
        <f t="array" aca="1" ref="AM345" ca="1">INDEX(ElementMultiplier, BM345, P345)*100/N345</f>
        <v>0.76923076923076927</v>
      </c>
      <c r="AN345" s="15">
        <f t="shared" ca="1" si="198"/>
        <v>6</v>
      </c>
      <c r="AO345" s="19">
        <f t="shared" ca="1" si="199"/>
        <v>74</v>
      </c>
      <c r="AP345" s="19">
        <f t="shared" ca="1" si="200"/>
        <v>75</v>
      </c>
      <c r="AQ345" s="19">
        <f t="shared" ca="1" si="201"/>
        <v>70</v>
      </c>
      <c r="AR345" s="19">
        <f t="shared" ca="1" si="202"/>
        <v>72</v>
      </c>
      <c r="AS345" s="19">
        <f t="shared" ca="1" si="203"/>
        <v>50</v>
      </c>
      <c r="AT345">
        <f t="shared" ca="1" si="221"/>
        <v>1</v>
      </c>
      <c r="AU345" cm="1">
        <f t="array" aca="1" ref="AU345" ca="1">IF(AT345=AT344, AU344, INDEX(Parties[Opponent ID], AT345))</f>
        <v>8</v>
      </c>
      <c r="AV345" t="str" cm="1">
        <f t="array" aca="1" ref="AV345" ca="1">IF(AU345=AU344,AV344, INDEX(Monsters[Name], AU345))</f>
        <v>Ripper</v>
      </c>
      <c r="AW345" cm="1">
        <f t="array" aca="1" ref="AW345" ca="1">IF(AND($AT345=$AT344, $CF344=""), CA344, INDEX(Monsters[Health], $AU345))</f>
        <v>120</v>
      </c>
      <c r="AX345" cm="1">
        <f t="array" aca="1" ref="AX345" ca="1">IF(AND($AT345=$AT344, $CF344=""), CB344, INDEX(Monsters[Stamina], $AU345))</f>
        <v>90</v>
      </c>
      <c r="AY345" s="19" cm="1">
        <f t="array" aca="1" ref="AY345" ca="1">IF(AND($AT345=$AT344, $CF344=""), CC344, INDEX(Monsters[Attack], $AU345))</f>
        <v>100</v>
      </c>
      <c r="AZ345" s="19" cm="1">
        <f t="array" aca="1" ref="AZ345" ca="1">IF(AND($AT345=$AT344, $CF344=""), CD344, INDEX(Monsters[Defense], $AU345))</f>
        <v>18</v>
      </c>
      <c r="BA345" s="19" cm="1">
        <f t="array" aca="1" ref="BA345" ca="1">IF(AND($AT345=$AT344, $CF344=""), CE344, INDEX(Monsters[Luck], $AU345))</f>
        <v>70</v>
      </c>
      <c r="BB345" cm="1">
        <f t="array" aca="1" ref="BB345" ca="1">IF(AU345=AU344, BB344, MATCH(INDEX(Monsters[Element], AU345), Elements, 0))</f>
        <v>6</v>
      </c>
      <c r="BC345" s="4" cm="1">
        <f t="array" aca="1" ref="BC345" ca="1">INDEX(Monsters[Chance to Use 2], AU345)</f>
        <v>0.25</v>
      </c>
      <c r="BD345" cm="1">
        <f t="array" aca="1" ref="BD345" ca="1">INDEX(Monsters[Ability 1 ID], AU345)</f>
        <v>7</v>
      </c>
      <c r="BE345" cm="1">
        <f t="array" aca="1" ref="BE345" ca="1">INDEX(Monsters[Ability 2 ID], AU345)</f>
        <v>2</v>
      </c>
      <c r="BF345" cm="1">
        <f t="array" aca="1" ref="BF345" ca="1">INDEX(Abilities[Stamina Cost], BD345)</f>
        <v>5</v>
      </c>
      <c r="BG345" cm="1">
        <f t="array" aca="1" ref="BG345" ca="1">INDEX(Abilities[Stamina Cost], BE345)</f>
        <v>6</v>
      </c>
      <c r="BH345">
        <f t="shared" ca="1" si="222"/>
        <v>1</v>
      </c>
      <c r="BI345">
        <f t="shared" ca="1" si="223"/>
        <v>5</v>
      </c>
      <c r="BJ345">
        <f t="shared" ca="1" si="224"/>
        <v>6</v>
      </c>
      <c r="BK345">
        <f t="shared" ca="1" si="225"/>
        <v>1</v>
      </c>
      <c r="BL345">
        <f t="shared" ca="1" si="226"/>
        <v>7</v>
      </c>
      <c r="BM345" s="19" cm="1">
        <f t="array" aca="1" ref="BM345" ca="1">INDEX(Abilities[Element ID], $BL345)</f>
        <v>3</v>
      </c>
      <c r="BN345" s="19" cm="1">
        <f t="array" aca="1" ref="BN345" ca="1">INDEX(Abilities[Stamina Cost], $BL345)</f>
        <v>5</v>
      </c>
      <c r="BO345" s="19" cm="1">
        <f t="array" aca="1" ref="BO345" ca="1">INDEX(Abilities[Min Damage], $BL345)</f>
        <v>5</v>
      </c>
      <c r="BP345" s="19" cm="1">
        <f t="array" aca="1" ref="BP345" ca="1">INDEX(Abilities[Max Damage], $BL345)</f>
        <v>10</v>
      </c>
      <c r="BQ345" s="15">
        <f t="shared" ca="1" si="227"/>
        <v>7.3630264976480229</v>
      </c>
      <c r="BR345" t="str" cm="1">
        <f t="array" aca="1" ref="BR345" ca="1">INDEX(Abilities[Special Effect], BL345)</f>
        <v>Fortify</v>
      </c>
      <c r="BS345" t="b" cm="1">
        <f t="array" aca="1" ref="BS345" ca="1">RAND() &lt;INDEX(Abilities[Effect Chance], BL345)*BA345/100</f>
        <v>0</v>
      </c>
      <c r="BT345" t="str">
        <f t="shared" ca="1" si="228"/>
        <v/>
      </c>
      <c r="BU345" s="15">
        <f t="shared" ca="1" si="229"/>
        <v>7.3630264976480229</v>
      </c>
      <c r="BV345" s="15">
        <f t="shared" ca="1" si="204"/>
        <v>6.2828992540810153</v>
      </c>
      <c r="BW345" t="b">
        <f t="shared" ca="1" si="230"/>
        <v>0</v>
      </c>
      <c r="BX345" t="b">
        <f ca="1">AND(BW345, AT345=COUNTA(Parties[Opponent Party]))</f>
        <v>0</v>
      </c>
      <c r="BY345" s="15" cm="1">
        <f t="array" aca="1" ref="BY345" ca="1">INDEX(ElementMultiplier, AA345, BB345)*100/AZ345</f>
        <v>5.5555555555555554</v>
      </c>
      <c r="BZ345" s="19">
        <f t="shared" ca="1" si="205"/>
        <v>35</v>
      </c>
      <c r="CA345" s="19">
        <f t="shared" ca="1" si="206"/>
        <v>85</v>
      </c>
      <c r="CB345" s="19">
        <f t="shared" ca="1" si="207"/>
        <v>85</v>
      </c>
      <c r="CC345" s="19">
        <f t="shared" ca="1" si="208"/>
        <v>100</v>
      </c>
      <c r="CD345" s="19">
        <f t="shared" ca="1" si="209"/>
        <v>18</v>
      </c>
      <c r="CE345" s="19">
        <f t="shared" ca="1" si="210"/>
        <v>70</v>
      </c>
      <c r="CF345" t="str">
        <f t="shared" ca="1" si="231"/>
        <v/>
      </c>
    </row>
    <row r="346" spans="8:84">
      <c r="H346">
        <f t="shared" ca="1" si="211"/>
        <v>1</v>
      </c>
      <c r="I346" cm="1">
        <f t="array" aca="1" ref="I346" ca="1">IF(H346=H345, I345, INDEX(Parties[Player ID], H346))</f>
        <v>1</v>
      </c>
      <c r="J346" t="str" cm="1">
        <f t="array" aca="1" ref="J346" ca="1">IF(I346=I345,J345, INDEX(Monsters[Name], I346))</f>
        <v>Hades</v>
      </c>
      <c r="K346" cm="1">
        <f t="array" aca="1" ref="K346" ca="1">IF(AND($H346=$H345, CF345=""), AO345, INDEX(Monsters[Health], $I346))</f>
        <v>74</v>
      </c>
      <c r="L346" cm="1">
        <f t="array" aca="1" ref="L346" ca="1">IF(AND($H346=$H345, $CF345=""), AP345, INDEX(Monsters[Stamina], $I346))</f>
        <v>75</v>
      </c>
      <c r="M346" s="19" cm="1">
        <f t="array" aca="1" ref="M346" ca="1">IF(AND($H346=$H345, $CF345=""), AQ345, INDEX(Monsters[Attack], $I346))</f>
        <v>70</v>
      </c>
      <c r="N346" s="19" cm="1">
        <f t="array" aca="1" ref="N346" ca="1">IF(AND($H346=$H345, $CF345=""), AR345, INDEX(Monsters[Defense], $I346))</f>
        <v>72</v>
      </c>
      <c r="O346" s="19" cm="1">
        <f t="array" aca="1" ref="O346" ca="1">IF(AND($H346=$H345, $CF345=""), AS345, INDEX(Monsters[Luck], $I346))</f>
        <v>50</v>
      </c>
      <c r="P346" cm="1">
        <f t="array" aca="1" ref="P346" ca="1">IF(I346=I345, P345, MATCH(INDEX(Monsters[Element], I346), Elements, 0))</f>
        <v>1</v>
      </c>
      <c r="Q346" s="4" cm="1">
        <f t="array" aca="1" ref="Q346" ca="1">INDEX(Monsters[Chance to Use 2], I346)</f>
        <v>0.55000000000000004</v>
      </c>
      <c r="R346" cm="1">
        <f t="array" aca="1" ref="R346" ca="1">INDEX(Monsters[Ability 1 ID], I346)</f>
        <v>1</v>
      </c>
      <c r="S346" cm="1">
        <f t="array" aca="1" ref="S346" ca="1">INDEX(Monsters[Ability 2 ID], I346)</f>
        <v>7</v>
      </c>
      <c r="T346" cm="1">
        <f t="array" aca="1" ref="T346" ca="1">INDEX(Abilities[Stamina Cost], R346)</f>
        <v>5</v>
      </c>
      <c r="U346" cm="1">
        <f t="array" aca="1" ref="U346" ca="1">INDEX(Abilities[Stamina Cost], S346)</f>
        <v>5</v>
      </c>
      <c r="V346">
        <f t="shared" ca="1" si="212"/>
        <v>1</v>
      </c>
      <c r="W346">
        <f t="shared" ca="1" si="213"/>
        <v>5</v>
      </c>
      <c r="X346">
        <f t="shared" ca="1" si="214"/>
        <v>5</v>
      </c>
      <c r="Y346">
        <f t="shared" ca="1" si="215"/>
        <v>2</v>
      </c>
      <c r="Z346">
        <f t="shared" ca="1" si="216"/>
        <v>7</v>
      </c>
      <c r="AA346" s="19" cm="1">
        <f t="array" aca="1" ref="AA346" ca="1">INDEX(Abilities[Element ID], $Z346)</f>
        <v>3</v>
      </c>
      <c r="AB346" s="19" cm="1">
        <f t="array" aca="1" ref="AB346" ca="1">INDEX(Abilities[Stamina Cost], $Z346)</f>
        <v>5</v>
      </c>
      <c r="AC346" s="19" cm="1">
        <f t="array" aca="1" ref="AC346" ca="1">INDEX(Abilities[Min Damage], $Z346)</f>
        <v>5</v>
      </c>
      <c r="AD346" s="19" cm="1">
        <f t="array" aca="1" ref="AD346" ca="1">INDEX(Abilities[Max Damage], $Z346)</f>
        <v>10</v>
      </c>
      <c r="AE346" s="15">
        <f t="shared" ca="1" si="217"/>
        <v>5.9032807187516321</v>
      </c>
      <c r="AF346" t="str" cm="1">
        <f t="array" aca="1" ref="AF346" ca="1">INDEX(Abilities[Special Effect], Z346)</f>
        <v>Fortify</v>
      </c>
      <c r="AG346" t="b" cm="1">
        <f t="array" aca="1" ref="AG346" ca="1">RAND() &lt;INDEX(Abilities[Effect Chance], Z346)*O346/100</f>
        <v>0</v>
      </c>
      <c r="AH346" t="str">
        <f t="shared" ca="1" si="218"/>
        <v/>
      </c>
      <c r="AI346" s="15">
        <f t="shared" ca="1" si="219"/>
        <v>5.9032807187516321</v>
      </c>
      <c r="AJ346" s="15">
        <f t="shared" ca="1" si="197"/>
        <v>7.0400599407303392</v>
      </c>
      <c r="AK346" t="b">
        <f t="shared" ca="1" si="220"/>
        <v>0</v>
      </c>
      <c r="AL346" t="b">
        <f ca="1">AND(AK346, H346=COUNTA(Parties[Player Party]))</f>
        <v>0</v>
      </c>
      <c r="AM346" s="15" cm="1">
        <f t="array" aca="1" ref="AM346" ca="1">INDEX(ElementMultiplier, BM346, P346)*100/N346</f>
        <v>0.69444444444444442</v>
      </c>
      <c r="AN346" s="15">
        <f t="shared" ca="1" si="198"/>
        <v>5</v>
      </c>
      <c r="AO346" s="19">
        <f t="shared" ca="1" si="199"/>
        <v>69</v>
      </c>
      <c r="AP346" s="19">
        <f t="shared" ca="1" si="200"/>
        <v>70</v>
      </c>
      <c r="AQ346" s="19">
        <f t="shared" ca="1" si="201"/>
        <v>70</v>
      </c>
      <c r="AR346" s="19">
        <f t="shared" ca="1" si="202"/>
        <v>72</v>
      </c>
      <c r="AS346" s="19">
        <f t="shared" ca="1" si="203"/>
        <v>50</v>
      </c>
      <c r="AT346">
        <f t="shared" ca="1" si="221"/>
        <v>1</v>
      </c>
      <c r="AU346" cm="1">
        <f t="array" aca="1" ref="AU346" ca="1">IF(AT346=AT345, AU345, INDEX(Parties[Opponent ID], AT346))</f>
        <v>8</v>
      </c>
      <c r="AV346" t="str" cm="1">
        <f t="array" aca="1" ref="AV346" ca="1">IF(AU346=AU345,AV345, INDEX(Monsters[Name], AU346))</f>
        <v>Ripper</v>
      </c>
      <c r="AW346" cm="1">
        <f t="array" aca="1" ref="AW346" ca="1">IF(AND($AT346=$AT345, $CF345=""), CA345, INDEX(Monsters[Health], $AU346))</f>
        <v>85</v>
      </c>
      <c r="AX346" cm="1">
        <f t="array" aca="1" ref="AX346" ca="1">IF(AND($AT346=$AT345, $CF345=""), CB345, INDEX(Monsters[Stamina], $AU346))</f>
        <v>85</v>
      </c>
      <c r="AY346" s="19" cm="1">
        <f t="array" aca="1" ref="AY346" ca="1">IF(AND($AT346=$AT345, $CF345=""), CC345, INDEX(Monsters[Attack], $AU346))</f>
        <v>100</v>
      </c>
      <c r="AZ346" s="19" cm="1">
        <f t="array" aca="1" ref="AZ346" ca="1">IF(AND($AT346=$AT345, $CF345=""), CD345, INDEX(Monsters[Defense], $AU346))</f>
        <v>18</v>
      </c>
      <c r="BA346" s="19" cm="1">
        <f t="array" aca="1" ref="BA346" ca="1">IF(AND($AT346=$AT345, $CF345=""), CE345, INDEX(Monsters[Luck], $AU346))</f>
        <v>70</v>
      </c>
      <c r="BB346" cm="1">
        <f t="array" aca="1" ref="BB346" ca="1">IF(AU346=AU345, BB345, MATCH(INDEX(Monsters[Element], AU346), Elements, 0))</f>
        <v>6</v>
      </c>
      <c r="BC346" s="4" cm="1">
        <f t="array" aca="1" ref="BC346" ca="1">INDEX(Monsters[Chance to Use 2], AU346)</f>
        <v>0.25</v>
      </c>
      <c r="BD346" cm="1">
        <f t="array" aca="1" ref="BD346" ca="1">INDEX(Monsters[Ability 1 ID], AU346)</f>
        <v>7</v>
      </c>
      <c r="BE346" cm="1">
        <f t="array" aca="1" ref="BE346" ca="1">INDEX(Monsters[Ability 2 ID], AU346)</f>
        <v>2</v>
      </c>
      <c r="BF346" cm="1">
        <f t="array" aca="1" ref="BF346" ca="1">INDEX(Abilities[Stamina Cost], BD346)</f>
        <v>5</v>
      </c>
      <c r="BG346" cm="1">
        <f t="array" aca="1" ref="BG346" ca="1">INDEX(Abilities[Stamina Cost], BE346)</f>
        <v>6</v>
      </c>
      <c r="BH346">
        <f t="shared" ca="1" si="222"/>
        <v>1</v>
      </c>
      <c r="BI346">
        <f t="shared" ca="1" si="223"/>
        <v>5</v>
      </c>
      <c r="BJ346">
        <f t="shared" ca="1" si="224"/>
        <v>6</v>
      </c>
      <c r="BK346">
        <f t="shared" ca="1" si="225"/>
        <v>1</v>
      </c>
      <c r="BL346">
        <f t="shared" ca="1" si="226"/>
        <v>7</v>
      </c>
      <c r="BM346" s="19" cm="1">
        <f t="array" aca="1" ref="BM346" ca="1">INDEX(Abilities[Element ID], $BL346)</f>
        <v>3</v>
      </c>
      <c r="BN346" s="19" cm="1">
        <f t="array" aca="1" ref="BN346" ca="1">INDEX(Abilities[Stamina Cost], $BL346)</f>
        <v>5</v>
      </c>
      <c r="BO346" s="19" cm="1">
        <f t="array" aca="1" ref="BO346" ca="1">INDEX(Abilities[Min Damage], $BL346)</f>
        <v>5</v>
      </c>
      <c r="BP346" s="19" cm="1">
        <f t="array" aca="1" ref="BP346" ca="1">INDEX(Abilities[Max Damage], $BL346)</f>
        <v>10</v>
      </c>
      <c r="BQ346" s="15">
        <f t="shared" ca="1" si="227"/>
        <v>7.0400599407303392</v>
      </c>
      <c r="BR346" t="str" cm="1">
        <f t="array" aca="1" ref="BR346" ca="1">INDEX(Abilities[Special Effect], BL346)</f>
        <v>Fortify</v>
      </c>
      <c r="BS346" t="b" cm="1">
        <f t="array" aca="1" ref="BS346" ca="1">RAND() &lt;INDEX(Abilities[Effect Chance], BL346)*BA346/100</f>
        <v>1</v>
      </c>
      <c r="BT346" t="str">
        <f t="shared" ca="1" si="228"/>
        <v>Fortify</v>
      </c>
      <c r="BU346" s="15">
        <f t="shared" ca="1" si="229"/>
        <v>7.0400599407303392</v>
      </c>
      <c r="BV346" s="15">
        <f t="shared" ca="1" si="204"/>
        <v>5.9032807187516321</v>
      </c>
      <c r="BW346" t="b">
        <f t="shared" ca="1" si="230"/>
        <v>0</v>
      </c>
      <c r="BX346" t="b">
        <f ca="1">AND(BW346, AT346=COUNTA(Parties[Opponent Party]))</f>
        <v>0</v>
      </c>
      <c r="BY346" s="15" cm="1">
        <f t="array" aca="1" ref="BY346" ca="1">INDEX(ElementMultiplier, AA346, BB346)*100/AZ346</f>
        <v>5.5555555555555554</v>
      </c>
      <c r="BZ346" s="19">
        <f t="shared" ca="1" si="205"/>
        <v>33</v>
      </c>
      <c r="CA346" s="19">
        <f t="shared" ca="1" si="206"/>
        <v>52</v>
      </c>
      <c r="CB346" s="19">
        <f t="shared" ca="1" si="207"/>
        <v>80</v>
      </c>
      <c r="CC346" s="19">
        <f t="shared" ca="1" si="208"/>
        <v>100</v>
      </c>
      <c r="CD346" s="19">
        <f t="shared" ca="1" si="209"/>
        <v>20</v>
      </c>
      <c r="CE346" s="19">
        <f t="shared" ca="1" si="210"/>
        <v>70</v>
      </c>
      <c r="CF346" t="str">
        <f t="shared" ca="1" si="231"/>
        <v/>
      </c>
    </row>
    <row r="347" spans="8:84">
      <c r="H347">
        <f t="shared" ca="1" si="211"/>
        <v>1</v>
      </c>
      <c r="I347" cm="1">
        <f t="array" aca="1" ref="I347" ca="1">IF(H347=H346, I346, INDEX(Parties[Player ID], H347))</f>
        <v>1</v>
      </c>
      <c r="J347" t="str" cm="1">
        <f t="array" aca="1" ref="J347" ca="1">IF(I347=I346,J346, INDEX(Monsters[Name], I347))</f>
        <v>Hades</v>
      </c>
      <c r="K347" cm="1">
        <f t="array" aca="1" ref="K347" ca="1">IF(AND($H347=$H346, CF346=""), AO346, INDEX(Monsters[Health], $I347))</f>
        <v>69</v>
      </c>
      <c r="L347" cm="1">
        <f t="array" aca="1" ref="L347" ca="1">IF(AND($H347=$H346, $CF346=""), AP346, INDEX(Monsters[Stamina], $I347))</f>
        <v>70</v>
      </c>
      <c r="M347" s="19" cm="1">
        <f t="array" aca="1" ref="M347" ca="1">IF(AND($H347=$H346, $CF346=""), AQ346, INDEX(Monsters[Attack], $I347))</f>
        <v>70</v>
      </c>
      <c r="N347" s="19" cm="1">
        <f t="array" aca="1" ref="N347" ca="1">IF(AND($H347=$H346, $CF346=""), AR346, INDEX(Monsters[Defense], $I347))</f>
        <v>72</v>
      </c>
      <c r="O347" s="19" cm="1">
        <f t="array" aca="1" ref="O347" ca="1">IF(AND($H347=$H346, $CF346=""), AS346, INDEX(Monsters[Luck], $I347))</f>
        <v>50</v>
      </c>
      <c r="P347" cm="1">
        <f t="array" aca="1" ref="P347" ca="1">IF(I347=I346, P346, MATCH(INDEX(Monsters[Element], I347), Elements, 0))</f>
        <v>1</v>
      </c>
      <c r="Q347" s="4" cm="1">
        <f t="array" aca="1" ref="Q347" ca="1">INDEX(Monsters[Chance to Use 2], I347)</f>
        <v>0.55000000000000004</v>
      </c>
      <c r="R347" cm="1">
        <f t="array" aca="1" ref="R347" ca="1">INDEX(Monsters[Ability 1 ID], I347)</f>
        <v>1</v>
      </c>
      <c r="S347" cm="1">
        <f t="array" aca="1" ref="S347" ca="1">INDEX(Monsters[Ability 2 ID], I347)</f>
        <v>7</v>
      </c>
      <c r="T347" cm="1">
        <f t="array" aca="1" ref="T347" ca="1">INDEX(Abilities[Stamina Cost], R347)</f>
        <v>5</v>
      </c>
      <c r="U347" cm="1">
        <f t="array" aca="1" ref="U347" ca="1">INDEX(Abilities[Stamina Cost], S347)</f>
        <v>5</v>
      </c>
      <c r="V347">
        <f t="shared" ca="1" si="212"/>
        <v>1</v>
      </c>
      <c r="W347">
        <f t="shared" ca="1" si="213"/>
        <v>5</v>
      </c>
      <c r="X347">
        <f t="shared" ca="1" si="214"/>
        <v>5</v>
      </c>
      <c r="Y347">
        <f t="shared" ca="1" si="215"/>
        <v>2</v>
      </c>
      <c r="Z347">
        <f t="shared" ca="1" si="216"/>
        <v>7</v>
      </c>
      <c r="AA347" s="19" cm="1">
        <f t="array" aca="1" ref="AA347" ca="1">INDEX(Abilities[Element ID], $Z347)</f>
        <v>3</v>
      </c>
      <c r="AB347" s="19" cm="1">
        <f t="array" aca="1" ref="AB347" ca="1">INDEX(Abilities[Stamina Cost], $Z347)</f>
        <v>5</v>
      </c>
      <c r="AC347" s="19" cm="1">
        <f t="array" aca="1" ref="AC347" ca="1">INDEX(Abilities[Min Damage], $Z347)</f>
        <v>5</v>
      </c>
      <c r="AD347" s="19" cm="1">
        <f t="array" aca="1" ref="AD347" ca="1">INDEX(Abilities[Max Damage], $Z347)</f>
        <v>10</v>
      </c>
      <c r="AE347" s="15">
        <f t="shared" ca="1" si="217"/>
        <v>5.5292317081295108</v>
      </c>
      <c r="AF347" t="str" cm="1">
        <f t="array" aca="1" ref="AF347" ca="1">INDEX(Abilities[Special Effect], Z347)</f>
        <v>Fortify</v>
      </c>
      <c r="AG347" t="b" cm="1">
        <f t="array" aca="1" ref="AG347" ca="1">RAND() &lt;INDEX(Abilities[Effect Chance], Z347)*O347/100</f>
        <v>0</v>
      </c>
      <c r="AH347" t="str">
        <f t="shared" ca="1" si="218"/>
        <v/>
      </c>
      <c r="AI347" s="15">
        <f t="shared" ca="1" si="219"/>
        <v>5.5292317081295108</v>
      </c>
      <c r="AJ347" s="15">
        <f t="shared" ca="1" si="197"/>
        <v>7.8109691446564238</v>
      </c>
      <c r="AK347" t="b">
        <f t="shared" ca="1" si="220"/>
        <v>0</v>
      </c>
      <c r="AL347" t="b">
        <f ca="1">AND(AK347, H347=COUNTA(Parties[Player Party]))</f>
        <v>0</v>
      </c>
      <c r="AM347" s="15" cm="1">
        <f t="array" aca="1" ref="AM347" ca="1">INDEX(ElementMultiplier, BM347, P347)*100/N347</f>
        <v>0.69444444444444442</v>
      </c>
      <c r="AN347" s="15">
        <f t="shared" ca="1" si="198"/>
        <v>5</v>
      </c>
      <c r="AO347" s="19">
        <f t="shared" ca="1" si="199"/>
        <v>64</v>
      </c>
      <c r="AP347" s="19">
        <f t="shared" ca="1" si="200"/>
        <v>65</v>
      </c>
      <c r="AQ347" s="19">
        <f t="shared" ca="1" si="201"/>
        <v>70</v>
      </c>
      <c r="AR347" s="19">
        <f t="shared" ca="1" si="202"/>
        <v>72</v>
      </c>
      <c r="AS347" s="19">
        <f t="shared" ca="1" si="203"/>
        <v>50</v>
      </c>
      <c r="AT347">
        <f t="shared" ca="1" si="221"/>
        <v>1</v>
      </c>
      <c r="AU347" cm="1">
        <f t="array" aca="1" ref="AU347" ca="1">IF(AT347=AT346, AU346, INDEX(Parties[Opponent ID], AT347))</f>
        <v>8</v>
      </c>
      <c r="AV347" t="str" cm="1">
        <f t="array" aca="1" ref="AV347" ca="1">IF(AU347=AU346,AV346, INDEX(Monsters[Name], AU347))</f>
        <v>Ripper</v>
      </c>
      <c r="AW347" cm="1">
        <f t="array" aca="1" ref="AW347" ca="1">IF(AND($AT347=$AT346, $CF346=""), CA346, INDEX(Monsters[Health], $AU347))</f>
        <v>52</v>
      </c>
      <c r="AX347" cm="1">
        <f t="array" aca="1" ref="AX347" ca="1">IF(AND($AT347=$AT346, $CF346=""), CB346, INDEX(Monsters[Stamina], $AU347))</f>
        <v>80</v>
      </c>
      <c r="AY347" s="19" cm="1">
        <f t="array" aca="1" ref="AY347" ca="1">IF(AND($AT347=$AT346, $CF346=""), CC346, INDEX(Monsters[Attack], $AU347))</f>
        <v>100</v>
      </c>
      <c r="AZ347" s="19" cm="1">
        <f t="array" aca="1" ref="AZ347" ca="1">IF(AND($AT347=$AT346, $CF346=""), CD346, INDEX(Monsters[Defense], $AU347))</f>
        <v>20</v>
      </c>
      <c r="BA347" s="19" cm="1">
        <f t="array" aca="1" ref="BA347" ca="1">IF(AND($AT347=$AT346, $CF346=""), CE346, INDEX(Monsters[Luck], $AU347))</f>
        <v>70</v>
      </c>
      <c r="BB347" cm="1">
        <f t="array" aca="1" ref="BB347" ca="1">IF(AU347=AU346, BB346, MATCH(INDEX(Monsters[Element], AU347), Elements, 0))</f>
        <v>6</v>
      </c>
      <c r="BC347" s="4" cm="1">
        <f t="array" aca="1" ref="BC347" ca="1">INDEX(Monsters[Chance to Use 2], AU347)</f>
        <v>0.25</v>
      </c>
      <c r="BD347" cm="1">
        <f t="array" aca="1" ref="BD347" ca="1">INDEX(Monsters[Ability 1 ID], AU347)</f>
        <v>7</v>
      </c>
      <c r="BE347" cm="1">
        <f t="array" aca="1" ref="BE347" ca="1">INDEX(Monsters[Ability 2 ID], AU347)</f>
        <v>2</v>
      </c>
      <c r="BF347" cm="1">
        <f t="array" aca="1" ref="BF347" ca="1">INDEX(Abilities[Stamina Cost], BD347)</f>
        <v>5</v>
      </c>
      <c r="BG347" cm="1">
        <f t="array" aca="1" ref="BG347" ca="1">INDEX(Abilities[Stamina Cost], BE347)</f>
        <v>6</v>
      </c>
      <c r="BH347">
        <f t="shared" ca="1" si="222"/>
        <v>1</v>
      </c>
      <c r="BI347">
        <f t="shared" ca="1" si="223"/>
        <v>5</v>
      </c>
      <c r="BJ347">
        <f t="shared" ca="1" si="224"/>
        <v>6</v>
      </c>
      <c r="BK347">
        <f t="shared" ca="1" si="225"/>
        <v>1</v>
      </c>
      <c r="BL347">
        <f t="shared" ca="1" si="226"/>
        <v>7</v>
      </c>
      <c r="BM347" s="19" cm="1">
        <f t="array" aca="1" ref="BM347" ca="1">INDEX(Abilities[Element ID], $BL347)</f>
        <v>3</v>
      </c>
      <c r="BN347" s="19" cm="1">
        <f t="array" aca="1" ref="BN347" ca="1">INDEX(Abilities[Stamina Cost], $BL347)</f>
        <v>5</v>
      </c>
      <c r="BO347" s="19" cm="1">
        <f t="array" aca="1" ref="BO347" ca="1">INDEX(Abilities[Min Damage], $BL347)</f>
        <v>5</v>
      </c>
      <c r="BP347" s="19" cm="1">
        <f t="array" aca="1" ref="BP347" ca="1">INDEX(Abilities[Max Damage], $BL347)</f>
        <v>10</v>
      </c>
      <c r="BQ347" s="15">
        <f t="shared" ca="1" si="227"/>
        <v>7.8109691446564238</v>
      </c>
      <c r="BR347" t="str" cm="1">
        <f t="array" aca="1" ref="BR347" ca="1">INDEX(Abilities[Special Effect], BL347)</f>
        <v>Fortify</v>
      </c>
      <c r="BS347" t="b" cm="1">
        <f t="array" aca="1" ref="BS347" ca="1">RAND() &lt;INDEX(Abilities[Effect Chance], BL347)*BA347/100</f>
        <v>0</v>
      </c>
      <c r="BT347" t="str">
        <f t="shared" ca="1" si="228"/>
        <v/>
      </c>
      <c r="BU347" s="15">
        <f t="shared" ca="1" si="229"/>
        <v>7.8109691446564238</v>
      </c>
      <c r="BV347" s="15">
        <f t="shared" ca="1" si="204"/>
        <v>5.5292317081295108</v>
      </c>
      <c r="BW347" t="b">
        <f t="shared" ca="1" si="230"/>
        <v>0</v>
      </c>
      <c r="BX347" t="b">
        <f ca="1">AND(BW347, AT347=COUNTA(Parties[Opponent Party]))</f>
        <v>0</v>
      </c>
      <c r="BY347" s="15" cm="1">
        <f t="array" aca="1" ref="BY347" ca="1">INDEX(ElementMultiplier, AA347, BB347)*100/AZ347</f>
        <v>5</v>
      </c>
      <c r="BZ347" s="19">
        <f t="shared" ca="1" si="205"/>
        <v>28</v>
      </c>
      <c r="CA347" s="19">
        <f t="shared" ca="1" si="206"/>
        <v>24</v>
      </c>
      <c r="CB347" s="19">
        <f t="shared" ca="1" si="207"/>
        <v>75</v>
      </c>
      <c r="CC347" s="19">
        <f t="shared" ca="1" si="208"/>
        <v>100</v>
      </c>
      <c r="CD347" s="19">
        <f t="shared" ca="1" si="209"/>
        <v>20</v>
      </c>
      <c r="CE347" s="19">
        <f t="shared" ca="1" si="210"/>
        <v>70</v>
      </c>
      <c r="CF347" t="str">
        <f t="shared" ca="1" si="231"/>
        <v/>
      </c>
    </row>
    <row r="348" spans="8:84">
      <c r="H348">
        <f t="shared" ca="1" si="211"/>
        <v>1</v>
      </c>
      <c r="I348" cm="1">
        <f t="array" aca="1" ref="I348" ca="1">IF(H348=H347, I347, INDEX(Parties[Player ID], H348))</f>
        <v>1</v>
      </c>
      <c r="J348" t="str" cm="1">
        <f t="array" aca="1" ref="J348" ca="1">IF(I348=I347,J347, INDEX(Monsters[Name], I348))</f>
        <v>Hades</v>
      </c>
      <c r="K348" cm="1">
        <f t="array" aca="1" ref="K348" ca="1">IF(AND($H348=$H347, CF347=""), AO347, INDEX(Monsters[Health], $I348))</f>
        <v>64</v>
      </c>
      <c r="L348" cm="1">
        <f t="array" aca="1" ref="L348" ca="1">IF(AND($H348=$H347, $CF347=""), AP347, INDEX(Monsters[Stamina], $I348))</f>
        <v>65</v>
      </c>
      <c r="M348" s="19" cm="1">
        <f t="array" aca="1" ref="M348" ca="1">IF(AND($H348=$H347, $CF347=""), AQ347, INDEX(Monsters[Attack], $I348))</f>
        <v>70</v>
      </c>
      <c r="N348" s="19" cm="1">
        <f t="array" aca="1" ref="N348" ca="1">IF(AND($H348=$H347, $CF347=""), AR347, INDEX(Monsters[Defense], $I348))</f>
        <v>72</v>
      </c>
      <c r="O348" s="19" cm="1">
        <f t="array" aca="1" ref="O348" ca="1">IF(AND($H348=$H347, $CF347=""), AS347, INDEX(Monsters[Luck], $I348))</f>
        <v>50</v>
      </c>
      <c r="P348" cm="1">
        <f t="array" aca="1" ref="P348" ca="1">IF(I348=I347, P347, MATCH(INDEX(Monsters[Element], I348), Elements, 0))</f>
        <v>1</v>
      </c>
      <c r="Q348" s="4" cm="1">
        <f t="array" aca="1" ref="Q348" ca="1">INDEX(Monsters[Chance to Use 2], I348)</f>
        <v>0.55000000000000004</v>
      </c>
      <c r="R348" cm="1">
        <f t="array" aca="1" ref="R348" ca="1">INDEX(Monsters[Ability 1 ID], I348)</f>
        <v>1</v>
      </c>
      <c r="S348" cm="1">
        <f t="array" aca="1" ref="S348" ca="1">INDEX(Monsters[Ability 2 ID], I348)</f>
        <v>7</v>
      </c>
      <c r="T348" cm="1">
        <f t="array" aca="1" ref="T348" ca="1">INDEX(Abilities[Stamina Cost], R348)</f>
        <v>5</v>
      </c>
      <c r="U348" cm="1">
        <f t="array" aca="1" ref="U348" ca="1">INDEX(Abilities[Stamina Cost], S348)</f>
        <v>5</v>
      </c>
      <c r="V348">
        <f t="shared" ca="1" si="212"/>
        <v>1</v>
      </c>
      <c r="W348">
        <f t="shared" ca="1" si="213"/>
        <v>5</v>
      </c>
      <c r="X348">
        <f t="shared" ca="1" si="214"/>
        <v>5</v>
      </c>
      <c r="Y348">
        <f t="shared" ca="1" si="215"/>
        <v>1</v>
      </c>
      <c r="Z348">
        <f t="shared" ca="1" si="216"/>
        <v>1</v>
      </c>
      <c r="AA348" s="19" cm="1">
        <f t="array" aca="1" ref="AA348" ca="1">INDEX(Abilities[Element ID], $Z348)</f>
        <v>1</v>
      </c>
      <c r="AB348" s="19" cm="1">
        <f t="array" aca="1" ref="AB348" ca="1">INDEX(Abilities[Stamina Cost], $Z348)</f>
        <v>5</v>
      </c>
      <c r="AC348" s="19" cm="1">
        <f t="array" aca="1" ref="AC348" ca="1">INDEX(Abilities[Min Damage], $Z348)</f>
        <v>3.5</v>
      </c>
      <c r="AD348" s="19" cm="1">
        <f t="array" aca="1" ref="AD348" ca="1">INDEX(Abilities[Max Damage], $Z348)</f>
        <v>10</v>
      </c>
      <c r="AE348" s="15">
        <f t="shared" ca="1" si="217"/>
        <v>4.2997895319937456</v>
      </c>
      <c r="AF348" t="str" cm="1">
        <f t="array" aca="1" ref="AF348" ca="1">INDEX(Abilities[Special Effect], Z348)</f>
        <v>Hit Chance</v>
      </c>
      <c r="AG348" t="b" cm="1">
        <f t="array" aca="1" ref="AG348" ca="1">RAND() &lt;INDEX(Abilities[Effect Chance], Z348)*O348/100</f>
        <v>0</v>
      </c>
      <c r="AH348" t="str">
        <f t="shared" ca="1" si="218"/>
        <v/>
      </c>
      <c r="AI348" s="15">
        <f t="shared" ca="1" si="219"/>
        <v>0</v>
      </c>
      <c r="AJ348" s="15">
        <f t="shared" ca="1" si="197"/>
        <v>5.8658587450718036</v>
      </c>
      <c r="AK348" t="b">
        <f t="shared" ca="1" si="220"/>
        <v>0</v>
      </c>
      <c r="AL348" t="b">
        <f ca="1">AND(AK348, H348=COUNTA(Parties[Player Party]))</f>
        <v>0</v>
      </c>
      <c r="AM348" s="15" cm="1">
        <f t="array" aca="1" ref="AM348" ca="1">INDEX(ElementMultiplier, BM348, P348)*100/N348</f>
        <v>0.69444444444444442</v>
      </c>
      <c r="AN348" s="15">
        <f t="shared" ca="1" si="198"/>
        <v>4</v>
      </c>
      <c r="AO348" s="19">
        <f t="shared" ca="1" si="199"/>
        <v>60</v>
      </c>
      <c r="AP348" s="19">
        <f t="shared" ca="1" si="200"/>
        <v>60</v>
      </c>
      <c r="AQ348" s="19">
        <f t="shared" ca="1" si="201"/>
        <v>70</v>
      </c>
      <c r="AR348" s="19">
        <f t="shared" ca="1" si="202"/>
        <v>72</v>
      </c>
      <c r="AS348" s="19">
        <f t="shared" ca="1" si="203"/>
        <v>50</v>
      </c>
      <c r="AT348">
        <f t="shared" ca="1" si="221"/>
        <v>1</v>
      </c>
      <c r="AU348" cm="1">
        <f t="array" aca="1" ref="AU348" ca="1">IF(AT348=AT347, AU347, INDEX(Parties[Opponent ID], AT348))</f>
        <v>8</v>
      </c>
      <c r="AV348" t="str" cm="1">
        <f t="array" aca="1" ref="AV348" ca="1">IF(AU348=AU347,AV347, INDEX(Monsters[Name], AU348))</f>
        <v>Ripper</v>
      </c>
      <c r="AW348" cm="1">
        <f t="array" aca="1" ref="AW348" ca="1">IF(AND($AT348=$AT347, $CF347=""), CA347, INDEX(Monsters[Health], $AU348))</f>
        <v>24</v>
      </c>
      <c r="AX348" cm="1">
        <f t="array" aca="1" ref="AX348" ca="1">IF(AND($AT348=$AT347, $CF347=""), CB347, INDEX(Monsters[Stamina], $AU348))</f>
        <v>75</v>
      </c>
      <c r="AY348" s="19" cm="1">
        <f t="array" aca="1" ref="AY348" ca="1">IF(AND($AT348=$AT347, $CF347=""), CC347, INDEX(Monsters[Attack], $AU348))</f>
        <v>100</v>
      </c>
      <c r="AZ348" s="19" cm="1">
        <f t="array" aca="1" ref="AZ348" ca="1">IF(AND($AT348=$AT347, $CF347=""), CD347, INDEX(Monsters[Defense], $AU348))</f>
        <v>20</v>
      </c>
      <c r="BA348" s="19" cm="1">
        <f t="array" aca="1" ref="BA348" ca="1">IF(AND($AT348=$AT347, $CF347=""), CE347, INDEX(Monsters[Luck], $AU348))</f>
        <v>70</v>
      </c>
      <c r="BB348" cm="1">
        <f t="array" aca="1" ref="BB348" ca="1">IF(AU348=AU347, BB347, MATCH(INDEX(Monsters[Element], AU348), Elements, 0))</f>
        <v>6</v>
      </c>
      <c r="BC348" s="4" cm="1">
        <f t="array" aca="1" ref="BC348" ca="1">INDEX(Monsters[Chance to Use 2], AU348)</f>
        <v>0.25</v>
      </c>
      <c r="BD348" cm="1">
        <f t="array" aca="1" ref="BD348" ca="1">INDEX(Monsters[Ability 1 ID], AU348)</f>
        <v>7</v>
      </c>
      <c r="BE348" cm="1">
        <f t="array" aca="1" ref="BE348" ca="1">INDEX(Monsters[Ability 2 ID], AU348)</f>
        <v>2</v>
      </c>
      <c r="BF348" cm="1">
        <f t="array" aca="1" ref="BF348" ca="1">INDEX(Abilities[Stamina Cost], BD348)</f>
        <v>5</v>
      </c>
      <c r="BG348" cm="1">
        <f t="array" aca="1" ref="BG348" ca="1">INDEX(Abilities[Stamina Cost], BE348)</f>
        <v>6</v>
      </c>
      <c r="BH348">
        <f t="shared" ca="1" si="222"/>
        <v>1</v>
      </c>
      <c r="BI348">
        <f t="shared" ca="1" si="223"/>
        <v>5</v>
      </c>
      <c r="BJ348">
        <f t="shared" ca="1" si="224"/>
        <v>6</v>
      </c>
      <c r="BK348">
        <f t="shared" ca="1" si="225"/>
        <v>1</v>
      </c>
      <c r="BL348">
        <f t="shared" ca="1" si="226"/>
        <v>7</v>
      </c>
      <c r="BM348" s="19" cm="1">
        <f t="array" aca="1" ref="BM348" ca="1">INDEX(Abilities[Element ID], $BL348)</f>
        <v>3</v>
      </c>
      <c r="BN348" s="19" cm="1">
        <f t="array" aca="1" ref="BN348" ca="1">INDEX(Abilities[Stamina Cost], $BL348)</f>
        <v>5</v>
      </c>
      <c r="BO348" s="19" cm="1">
        <f t="array" aca="1" ref="BO348" ca="1">INDEX(Abilities[Min Damage], $BL348)</f>
        <v>5</v>
      </c>
      <c r="BP348" s="19" cm="1">
        <f t="array" aca="1" ref="BP348" ca="1">INDEX(Abilities[Max Damage], $BL348)</f>
        <v>10</v>
      </c>
      <c r="BQ348" s="15">
        <f t="shared" ca="1" si="227"/>
        <v>5.8658587450718036</v>
      </c>
      <c r="BR348" t="str" cm="1">
        <f t="array" aca="1" ref="BR348" ca="1">INDEX(Abilities[Special Effect], BL348)</f>
        <v>Fortify</v>
      </c>
      <c r="BS348" t="b" cm="1">
        <f t="array" aca="1" ref="BS348" ca="1">RAND() &lt;INDEX(Abilities[Effect Chance], BL348)*BA348/100</f>
        <v>0</v>
      </c>
      <c r="BT348" t="str">
        <f t="shared" ca="1" si="228"/>
        <v/>
      </c>
      <c r="BU348" s="15">
        <f t="shared" ca="1" si="229"/>
        <v>5.8658587450718036</v>
      </c>
      <c r="BV348" s="15">
        <f t="shared" ca="1" si="204"/>
        <v>0</v>
      </c>
      <c r="BW348" t="b">
        <f t="shared" ca="1" si="230"/>
        <v>0</v>
      </c>
      <c r="BX348" t="b">
        <f ca="1">AND(BW348, AT348=COUNTA(Parties[Opponent Party]))</f>
        <v>0</v>
      </c>
      <c r="BY348" s="15" cm="1">
        <f t="array" aca="1" ref="BY348" ca="1">INDEX(ElementMultiplier, AA348, BB348)*100/AZ348</f>
        <v>7.5</v>
      </c>
      <c r="BZ348" s="19">
        <f t="shared" ca="1" si="205"/>
        <v>0</v>
      </c>
      <c r="CA348" s="19">
        <f t="shared" ca="1" si="206"/>
        <v>24</v>
      </c>
      <c r="CB348" s="19">
        <f t="shared" ca="1" si="207"/>
        <v>70</v>
      </c>
      <c r="CC348" s="19">
        <f t="shared" ca="1" si="208"/>
        <v>100</v>
      </c>
      <c r="CD348" s="19">
        <f t="shared" ca="1" si="209"/>
        <v>20</v>
      </c>
      <c r="CE348" s="19">
        <f t="shared" ca="1" si="210"/>
        <v>70</v>
      </c>
      <c r="CF348" t="str">
        <f t="shared" ca="1" si="231"/>
        <v/>
      </c>
    </row>
    <row r="349" spans="8:84">
      <c r="H349">
        <f t="shared" ca="1" si="211"/>
        <v>1</v>
      </c>
      <c r="I349" cm="1">
        <f t="array" aca="1" ref="I349" ca="1">IF(H349=H348, I348, INDEX(Parties[Player ID], H349))</f>
        <v>1</v>
      </c>
      <c r="J349" t="str" cm="1">
        <f t="array" aca="1" ref="J349" ca="1">IF(I349=I348,J348, INDEX(Monsters[Name], I349))</f>
        <v>Hades</v>
      </c>
      <c r="K349" cm="1">
        <f t="array" aca="1" ref="K349" ca="1">IF(AND($H349=$H348, CF348=""), AO348, INDEX(Monsters[Health], $I349))</f>
        <v>60</v>
      </c>
      <c r="L349" cm="1">
        <f t="array" aca="1" ref="L349" ca="1">IF(AND($H349=$H348, $CF348=""), AP348, INDEX(Monsters[Stamina], $I349))</f>
        <v>60</v>
      </c>
      <c r="M349" s="19" cm="1">
        <f t="array" aca="1" ref="M349" ca="1">IF(AND($H349=$H348, $CF348=""), AQ348, INDEX(Monsters[Attack], $I349))</f>
        <v>70</v>
      </c>
      <c r="N349" s="19" cm="1">
        <f t="array" aca="1" ref="N349" ca="1">IF(AND($H349=$H348, $CF348=""), AR348, INDEX(Monsters[Defense], $I349))</f>
        <v>72</v>
      </c>
      <c r="O349" s="19" cm="1">
        <f t="array" aca="1" ref="O349" ca="1">IF(AND($H349=$H348, $CF348=""), AS348, INDEX(Monsters[Luck], $I349))</f>
        <v>50</v>
      </c>
      <c r="P349" cm="1">
        <f t="array" aca="1" ref="P349" ca="1">IF(I349=I348, P348, MATCH(INDEX(Monsters[Element], I349), Elements, 0))</f>
        <v>1</v>
      </c>
      <c r="Q349" s="4" cm="1">
        <f t="array" aca="1" ref="Q349" ca="1">INDEX(Monsters[Chance to Use 2], I349)</f>
        <v>0.55000000000000004</v>
      </c>
      <c r="R349" cm="1">
        <f t="array" aca="1" ref="R349" ca="1">INDEX(Monsters[Ability 1 ID], I349)</f>
        <v>1</v>
      </c>
      <c r="S349" cm="1">
        <f t="array" aca="1" ref="S349" ca="1">INDEX(Monsters[Ability 2 ID], I349)</f>
        <v>7</v>
      </c>
      <c r="T349" cm="1">
        <f t="array" aca="1" ref="T349" ca="1">INDEX(Abilities[Stamina Cost], R349)</f>
        <v>5</v>
      </c>
      <c r="U349" cm="1">
        <f t="array" aca="1" ref="U349" ca="1">INDEX(Abilities[Stamina Cost], S349)</f>
        <v>5</v>
      </c>
      <c r="V349">
        <f t="shared" ca="1" si="212"/>
        <v>1</v>
      </c>
      <c r="W349">
        <f t="shared" ca="1" si="213"/>
        <v>5</v>
      </c>
      <c r="X349">
        <f t="shared" ca="1" si="214"/>
        <v>5</v>
      </c>
      <c r="Y349">
        <f t="shared" ca="1" si="215"/>
        <v>2</v>
      </c>
      <c r="Z349">
        <f t="shared" ca="1" si="216"/>
        <v>7</v>
      </c>
      <c r="AA349" s="19" cm="1">
        <f t="array" aca="1" ref="AA349" ca="1">INDEX(Abilities[Element ID], $Z349)</f>
        <v>3</v>
      </c>
      <c r="AB349" s="19" cm="1">
        <f t="array" aca="1" ref="AB349" ca="1">INDEX(Abilities[Stamina Cost], $Z349)</f>
        <v>5</v>
      </c>
      <c r="AC349" s="19" cm="1">
        <f t="array" aca="1" ref="AC349" ca="1">INDEX(Abilities[Min Damage], $Z349)</f>
        <v>5</v>
      </c>
      <c r="AD349" s="19" cm="1">
        <f t="array" aca="1" ref="AD349" ca="1">INDEX(Abilities[Max Damage], $Z349)</f>
        <v>10</v>
      </c>
      <c r="AE349" s="15">
        <f t="shared" ca="1" si="217"/>
        <v>6.1143232611570228</v>
      </c>
      <c r="AF349" t="str" cm="1">
        <f t="array" aca="1" ref="AF349" ca="1">INDEX(Abilities[Special Effect], Z349)</f>
        <v>Fortify</v>
      </c>
      <c r="AG349" t="b" cm="1">
        <f t="array" aca="1" ref="AG349" ca="1">RAND() &lt;INDEX(Abilities[Effect Chance], Z349)*O349/100</f>
        <v>1</v>
      </c>
      <c r="AH349" t="str">
        <f t="shared" ca="1" si="218"/>
        <v>Fortify</v>
      </c>
      <c r="AI349" s="15">
        <f t="shared" ca="1" si="219"/>
        <v>6.1143232611570228</v>
      </c>
      <c r="AJ349" s="15">
        <f t="shared" ca="1" si="197"/>
        <v>8.2303562414479856</v>
      </c>
      <c r="AK349" t="b">
        <f t="shared" ca="1" si="220"/>
        <v>0</v>
      </c>
      <c r="AL349" t="b">
        <f ca="1">AND(AK349, H349=COUNTA(Parties[Player Party]))</f>
        <v>0</v>
      </c>
      <c r="AM349" s="15" cm="1">
        <f t="array" aca="1" ref="AM349" ca="1">INDEX(ElementMultiplier, BM349, P349)*100/N349</f>
        <v>0.69444444444444442</v>
      </c>
      <c r="AN349" s="15">
        <f t="shared" ca="1" si="198"/>
        <v>6</v>
      </c>
      <c r="AO349" s="19">
        <f t="shared" ca="1" si="199"/>
        <v>54</v>
      </c>
      <c r="AP349" s="19">
        <f t="shared" ca="1" si="200"/>
        <v>55</v>
      </c>
      <c r="AQ349" s="19">
        <f t="shared" ca="1" si="201"/>
        <v>70</v>
      </c>
      <c r="AR349" s="19">
        <f t="shared" ca="1" si="202"/>
        <v>79</v>
      </c>
      <c r="AS349" s="19">
        <f t="shared" ca="1" si="203"/>
        <v>50</v>
      </c>
      <c r="AT349">
        <f t="shared" ca="1" si="221"/>
        <v>1</v>
      </c>
      <c r="AU349" cm="1">
        <f t="array" aca="1" ref="AU349" ca="1">IF(AT349=AT348, AU348, INDEX(Parties[Opponent ID], AT349))</f>
        <v>8</v>
      </c>
      <c r="AV349" t="str" cm="1">
        <f t="array" aca="1" ref="AV349" ca="1">IF(AU349=AU348,AV348, INDEX(Monsters[Name], AU349))</f>
        <v>Ripper</v>
      </c>
      <c r="AW349" cm="1">
        <f t="array" aca="1" ref="AW349" ca="1">IF(AND($AT349=$AT348, $CF348=""), CA348, INDEX(Monsters[Health], $AU349))</f>
        <v>24</v>
      </c>
      <c r="AX349" cm="1">
        <f t="array" aca="1" ref="AX349" ca="1">IF(AND($AT349=$AT348, $CF348=""), CB348, INDEX(Monsters[Stamina], $AU349))</f>
        <v>70</v>
      </c>
      <c r="AY349" s="19" cm="1">
        <f t="array" aca="1" ref="AY349" ca="1">IF(AND($AT349=$AT348, $CF348=""), CC348, INDEX(Monsters[Attack], $AU349))</f>
        <v>100</v>
      </c>
      <c r="AZ349" s="19" cm="1">
        <f t="array" aca="1" ref="AZ349" ca="1">IF(AND($AT349=$AT348, $CF348=""), CD348, INDEX(Monsters[Defense], $AU349))</f>
        <v>20</v>
      </c>
      <c r="BA349" s="19" cm="1">
        <f t="array" aca="1" ref="BA349" ca="1">IF(AND($AT349=$AT348, $CF348=""), CE348, INDEX(Monsters[Luck], $AU349))</f>
        <v>70</v>
      </c>
      <c r="BB349" cm="1">
        <f t="array" aca="1" ref="BB349" ca="1">IF(AU349=AU348, BB348, MATCH(INDEX(Monsters[Element], AU349), Elements, 0))</f>
        <v>6</v>
      </c>
      <c r="BC349" s="4" cm="1">
        <f t="array" aca="1" ref="BC349" ca="1">INDEX(Monsters[Chance to Use 2], AU349)</f>
        <v>0.25</v>
      </c>
      <c r="BD349" cm="1">
        <f t="array" aca="1" ref="BD349" ca="1">INDEX(Monsters[Ability 1 ID], AU349)</f>
        <v>7</v>
      </c>
      <c r="BE349" cm="1">
        <f t="array" aca="1" ref="BE349" ca="1">INDEX(Monsters[Ability 2 ID], AU349)</f>
        <v>2</v>
      </c>
      <c r="BF349" cm="1">
        <f t="array" aca="1" ref="BF349" ca="1">INDEX(Abilities[Stamina Cost], BD349)</f>
        <v>5</v>
      </c>
      <c r="BG349" cm="1">
        <f t="array" aca="1" ref="BG349" ca="1">INDEX(Abilities[Stamina Cost], BE349)</f>
        <v>6</v>
      </c>
      <c r="BH349">
        <f t="shared" ca="1" si="222"/>
        <v>1</v>
      </c>
      <c r="BI349">
        <f t="shared" ca="1" si="223"/>
        <v>5</v>
      </c>
      <c r="BJ349">
        <f t="shared" ca="1" si="224"/>
        <v>6</v>
      </c>
      <c r="BK349">
        <f t="shared" ca="1" si="225"/>
        <v>1</v>
      </c>
      <c r="BL349">
        <f t="shared" ca="1" si="226"/>
        <v>7</v>
      </c>
      <c r="BM349" s="19" cm="1">
        <f t="array" aca="1" ref="BM349" ca="1">INDEX(Abilities[Element ID], $BL349)</f>
        <v>3</v>
      </c>
      <c r="BN349" s="19" cm="1">
        <f t="array" aca="1" ref="BN349" ca="1">INDEX(Abilities[Stamina Cost], $BL349)</f>
        <v>5</v>
      </c>
      <c r="BO349" s="19" cm="1">
        <f t="array" aca="1" ref="BO349" ca="1">INDEX(Abilities[Min Damage], $BL349)</f>
        <v>5</v>
      </c>
      <c r="BP349" s="19" cm="1">
        <f t="array" aca="1" ref="BP349" ca="1">INDEX(Abilities[Max Damage], $BL349)</f>
        <v>10</v>
      </c>
      <c r="BQ349" s="15">
        <f t="shared" ca="1" si="227"/>
        <v>8.2303562414479856</v>
      </c>
      <c r="BR349" t="str" cm="1">
        <f t="array" aca="1" ref="BR349" ca="1">INDEX(Abilities[Special Effect], BL349)</f>
        <v>Fortify</v>
      </c>
      <c r="BS349" t="b" cm="1">
        <f t="array" aca="1" ref="BS349" ca="1">RAND() &lt;INDEX(Abilities[Effect Chance], BL349)*BA349/100</f>
        <v>1</v>
      </c>
      <c r="BT349" t="str">
        <f t="shared" ca="1" si="228"/>
        <v>Fortify</v>
      </c>
      <c r="BU349" s="15">
        <f t="shared" ca="1" si="229"/>
        <v>8.2303562414479856</v>
      </c>
      <c r="BV349" s="15">
        <f t="shared" ca="1" si="204"/>
        <v>6.1143232611570228</v>
      </c>
      <c r="BW349" t="b">
        <f t="shared" ca="1" si="230"/>
        <v>1</v>
      </c>
      <c r="BX349" t="b">
        <f ca="1">AND(BW349, AT349=COUNTA(Parties[Opponent Party]))</f>
        <v>1</v>
      </c>
      <c r="BY349" s="15" cm="1">
        <f t="array" aca="1" ref="BY349" ca="1">INDEX(ElementMultiplier, AA349, BB349)*100/AZ349</f>
        <v>5</v>
      </c>
      <c r="BZ349" s="19">
        <f t="shared" ca="1" si="205"/>
        <v>31</v>
      </c>
      <c r="CA349" s="19">
        <f t="shared" ca="1" si="206"/>
        <v>0</v>
      </c>
      <c r="CB349" s="19">
        <f t="shared" ca="1" si="207"/>
        <v>65</v>
      </c>
      <c r="CC349" s="19">
        <f t="shared" ca="1" si="208"/>
        <v>100</v>
      </c>
      <c r="CD349" s="19">
        <f t="shared" ca="1" si="209"/>
        <v>22</v>
      </c>
      <c r="CE349" s="19">
        <f t="shared" ca="1" si="210"/>
        <v>70</v>
      </c>
      <c r="CF349" t="str">
        <f t="shared" ca="1" si="231"/>
        <v>Player</v>
      </c>
    </row>
    <row r="350" spans="8:84">
      <c r="H350">
        <f t="shared" ca="1" si="211"/>
        <v>1</v>
      </c>
      <c r="I350" cm="1">
        <f t="array" aca="1" ref="I350" ca="1">IF(H350=H349, I349, INDEX(Parties[Player ID], H350))</f>
        <v>1</v>
      </c>
      <c r="J350" t="str" cm="1">
        <f t="array" aca="1" ref="J350" ca="1">IF(I350=I349,J349, INDEX(Monsters[Name], I350))</f>
        <v>Hades</v>
      </c>
      <c r="K350" cm="1">
        <f t="array" aca="1" ref="K350" ca="1">IF(AND($H350=$H349, CF349=""), AO349, INDEX(Monsters[Health], $I350))</f>
        <v>80</v>
      </c>
      <c r="L350" cm="1">
        <f t="array" aca="1" ref="L350" ca="1">IF(AND($H350=$H349, $CF349=""), AP349, INDEX(Monsters[Stamina], $I350))</f>
        <v>80</v>
      </c>
      <c r="M350" s="19" cm="1">
        <f t="array" aca="1" ref="M350" ca="1">IF(AND($H350=$H349, $CF349=""), AQ349, INDEX(Monsters[Attack], $I350))</f>
        <v>70</v>
      </c>
      <c r="N350" s="19" cm="1">
        <f t="array" aca="1" ref="N350" ca="1">IF(AND($H350=$H349, $CF349=""), AR349, INDEX(Monsters[Defense], $I350))</f>
        <v>65</v>
      </c>
      <c r="O350" s="19" cm="1">
        <f t="array" aca="1" ref="O350" ca="1">IF(AND($H350=$H349, $CF349=""), AS349, INDEX(Monsters[Luck], $I350))</f>
        <v>50</v>
      </c>
      <c r="P350" cm="1">
        <f t="array" aca="1" ref="P350" ca="1">IF(I350=I349, P349, MATCH(INDEX(Monsters[Element], I350), Elements, 0))</f>
        <v>1</v>
      </c>
      <c r="Q350" s="4" cm="1">
        <f t="array" aca="1" ref="Q350" ca="1">INDEX(Monsters[Chance to Use 2], I350)</f>
        <v>0.55000000000000004</v>
      </c>
      <c r="R350" cm="1">
        <f t="array" aca="1" ref="R350" ca="1">INDEX(Monsters[Ability 1 ID], I350)</f>
        <v>1</v>
      </c>
      <c r="S350" cm="1">
        <f t="array" aca="1" ref="S350" ca="1">INDEX(Monsters[Ability 2 ID], I350)</f>
        <v>7</v>
      </c>
      <c r="T350" cm="1">
        <f t="array" aca="1" ref="T350" ca="1">INDEX(Abilities[Stamina Cost], R350)</f>
        <v>5</v>
      </c>
      <c r="U350" cm="1">
        <f t="array" aca="1" ref="U350" ca="1">INDEX(Abilities[Stamina Cost], S350)</f>
        <v>5</v>
      </c>
      <c r="V350">
        <f t="shared" ca="1" si="212"/>
        <v>1</v>
      </c>
      <c r="W350">
        <f t="shared" ca="1" si="213"/>
        <v>5</v>
      </c>
      <c r="X350">
        <f t="shared" ca="1" si="214"/>
        <v>5</v>
      </c>
      <c r="Y350">
        <f t="shared" ca="1" si="215"/>
        <v>2</v>
      </c>
      <c r="Z350">
        <f t="shared" ca="1" si="216"/>
        <v>7</v>
      </c>
      <c r="AA350" s="19" cm="1">
        <f t="array" aca="1" ref="AA350" ca="1">INDEX(Abilities[Element ID], $Z350)</f>
        <v>3</v>
      </c>
      <c r="AB350" s="19" cm="1">
        <f t="array" aca="1" ref="AB350" ca="1">INDEX(Abilities[Stamina Cost], $Z350)</f>
        <v>5</v>
      </c>
      <c r="AC350" s="19" cm="1">
        <f t="array" aca="1" ref="AC350" ca="1">INDEX(Abilities[Min Damage], $Z350)</f>
        <v>5</v>
      </c>
      <c r="AD350" s="19" cm="1">
        <f t="array" aca="1" ref="AD350" ca="1">INDEX(Abilities[Max Damage], $Z350)</f>
        <v>10</v>
      </c>
      <c r="AE350" s="15">
        <f t="shared" ca="1" si="217"/>
        <v>4.699987171712638</v>
      </c>
      <c r="AF350" t="str" cm="1">
        <f t="array" aca="1" ref="AF350" ca="1">INDEX(Abilities[Special Effect], Z350)</f>
        <v>Fortify</v>
      </c>
      <c r="AG350" t="b" cm="1">
        <f t="array" aca="1" ref="AG350" ca="1">RAND() &lt;INDEX(Abilities[Effect Chance], Z350)*O350/100</f>
        <v>0</v>
      </c>
      <c r="AH350" t="str">
        <f t="shared" ca="1" si="218"/>
        <v/>
      </c>
      <c r="AI350" s="15">
        <f t="shared" ca="1" si="219"/>
        <v>4.699987171712638</v>
      </c>
      <c r="AJ350" s="15">
        <f t="shared" ca="1" si="197"/>
        <v>17.182276624840927</v>
      </c>
      <c r="AK350" t="b">
        <f t="shared" ca="1" si="220"/>
        <v>0</v>
      </c>
      <c r="AL350" t="b">
        <f ca="1">AND(AK350, H350=COUNTA(Parties[Player Party]))</f>
        <v>0</v>
      </c>
      <c r="AM350" s="15" cm="1">
        <f t="array" aca="1" ref="AM350" ca="1">INDEX(ElementMultiplier, BM350, P350)*100/N350</f>
        <v>1.5384615384615385</v>
      </c>
      <c r="AN350" s="15">
        <f t="shared" ca="1" si="198"/>
        <v>26</v>
      </c>
      <c r="AO350" s="19">
        <f t="shared" ca="1" si="199"/>
        <v>54</v>
      </c>
      <c r="AP350" s="19">
        <f t="shared" ca="1" si="200"/>
        <v>75</v>
      </c>
      <c r="AQ350" s="19">
        <f t="shared" ca="1" si="201"/>
        <v>70</v>
      </c>
      <c r="AR350" s="19">
        <f t="shared" ca="1" si="202"/>
        <v>65</v>
      </c>
      <c r="AS350" s="19">
        <f t="shared" ca="1" si="203"/>
        <v>50</v>
      </c>
      <c r="AT350">
        <f t="shared" ca="1" si="221"/>
        <v>1</v>
      </c>
      <c r="AU350" cm="1">
        <f t="array" aca="1" ref="AU350" ca="1">IF(AT350=AT349, AU349, INDEX(Parties[Opponent ID], AT350))</f>
        <v>8</v>
      </c>
      <c r="AV350" t="str" cm="1">
        <f t="array" aca="1" ref="AV350" ca="1">IF(AU350=AU349,AV349, INDEX(Monsters[Name], AU350))</f>
        <v>Ripper</v>
      </c>
      <c r="AW350" cm="1">
        <f t="array" aca="1" ref="AW350" ca="1">IF(AND($AT350=$AT349, $CF349=""), CA349, INDEX(Monsters[Health], $AU350))</f>
        <v>120</v>
      </c>
      <c r="AX350" cm="1">
        <f t="array" aca="1" ref="AX350" ca="1">IF(AND($AT350=$AT349, $CF349=""), CB349, INDEX(Monsters[Stamina], $AU350))</f>
        <v>90</v>
      </c>
      <c r="AY350" s="19" cm="1">
        <f t="array" aca="1" ref="AY350" ca="1">IF(AND($AT350=$AT349, $CF349=""), CC349, INDEX(Monsters[Attack], $AU350))</f>
        <v>100</v>
      </c>
      <c r="AZ350" s="19" cm="1">
        <f t="array" aca="1" ref="AZ350" ca="1">IF(AND($AT350=$AT349, $CF349=""), CD349, INDEX(Monsters[Defense], $AU350))</f>
        <v>18</v>
      </c>
      <c r="BA350" s="19" cm="1">
        <f t="array" aca="1" ref="BA350" ca="1">IF(AND($AT350=$AT349, $CF349=""), CE349, INDEX(Monsters[Luck], $AU350))</f>
        <v>70</v>
      </c>
      <c r="BB350" cm="1">
        <f t="array" aca="1" ref="BB350" ca="1">IF(AU350=AU349, BB349, MATCH(INDEX(Monsters[Element], AU350), Elements, 0))</f>
        <v>6</v>
      </c>
      <c r="BC350" s="4" cm="1">
        <f t="array" aca="1" ref="BC350" ca="1">INDEX(Monsters[Chance to Use 2], AU350)</f>
        <v>0.25</v>
      </c>
      <c r="BD350" cm="1">
        <f t="array" aca="1" ref="BD350" ca="1">INDEX(Monsters[Ability 1 ID], AU350)</f>
        <v>7</v>
      </c>
      <c r="BE350" cm="1">
        <f t="array" aca="1" ref="BE350" ca="1">INDEX(Monsters[Ability 2 ID], AU350)</f>
        <v>2</v>
      </c>
      <c r="BF350" cm="1">
        <f t="array" aca="1" ref="BF350" ca="1">INDEX(Abilities[Stamina Cost], BD350)</f>
        <v>5</v>
      </c>
      <c r="BG350" cm="1">
        <f t="array" aca="1" ref="BG350" ca="1">INDEX(Abilities[Stamina Cost], BE350)</f>
        <v>6</v>
      </c>
      <c r="BH350">
        <f t="shared" ca="1" si="222"/>
        <v>1</v>
      </c>
      <c r="BI350">
        <f t="shared" ca="1" si="223"/>
        <v>5</v>
      </c>
      <c r="BJ350">
        <f t="shared" ca="1" si="224"/>
        <v>6</v>
      </c>
      <c r="BK350">
        <f t="shared" ca="1" si="225"/>
        <v>2</v>
      </c>
      <c r="BL350">
        <f t="shared" ca="1" si="226"/>
        <v>2</v>
      </c>
      <c r="BM350" s="19" cm="1">
        <f t="array" aca="1" ref="BM350" ca="1">INDEX(Abilities[Element ID], $BL350)</f>
        <v>1</v>
      </c>
      <c r="BN350" s="19" cm="1">
        <f t="array" aca="1" ref="BN350" ca="1">INDEX(Abilities[Stamina Cost], $BL350)</f>
        <v>6</v>
      </c>
      <c r="BO350" s="19" cm="1">
        <f t="array" aca="1" ref="BO350" ca="1">INDEX(Abilities[Min Damage], $BL350)</f>
        <v>10</v>
      </c>
      <c r="BP350" s="19" cm="1">
        <f t="array" aca="1" ref="BP350" ca="1">INDEX(Abilities[Max Damage], $BL350)</f>
        <v>25</v>
      </c>
      <c r="BQ350" s="15">
        <f t="shared" ca="1" si="227"/>
        <v>17.182276624840927</v>
      </c>
      <c r="BR350" t="str" cm="1">
        <f t="array" aca="1" ref="BR350" ca="1">INDEX(Abilities[Special Effect], BL350)</f>
        <v>Sunder</v>
      </c>
      <c r="BS350" t="b" cm="1">
        <f t="array" aca="1" ref="BS350" ca="1">RAND() &lt;INDEX(Abilities[Effect Chance], BL350)*BA350/100</f>
        <v>0</v>
      </c>
      <c r="BT350" t="str">
        <f t="shared" ca="1" si="228"/>
        <v/>
      </c>
      <c r="BU350" s="15">
        <f t="shared" ca="1" si="229"/>
        <v>17.182276624840927</v>
      </c>
      <c r="BV350" s="15">
        <f t="shared" ca="1" si="204"/>
        <v>4.699987171712638</v>
      </c>
      <c r="BW350" t="b">
        <f t="shared" ca="1" si="230"/>
        <v>0</v>
      </c>
      <c r="BX350" t="b">
        <f ca="1">AND(BW350, AT350=COUNTA(Parties[Opponent Party]))</f>
        <v>0</v>
      </c>
      <c r="BY350" s="15" cm="1">
        <f t="array" aca="1" ref="BY350" ca="1">INDEX(ElementMultiplier, AA350, BB350)*100/AZ350</f>
        <v>5.5555555555555554</v>
      </c>
      <c r="BZ350" s="19">
        <f t="shared" ca="1" si="205"/>
        <v>26</v>
      </c>
      <c r="CA350" s="19">
        <f t="shared" ca="1" si="206"/>
        <v>94</v>
      </c>
      <c r="CB350" s="19">
        <f t="shared" ca="1" si="207"/>
        <v>84</v>
      </c>
      <c r="CC350" s="19">
        <f t="shared" ca="1" si="208"/>
        <v>100</v>
      </c>
      <c r="CD350" s="19">
        <f t="shared" ca="1" si="209"/>
        <v>18</v>
      </c>
      <c r="CE350" s="19">
        <f t="shared" ca="1" si="210"/>
        <v>70</v>
      </c>
      <c r="CF350" t="str">
        <f t="shared" ca="1" si="231"/>
        <v/>
      </c>
    </row>
    <row r="351" spans="8:84">
      <c r="H351">
        <f t="shared" ca="1" si="211"/>
        <v>1</v>
      </c>
      <c r="I351" cm="1">
        <f t="array" aca="1" ref="I351" ca="1">IF(H351=H350, I350, INDEX(Parties[Player ID], H351))</f>
        <v>1</v>
      </c>
      <c r="J351" t="str" cm="1">
        <f t="array" aca="1" ref="J351" ca="1">IF(I351=I350,J350, INDEX(Monsters[Name], I351))</f>
        <v>Hades</v>
      </c>
      <c r="K351" cm="1">
        <f t="array" aca="1" ref="K351" ca="1">IF(AND($H351=$H350, CF350=""), AO350, INDEX(Monsters[Health], $I351))</f>
        <v>54</v>
      </c>
      <c r="L351" cm="1">
        <f t="array" aca="1" ref="L351" ca="1">IF(AND($H351=$H350, $CF350=""), AP350, INDEX(Monsters[Stamina], $I351))</f>
        <v>75</v>
      </c>
      <c r="M351" s="19" cm="1">
        <f t="array" aca="1" ref="M351" ca="1">IF(AND($H351=$H350, $CF350=""), AQ350, INDEX(Monsters[Attack], $I351))</f>
        <v>70</v>
      </c>
      <c r="N351" s="19" cm="1">
        <f t="array" aca="1" ref="N351" ca="1">IF(AND($H351=$H350, $CF350=""), AR350, INDEX(Monsters[Defense], $I351))</f>
        <v>65</v>
      </c>
      <c r="O351" s="19" cm="1">
        <f t="array" aca="1" ref="O351" ca="1">IF(AND($H351=$H350, $CF350=""), AS350, INDEX(Monsters[Luck], $I351))</f>
        <v>50</v>
      </c>
      <c r="P351" cm="1">
        <f t="array" aca="1" ref="P351" ca="1">IF(I351=I350, P350, MATCH(INDEX(Monsters[Element], I351), Elements, 0))</f>
        <v>1</v>
      </c>
      <c r="Q351" s="4" cm="1">
        <f t="array" aca="1" ref="Q351" ca="1">INDEX(Monsters[Chance to Use 2], I351)</f>
        <v>0.55000000000000004</v>
      </c>
      <c r="R351" cm="1">
        <f t="array" aca="1" ref="R351" ca="1">INDEX(Monsters[Ability 1 ID], I351)</f>
        <v>1</v>
      </c>
      <c r="S351" cm="1">
        <f t="array" aca="1" ref="S351" ca="1">INDEX(Monsters[Ability 2 ID], I351)</f>
        <v>7</v>
      </c>
      <c r="T351" cm="1">
        <f t="array" aca="1" ref="T351" ca="1">INDEX(Abilities[Stamina Cost], R351)</f>
        <v>5</v>
      </c>
      <c r="U351" cm="1">
        <f t="array" aca="1" ref="U351" ca="1">INDEX(Abilities[Stamina Cost], S351)</f>
        <v>5</v>
      </c>
      <c r="V351">
        <f t="shared" ca="1" si="212"/>
        <v>1</v>
      </c>
      <c r="W351">
        <f t="shared" ca="1" si="213"/>
        <v>5</v>
      </c>
      <c r="X351">
        <f t="shared" ca="1" si="214"/>
        <v>5</v>
      </c>
      <c r="Y351">
        <f t="shared" ca="1" si="215"/>
        <v>2</v>
      </c>
      <c r="Z351">
        <f t="shared" ca="1" si="216"/>
        <v>7</v>
      </c>
      <c r="AA351" s="19" cm="1">
        <f t="array" aca="1" ref="AA351" ca="1">INDEX(Abilities[Element ID], $Z351)</f>
        <v>3</v>
      </c>
      <c r="AB351" s="19" cm="1">
        <f t="array" aca="1" ref="AB351" ca="1">INDEX(Abilities[Stamina Cost], $Z351)</f>
        <v>5</v>
      </c>
      <c r="AC351" s="19" cm="1">
        <f t="array" aca="1" ref="AC351" ca="1">INDEX(Abilities[Min Damage], $Z351)</f>
        <v>5</v>
      </c>
      <c r="AD351" s="19" cm="1">
        <f t="array" aca="1" ref="AD351" ca="1">INDEX(Abilities[Max Damage], $Z351)</f>
        <v>10</v>
      </c>
      <c r="AE351" s="15">
        <f t="shared" ca="1" si="217"/>
        <v>6.0528840284232146</v>
      </c>
      <c r="AF351" t="str" cm="1">
        <f t="array" aca="1" ref="AF351" ca="1">INDEX(Abilities[Special Effect], Z351)</f>
        <v>Fortify</v>
      </c>
      <c r="AG351" t="b" cm="1">
        <f t="array" aca="1" ref="AG351" ca="1">RAND() &lt;INDEX(Abilities[Effect Chance], Z351)*O351/100</f>
        <v>1</v>
      </c>
      <c r="AH351" t="str">
        <f t="shared" ca="1" si="218"/>
        <v>Fortify</v>
      </c>
      <c r="AI351" s="15">
        <f t="shared" ca="1" si="219"/>
        <v>6.0528840284232146</v>
      </c>
      <c r="AJ351" s="15">
        <f t="shared" ca="1" si="197"/>
        <v>11.645494731842454</v>
      </c>
      <c r="AK351" t="b">
        <f t="shared" ca="1" si="220"/>
        <v>0</v>
      </c>
      <c r="AL351" t="b">
        <f ca="1">AND(AK351, H351=COUNTA(Parties[Player Party]))</f>
        <v>0</v>
      </c>
      <c r="AM351" s="15" cm="1">
        <f t="array" aca="1" ref="AM351" ca="1">INDEX(ElementMultiplier, BM351, P351)*100/N351</f>
        <v>1.5384615384615385</v>
      </c>
      <c r="AN351" s="15">
        <f t="shared" ca="1" si="198"/>
        <v>18</v>
      </c>
      <c r="AO351" s="19">
        <f t="shared" ca="1" si="199"/>
        <v>36</v>
      </c>
      <c r="AP351" s="19">
        <f t="shared" ca="1" si="200"/>
        <v>70</v>
      </c>
      <c r="AQ351" s="19">
        <f t="shared" ca="1" si="201"/>
        <v>70</v>
      </c>
      <c r="AR351" s="19">
        <f t="shared" ca="1" si="202"/>
        <v>72</v>
      </c>
      <c r="AS351" s="19">
        <f t="shared" ca="1" si="203"/>
        <v>50</v>
      </c>
      <c r="AT351">
        <f t="shared" ca="1" si="221"/>
        <v>1</v>
      </c>
      <c r="AU351" cm="1">
        <f t="array" aca="1" ref="AU351" ca="1">IF(AT351=AT350, AU350, INDEX(Parties[Opponent ID], AT351))</f>
        <v>8</v>
      </c>
      <c r="AV351" t="str" cm="1">
        <f t="array" aca="1" ref="AV351" ca="1">IF(AU351=AU350,AV350, INDEX(Monsters[Name], AU351))</f>
        <v>Ripper</v>
      </c>
      <c r="AW351" cm="1">
        <f t="array" aca="1" ref="AW351" ca="1">IF(AND($AT351=$AT350, $CF350=""), CA350, INDEX(Monsters[Health], $AU351))</f>
        <v>94</v>
      </c>
      <c r="AX351" cm="1">
        <f t="array" aca="1" ref="AX351" ca="1">IF(AND($AT351=$AT350, $CF350=""), CB350, INDEX(Monsters[Stamina], $AU351))</f>
        <v>84</v>
      </c>
      <c r="AY351" s="19" cm="1">
        <f t="array" aca="1" ref="AY351" ca="1">IF(AND($AT351=$AT350, $CF350=""), CC350, INDEX(Monsters[Attack], $AU351))</f>
        <v>100</v>
      </c>
      <c r="AZ351" s="19" cm="1">
        <f t="array" aca="1" ref="AZ351" ca="1">IF(AND($AT351=$AT350, $CF350=""), CD350, INDEX(Monsters[Defense], $AU351))</f>
        <v>18</v>
      </c>
      <c r="BA351" s="19" cm="1">
        <f t="array" aca="1" ref="BA351" ca="1">IF(AND($AT351=$AT350, $CF350=""), CE350, INDEX(Monsters[Luck], $AU351))</f>
        <v>70</v>
      </c>
      <c r="BB351" cm="1">
        <f t="array" aca="1" ref="BB351" ca="1">IF(AU351=AU350, BB350, MATCH(INDEX(Monsters[Element], AU351), Elements, 0))</f>
        <v>6</v>
      </c>
      <c r="BC351" s="4" cm="1">
        <f t="array" aca="1" ref="BC351" ca="1">INDEX(Monsters[Chance to Use 2], AU351)</f>
        <v>0.25</v>
      </c>
      <c r="BD351" cm="1">
        <f t="array" aca="1" ref="BD351" ca="1">INDEX(Monsters[Ability 1 ID], AU351)</f>
        <v>7</v>
      </c>
      <c r="BE351" cm="1">
        <f t="array" aca="1" ref="BE351" ca="1">INDEX(Monsters[Ability 2 ID], AU351)</f>
        <v>2</v>
      </c>
      <c r="BF351" cm="1">
        <f t="array" aca="1" ref="BF351" ca="1">INDEX(Abilities[Stamina Cost], BD351)</f>
        <v>5</v>
      </c>
      <c r="BG351" cm="1">
        <f t="array" aca="1" ref="BG351" ca="1">INDEX(Abilities[Stamina Cost], BE351)</f>
        <v>6</v>
      </c>
      <c r="BH351">
        <f t="shared" ca="1" si="222"/>
        <v>1</v>
      </c>
      <c r="BI351">
        <f t="shared" ca="1" si="223"/>
        <v>5</v>
      </c>
      <c r="BJ351">
        <f t="shared" ca="1" si="224"/>
        <v>6</v>
      </c>
      <c r="BK351">
        <f t="shared" ca="1" si="225"/>
        <v>2</v>
      </c>
      <c r="BL351">
        <f t="shared" ca="1" si="226"/>
        <v>2</v>
      </c>
      <c r="BM351" s="19" cm="1">
        <f t="array" aca="1" ref="BM351" ca="1">INDEX(Abilities[Element ID], $BL351)</f>
        <v>1</v>
      </c>
      <c r="BN351" s="19" cm="1">
        <f t="array" aca="1" ref="BN351" ca="1">INDEX(Abilities[Stamina Cost], $BL351)</f>
        <v>6</v>
      </c>
      <c r="BO351" s="19" cm="1">
        <f t="array" aca="1" ref="BO351" ca="1">INDEX(Abilities[Min Damage], $BL351)</f>
        <v>10</v>
      </c>
      <c r="BP351" s="19" cm="1">
        <f t="array" aca="1" ref="BP351" ca="1">INDEX(Abilities[Max Damage], $BL351)</f>
        <v>25</v>
      </c>
      <c r="BQ351" s="15">
        <f t="shared" ca="1" si="227"/>
        <v>11.645494731842454</v>
      </c>
      <c r="BR351" t="str" cm="1">
        <f t="array" aca="1" ref="BR351" ca="1">INDEX(Abilities[Special Effect], BL351)</f>
        <v>Sunder</v>
      </c>
      <c r="BS351" t="b" cm="1">
        <f t="array" aca="1" ref="BS351" ca="1">RAND() &lt;INDEX(Abilities[Effect Chance], BL351)*BA351/100</f>
        <v>0</v>
      </c>
      <c r="BT351" t="str">
        <f t="shared" ca="1" si="228"/>
        <v/>
      </c>
      <c r="BU351" s="15">
        <f t="shared" ca="1" si="229"/>
        <v>11.645494731842454</v>
      </c>
      <c r="BV351" s="15">
        <f t="shared" ca="1" si="204"/>
        <v>6.0528840284232146</v>
      </c>
      <c r="BW351" t="b">
        <f t="shared" ca="1" si="230"/>
        <v>0</v>
      </c>
      <c r="BX351" t="b">
        <f ca="1">AND(BW351, AT351=COUNTA(Parties[Opponent Party]))</f>
        <v>0</v>
      </c>
      <c r="BY351" s="15" cm="1">
        <f t="array" aca="1" ref="BY351" ca="1">INDEX(ElementMultiplier, AA351, BB351)*100/AZ351</f>
        <v>5.5555555555555554</v>
      </c>
      <c r="BZ351" s="19">
        <f t="shared" ca="1" si="205"/>
        <v>34</v>
      </c>
      <c r="CA351" s="19">
        <f t="shared" ca="1" si="206"/>
        <v>60</v>
      </c>
      <c r="CB351" s="19">
        <f t="shared" ca="1" si="207"/>
        <v>78</v>
      </c>
      <c r="CC351" s="19">
        <f t="shared" ca="1" si="208"/>
        <v>100</v>
      </c>
      <c r="CD351" s="19">
        <f t="shared" ca="1" si="209"/>
        <v>18</v>
      </c>
      <c r="CE351" s="19">
        <f t="shared" ca="1" si="210"/>
        <v>70</v>
      </c>
      <c r="CF351" t="str">
        <f t="shared" ca="1" si="231"/>
        <v/>
      </c>
    </row>
    <row r="352" spans="8:84">
      <c r="H352">
        <f t="shared" ca="1" si="211"/>
        <v>1</v>
      </c>
      <c r="I352" cm="1">
        <f t="array" aca="1" ref="I352" ca="1">IF(H352=H351, I351, INDEX(Parties[Player ID], H352))</f>
        <v>1</v>
      </c>
      <c r="J352" t="str" cm="1">
        <f t="array" aca="1" ref="J352" ca="1">IF(I352=I351,J351, INDEX(Monsters[Name], I352))</f>
        <v>Hades</v>
      </c>
      <c r="K352" cm="1">
        <f t="array" aca="1" ref="K352" ca="1">IF(AND($H352=$H351, CF351=""), AO351, INDEX(Monsters[Health], $I352))</f>
        <v>36</v>
      </c>
      <c r="L352" cm="1">
        <f t="array" aca="1" ref="L352" ca="1">IF(AND($H352=$H351, $CF351=""), AP351, INDEX(Monsters[Stamina], $I352))</f>
        <v>70</v>
      </c>
      <c r="M352" s="19" cm="1">
        <f t="array" aca="1" ref="M352" ca="1">IF(AND($H352=$H351, $CF351=""), AQ351, INDEX(Monsters[Attack], $I352))</f>
        <v>70</v>
      </c>
      <c r="N352" s="19" cm="1">
        <f t="array" aca="1" ref="N352" ca="1">IF(AND($H352=$H351, $CF351=""), AR351, INDEX(Monsters[Defense], $I352))</f>
        <v>72</v>
      </c>
      <c r="O352" s="19" cm="1">
        <f t="array" aca="1" ref="O352" ca="1">IF(AND($H352=$H351, $CF351=""), AS351, INDEX(Monsters[Luck], $I352))</f>
        <v>50</v>
      </c>
      <c r="P352" cm="1">
        <f t="array" aca="1" ref="P352" ca="1">IF(I352=I351, P351, MATCH(INDEX(Monsters[Element], I352), Elements, 0))</f>
        <v>1</v>
      </c>
      <c r="Q352" s="4" cm="1">
        <f t="array" aca="1" ref="Q352" ca="1">INDEX(Monsters[Chance to Use 2], I352)</f>
        <v>0.55000000000000004</v>
      </c>
      <c r="R352" cm="1">
        <f t="array" aca="1" ref="R352" ca="1">INDEX(Monsters[Ability 1 ID], I352)</f>
        <v>1</v>
      </c>
      <c r="S352" cm="1">
        <f t="array" aca="1" ref="S352" ca="1">INDEX(Monsters[Ability 2 ID], I352)</f>
        <v>7</v>
      </c>
      <c r="T352" cm="1">
        <f t="array" aca="1" ref="T352" ca="1">INDEX(Abilities[Stamina Cost], R352)</f>
        <v>5</v>
      </c>
      <c r="U352" cm="1">
        <f t="array" aca="1" ref="U352" ca="1">INDEX(Abilities[Stamina Cost], S352)</f>
        <v>5</v>
      </c>
      <c r="V352">
        <f t="shared" ca="1" si="212"/>
        <v>1</v>
      </c>
      <c r="W352">
        <f t="shared" ca="1" si="213"/>
        <v>5</v>
      </c>
      <c r="X352">
        <f t="shared" ca="1" si="214"/>
        <v>5</v>
      </c>
      <c r="Y352">
        <f t="shared" ca="1" si="215"/>
        <v>1</v>
      </c>
      <c r="Z352">
        <f t="shared" ca="1" si="216"/>
        <v>1</v>
      </c>
      <c r="AA352" s="19" cm="1">
        <f t="array" aca="1" ref="AA352" ca="1">INDEX(Abilities[Element ID], $Z352)</f>
        <v>1</v>
      </c>
      <c r="AB352" s="19" cm="1">
        <f t="array" aca="1" ref="AB352" ca="1">INDEX(Abilities[Stamina Cost], $Z352)</f>
        <v>5</v>
      </c>
      <c r="AC352" s="19" cm="1">
        <f t="array" aca="1" ref="AC352" ca="1">INDEX(Abilities[Min Damage], $Z352)</f>
        <v>3.5</v>
      </c>
      <c r="AD352" s="19" cm="1">
        <f t="array" aca="1" ref="AD352" ca="1">INDEX(Abilities[Max Damage], $Z352)</f>
        <v>10</v>
      </c>
      <c r="AE352" s="15">
        <f t="shared" ca="1" si="217"/>
        <v>5.4386488239482835</v>
      </c>
      <c r="AF352" t="str" cm="1">
        <f t="array" aca="1" ref="AF352" ca="1">INDEX(Abilities[Special Effect], Z352)</f>
        <v>Hit Chance</v>
      </c>
      <c r="AG352" t="b" cm="1">
        <f t="array" aca="1" ref="AG352" ca="1">RAND() &lt;INDEX(Abilities[Effect Chance], Z352)*O352/100</f>
        <v>1</v>
      </c>
      <c r="AH352" t="str">
        <f t="shared" ca="1" si="218"/>
        <v>Hit Chance</v>
      </c>
      <c r="AI352" s="15">
        <f t="shared" ca="1" si="219"/>
        <v>5.4386488239482835</v>
      </c>
      <c r="AJ352" s="15">
        <f t="shared" ca="1" si="197"/>
        <v>7.6371558133560438</v>
      </c>
      <c r="AK352" t="b">
        <f t="shared" ca="1" si="220"/>
        <v>0</v>
      </c>
      <c r="AL352" t="b">
        <f ca="1">AND(AK352, H352=COUNTA(Parties[Player Party]))</f>
        <v>0</v>
      </c>
      <c r="AM352" s="15" cm="1">
        <f t="array" aca="1" ref="AM352" ca="1">INDEX(ElementMultiplier, BM352, P352)*100/N352</f>
        <v>0.69444444444444442</v>
      </c>
      <c r="AN352" s="15">
        <f t="shared" ca="1" si="198"/>
        <v>5</v>
      </c>
      <c r="AO352" s="19">
        <f t="shared" ca="1" si="199"/>
        <v>31</v>
      </c>
      <c r="AP352" s="19">
        <f t="shared" ca="1" si="200"/>
        <v>65</v>
      </c>
      <c r="AQ352" s="19">
        <f t="shared" ca="1" si="201"/>
        <v>70</v>
      </c>
      <c r="AR352" s="19">
        <f t="shared" ca="1" si="202"/>
        <v>72</v>
      </c>
      <c r="AS352" s="19">
        <f t="shared" ca="1" si="203"/>
        <v>50</v>
      </c>
      <c r="AT352">
        <f t="shared" ca="1" si="221"/>
        <v>1</v>
      </c>
      <c r="AU352" cm="1">
        <f t="array" aca="1" ref="AU352" ca="1">IF(AT352=AT351, AU351, INDEX(Parties[Opponent ID], AT352))</f>
        <v>8</v>
      </c>
      <c r="AV352" t="str" cm="1">
        <f t="array" aca="1" ref="AV352" ca="1">IF(AU352=AU351,AV351, INDEX(Monsters[Name], AU352))</f>
        <v>Ripper</v>
      </c>
      <c r="AW352" cm="1">
        <f t="array" aca="1" ref="AW352" ca="1">IF(AND($AT352=$AT351, $CF351=""), CA351, INDEX(Monsters[Health], $AU352))</f>
        <v>60</v>
      </c>
      <c r="AX352" cm="1">
        <f t="array" aca="1" ref="AX352" ca="1">IF(AND($AT352=$AT351, $CF351=""), CB351, INDEX(Monsters[Stamina], $AU352))</f>
        <v>78</v>
      </c>
      <c r="AY352" s="19" cm="1">
        <f t="array" aca="1" ref="AY352" ca="1">IF(AND($AT352=$AT351, $CF351=""), CC351, INDEX(Monsters[Attack], $AU352))</f>
        <v>100</v>
      </c>
      <c r="AZ352" s="19" cm="1">
        <f t="array" aca="1" ref="AZ352" ca="1">IF(AND($AT352=$AT351, $CF351=""), CD351, INDEX(Monsters[Defense], $AU352))</f>
        <v>18</v>
      </c>
      <c r="BA352" s="19" cm="1">
        <f t="array" aca="1" ref="BA352" ca="1">IF(AND($AT352=$AT351, $CF351=""), CE351, INDEX(Monsters[Luck], $AU352))</f>
        <v>70</v>
      </c>
      <c r="BB352" cm="1">
        <f t="array" aca="1" ref="BB352" ca="1">IF(AU352=AU351, BB351, MATCH(INDEX(Monsters[Element], AU352), Elements, 0))</f>
        <v>6</v>
      </c>
      <c r="BC352" s="4" cm="1">
        <f t="array" aca="1" ref="BC352" ca="1">INDEX(Monsters[Chance to Use 2], AU352)</f>
        <v>0.25</v>
      </c>
      <c r="BD352" cm="1">
        <f t="array" aca="1" ref="BD352" ca="1">INDEX(Monsters[Ability 1 ID], AU352)</f>
        <v>7</v>
      </c>
      <c r="BE352" cm="1">
        <f t="array" aca="1" ref="BE352" ca="1">INDEX(Monsters[Ability 2 ID], AU352)</f>
        <v>2</v>
      </c>
      <c r="BF352" cm="1">
        <f t="array" aca="1" ref="BF352" ca="1">INDEX(Abilities[Stamina Cost], BD352)</f>
        <v>5</v>
      </c>
      <c r="BG352" cm="1">
        <f t="array" aca="1" ref="BG352" ca="1">INDEX(Abilities[Stamina Cost], BE352)</f>
        <v>6</v>
      </c>
      <c r="BH352">
        <f t="shared" ca="1" si="222"/>
        <v>1</v>
      </c>
      <c r="BI352">
        <f t="shared" ca="1" si="223"/>
        <v>5</v>
      </c>
      <c r="BJ352">
        <f t="shared" ca="1" si="224"/>
        <v>6</v>
      </c>
      <c r="BK352">
        <f t="shared" ca="1" si="225"/>
        <v>1</v>
      </c>
      <c r="BL352">
        <f t="shared" ca="1" si="226"/>
        <v>7</v>
      </c>
      <c r="BM352" s="19" cm="1">
        <f t="array" aca="1" ref="BM352" ca="1">INDEX(Abilities[Element ID], $BL352)</f>
        <v>3</v>
      </c>
      <c r="BN352" s="19" cm="1">
        <f t="array" aca="1" ref="BN352" ca="1">INDEX(Abilities[Stamina Cost], $BL352)</f>
        <v>5</v>
      </c>
      <c r="BO352" s="19" cm="1">
        <f t="array" aca="1" ref="BO352" ca="1">INDEX(Abilities[Min Damage], $BL352)</f>
        <v>5</v>
      </c>
      <c r="BP352" s="19" cm="1">
        <f t="array" aca="1" ref="BP352" ca="1">INDEX(Abilities[Max Damage], $BL352)</f>
        <v>10</v>
      </c>
      <c r="BQ352" s="15">
        <f t="shared" ca="1" si="227"/>
        <v>7.6371558133560438</v>
      </c>
      <c r="BR352" t="str" cm="1">
        <f t="array" aca="1" ref="BR352" ca="1">INDEX(Abilities[Special Effect], BL352)</f>
        <v>Fortify</v>
      </c>
      <c r="BS352" t="b" cm="1">
        <f t="array" aca="1" ref="BS352" ca="1">RAND() &lt;INDEX(Abilities[Effect Chance], BL352)*BA352/100</f>
        <v>0</v>
      </c>
      <c r="BT352" t="str">
        <f t="shared" ca="1" si="228"/>
        <v/>
      </c>
      <c r="BU352" s="15">
        <f t="shared" ca="1" si="229"/>
        <v>7.6371558133560438</v>
      </c>
      <c r="BV352" s="15">
        <f t="shared" ca="1" si="204"/>
        <v>5.4386488239482835</v>
      </c>
      <c r="BW352" t="b">
        <f t="shared" ca="1" si="230"/>
        <v>0</v>
      </c>
      <c r="BX352" t="b">
        <f ca="1">AND(BW352, AT352=COUNTA(Parties[Opponent Party]))</f>
        <v>0</v>
      </c>
      <c r="BY352" s="15" cm="1">
        <f t="array" aca="1" ref="BY352" ca="1">INDEX(ElementMultiplier, AA352, BB352)*100/AZ352</f>
        <v>8.3333333333333339</v>
      </c>
      <c r="BZ352" s="19">
        <f t="shared" ca="1" si="205"/>
        <v>45</v>
      </c>
      <c r="CA352" s="19">
        <f t="shared" ca="1" si="206"/>
        <v>15</v>
      </c>
      <c r="CB352" s="19">
        <f t="shared" ca="1" si="207"/>
        <v>73</v>
      </c>
      <c r="CC352" s="19">
        <f t="shared" ca="1" si="208"/>
        <v>100</v>
      </c>
      <c r="CD352" s="19">
        <f t="shared" ca="1" si="209"/>
        <v>18</v>
      </c>
      <c r="CE352" s="19">
        <f t="shared" ca="1" si="210"/>
        <v>70</v>
      </c>
      <c r="CF352" t="str">
        <f t="shared" ca="1" si="231"/>
        <v/>
      </c>
    </row>
    <row r="353" spans="8:84">
      <c r="H353">
        <f t="shared" ca="1" si="211"/>
        <v>1</v>
      </c>
      <c r="I353" cm="1">
        <f t="array" aca="1" ref="I353" ca="1">IF(H353=H352, I352, INDEX(Parties[Player ID], H353))</f>
        <v>1</v>
      </c>
      <c r="J353" t="str" cm="1">
        <f t="array" aca="1" ref="J353" ca="1">IF(I353=I352,J352, INDEX(Monsters[Name], I353))</f>
        <v>Hades</v>
      </c>
      <c r="K353" cm="1">
        <f t="array" aca="1" ref="K353" ca="1">IF(AND($H353=$H352, CF352=""), AO352, INDEX(Monsters[Health], $I353))</f>
        <v>31</v>
      </c>
      <c r="L353" cm="1">
        <f t="array" aca="1" ref="L353" ca="1">IF(AND($H353=$H352, $CF352=""), AP352, INDEX(Monsters[Stamina], $I353))</f>
        <v>65</v>
      </c>
      <c r="M353" s="19" cm="1">
        <f t="array" aca="1" ref="M353" ca="1">IF(AND($H353=$H352, $CF352=""), AQ352, INDEX(Monsters[Attack], $I353))</f>
        <v>70</v>
      </c>
      <c r="N353" s="19" cm="1">
        <f t="array" aca="1" ref="N353" ca="1">IF(AND($H353=$H352, $CF352=""), AR352, INDEX(Monsters[Defense], $I353))</f>
        <v>72</v>
      </c>
      <c r="O353" s="19" cm="1">
        <f t="array" aca="1" ref="O353" ca="1">IF(AND($H353=$H352, $CF352=""), AS352, INDEX(Monsters[Luck], $I353))</f>
        <v>50</v>
      </c>
      <c r="P353" cm="1">
        <f t="array" aca="1" ref="P353" ca="1">IF(I353=I352, P352, MATCH(INDEX(Monsters[Element], I353), Elements, 0))</f>
        <v>1</v>
      </c>
      <c r="Q353" s="4" cm="1">
        <f t="array" aca="1" ref="Q353" ca="1">INDEX(Monsters[Chance to Use 2], I353)</f>
        <v>0.55000000000000004</v>
      </c>
      <c r="R353" cm="1">
        <f t="array" aca="1" ref="R353" ca="1">INDEX(Monsters[Ability 1 ID], I353)</f>
        <v>1</v>
      </c>
      <c r="S353" cm="1">
        <f t="array" aca="1" ref="S353" ca="1">INDEX(Monsters[Ability 2 ID], I353)</f>
        <v>7</v>
      </c>
      <c r="T353" cm="1">
        <f t="array" aca="1" ref="T353" ca="1">INDEX(Abilities[Stamina Cost], R353)</f>
        <v>5</v>
      </c>
      <c r="U353" cm="1">
        <f t="array" aca="1" ref="U353" ca="1">INDEX(Abilities[Stamina Cost], S353)</f>
        <v>5</v>
      </c>
      <c r="V353">
        <f t="shared" ca="1" si="212"/>
        <v>1</v>
      </c>
      <c r="W353">
        <f t="shared" ca="1" si="213"/>
        <v>5</v>
      </c>
      <c r="X353">
        <f t="shared" ca="1" si="214"/>
        <v>5</v>
      </c>
      <c r="Y353">
        <f t="shared" ca="1" si="215"/>
        <v>1</v>
      </c>
      <c r="Z353">
        <f t="shared" ca="1" si="216"/>
        <v>1</v>
      </c>
      <c r="AA353" s="19" cm="1">
        <f t="array" aca="1" ref="AA353" ca="1">INDEX(Abilities[Element ID], $Z353)</f>
        <v>1</v>
      </c>
      <c r="AB353" s="19" cm="1">
        <f t="array" aca="1" ref="AB353" ca="1">INDEX(Abilities[Stamina Cost], $Z353)</f>
        <v>5</v>
      </c>
      <c r="AC353" s="19" cm="1">
        <f t="array" aca="1" ref="AC353" ca="1">INDEX(Abilities[Min Damage], $Z353)</f>
        <v>3.5</v>
      </c>
      <c r="AD353" s="19" cm="1">
        <f t="array" aca="1" ref="AD353" ca="1">INDEX(Abilities[Max Damage], $Z353)</f>
        <v>10</v>
      </c>
      <c r="AE353" s="15">
        <f t="shared" ca="1" si="217"/>
        <v>4.1274487401645281</v>
      </c>
      <c r="AF353" t="str" cm="1">
        <f t="array" aca="1" ref="AF353" ca="1">INDEX(Abilities[Special Effect], Z353)</f>
        <v>Hit Chance</v>
      </c>
      <c r="AG353" t="b" cm="1">
        <f t="array" aca="1" ref="AG353" ca="1">RAND() &lt;INDEX(Abilities[Effect Chance], Z353)*O353/100</f>
        <v>1</v>
      </c>
      <c r="AH353" t="str">
        <f t="shared" ca="1" si="218"/>
        <v>Hit Chance</v>
      </c>
      <c r="AI353" s="15">
        <f t="shared" ca="1" si="219"/>
        <v>4.1274487401645281</v>
      </c>
      <c r="AJ353" s="15">
        <f t="shared" ca="1" si="197"/>
        <v>11.785031801167726</v>
      </c>
      <c r="AK353" t="b">
        <f t="shared" ca="1" si="220"/>
        <v>0</v>
      </c>
      <c r="AL353" t="b">
        <f ca="1">AND(AK353, H353=COUNTA(Parties[Player Party]))</f>
        <v>0</v>
      </c>
      <c r="AM353" s="15" cm="1">
        <f t="array" aca="1" ref="AM353" ca="1">INDEX(ElementMultiplier, BM353, P353)*100/N353</f>
        <v>1.3888888888888888</v>
      </c>
      <c r="AN353" s="15">
        <f t="shared" ca="1" si="198"/>
        <v>16</v>
      </c>
      <c r="AO353" s="19">
        <f t="shared" ca="1" si="199"/>
        <v>15</v>
      </c>
      <c r="AP353" s="19">
        <f t="shared" ca="1" si="200"/>
        <v>60</v>
      </c>
      <c r="AQ353" s="19">
        <f t="shared" ca="1" si="201"/>
        <v>70</v>
      </c>
      <c r="AR353" s="19">
        <f t="shared" ca="1" si="202"/>
        <v>72</v>
      </c>
      <c r="AS353" s="19">
        <f t="shared" ca="1" si="203"/>
        <v>50</v>
      </c>
      <c r="AT353">
        <f t="shared" ca="1" si="221"/>
        <v>1</v>
      </c>
      <c r="AU353" cm="1">
        <f t="array" aca="1" ref="AU353" ca="1">IF(AT353=AT352, AU352, INDEX(Parties[Opponent ID], AT353))</f>
        <v>8</v>
      </c>
      <c r="AV353" t="str" cm="1">
        <f t="array" aca="1" ref="AV353" ca="1">IF(AU353=AU352,AV352, INDEX(Monsters[Name], AU353))</f>
        <v>Ripper</v>
      </c>
      <c r="AW353" cm="1">
        <f t="array" aca="1" ref="AW353" ca="1">IF(AND($AT353=$AT352, $CF352=""), CA352, INDEX(Monsters[Health], $AU353))</f>
        <v>15</v>
      </c>
      <c r="AX353" cm="1">
        <f t="array" aca="1" ref="AX353" ca="1">IF(AND($AT353=$AT352, $CF352=""), CB352, INDEX(Monsters[Stamina], $AU353))</f>
        <v>73</v>
      </c>
      <c r="AY353" s="19" cm="1">
        <f t="array" aca="1" ref="AY353" ca="1">IF(AND($AT353=$AT352, $CF352=""), CC352, INDEX(Monsters[Attack], $AU353))</f>
        <v>100</v>
      </c>
      <c r="AZ353" s="19" cm="1">
        <f t="array" aca="1" ref="AZ353" ca="1">IF(AND($AT353=$AT352, $CF352=""), CD352, INDEX(Monsters[Defense], $AU353))</f>
        <v>18</v>
      </c>
      <c r="BA353" s="19" cm="1">
        <f t="array" aca="1" ref="BA353" ca="1">IF(AND($AT353=$AT352, $CF352=""), CE352, INDEX(Monsters[Luck], $AU353))</f>
        <v>70</v>
      </c>
      <c r="BB353" cm="1">
        <f t="array" aca="1" ref="BB353" ca="1">IF(AU353=AU352, BB352, MATCH(INDEX(Monsters[Element], AU353), Elements, 0))</f>
        <v>6</v>
      </c>
      <c r="BC353" s="4" cm="1">
        <f t="array" aca="1" ref="BC353" ca="1">INDEX(Monsters[Chance to Use 2], AU353)</f>
        <v>0.25</v>
      </c>
      <c r="BD353" cm="1">
        <f t="array" aca="1" ref="BD353" ca="1">INDEX(Monsters[Ability 1 ID], AU353)</f>
        <v>7</v>
      </c>
      <c r="BE353" cm="1">
        <f t="array" aca="1" ref="BE353" ca="1">INDEX(Monsters[Ability 2 ID], AU353)</f>
        <v>2</v>
      </c>
      <c r="BF353" cm="1">
        <f t="array" aca="1" ref="BF353" ca="1">INDEX(Abilities[Stamina Cost], BD353)</f>
        <v>5</v>
      </c>
      <c r="BG353" cm="1">
        <f t="array" aca="1" ref="BG353" ca="1">INDEX(Abilities[Stamina Cost], BE353)</f>
        <v>6</v>
      </c>
      <c r="BH353">
        <f t="shared" ca="1" si="222"/>
        <v>1</v>
      </c>
      <c r="BI353">
        <f t="shared" ca="1" si="223"/>
        <v>5</v>
      </c>
      <c r="BJ353">
        <f t="shared" ca="1" si="224"/>
        <v>6</v>
      </c>
      <c r="BK353">
        <f t="shared" ca="1" si="225"/>
        <v>2</v>
      </c>
      <c r="BL353">
        <f t="shared" ca="1" si="226"/>
        <v>2</v>
      </c>
      <c r="BM353" s="19" cm="1">
        <f t="array" aca="1" ref="BM353" ca="1">INDEX(Abilities[Element ID], $BL353)</f>
        <v>1</v>
      </c>
      <c r="BN353" s="19" cm="1">
        <f t="array" aca="1" ref="BN353" ca="1">INDEX(Abilities[Stamina Cost], $BL353)</f>
        <v>6</v>
      </c>
      <c r="BO353" s="19" cm="1">
        <f t="array" aca="1" ref="BO353" ca="1">INDEX(Abilities[Min Damage], $BL353)</f>
        <v>10</v>
      </c>
      <c r="BP353" s="19" cm="1">
        <f t="array" aca="1" ref="BP353" ca="1">INDEX(Abilities[Max Damage], $BL353)</f>
        <v>25</v>
      </c>
      <c r="BQ353" s="15">
        <f t="shared" ca="1" si="227"/>
        <v>11.785031801167726</v>
      </c>
      <c r="BR353" t="str" cm="1">
        <f t="array" aca="1" ref="BR353" ca="1">INDEX(Abilities[Special Effect], BL353)</f>
        <v>Sunder</v>
      </c>
      <c r="BS353" t="b" cm="1">
        <f t="array" aca="1" ref="BS353" ca="1">RAND() &lt;INDEX(Abilities[Effect Chance], BL353)*BA353/100</f>
        <v>0</v>
      </c>
      <c r="BT353" t="str">
        <f t="shared" ca="1" si="228"/>
        <v/>
      </c>
      <c r="BU353" s="15">
        <f t="shared" ca="1" si="229"/>
        <v>11.785031801167726</v>
      </c>
      <c r="BV353" s="15">
        <f t="shared" ca="1" si="204"/>
        <v>4.1274487401645281</v>
      </c>
      <c r="BW353" t="b">
        <f t="shared" ca="1" si="230"/>
        <v>1</v>
      </c>
      <c r="BX353" t="b">
        <f ca="1">AND(BW353, AT353=COUNTA(Parties[Opponent Party]))</f>
        <v>1</v>
      </c>
      <c r="BY353" s="15" cm="1">
        <f t="array" aca="1" ref="BY353" ca="1">INDEX(ElementMultiplier, AA353, BB353)*100/AZ353</f>
        <v>8.3333333333333339</v>
      </c>
      <c r="BZ353" s="19">
        <f t="shared" ca="1" si="205"/>
        <v>34</v>
      </c>
      <c r="CA353" s="19">
        <f t="shared" ca="1" si="206"/>
        <v>0</v>
      </c>
      <c r="CB353" s="19">
        <f t="shared" ca="1" si="207"/>
        <v>67</v>
      </c>
      <c r="CC353" s="19">
        <f t="shared" ca="1" si="208"/>
        <v>100</v>
      </c>
      <c r="CD353" s="19">
        <f t="shared" ca="1" si="209"/>
        <v>18</v>
      </c>
      <c r="CE353" s="19">
        <f t="shared" ca="1" si="210"/>
        <v>70</v>
      </c>
      <c r="CF353" t="str">
        <f t="shared" ca="1" si="231"/>
        <v>Player</v>
      </c>
    </row>
    <row r="354" spans="8:84">
      <c r="H354">
        <f t="shared" ca="1" si="211"/>
        <v>1</v>
      </c>
      <c r="I354" cm="1">
        <f t="array" aca="1" ref="I354" ca="1">IF(H354=H353, I353, INDEX(Parties[Player ID], H354))</f>
        <v>1</v>
      </c>
      <c r="J354" t="str" cm="1">
        <f t="array" aca="1" ref="J354" ca="1">IF(I354=I353,J353, INDEX(Monsters[Name], I354))</f>
        <v>Hades</v>
      </c>
      <c r="K354" cm="1">
        <f t="array" aca="1" ref="K354" ca="1">IF(AND($H354=$H353, CF353=""), AO353, INDEX(Monsters[Health], $I354))</f>
        <v>80</v>
      </c>
      <c r="L354" cm="1">
        <f t="array" aca="1" ref="L354" ca="1">IF(AND($H354=$H353, $CF353=""), AP353, INDEX(Monsters[Stamina], $I354))</f>
        <v>80</v>
      </c>
      <c r="M354" s="19" cm="1">
        <f t="array" aca="1" ref="M354" ca="1">IF(AND($H354=$H353, $CF353=""), AQ353, INDEX(Monsters[Attack], $I354))</f>
        <v>70</v>
      </c>
      <c r="N354" s="19" cm="1">
        <f t="array" aca="1" ref="N354" ca="1">IF(AND($H354=$H353, $CF353=""), AR353, INDEX(Monsters[Defense], $I354))</f>
        <v>65</v>
      </c>
      <c r="O354" s="19" cm="1">
        <f t="array" aca="1" ref="O354" ca="1">IF(AND($H354=$H353, $CF353=""), AS353, INDEX(Monsters[Luck], $I354))</f>
        <v>50</v>
      </c>
      <c r="P354" cm="1">
        <f t="array" aca="1" ref="P354" ca="1">IF(I354=I353, P353, MATCH(INDEX(Monsters[Element], I354), Elements, 0))</f>
        <v>1</v>
      </c>
      <c r="Q354" s="4" cm="1">
        <f t="array" aca="1" ref="Q354" ca="1">INDEX(Monsters[Chance to Use 2], I354)</f>
        <v>0.55000000000000004</v>
      </c>
      <c r="R354" cm="1">
        <f t="array" aca="1" ref="R354" ca="1">INDEX(Monsters[Ability 1 ID], I354)</f>
        <v>1</v>
      </c>
      <c r="S354" cm="1">
        <f t="array" aca="1" ref="S354" ca="1">INDEX(Monsters[Ability 2 ID], I354)</f>
        <v>7</v>
      </c>
      <c r="T354" cm="1">
        <f t="array" aca="1" ref="T354" ca="1">INDEX(Abilities[Stamina Cost], R354)</f>
        <v>5</v>
      </c>
      <c r="U354" cm="1">
        <f t="array" aca="1" ref="U354" ca="1">INDEX(Abilities[Stamina Cost], S354)</f>
        <v>5</v>
      </c>
      <c r="V354">
        <f t="shared" ca="1" si="212"/>
        <v>1</v>
      </c>
      <c r="W354">
        <f t="shared" ca="1" si="213"/>
        <v>5</v>
      </c>
      <c r="X354">
        <f t="shared" ca="1" si="214"/>
        <v>5</v>
      </c>
      <c r="Y354">
        <f t="shared" ca="1" si="215"/>
        <v>2</v>
      </c>
      <c r="Z354">
        <f t="shared" ca="1" si="216"/>
        <v>7</v>
      </c>
      <c r="AA354" s="19" cm="1">
        <f t="array" aca="1" ref="AA354" ca="1">INDEX(Abilities[Element ID], $Z354)</f>
        <v>3</v>
      </c>
      <c r="AB354" s="19" cm="1">
        <f t="array" aca="1" ref="AB354" ca="1">INDEX(Abilities[Stamina Cost], $Z354)</f>
        <v>5</v>
      </c>
      <c r="AC354" s="19" cm="1">
        <f t="array" aca="1" ref="AC354" ca="1">INDEX(Abilities[Min Damage], $Z354)</f>
        <v>5</v>
      </c>
      <c r="AD354" s="19" cm="1">
        <f t="array" aca="1" ref="AD354" ca="1">INDEX(Abilities[Max Damage], $Z354)</f>
        <v>10</v>
      </c>
      <c r="AE354" s="15">
        <f t="shared" ca="1" si="217"/>
        <v>4.8321387665475051</v>
      </c>
      <c r="AF354" t="str" cm="1">
        <f t="array" aca="1" ref="AF354" ca="1">INDEX(Abilities[Special Effect], Z354)</f>
        <v>Fortify</v>
      </c>
      <c r="AG354" t="b" cm="1">
        <f t="array" aca="1" ref="AG354" ca="1">RAND() &lt;INDEX(Abilities[Effect Chance], Z354)*O354/100</f>
        <v>0</v>
      </c>
      <c r="AH354" t="str">
        <f t="shared" ca="1" si="218"/>
        <v/>
      </c>
      <c r="AI354" s="15">
        <f t="shared" ca="1" si="219"/>
        <v>4.8321387665475051</v>
      </c>
      <c r="AJ354" s="15">
        <f t="shared" ca="1" si="197"/>
        <v>8.0025718063110904</v>
      </c>
      <c r="AK354" t="b">
        <f t="shared" ca="1" si="220"/>
        <v>0</v>
      </c>
      <c r="AL354" t="b">
        <f ca="1">AND(AK354, H354=COUNTA(Parties[Player Party]))</f>
        <v>0</v>
      </c>
      <c r="AM354" s="15" cm="1">
        <f t="array" aca="1" ref="AM354" ca="1">INDEX(ElementMultiplier, BM354, P354)*100/N354</f>
        <v>0.76923076923076927</v>
      </c>
      <c r="AN354" s="15">
        <f t="shared" ca="1" si="198"/>
        <v>6</v>
      </c>
      <c r="AO354" s="19">
        <f t="shared" ca="1" si="199"/>
        <v>74</v>
      </c>
      <c r="AP354" s="19">
        <f t="shared" ca="1" si="200"/>
        <v>75</v>
      </c>
      <c r="AQ354" s="19">
        <f t="shared" ca="1" si="201"/>
        <v>70</v>
      </c>
      <c r="AR354" s="19">
        <f t="shared" ca="1" si="202"/>
        <v>65</v>
      </c>
      <c r="AS354" s="19">
        <f t="shared" ca="1" si="203"/>
        <v>50</v>
      </c>
      <c r="AT354">
        <f t="shared" ca="1" si="221"/>
        <v>1</v>
      </c>
      <c r="AU354" cm="1">
        <f t="array" aca="1" ref="AU354" ca="1">IF(AT354=AT353, AU353, INDEX(Parties[Opponent ID], AT354))</f>
        <v>8</v>
      </c>
      <c r="AV354" t="str" cm="1">
        <f t="array" aca="1" ref="AV354" ca="1">IF(AU354=AU353,AV353, INDEX(Monsters[Name], AU354))</f>
        <v>Ripper</v>
      </c>
      <c r="AW354" cm="1">
        <f t="array" aca="1" ref="AW354" ca="1">IF(AND($AT354=$AT353, $CF353=""), CA353, INDEX(Monsters[Health], $AU354))</f>
        <v>120</v>
      </c>
      <c r="AX354" cm="1">
        <f t="array" aca="1" ref="AX354" ca="1">IF(AND($AT354=$AT353, $CF353=""), CB353, INDEX(Monsters[Stamina], $AU354))</f>
        <v>90</v>
      </c>
      <c r="AY354" s="19" cm="1">
        <f t="array" aca="1" ref="AY354" ca="1">IF(AND($AT354=$AT353, $CF353=""), CC353, INDEX(Monsters[Attack], $AU354))</f>
        <v>100</v>
      </c>
      <c r="AZ354" s="19" cm="1">
        <f t="array" aca="1" ref="AZ354" ca="1">IF(AND($AT354=$AT353, $CF353=""), CD353, INDEX(Monsters[Defense], $AU354))</f>
        <v>18</v>
      </c>
      <c r="BA354" s="19" cm="1">
        <f t="array" aca="1" ref="BA354" ca="1">IF(AND($AT354=$AT353, $CF353=""), CE353, INDEX(Monsters[Luck], $AU354))</f>
        <v>70</v>
      </c>
      <c r="BB354" cm="1">
        <f t="array" aca="1" ref="BB354" ca="1">IF(AU354=AU353, BB353, MATCH(INDEX(Monsters[Element], AU354), Elements, 0))</f>
        <v>6</v>
      </c>
      <c r="BC354" s="4" cm="1">
        <f t="array" aca="1" ref="BC354" ca="1">INDEX(Monsters[Chance to Use 2], AU354)</f>
        <v>0.25</v>
      </c>
      <c r="BD354" cm="1">
        <f t="array" aca="1" ref="BD354" ca="1">INDEX(Monsters[Ability 1 ID], AU354)</f>
        <v>7</v>
      </c>
      <c r="BE354" cm="1">
        <f t="array" aca="1" ref="BE354" ca="1">INDEX(Monsters[Ability 2 ID], AU354)</f>
        <v>2</v>
      </c>
      <c r="BF354" cm="1">
        <f t="array" aca="1" ref="BF354" ca="1">INDEX(Abilities[Stamina Cost], BD354)</f>
        <v>5</v>
      </c>
      <c r="BG354" cm="1">
        <f t="array" aca="1" ref="BG354" ca="1">INDEX(Abilities[Stamina Cost], BE354)</f>
        <v>6</v>
      </c>
      <c r="BH354">
        <f t="shared" ca="1" si="222"/>
        <v>1</v>
      </c>
      <c r="BI354">
        <f t="shared" ca="1" si="223"/>
        <v>5</v>
      </c>
      <c r="BJ354">
        <f t="shared" ca="1" si="224"/>
        <v>6</v>
      </c>
      <c r="BK354">
        <f t="shared" ca="1" si="225"/>
        <v>1</v>
      </c>
      <c r="BL354">
        <f t="shared" ca="1" si="226"/>
        <v>7</v>
      </c>
      <c r="BM354" s="19" cm="1">
        <f t="array" aca="1" ref="BM354" ca="1">INDEX(Abilities[Element ID], $BL354)</f>
        <v>3</v>
      </c>
      <c r="BN354" s="19" cm="1">
        <f t="array" aca="1" ref="BN354" ca="1">INDEX(Abilities[Stamina Cost], $BL354)</f>
        <v>5</v>
      </c>
      <c r="BO354" s="19" cm="1">
        <f t="array" aca="1" ref="BO354" ca="1">INDEX(Abilities[Min Damage], $BL354)</f>
        <v>5</v>
      </c>
      <c r="BP354" s="19" cm="1">
        <f t="array" aca="1" ref="BP354" ca="1">INDEX(Abilities[Max Damage], $BL354)</f>
        <v>10</v>
      </c>
      <c r="BQ354" s="15">
        <f t="shared" ca="1" si="227"/>
        <v>8.0025718063110904</v>
      </c>
      <c r="BR354" t="str" cm="1">
        <f t="array" aca="1" ref="BR354" ca="1">INDEX(Abilities[Special Effect], BL354)</f>
        <v>Fortify</v>
      </c>
      <c r="BS354" t="b" cm="1">
        <f t="array" aca="1" ref="BS354" ca="1">RAND() &lt;INDEX(Abilities[Effect Chance], BL354)*BA354/100</f>
        <v>1</v>
      </c>
      <c r="BT354" t="str">
        <f t="shared" ca="1" si="228"/>
        <v>Fortify</v>
      </c>
      <c r="BU354" s="15">
        <f t="shared" ca="1" si="229"/>
        <v>8.0025718063110904</v>
      </c>
      <c r="BV354" s="15">
        <f t="shared" ca="1" si="204"/>
        <v>4.8321387665475051</v>
      </c>
      <c r="BW354" t="b">
        <f t="shared" ca="1" si="230"/>
        <v>0</v>
      </c>
      <c r="BX354" t="b">
        <f ca="1">AND(BW354, AT354=COUNTA(Parties[Opponent Party]))</f>
        <v>0</v>
      </c>
      <c r="BY354" s="15" cm="1">
        <f t="array" aca="1" ref="BY354" ca="1">INDEX(ElementMultiplier, AA354, BB354)*100/AZ354</f>
        <v>5.5555555555555554</v>
      </c>
      <c r="BZ354" s="19">
        <f t="shared" ca="1" si="205"/>
        <v>27</v>
      </c>
      <c r="CA354" s="19">
        <f t="shared" ca="1" si="206"/>
        <v>93</v>
      </c>
      <c r="CB354" s="19">
        <f t="shared" ca="1" si="207"/>
        <v>85</v>
      </c>
      <c r="CC354" s="19">
        <f t="shared" ca="1" si="208"/>
        <v>100</v>
      </c>
      <c r="CD354" s="19">
        <f t="shared" ca="1" si="209"/>
        <v>20</v>
      </c>
      <c r="CE354" s="19">
        <f t="shared" ca="1" si="210"/>
        <v>70</v>
      </c>
      <c r="CF354" t="str">
        <f t="shared" ca="1" si="231"/>
        <v/>
      </c>
    </row>
    <row r="355" spans="8:84">
      <c r="H355">
        <f t="shared" ca="1" si="211"/>
        <v>1</v>
      </c>
      <c r="I355" cm="1">
        <f t="array" aca="1" ref="I355" ca="1">IF(H355=H354, I354, INDEX(Parties[Player ID], H355))</f>
        <v>1</v>
      </c>
      <c r="J355" t="str" cm="1">
        <f t="array" aca="1" ref="J355" ca="1">IF(I355=I354,J354, INDEX(Monsters[Name], I355))</f>
        <v>Hades</v>
      </c>
      <c r="K355" cm="1">
        <f t="array" aca="1" ref="K355" ca="1">IF(AND($H355=$H354, CF354=""), AO354, INDEX(Monsters[Health], $I355))</f>
        <v>74</v>
      </c>
      <c r="L355" cm="1">
        <f t="array" aca="1" ref="L355" ca="1">IF(AND($H355=$H354, $CF354=""), AP354, INDEX(Monsters[Stamina], $I355))</f>
        <v>75</v>
      </c>
      <c r="M355" s="19" cm="1">
        <f t="array" aca="1" ref="M355" ca="1">IF(AND($H355=$H354, $CF354=""), AQ354, INDEX(Monsters[Attack], $I355))</f>
        <v>70</v>
      </c>
      <c r="N355" s="19" cm="1">
        <f t="array" aca="1" ref="N355" ca="1">IF(AND($H355=$H354, $CF354=""), AR354, INDEX(Monsters[Defense], $I355))</f>
        <v>65</v>
      </c>
      <c r="O355" s="19" cm="1">
        <f t="array" aca="1" ref="O355" ca="1">IF(AND($H355=$H354, $CF354=""), AS354, INDEX(Monsters[Luck], $I355))</f>
        <v>50</v>
      </c>
      <c r="P355" cm="1">
        <f t="array" aca="1" ref="P355" ca="1">IF(I355=I354, P354, MATCH(INDEX(Monsters[Element], I355), Elements, 0))</f>
        <v>1</v>
      </c>
      <c r="Q355" s="4" cm="1">
        <f t="array" aca="1" ref="Q355" ca="1">INDEX(Monsters[Chance to Use 2], I355)</f>
        <v>0.55000000000000004</v>
      </c>
      <c r="R355" cm="1">
        <f t="array" aca="1" ref="R355" ca="1">INDEX(Monsters[Ability 1 ID], I355)</f>
        <v>1</v>
      </c>
      <c r="S355" cm="1">
        <f t="array" aca="1" ref="S355" ca="1">INDEX(Monsters[Ability 2 ID], I355)</f>
        <v>7</v>
      </c>
      <c r="T355" cm="1">
        <f t="array" aca="1" ref="T355" ca="1">INDEX(Abilities[Stamina Cost], R355)</f>
        <v>5</v>
      </c>
      <c r="U355" cm="1">
        <f t="array" aca="1" ref="U355" ca="1">INDEX(Abilities[Stamina Cost], S355)</f>
        <v>5</v>
      </c>
      <c r="V355">
        <f t="shared" ca="1" si="212"/>
        <v>1</v>
      </c>
      <c r="W355">
        <f t="shared" ca="1" si="213"/>
        <v>5</v>
      </c>
      <c r="X355">
        <f t="shared" ca="1" si="214"/>
        <v>5</v>
      </c>
      <c r="Y355">
        <f t="shared" ca="1" si="215"/>
        <v>2</v>
      </c>
      <c r="Z355">
        <f t="shared" ca="1" si="216"/>
        <v>7</v>
      </c>
      <c r="AA355" s="19" cm="1">
        <f t="array" aca="1" ref="AA355" ca="1">INDEX(Abilities[Element ID], $Z355)</f>
        <v>3</v>
      </c>
      <c r="AB355" s="19" cm="1">
        <f t="array" aca="1" ref="AB355" ca="1">INDEX(Abilities[Stamina Cost], $Z355)</f>
        <v>5</v>
      </c>
      <c r="AC355" s="19" cm="1">
        <f t="array" aca="1" ref="AC355" ca="1">INDEX(Abilities[Min Damage], $Z355)</f>
        <v>5</v>
      </c>
      <c r="AD355" s="19" cm="1">
        <f t="array" aca="1" ref="AD355" ca="1">INDEX(Abilities[Max Damage], $Z355)</f>
        <v>10</v>
      </c>
      <c r="AE355" s="15">
        <f t="shared" ca="1" si="217"/>
        <v>5.9350992953965331</v>
      </c>
      <c r="AF355" t="str" cm="1">
        <f t="array" aca="1" ref="AF355" ca="1">INDEX(Abilities[Special Effect], Z355)</f>
        <v>Fortify</v>
      </c>
      <c r="AG355" t="b" cm="1">
        <f t="array" aca="1" ref="AG355" ca="1">RAND() &lt;INDEX(Abilities[Effect Chance], Z355)*O355/100</f>
        <v>0</v>
      </c>
      <c r="AH355" t="str">
        <f t="shared" ca="1" si="218"/>
        <v/>
      </c>
      <c r="AI355" s="15">
        <f t="shared" ca="1" si="219"/>
        <v>5.9350992953965331</v>
      </c>
      <c r="AJ355" s="15">
        <f t="shared" ca="1" si="197"/>
        <v>15.803792037671307</v>
      </c>
      <c r="AK355" t="b">
        <f t="shared" ca="1" si="220"/>
        <v>0</v>
      </c>
      <c r="AL355" t="b">
        <f ca="1">AND(AK355, H355=COUNTA(Parties[Player Party]))</f>
        <v>0</v>
      </c>
      <c r="AM355" s="15" cm="1">
        <f t="array" aca="1" ref="AM355" ca="1">INDEX(ElementMultiplier, BM355, P355)*100/N355</f>
        <v>1.5384615384615385</v>
      </c>
      <c r="AN355" s="15">
        <f t="shared" ca="1" si="198"/>
        <v>24</v>
      </c>
      <c r="AO355" s="19">
        <f t="shared" ca="1" si="199"/>
        <v>50</v>
      </c>
      <c r="AP355" s="19">
        <f t="shared" ca="1" si="200"/>
        <v>70</v>
      </c>
      <c r="AQ355" s="19">
        <f t="shared" ca="1" si="201"/>
        <v>70</v>
      </c>
      <c r="AR355" s="19">
        <f t="shared" ca="1" si="202"/>
        <v>59</v>
      </c>
      <c r="AS355" s="19">
        <f t="shared" ca="1" si="203"/>
        <v>50</v>
      </c>
      <c r="AT355">
        <f t="shared" ca="1" si="221"/>
        <v>1</v>
      </c>
      <c r="AU355" cm="1">
        <f t="array" aca="1" ref="AU355" ca="1">IF(AT355=AT354, AU354, INDEX(Parties[Opponent ID], AT355))</f>
        <v>8</v>
      </c>
      <c r="AV355" t="str" cm="1">
        <f t="array" aca="1" ref="AV355" ca="1">IF(AU355=AU354,AV354, INDEX(Monsters[Name], AU355))</f>
        <v>Ripper</v>
      </c>
      <c r="AW355" cm="1">
        <f t="array" aca="1" ref="AW355" ca="1">IF(AND($AT355=$AT354, $CF354=""), CA354, INDEX(Monsters[Health], $AU355))</f>
        <v>93</v>
      </c>
      <c r="AX355" cm="1">
        <f t="array" aca="1" ref="AX355" ca="1">IF(AND($AT355=$AT354, $CF354=""), CB354, INDEX(Monsters[Stamina], $AU355))</f>
        <v>85</v>
      </c>
      <c r="AY355" s="19" cm="1">
        <f t="array" aca="1" ref="AY355" ca="1">IF(AND($AT355=$AT354, $CF354=""), CC354, INDEX(Monsters[Attack], $AU355))</f>
        <v>100</v>
      </c>
      <c r="AZ355" s="19" cm="1">
        <f t="array" aca="1" ref="AZ355" ca="1">IF(AND($AT355=$AT354, $CF354=""), CD354, INDEX(Monsters[Defense], $AU355))</f>
        <v>20</v>
      </c>
      <c r="BA355" s="19" cm="1">
        <f t="array" aca="1" ref="BA355" ca="1">IF(AND($AT355=$AT354, $CF354=""), CE354, INDEX(Monsters[Luck], $AU355))</f>
        <v>70</v>
      </c>
      <c r="BB355" cm="1">
        <f t="array" aca="1" ref="BB355" ca="1">IF(AU355=AU354, BB354, MATCH(INDEX(Monsters[Element], AU355), Elements, 0))</f>
        <v>6</v>
      </c>
      <c r="BC355" s="4" cm="1">
        <f t="array" aca="1" ref="BC355" ca="1">INDEX(Monsters[Chance to Use 2], AU355)</f>
        <v>0.25</v>
      </c>
      <c r="BD355" cm="1">
        <f t="array" aca="1" ref="BD355" ca="1">INDEX(Monsters[Ability 1 ID], AU355)</f>
        <v>7</v>
      </c>
      <c r="BE355" cm="1">
        <f t="array" aca="1" ref="BE355" ca="1">INDEX(Monsters[Ability 2 ID], AU355)</f>
        <v>2</v>
      </c>
      <c r="BF355" cm="1">
        <f t="array" aca="1" ref="BF355" ca="1">INDEX(Abilities[Stamina Cost], BD355)</f>
        <v>5</v>
      </c>
      <c r="BG355" cm="1">
        <f t="array" aca="1" ref="BG355" ca="1">INDEX(Abilities[Stamina Cost], BE355)</f>
        <v>6</v>
      </c>
      <c r="BH355">
        <f t="shared" ca="1" si="222"/>
        <v>1</v>
      </c>
      <c r="BI355">
        <f t="shared" ca="1" si="223"/>
        <v>5</v>
      </c>
      <c r="BJ355">
        <f t="shared" ca="1" si="224"/>
        <v>6</v>
      </c>
      <c r="BK355">
        <f t="shared" ca="1" si="225"/>
        <v>2</v>
      </c>
      <c r="BL355">
        <f t="shared" ca="1" si="226"/>
        <v>2</v>
      </c>
      <c r="BM355" s="19" cm="1">
        <f t="array" aca="1" ref="BM355" ca="1">INDEX(Abilities[Element ID], $BL355)</f>
        <v>1</v>
      </c>
      <c r="BN355" s="19" cm="1">
        <f t="array" aca="1" ref="BN355" ca="1">INDEX(Abilities[Stamina Cost], $BL355)</f>
        <v>6</v>
      </c>
      <c r="BO355" s="19" cm="1">
        <f t="array" aca="1" ref="BO355" ca="1">INDEX(Abilities[Min Damage], $BL355)</f>
        <v>10</v>
      </c>
      <c r="BP355" s="19" cm="1">
        <f t="array" aca="1" ref="BP355" ca="1">INDEX(Abilities[Max Damage], $BL355)</f>
        <v>25</v>
      </c>
      <c r="BQ355" s="15">
        <f t="shared" ca="1" si="227"/>
        <v>15.803792037671307</v>
      </c>
      <c r="BR355" t="str" cm="1">
        <f t="array" aca="1" ref="BR355" ca="1">INDEX(Abilities[Special Effect], BL355)</f>
        <v>Sunder</v>
      </c>
      <c r="BS355" t="b" cm="1">
        <f t="array" aca="1" ref="BS355" ca="1">RAND() &lt;INDEX(Abilities[Effect Chance], BL355)*BA355/100</f>
        <v>1</v>
      </c>
      <c r="BT355" t="str">
        <f t="shared" ca="1" si="228"/>
        <v>Sunder</v>
      </c>
      <c r="BU355" s="15">
        <f t="shared" ca="1" si="229"/>
        <v>15.803792037671307</v>
      </c>
      <c r="BV355" s="15">
        <f t="shared" ca="1" si="204"/>
        <v>5.9350992953965331</v>
      </c>
      <c r="BW355" t="b">
        <f t="shared" ca="1" si="230"/>
        <v>0</v>
      </c>
      <c r="BX355" t="b">
        <f ca="1">AND(BW355, AT355=COUNTA(Parties[Opponent Party]))</f>
        <v>0</v>
      </c>
      <c r="BY355" s="15" cm="1">
        <f t="array" aca="1" ref="BY355" ca="1">INDEX(ElementMultiplier, AA355, BB355)*100/AZ355</f>
        <v>5</v>
      </c>
      <c r="BZ355" s="19">
        <f t="shared" ca="1" si="205"/>
        <v>30</v>
      </c>
      <c r="CA355" s="19">
        <f t="shared" ca="1" si="206"/>
        <v>63</v>
      </c>
      <c r="CB355" s="19">
        <f t="shared" ca="1" si="207"/>
        <v>79</v>
      </c>
      <c r="CC355" s="19">
        <f t="shared" ca="1" si="208"/>
        <v>100</v>
      </c>
      <c r="CD355" s="19">
        <f t="shared" ca="1" si="209"/>
        <v>20</v>
      </c>
      <c r="CE355" s="19">
        <f t="shared" ca="1" si="210"/>
        <v>70</v>
      </c>
      <c r="CF355" t="str">
        <f t="shared" ca="1" si="231"/>
        <v/>
      </c>
    </row>
    <row r="356" spans="8:84">
      <c r="H356">
        <f t="shared" ca="1" si="211"/>
        <v>1</v>
      </c>
      <c r="I356" cm="1">
        <f t="array" aca="1" ref="I356" ca="1">IF(H356=H355, I355, INDEX(Parties[Player ID], H356))</f>
        <v>1</v>
      </c>
      <c r="J356" t="str" cm="1">
        <f t="array" aca="1" ref="J356" ca="1">IF(I356=I355,J355, INDEX(Monsters[Name], I356))</f>
        <v>Hades</v>
      </c>
      <c r="K356" cm="1">
        <f t="array" aca="1" ref="K356" ca="1">IF(AND($H356=$H355, CF355=""), AO355, INDEX(Monsters[Health], $I356))</f>
        <v>50</v>
      </c>
      <c r="L356" cm="1">
        <f t="array" aca="1" ref="L356" ca="1">IF(AND($H356=$H355, $CF355=""), AP355, INDEX(Monsters[Stamina], $I356))</f>
        <v>70</v>
      </c>
      <c r="M356" s="19" cm="1">
        <f t="array" aca="1" ref="M356" ca="1">IF(AND($H356=$H355, $CF355=""), AQ355, INDEX(Monsters[Attack], $I356))</f>
        <v>70</v>
      </c>
      <c r="N356" s="19" cm="1">
        <f t="array" aca="1" ref="N356" ca="1">IF(AND($H356=$H355, $CF355=""), AR355, INDEX(Monsters[Defense], $I356))</f>
        <v>59</v>
      </c>
      <c r="O356" s="19" cm="1">
        <f t="array" aca="1" ref="O356" ca="1">IF(AND($H356=$H355, $CF355=""), AS355, INDEX(Monsters[Luck], $I356))</f>
        <v>50</v>
      </c>
      <c r="P356" cm="1">
        <f t="array" aca="1" ref="P356" ca="1">IF(I356=I355, P355, MATCH(INDEX(Monsters[Element], I356), Elements, 0))</f>
        <v>1</v>
      </c>
      <c r="Q356" s="4" cm="1">
        <f t="array" aca="1" ref="Q356" ca="1">INDEX(Monsters[Chance to Use 2], I356)</f>
        <v>0.55000000000000004</v>
      </c>
      <c r="R356" cm="1">
        <f t="array" aca="1" ref="R356" ca="1">INDEX(Monsters[Ability 1 ID], I356)</f>
        <v>1</v>
      </c>
      <c r="S356" cm="1">
        <f t="array" aca="1" ref="S356" ca="1">INDEX(Monsters[Ability 2 ID], I356)</f>
        <v>7</v>
      </c>
      <c r="T356" cm="1">
        <f t="array" aca="1" ref="T356" ca="1">INDEX(Abilities[Stamina Cost], R356)</f>
        <v>5</v>
      </c>
      <c r="U356" cm="1">
        <f t="array" aca="1" ref="U356" ca="1">INDEX(Abilities[Stamina Cost], S356)</f>
        <v>5</v>
      </c>
      <c r="V356">
        <f t="shared" ca="1" si="212"/>
        <v>1</v>
      </c>
      <c r="W356">
        <f t="shared" ca="1" si="213"/>
        <v>5</v>
      </c>
      <c r="X356">
        <f t="shared" ca="1" si="214"/>
        <v>5</v>
      </c>
      <c r="Y356">
        <f t="shared" ca="1" si="215"/>
        <v>1</v>
      </c>
      <c r="Z356">
        <f t="shared" ca="1" si="216"/>
        <v>1</v>
      </c>
      <c r="AA356" s="19" cm="1">
        <f t="array" aca="1" ref="AA356" ca="1">INDEX(Abilities[Element ID], $Z356)</f>
        <v>1</v>
      </c>
      <c r="AB356" s="19" cm="1">
        <f t="array" aca="1" ref="AB356" ca="1">INDEX(Abilities[Stamina Cost], $Z356)</f>
        <v>5</v>
      </c>
      <c r="AC356" s="19" cm="1">
        <f t="array" aca="1" ref="AC356" ca="1">INDEX(Abilities[Min Damage], $Z356)</f>
        <v>3.5</v>
      </c>
      <c r="AD356" s="19" cm="1">
        <f t="array" aca="1" ref="AD356" ca="1">INDEX(Abilities[Max Damage], $Z356)</f>
        <v>10</v>
      </c>
      <c r="AE356" s="15">
        <f t="shared" ca="1" si="217"/>
        <v>4.552143748677115</v>
      </c>
      <c r="AF356" t="str" cm="1">
        <f t="array" aca="1" ref="AF356" ca="1">INDEX(Abilities[Special Effect], Z356)</f>
        <v>Hit Chance</v>
      </c>
      <c r="AG356" t="b" cm="1">
        <f t="array" aca="1" ref="AG356" ca="1">RAND() &lt;INDEX(Abilities[Effect Chance], Z356)*O356/100</f>
        <v>0</v>
      </c>
      <c r="AH356" t="str">
        <f t="shared" ca="1" si="218"/>
        <v/>
      </c>
      <c r="AI356" s="15">
        <f t="shared" ca="1" si="219"/>
        <v>0</v>
      </c>
      <c r="AJ356" s="15">
        <f t="shared" ca="1" si="197"/>
        <v>8.7246073204117813</v>
      </c>
      <c r="AK356" t="b">
        <f t="shared" ca="1" si="220"/>
        <v>0</v>
      </c>
      <c r="AL356" t="b">
        <f ca="1">AND(AK356, H356=COUNTA(Parties[Player Party]))</f>
        <v>0</v>
      </c>
      <c r="AM356" s="15" cm="1">
        <f t="array" aca="1" ref="AM356" ca="1">INDEX(ElementMultiplier, BM356, P356)*100/N356</f>
        <v>0.84745762711864403</v>
      </c>
      <c r="AN356" s="15">
        <f t="shared" ca="1" si="198"/>
        <v>7</v>
      </c>
      <c r="AO356" s="19">
        <f t="shared" ca="1" si="199"/>
        <v>43</v>
      </c>
      <c r="AP356" s="19">
        <f t="shared" ca="1" si="200"/>
        <v>65</v>
      </c>
      <c r="AQ356" s="19">
        <f t="shared" ca="1" si="201"/>
        <v>70</v>
      </c>
      <c r="AR356" s="19">
        <f t="shared" ca="1" si="202"/>
        <v>59</v>
      </c>
      <c r="AS356" s="19">
        <f t="shared" ca="1" si="203"/>
        <v>50</v>
      </c>
      <c r="AT356">
        <f t="shared" ca="1" si="221"/>
        <v>1</v>
      </c>
      <c r="AU356" cm="1">
        <f t="array" aca="1" ref="AU356" ca="1">IF(AT356=AT355, AU355, INDEX(Parties[Opponent ID], AT356))</f>
        <v>8</v>
      </c>
      <c r="AV356" t="str" cm="1">
        <f t="array" aca="1" ref="AV356" ca="1">IF(AU356=AU355,AV355, INDEX(Monsters[Name], AU356))</f>
        <v>Ripper</v>
      </c>
      <c r="AW356" cm="1">
        <f t="array" aca="1" ref="AW356" ca="1">IF(AND($AT356=$AT355, $CF355=""), CA355, INDEX(Monsters[Health], $AU356))</f>
        <v>63</v>
      </c>
      <c r="AX356" cm="1">
        <f t="array" aca="1" ref="AX356" ca="1">IF(AND($AT356=$AT355, $CF355=""), CB355, INDEX(Monsters[Stamina], $AU356))</f>
        <v>79</v>
      </c>
      <c r="AY356" s="19" cm="1">
        <f t="array" aca="1" ref="AY356" ca="1">IF(AND($AT356=$AT355, $CF355=""), CC355, INDEX(Monsters[Attack], $AU356))</f>
        <v>100</v>
      </c>
      <c r="AZ356" s="19" cm="1">
        <f t="array" aca="1" ref="AZ356" ca="1">IF(AND($AT356=$AT355, $CF355=""), CD355, INDEX(Monsters[Defense], $AU356))</f>
        <v>20</v>
      </c>
      <c r="BA356" s="19" cm="1">
        <f t="array" aca="1" ref="BA356" ca="1">IF(AND($AT356=$AT355, $CF355=""), CE355, INDEX(Monsters[Luck], $AU356))</f>
        <v>70</v>
      </c>
      <c r="BB356" cm="1">
        <f t="array" aca="1" ref="BB356" ca="1">IF(AU356=AU355, BB355, MATCH(INDEX(Monsters[Element], AU356), Elements, 0))</f>
        <v>6</v>
      </c>
      <c r="BC356" s="4" cm="1">
        <f t="array" aca="1" ref="BC356" ca="1">INDEX(Monsters[Chance to Use 2], AU356)</f>
        <v>0.25</v>
      </c>
      <c r="BD356" cm="1">
        <f t="array" aca="1" ref="BD356" ca="1">INDEX(Monsters[Ability 1 ID], AU356)</f>
        <v>7</v>
      </c>
      <c r="BE356" cm="1">
        <f t="array" aca="1" ref="BE356" ca="1">INDEX(Monsters[Ability 2 ID], AU356)</f>
        <v>2</v>
      </c>
      <c r="BF356" cm="1">
        <f t="array" aca="1" ref="BF356" ca="1">INDEX(Abilities[Stamina Cost], BD356)</f>
        <v>5</v>
      </c>
      <c r="BG356" cm="1">
        <f t="array" aca="1" ref="BG356" ca="1">INDEX(Abilities[Stamina Cost], BE356)</f>
        <v>6</v>
      </c>
      <c r="BH356">
        <f t="shared" ca="1" si="222"/>
        <v>1</v>
      </c>
      <c r="BI356">
        <f t="shared" ca="1" si="223"/>
        <v>5</v>
      </c>
      <c r="BJ356">
        <f t="shared" ca="1" si="224"/>
        <v>6</v>
      </c>
      <c r="BK356">
        <f t="shared" ca="1" si="225"/>
        <v>1</v>
      </c>
      <c r="BL356">
        <f t="shared" ca="1" si="226"/>
        <v>7</v>
      </c>
      <c r="BM356" s="19" cm="1">
        <f t="array" aca="1" ref="BM356" ca="1">INDEX(Abilities[Element ID], $BL356)</f>
        <v>3</v>
      </c>
      <c r="BN356" s="19" cm="1">
        <f t="array" aca="1" ref="BN356" ca="1">INDEX(Abilities[Stamina Cost], $BL356)</f>
        <v>5</v>
      </c>
      <c r="BO356" s="19" cm="1">
        <f t="array" aca="1" ref="BO356" ca="1">INDEX(Abilities[Min Damage], $BL356)</f>
        <v>5</v>
      </c>
      <c r="BP356" s="19" cm="1">
        <f t="array" aca="1" ref="BP356" ca="1">INDEX(Abilities[Max Damage], $BL356)</f>
        <v>10</v>
      </c>
      <c r="BQ356" s="15">
        <f t="shared" ca="1" si="227"/>
        <v>8.7246073204117813</v>
      </c>
      <c r="BR356" t="str" cm="1">
        <f t="array" aca="1" ref="BR356" ca="1">INDEX(Abilities[Special Effect], BL356)</f>
        <v>Fortify</v>
      </c>
      <c r="BS356" t="b" cm="1">
        <f t="array" aca="1" ref="BS356" ca="1">RAND() &lt;INDEX(Abilities[Effect Chance], BL356)*BA356/100</f>
        <v>1</v>
      </c>
      <c r="BT356" t="str">
        <f t="shared" ca="1" si="228"/>
        <v>Fortify</v>
      </c>
      <c r="BU356" s="15">
        <f t="shared" ca="1" si="229"/>
        <v>8.7246073204117813</v>
      </c>
      <c r="BV356" s="15">
        <f t="shared" ca="1" si="204"/>
        <v>0</v>
      </c>
      <c r="BW356" t="b">
        <f t="shared" ca="1" si="230"/>
        <v>0</v>
      </c>
      <c r="BX356" t="b">
        <f ca="1">AND(BW356, AT356=COUNTA(Parties[Opponent Party]))</f>
        <v>0</v>
      </c>
      <c r="BY356" s="15" cm="1">
        <f t="array" aca="1" ref="BY356" ca="1">INDEX(ElementMultiplier, AA356, BB356)*100/AZ356</f>
        <v>7.5</v>
      </c>
      <c r="BZ356" s="19">
        <f t="shared" ca="1" si="205"/>
        <v>0</v>
      </c>
      <c r="CA356" s="19">
        <f t="shared" ca="1" si="206"/>
        <v>63</v>
      </c>
      <c r="CB356" s="19">
        <f t="shared" ca="1" si="207"/>
        <v>74</v>
      </c>
      <c r="CC356" s="19">
        <f t="shared" ca="1" si="208"/>
        <v>100</v>
      </c>
      <c r="CD356" s="19">
        <f t="shared" ca="1" si="209"/>
        <v>22</v>
      </c>
      <c r="CE356" s="19">
        <f t="shared" ca="1" si="210"/>
        <v>70</v>
      </c>
      <c r="CF356" t="str">
        <f t="shared" ca="1" si="231"/>
        <v/>
      </c>
    </row>
    <row r="357" spans="8:84">
      <c r="H357">
        <f t="shared" ca="1" si="211"/>
        <v>1</v>
      </c>
      <c r="I357" cm="1">
        <f t="array" aca="1" ref="I357" ca="1">IF(H357=H356, I356, INDEX(Parties[Player ID], H357))</f>
        <v>1</v>
      </c>
      <c r="J357" t="str" cm="1">
        <f t="array" aca="1" ref="J357" ca="1">IF(I357=I356,J356, INDEX(Monsters[Name], I357))</f>
        <v>Hades</v>
      </c>
      <c r="K357" cm="1">
        <f t="array" aca="1" ref="K357" ca="1">IF(AND($H357=$H356, CF356=""), AO356, INDEX(Monsters[Health], $I357))</f>
        <v>43</v>
      </c>
      <c r="L357" cm="1">
        <f t="array" aca="1" ref="L357" ca="1">IF(AND($H357=$H356, $CF356=""), AP356, INDEX(Monsters[Stamina], $I357))</f>
        <v>65</v>
      </c>
      <c r="M357" s="19" cm="1">
        <f t="array" aca="1" ref="M357" ca="1">IF(AND($H357=$H356, $CF356=""), AQ356, INDEX(Monsters[Attack], $I357))</f>
        <v>70</v>
      </c>
      <c r="N357" s="19" cm="1">
        <f t="array" aca="1" ref="N357" ca="1">IF(AND($H357=$H356, $CF356=""), AR356, INDEX(Monsters[Defense], $I357))</f>
        <v>59</v>
      </c>
      <c r="O357" s="19" cm="1">
        <f t="array" aca="1" ref="O357" ca="1">IF(AND($H357=$H356, $CF356=""), AS356, INDEX(Monsters[Luck], $I357))</f>
        <v>50</v>
      </c>
      <c r="P357" cm="1">
        <f t="array" aca="1" ref="P357" ca="1">IF(I357=I356, P356, MATCH(INDEX(Monsters[Element], I357), Elements, 0))</f>
        <v>1</v>
      </c>
      <c r="Q357" s="4" cm="1">
        <f t="array" aca="1" ref="Q357" ca="1">INDEX(Monsters[Chance to Use 2], I357)</f>
        <v>0.55000000000000004</v>
      </c>
      <c r="R357" cm="1">
        <f t="array" aca="1" ref="R357" ca="1">INDEX(Monsters[Ability 1 ID], I357)</f>
        <v>1</v>
      </c>
      <c r="S357" cm="1">
        <f t="array" aca="1" ref="S357" ca="1">INDEX(Monsters[Ability 2 ID], I357)</f>
        <v>7</v>
      </c>
      <c r="T357" cm="1">
        <f t="array" aca="1" ref="T357" ca="1">INDEX(Abilities[Stamina Cost], R357)</f>
        <v>5</v>
      </c>
      <c r="U357" cm="1">
        <f t="array" aca="1" ref="U357" ca="1">INDEX(Abilities[Stamina Cost], S357)</f>
        <v>5</v>
      </c>
      <c r="V357">
        <f t="shared" ca="1" si="212"/>
        <v>1</v>
      </c>
      <c r="W357">
        <f t="shared" ca="1" si="213"/>
        <v>5</v>
      </c>
      <c r="X357">
        <f t="shared" ca="1" si="214"/>
        <v>5</v>
      </c>
      <c r="Y357">
        <f t="shared" ca="1" si="215"/>
        <v>2</v>
      </c>
      <c r="Z357">
        <f t="shared" ca="1" si="216"/>
        <v>7</v>
      </c>
      <c r="AA357" s="19" cm="1">
        <f t="array" aca="1" ref="AA357" ca="1">INDEX(Abilities[Element ID], $Z357)</f>
        <v>3</v>
      </c>
      <c r="AB357" s="19" cm="1">
        <f t="array" aca="1" ref="AB357" ca="1">INDEX(Abilities[Stamina Cost], $Z357)</f>
        <v>5</v>
      </c>
      <c r="AC357" s="19" cm="1">
        <f t="array" aca="1" ref="AC357" ca="1">INDEX(Abilities[Min Damage], $Z357)</f>
        <v>5</v>
      </c>
      <c r="AD357" s="19" cm="1">
        <f t="array" aca="1" ref="AD357" ca="1">INDEX(Abilities[Max Damage], $Z357)</f>
        <v>10</v>
      </c>
      <c r="AE357" s="15">
        <f t="shared" ca="1" si="217"/>
        <v>5.7842897766125985</v>
      </c>
      <c r="AF357" t="str" cm="1">
        <f t="array" aca="1" ref="AF357" ca="1">INDEX(Abilities[Special Effect], Z357)</f>
        <v>Fortify</v>
      </c>
      <c r="AG357" t="b" cm="1">
        <f t="array" aca="1" ref="AG357" ca="1">RAND() &lt;INDEX(Abilities[Effect Chance], Z357)*O357/100</f>
        <v>0</v>
      </c>
      <c r="AH357" t="str">
        <f t="shared" ca="1" si="218"/>
        <v/>
      </c>
      <c r="AI357" s="15">
        <f t="shared" ca="1" si="219"/>
        <v>5.7842897766125985</v>
      </c>
      <c r="AJ357" s="15">
        <f t="shared" ca="1" si="197"/>
        <v>7.370169476310986</v>
      </c>
      <c r="AK357" t="b">
        <f t="shared" ca="1" si="220"/>
        <v>0</v>
      </c>
      <c r="AL357" t="b">
        <f ca="1">AND(AK357, H357=COUNTA(Parties[Player Party]))</f>
        <v>0</v>
      </c>
      <c r="AM357" s="15" cm="1">
        <f t="array" aca="1" ref="AM357" ca="1">INDEX(ElementMultiplier, BM357, P357)*100/N357</f>
        <v>0.84745762711864403</v>
      </c>
      <c r="AN357" s="15">
        <f t="shared" ca="1" si="198"/>
        <v>6</v>
      </c>
      <c r="AO357" s="19">
        <f t="shared" ca="1" si="199"/>
        <v>37</v>
      </c>
      <c r="AP357" s="19">
        <f t="shared" ca="1" si="200"/>
        <v>60</v>
      </c>
      <c r="AQ357" s="19">
        <f t="shared" ca="1" si="201"/>
        <v>70</v>
      </c>
      <c r="AR357" s="19">
        <f t="shared" ca="1" si="202"/>
        <v>59</v>
      </c>
      <c r="AS357" s="19">
        <f t="shared" ca="1" si="203"/>
        <v>50</v>
      </c>
      <c r="AT357">
        <f t="shared" ca="1" si="221"/>
        <v>1</v>
      </c>
      <c r="AU357" cm="1">
        <f t="array" aca="1" ref="AU357" ca="1">IF(AT357=AT356, AU356, INDEX(Parties[Opponent ID], AT357))</f>
        <v>8</v>
      </c>
      <c r="AV357" t="str" cm="1">
        <f t="array" aca="1" ref="AV357" ca="1">IF(AU357=AU356,AV356, INDEX(Monsters[Name], AU357))</f>
        <v>Ripper</v>
      </c>
      <c r="AW357" cm="1">
        <f t="array" aca="1" ref="AW357" ca="1">IF(AND($AT357=$AT356, $CF356=""), CA356, INDEX(Monsters[Health], $AU357))</f>
        <v>63</v>
      </c>
      <c r="AX357" cm="1">
        <f t="array" aca="1" ref="AX357" ca="1">IF(AND($AT357=$AT356, $CF356=""), CB356, INDEX(Monsters[Stamina], $AU357))</f>
        <v>74</v>
      </c>
      <c r="AY357" s="19" cm="1">
        <f t="array" aca="1" ref="AY357" ca="1">IF(AND($AT357=$AT356, $CF356=""), CC356, INDEX(Monsters[Attack], $AU357))</f>
        <v>100</v>
      </c>
      <c r="AZ357" s="19" cm="1">
        <f t="array" aca="1" ref="AZ357" ca="1">IF(AND($AT357=$AT356, $CF356=""), CD356, INDEX(Monsters[Defense], $AU357))</f>
        <v>22</v>
      </c>
      <c r="BA357" s="19" cm="1">
        <f t="array" aca="1" ref="BA357" ca="1">IF(AND($AT357=$AT356, $CF356=""), CE356, INDEX(Monsters[Luck], $AU357))</f>
        <v>70</v>
      </c>
      <c r="BB357" cm="1">
        <f t="array" aca="1" ref="BB357" ca="1">IF(AU357=AU356, BB356, MATCH(INDEX(Monsters[Element], AU357), Elements, 0))</f>
        <v>6</v>
      </c>
      <c r="BC357" s="4" cm="1">
        <f t="array" aca="1" ref="BC357" ca="1">INDEX(Monsters[Chance to Use 2], AU357)</f>
        <v>0.25</v>
      </c>
      <c r="BD357" cm="1">
        <f t="array" aca="1" ref="BD357" ca="1">INDEX(Monsters[Ability 1 ID], AU357)</f>
        <v>7</v>
      </c>
      <c r="BE357" cm="1">
        <f t="array" aca="1" ref="BE357" ca="1">INDEX(Monsters[Ability 2 ID], AU357)</f>
        <v>2</v>
      </c>
      <c r="BF357" cm="1">
        <f t="array" aca="1" ref="BF357" ca="1">INDEX(Abilities[Stamina Cost], BD357)</f>
        <v>5</v>
      </c>
      <c r="BG357" cm="1">
        <f t="array" aca="1" ref="BG357" ca="1">INDEX(Abilities[Stamina Cost], BE357)</f>
        <v>6</v>
      </c>
      <c r="BH357">
        <f t="shared" ca="1" si="222"/>
        <v>1</v>
      </c>
      <c r="BI357">
        <f t="shared" ca="1" si="223"/>
        <v>5</v>
      </c>
      <c r="BJ357">
        <f t="shared" ca="1" si="224"/>
        <v>6</v>
      </c>
      <c r="BK357">
        <f t="shared" ca="1" si="225"/>
        <v>1</v>
      </c>
      <c r="BL357">
        <f t="shared" ca="1" si="226"/>
        <v>7</v>
      </c>
      <c r="BM357" s="19" cm="1">
        <f t="array" aca="1" ref="BM357" ca="1">INDEX(Abilities[Element ID], $BL357)</f>
        <v>3</v>
      </c>
      <c r="BN357" s="19" cm="1">
        <f t="array" aca="1" ref="BN357" ca="1">INDEX(Abilities[Stamina Cost], $BL357)</f>
        <v>5</v>
      </c>
      <c r="BO357" s="19" cm="1">
        <f t="array" aca="1" ref="BO357" ca="1">INDEX(Abilities[Min Damage], $BL357)</f>
        <v>5</v>
      </c>
      <c r="BP357" s="19" cm="1">
        <f t="array" aca="1" ref="BP357" ca="1">INDEX(Abilities[Max Damage], $BL357)</f>
        <v>10</v>
      </c>
      <c r="BQ357" s="15">
        <f t="shared" ca="1" si="227"/>
        <v>7.370169476310986</v>
      </c>
      <c r="BR357" t="str" cm="1">
        <f t="array" aca="1" ref="BR357" ca="1">INDEX(Abilities[Special Effect], BL357)</f>
        <v>Fortify</v>
      </c>
      <c r="BS357" t="b" cm="1">
        <f t="array" aca="1" ref="BS357" ca="1">RAND() &lt;INDEX(Abilities[Effect Chance], BL357)*BA357/100</f>
        <v>1</v>
      </c>
      <c r="BT357" t="str">
        <f t="shared" ca="1" si="228"/>
        <v>Fortify</v>
      </c>
      <c r="BU357" s="15">
        <f t="shared" ca="1" si="229"/>
        <v>7.370169476310986</v>
      </c>
      <c r="BV357" s="15">
        <f t="shared" ca="1" si="204"/>
        <v>5.7842897766125985</v>
      </c>
      <c r="BW357" t="b">
        <f t="shared" ca="1" si="230"/>
        <v>0</v>
      </c>
      <c r="BX357" t="b">
        <f ca="1">AND(BW357, AT357=COUNTA(Parties[Opponent Party]))</f>
        <v>0</v>
      </c>
      <c r="BY357" s="15" cm="1">
        <f t="array" aca="1" ref="BY357" ca="1">INDEX(ElementMultiplier, AA357, BB357)*100/AZ357</f>
        <v>4.5454545454545459</v>
      </c>
      <c r="BZ357" s="19">
        <f t="shared" ca="1" si="205"/>
        <v>26</v>
      </c>
      <c r="CA357" s="19">
        <f t="shared" ca="1" si="206"/>
        <v>37</v>
      </c>
      <c r="CB357" s="19">
        <f t="shared" ca="1" si="207"/>
        <v>69</v>
      </c>
      <c r="CC357" s="19">
        <f t="shared" ca="1" si="208"/>
        <v>100</v>
      </c>
      <c r="CD357" s="19">
        <f t="shared" ca="1" si="209"/>
        <v>24</v>
      </c>
      <c r="CE357" s="19">
        <f t="shared" ca="1" si="210"/>
        <v>70</v>
      </c>
      <c r="CF357" t="str">
        <f t="shared" ca="1" si="231"/>
        <v/>
      </c>
    </row>
    <row r="358" spans="8:84">
      <c r="H358">
        <f t="shared" ca="1" si="211"/>
        <v>1</v>
      </c>
      <c r="I358" cm="1">
        <f t="array" aca="1" ref="I358" ca="1">IF(H358=H357, I357, INDEX(Parties[Player ID], H358))</f>
        <v>1</v>
      </c>
      <c r="J358" t="str" cm="1">
        <f t="array" aca="1" ref="J358" ca="1">IF(I358=I357,J357, INDEX(Monsters[Name], I358))</f>
        <v>Hades</v>
      </c>
      <c r="K358" cm="1">
        <f t="array" aca="1" ref="K358" ca="1">IF(AND($H358=$H357, CF357=""), AO357, INDEX(Monsters[Health], $I358))</f>
        <v>37</v>
      </c>
      <c r="L358" cm="1">
        <f t="array" aca="1" ref="L358" ca="1">IF(AND($H358=$H357, $CF357=""), AP357, INDEX(Monsters[Stamina], $I358))</f>
        <v>60</v>
      </c>
      <c r="M358" s="19" cm="1">
        <f t="array" aca="1" ref="M358" ca="1">IF(AND($H358=$H357, $CF357=""), AQ357, INDEX(Monsters[Attack], $I358))</f>
        <v>70</v>
      </c>
      <c r="N358" s="19" cm="1">
        <f t="array" aca="1" ref="N358" ca="1">IF(AND($H358=$H357, $CF357=""), AR357, INDEX(Monsters[Defense], $I358))</f>
        <v>59</v>
      </c>
      <c r="O358" s="19" cm="1">
        <f t="array" aca="1" ref="O358" ca="1">IF(AND($H358=$H357, $CF357=""), AS357, INDEX(Monsters[Luck], $I358))</f>
        <v>50</v>
      </c>
      <c r="P358" cm="1">
        <f t="array" aca="1" ref="P358" ca="1">IF(I358=I357, P357, MATCH(INDEX(Monsters[Element], I358), Elements, 0))</f>
        <v>1</v>
      </c>
      <c r="Q358" s="4" cm="1">
        <f t="array" aca="1" ref="Q358" ca="1">INDEX(Monsters[Chance to Use 2], I358)</f>
        <v>0.55000000000000004</v>
      </c>
      <c r="R358" cm="1">
        <f t="array" aca="1" ref="R358" ca="1">INDEX(Monsters[Ability 1 ID], I358)</f>
        <v>1</v>
      </c>
      <c r="S358" cm="1">
        <f t="array" aca="1" ref="S358" ca="1">INDEX(Monsters[Ability 2 ID], I358)</f>
        <v>7</v>
      </c>
      <c r="T358" cm="1">
        <f t="array" aca="1" ref="T358" ca="1">INDEX(Abilities[Stamina Cost], R358)</f>
        <v>5</v>
      </c>
      <c r="U358" cm="1">
        <f t="array" aca="1" ref="U358" ca="1">INDEX(Abilities[Stamina Cost], S358)</f>
        <v>5</v>
      </c>
      <c r="V358">
        <f t="shared" ca="1" si="212"/>
        <v>1</v>
      </c>
      <c r="W358">
        <f t="shared" ca="1" si="213"/>
        <v>5</v>
      </c>
      <c r="X358">
        <f t="shared" ca="1" si="214"/>
        <v>5</v>
      </c>
      <c r="Y358">
        <f t="shared" ca="1" si="215"/>
        <v>2</v>
      </c>
      <c r="Z358">
        <f t="shared" ca="1" si="216"/>
        <v>7</v>
      </c>
      <c r="AA358" s="19" cm="1">
        <f t="array" aca="1" ref="AA358" ca="1">INDEX(Abilities[Element ID], $Z358)</f>
        <v>3</v>
      </c>
      <c r="AB358" s="19" cm="1">
        <f t="array" aca="1" ref="AB358" ca="1">INDEX(Abilities[Stamina Cost], $Z358)</f>
        <v>5</v>
      </c>
      <c r="AC358" s="19" cm="1">
        <f t="array" aca="1" ref="AC358" ca="1">INDEX(Abilities[Min Damage], $Z358)</f>
        <v>5</v>
      </c>
      <c r="AD358" s="19" cm="1">
        <f t="array" aca="1" ref="AD358" ca="1">INDEX(Abilities[Max Damage], $Z358)</f>
        <v>10</v>
      </c>
      <c r="AE358" s="15">
        <f t="shared" ca="1" si="217"/>
        <v>4.9758351022127831</v>
      </c>
      <c r="AF358" t="str" cm="1">
        <f t="array" aca="1" ref="AF358" ca="1">INDEX(Abilities[Special Effect], Z358)</f>
        <v>Fortify</v>
      </c>
      <c r="AG358" t="b" cm="1">
        <f t="array" aca="1" ref="AG358" ca="1">RAND() &lt;INDEX(Abilities[Effect Chance], Z358)*O358/100</f>
        <v>1</v>
      </c>
      <c r="AH358" t="str">
        <f t="shared" ca="1" si="218"/>
        <v>Fortify</v>
      </c>
      <c r="AI358" s="15">
        <f t="shared" ca="1" si="219"/>
        <v>4.9758351022127831</v>
      </c>
      <c r="AJ358" s="15">
        <f t="shared" ca="1" si="197"/>
        <v>7.557221049656528</v>
      </c>
      <c r="AK358" t="b">
        <f t="shared" ca="1" si="220"/>
        <v>0</v>
      </c>
      <c r="AL358" t="b">
        <f ca="1">AND(AK358, H358=COUNTA(Parties[Player Party]))</f>
        <v>0</v>
      </c>
      <c r="AM358" s="15" cm="1">
        <f t="array" aca="1" ref="AM358" ca="1">INDEX(ElementMultiplier, BM358, P358)*100/N358</f>
        <v>0.84745762711864403</v>
      </c>
      <c r="AN358" s="15">
        <f t="shared" ca="1" si="198"/>
        <v>6</v>
      </c>
      <c r="AO358" s="19">
        <f t="shared" ca="1" si="199"/>
        <v>31</v>
      </c>
      <c r="AP358" s="19">
        <f t="shared" ca="1" si="200"/>
        <v>55</v>
      </c>
      <c r="AQ358" s="19">
        <f t="shared" ca="1" si="201"/>
        <v>70</v>
      </c>
      <c r="AR358" s="19">
        <f t="shared" ca="1" si="202"/>
        <v>65</v>
      </c>
      <c r="AS358" s="19">
        <f t="shared" ca="1" si="203"/>
        <v>50</v>
      </c>
      <c r="AT358">
        <f t="shared" ca="1" si="221"/>
        <v>1</v>
      </c>
      <c r="AU358" cm="1">
        <f t="array" aca="1" ref="AU358" ca="1">IF(AT358=AT357, AU357, INDEX(Parties[Opponent ID], AT358))</f>
        <v>8</v>
      </c>
      <c r="AV358" t="str" cm="1">
        <f t="array" aca="1" ref="AV358" ca="1">IF(AU358=AU357,AV357, INDEX(Monsters[Name], AU358))</f>
        <v>Ripper</v>
      </c>
      <c r="AW358" cm="1">
        <f t="array" aca="1" ref="AW358" ca="1">IF(AND($AT358=$AT357, $CF357=""), CA357, INDEX(Monsters[Health], $AU358))</f>
        <v>37</v>
      </c>
      <c r="AX358" cm="1">
        <f t="array" aca="1" ref="AX358" ca="1">IF(AND($AT358=$AT357, $CF357=""), CB357, INDEX(Monsters[Stamina], $AU358))</f>
        <v>69</v>
      </c>
      <c r="AY358" s="19" cm="1">
        <f t="array" aca="1" ref="AY358" ca="1">IF(AND($AT358=$AT357, $CF357=""), CC357, INDEX(Monsters[Attack], $AU358))</f>
        <v>100</v>
      </c>
      <c r="AZ358" s="19" cm="1">
        <f t="array" aca="1" ref="AZ358" ca="1">IF(AND($AT358=$AT357, $CF357=""), CD357, INDEX(Monsters[Defense], $AU358))</f>
        <v>24</v>
      </c>
      <c r="BA358" s="19" cm="1">
        <f t="array" aca="1" ref="BA358" ca="1">IF(AND($AT358=$AT357, $CF357=""), CE357, INDEX(Monsters[Luck], $AU358))</f>
        <v>70</v>
      </c>
      <c r="BB358" cm="1">
        <f t="array" aca="1" ref="BB358" ca="1">IF(AU358=AU357, BB357, MATCH(INDEX(Monsters[Element], AU358), Elements, 0))</f>
        <v>6</v>
      </c>
      <c r="BC358" s="4" cm="1">
        <f t="array" aca="1" ref="BC358" ca="1">INDEX(Monsters[Chance to Use 2], AU358)</f>
        <v>0.25</v>
      </c>
      <c r="BD358" cm="1">
        <f t="array" aca="1" ref="BD358" ca="1">INDEX(Monsters[Ability 1 ID], AU358)</f>
        <v>7</v>
      </c>
      <c r="BE358" cm="1">
        <f t="array" aca="1" ref="BE358" ca="1">INDEX(Monsters[Ability 2 ID], AU358)</f>
        <v>2</v>
      </c>
      <c r="BF358" cm="1">
        <f t="array" aca="1" ref="BF358" ca="1">INDEX(Abilities[Stamina Cost], BD358)</f>
        <v>5</v>
      </c>
      <c r="BG358" cm="1">
        <f t="array" aca="1" ref="BG358" ca="1">INDEX(Abilities[Stamina Cost], BE358)</f>
        <v>6</v>
      </c>
      <c r="BH358">
        <f t="shared" ca="1" si="222"/>
        <v>1</v>
      </c>
      <c r="BI358">
        <f t="shared" ca="1" si="223"/>
        <v>5</v>
      </c>
      <c r="BJ358">
        <f t="shared" ca="1" si="224"/>
        <v>6</v>
      </c>
      <c r="BK358">
        <f t="shared" ca="1" si="225"/>
        <v>1</v>
      </c>
      <c r="BL358">
        <f t="shared" ca="1" si="226"/>
        <v>7</v>
      </c>
      <c r="BM358" s="19" cm="1">
        <f t="array" aca="1" ref="BM358" ca="1">INDEX(Abilities[Element ID], $BL358)</f>
        <v>3</v>
      </c>
      <c r="BN358" s="19" cm="1">
        <f t="array" aca="1" ref="BN358" ca="1">INDEX(Abilities[Stamina Cost], $BL358)</f>
        <v>5</v>
      </c>
      <c r="BO358" s="19" cm="1">
        <f t="array" aca="1" ref="BO358" ca="1">INDEX(Abilities[Min Damage], $BL358)</f>
        <v>5</v>
      </c>
      <c r="BP358" s="19" cm="1">
        <f t="array" aca="1" ref="BP358" ca="1">INDEX(Abilities[Max Damage], $BL358)</f>
        <v>10</v>
      </c>
      <c r="BQ358" s="15">
        <f t="shared" ca="1" si="227"/>
        <v>7.557221049656528</v>
      </c>
      <c r="BR358" t="str" cm="1">
        <f t="array" aca="1" ref="BR358" ca="1">INDEX(Abilities[Special Effect], BL358)</f>
        <v>Fortify</v>
      </c>
      <c r="BS358" t="b" cm="1">
        <f t="array" aca="1" ref="BS358" ca="1">RAND() &lt;INDEX(Abilities[Effect Chance], BL358)*BA358/100</f>
        <v>1</v>
      </c>
      <c r="BT358" t="str">
        <f t="shared" ca="1" si="228"/>
        <v>Fortify</v>
      </c>
      <c r="BU358" s="15">
        <f t="shared" ca="1" si="229"/>
        <v>7.557221049656528</v>
      </c>
      <c r="BV358" s="15">
        <f t="shared" ca="1" si="204"/>
        <v>4.9758351022127831</v>
      </c>
      <c r="BW358" t="b">
        <f t="shared" ca="1" si="230"/>
        <v>0</v>
      </c>
      <c r="BX358" t="b">
        <f ca="1">AND(BW358, AT358=COUNTA(Parties[Opponent Party]))</f>
        <v>0</v>
      </c>
      <c r="BY358" s="15" cm="1">
        <f t="array" aca="1" ref="BY358" ca="1">INDEX(ElementMultiplier, AA358, BB358)*100/AZ358</f>
        <v>4.166666666666667</v>
      </c>
      <c r="BZ358" s="19">
        <f t="shared" ca="1" si="205"/>
        <v>21</v>
      </c>
      <c r="CA358" s="19">
        <f t="shared" ca="1" si="206"/>
        <v>16</v>
      </c>
      <c r="CB358" s="19">
        <f t="shared" ca="1" si="207"/>
        <v>64</v>
      </c>
      <c r="CC358" s="19">
        <f t="shared" ca="1" si="208"/>
        <v>100</v>
      </c>
      <c r="CD358" s="19">
        <f t="shared" ca="1" si="209"/>
        <v>26</v>
      </c>
      <c r="CE358" s="19">
        <f t="shared" ca="1" si="210"/>
        <v>70</v>
      </c>
      <c r="CF358" t="str">
        <f t="shared" ca="1" si="231"/>
        <v/>
      </c>
    </row>
    <row r="359" spans="8:84">
      <c r="H359">
        <f t="shared" ca="1" si="211"/>
        <v>1</v>
      </c>
      <c r="I359" cm="1">
        <f t="array" aca="1" ref="I359" ca="1">IF(H359=H358, I358, INDEX(Parties[Player ID], H359))</f>
        <v>1</v>
      </c>
      <c r="J359" t="str" cm="1">
        <f t="array" aca="1" ref="J359" ca="1">IF(I359=I358,J358, INDEX(Monsters[Name], I359))</f>
        <v>Hades</v>
      </c>
      <c r="K359" cm="1">
        <f t="array" aca="1" ref="K359" ca="1">IF(AND($H359=$H358, CF358=""), AO358, INDEX(Monsters[Health], $I359))</f>
        <v>31</v>
      </c>
      <c r="L359" cm="1">
        <f t="array" aca="1" ref="L359" ca="1">IF(AND($H359=$H358, $CF358=""), AP358, INDEX(Monsters[Stamina], $I359))</f>
        <v>55</v>
      </c>
      <c r="M359" s="19" cm="1">
        <f t="array" aca="1" ref="M359" ca="1">IF(AND($H359=$H358, $CF358=""), AQ358, INDEX(Monsters[Attack], $I359))</f>
        <v>70</v>
      </c>
      <c r="N359" s="19" cm="1">
        <f t="array" aca="1" ref="N359" ca="1">IF(AND($H359=$H358, $CF358=""), AR358, INDEX(Monsters[Defense], $I359))</f>
        <v>65</v>
      </c>
      <c r="O359" s="19" cm="1">
        <f t="array" aca="1" ref="O359" ca="1">IF(AND($H359=$H358, $CF358=""), AS358, INDEX(Monsters[Luck], $I359))</f>
        <v>50</v>
      </c>
      <c r="P359" cm="1">
        <f t="array" aca="1" ref="P359" ca="1">IF(I359=I358, P358, MATCH(INDEX(Monsters[Element], I359), Elements, 0))</f>
        <v>1</v>
      </c>
      <c r="Q359" s="4" cm="1">
        <f t="array" aca="1" ref="Q359" ca="1">INDEX(Monsters[Chance to Use 2], I359)</f>
        <v>0.55000000000000004</v>
      </c>
      <c r="R359" cm="1">
        <f t="array" aca="1" ref="R359" ca="1">INDEX(Monsters[Ability 1 ID], I359)</f>
        <v>1</v>
      </c>
      <c r="S359" cm="1">
        <f t="array" aca="1" ref="S359" ca="1">INDEX(Monsters[Ability 2 ID], I359)</f>
        <v>7</v>
      </c>
      <c r="T359" cm="1">
        <f t="array" aca="1" ref="T359" ca="1">INDEX(Abilities[Stamina Cost], R359)</f>
        <v>5</v>
      </c>
      <c r="U359" cm="1">
        <f t="array" aca="1" ref="U359" ca="1">INDEX(Abilities[Stamina Cost], S359)</f>
        <v>5</v>
      </c>
      <c r="V359">
        <f t="shared" ca="1" si="212"/>
        <v>1</v>
      </c>
      <c r="W359">
        <f t="shared" ca="1" si="213"/>
        <v>5</v>
      </c>
      <c r="X359">
        <f t="shared" ca="1" si="214"/>
        <v>5</v>
      </c>
      <c r="Y359">
        <f t="shared" ca="1" si="215"/>
        <v>1</v>
      </c>
      <c r="Z359">
        <f t="shared" ca="1" si="216"/>
        <v>1</v>
      </c>
      <c r="AA359" s="19" cm="1">
        <f t="array" aca="1" ref="AA359" ca="1">INDEX(Abilities[Element ID], $Z359)</f>
        <v>1</v>
      </c>
      <c r="AB359" s="19" cm="1">
        <f t="array" aca="1" ref="AB359" ca="1">INDEX(Abilities[Stamina Cost], $Z359)</f>
        <v>5</v>
      </c>
      <c r="AC359" s="19" cm="1">
        <f t="array" aca="1" ref="AC359" ca="1">INDEX(Abilities[Min Damage], $Z359)</f>
        <v>3.5</v>
      </c>
      <c r="AD359" s="19" cm="1">
        <f t="array" aca="1" ref="AD359" ca="1">INDEX(Abilities[Max Damage], $Z359)</f>
        <v>10</v>
      </c>
      <c r="AE359" s="15">
        <f t="shared" ca="1" si="217"/>
        <v>4.0732107419897954</v>
      </c>
      <c r="AF359" t="str" cm="1">
        <f t="array" aca="1" ref="AF359" ca="1">INDEX(Abilities[Special Effect], Z359)</f>
        <v>Hit Chance</v>
      </c>
      <c r="AG359" t="b" cm="1">
        <f t="array" aca="1" ref="AG359" ca="1">RAND() &lt;INDEX(Abilities[Effect Chance], Z359)*O359/100</f>
        <v>0</v>
      </c>
      <c r="AH359" t="str">
        <f t="shared" ca="1" si="218"/>
        <v/>
      </c>
      <c r="AI359" s="15">
        <f t="shared" ca="1" si="219"/>
        <v>0</v>
      </c>
      <c r="AJ359" s="15">
        <f t="shared" ca="1" si="197"/>
        <v>16.611486391684217</v>
      </c>
      <c r="AK359" t="b">
        <f t="shared" ca="1" si="220"/>
        <v>0</v>
      </c>
      <c r="AL359" t="b">
        <f ca="1">AND(AK359, H359=COUNTA(Parties[Player Party]))</f>
        <v>0</v>
      </c>
      <c r="AM359" s="15" cm="1">
        <f t="array" aca="1" ref="AM359" ca="1">INDEX(ElementMultiplier, BM359, P359)*100/N359</f>
        <v>1.5384615384615385</v>
      </c>
      <c r="AN359" s="15">
        <f t="shared" ca="1" si="198"/>
        <v>26</v>
      </c>
      <c r="AO359" s="19">
        <f t="shared" ca="1" si="199"/>
        <v>5</v>
      </c>
      <c r="AP359" s="19">
        <f t="shared" ca="1" si="200"/>
        <v>50</v>
      </c>
      <c r="AQ359" s="19">
        <f t="shared" ca="1" si="201"/>
        <v>70</v>
      </c>
      <c r="AR359" s="19">
        <f t="shared" ca="1" si="202"/>
        <v>65</v>
      </c>
      <c r="AS359" s="19">
        <f t="shared" ca="1" si="203"/>
        <v>50</v>
      </c>
      <c r="AT359">
        <f t="shared" ca="1" si="221"/>
        <v>1</v>
      </c>
      <c r="AU359" cm="1">
        <f t="array" aca="1" ref="AU359" ca="1">IF(AT359=AT358, AU358, INDEX(Parties[Opponent ID], AT359))</f>
        <v>8</v>
      </c>
      <c r="AV359" t="str" cm="1">
        <f t="array" aca="1" ref="AV359" ca="1">IF(AU359=AU358,AV358, INDEX(Monsters[Name], AU359))</f>
        <v>Ripper</v>
      </c>
      <c r="AW359" cm="1">
        <f t="array" aca="1" ref="AW359" ca="1">IF(AND($AT359=$AT358, $CF358=""), CA358, INDEX(Monsters[Health], $AU359))</f>
        <v>16</v>
      </c>
      <c r="AX359" cm="1">
        <f t="array" aca="1" ref="AX359" ca="1">IF(AND($AT359=$AT358, $CF358=""), CB358, INDEX(Monsters[Stamina], $AU359))</f>
        <v>64</v>
      </c>
      <c r="AY359" s="19" cm="1">
        <f t="array" aca="1" ref="AY359" ca="1">IF(AND($AT359=$AT358, $CF358=""), CC358, INDEX(Monsters[Attack], $AU359))</f>
        <v>100</v>
      </c>
      <c r="AZ359" s="19" cm="1">
        <f t="array" aca="1" ref="AZ359" ca="1">IF(AND($AT359=$AT358, $CF358=""), CD358, INDEX(Monsters[Defense], $AU359))</f>
        <v>26</v>
      </c>
      <c r="BA359" s="19" cm="1">
        <f t="array" aca="1" ref="BA359" ca="1">IF(AND($AT359=$AT358, $CF358=""), CE358, INDEX(Monsters[Luck], $AU359))</f>
        <v>70</v>
      </c>
      <c r="BB359" cm="1">
        <f t="array" aca="1" ref="BB359" ca="1">IF(AU359=AU358, BB358, MATCH(INDEX(Monsters[Element], AU359), Elements, 0))</f>
        <v>6</v>
      </c>
      <c r="BC359" s="4" cm="1">
        <f t="array" aca="1" ref="BC359" ca="1">INDEX(Monsters[Chance to Use 2], AU359)</f>
        <v>0.25</v>
      </c>
      <c r="BD359" cm="1">
        <f t="array" aca="1" ref="BD359" ca="1">INDEX(Monsters[Ability 1 ID], AU359)</f>
        <v>7</v>
      </c>
      <c r="BE359" cm="1">
        <f t="array" aca="1" ref="BE359" ca="1">INDEX(Monsters[Ability 2 ID], AU359)</f>
        <v>2</v>
      </c>
      <c r="BF359" cm="1">
        <f t="array" aca="1" ref="BF359" ca="1">INDEX(Abilities[Stamina Cost], BD359)</f>
        <v>5</v>
      </c>
      <c r="BG359" cm="1">
        <f t="array" aca="1" ref="BG359" ca="1">INDEX(Abilities[Stamina Cost], BE359)</f>
        <v>6</v>
      </c>
      <c r="BH359">
        <f t="shared" ca="1" si="222"/>
        <v>1</v>
      </c>
      <c r="BI359">
        <f t="shared" ca="1" si="223"/>
        <v>5</v>
      </c>
      <c r="BJ359">
        <f t="shared" ca="1" si="224"/>
        <v>6</v>
      </c>
      <c r="BK359">
        <f t="shared" ca="1" si="225"/>
        <v>2</v>
      </c>
      <c r="BL359">
        <f t="shared" ca="1" si="226"/>
        <v>2</v>
      </c>
      <c r="BM359" s="19" cm="1">
        <f t="array" aca="1" ref="BM359" ca="1">INDEX(Abilities[Element ID], $BL359)</f>
        <v>1</v>
      </c>
      <c r="BN359" s="19" cm="1">
        <f t="array" aca="1" ref="BN359" ca="1">INDEX(Abilities[Stamina Cost], $BL359)</f>
        <v>6</v>
      </c>
      <c r="BO359" s="19" cm="1">
        <f t="array" aca="1" ref="BO359" ca="1">INDEX(Abilities[Min Damage], $BL359)</f>
        <v>10</v>
      </c>
      <c r="BP359" s="19" cm="1">
        <f t="array" aca="1" ref="BP359" ca="1">INDEX(Abilities[Max Damage], $BL359)</f>
        <v>25</v>
      </c>
      <c r="BQ359" s="15">
        <f t="shared" ca="1" si="227"/>
        <v>16.611486391684217</v>
      </c>
      <c r="BR359" t="str" cm="1">
        <f t="array" aca="1" ref="BR359" ca="1">INDEX(Abilities[Special Effect], BL359)</f>
        <v>Sunder</v>
      </c>
      <c r="BS359" t="b" cm="1">
        <f t="array" aca="1" ref="BS359" ca="1">RAND() &lt;INDEX(Abilities[Effect Chance], BL359)*BA359/100</f>
        <v>0</v>
      </c>
      <c r="BT359" t="str">
        <f t="shared" ca="1" si="228"/>
        <v/>
      </c>
      <c r="BU359" s="15">
        <f t="shared" ca="1" si="229"/>
        <v>16.611486391684217</v>
      </c>
      <c r="BV359" s="15">
        <f t="shared" ca="1" si="204"/>
        <v>0</v>
      </c>
      <c r="BW359" t="b">
        <f t="shared" ca="1" si="230"/>
        <v>0</v>
      </c>
      <c r="BX359" t="b">
        <f ca="1">AND(BW359, AT359=COUNTA(Parties[Opponent Party]))</f>
        <v>0</v>
      </c>
      <c r="BY359" s="15" cm="1">
        <f t="array" aca="1" ref="BY359" ca="1">INDEX(ElementMultiplier, AA359, BB359)*100/AZ359</f>
        <v>5.7692307692307692</v>
      </c>
      <c r="BZ359" s="19">
        <f t="shared" ca="1" si="205"/>
        <v>0</v>
      </c>
      <c r="CA359" s="19">
        <f t="shared" ca="1" si="206"/>
        <v>16</v>
      </c>
      <c r="CB359" s="19">
        <f t="shared" ca="1" si="207"/>
        <v>58</v>
      </c>
      <c r="CC359" s="19">
        <f t="shared" ca="1" si="208"/>
        <v>100</v>
      </c>
      <c r="CD359" s="19">
        <f t="shared" ca="1" si="209"/>
        <v>26</v>
      </c>
      <c r="CE359" s="19">
        <f t="shared" ca="1" si="210"/>
        <v>70</v>
      </c>
      <c r="CF359" t="str">
        <f t="shared" ca="1" si="231"/>
        <v/>
      </c>
    </row>
    <row r="360" spans="8:84">
      <c r="H360">
        <f t="shared" ca="1" si="211"/>
        <v>1</v>
      </c>
      <c r="I360" cm="1">
        <f t="array" aca="1" ref="I360" ca="1">IF(H360=H359, I359, INDEX(Parties[Player ID], H360))</f>
        <v>1</v>
      </c>
      <c r="J360" t="str" cm="1">
        <f t="array" aca="1" ref="J360" ca="1">IF(I360=I359,J359, INDEX(Monsters[Name], I360))</f>
        <v>Hades</v>
      </c>
      <c r="K360" cm="1">
        <f t="array" aca="1" ref="K360" ca="1">IF(AND($H360=$H359, CF359=""), AO359, INDEX(Monsters[Health], $I360))</f>
        <v>5</v>
      </c>
      <c r="L360" cm="1">
        <f t="array" aca="1" ref="L360" ca="1">IF(AND($H360=$H359, $CF359=""), AP359, INDEX(Monsters[Stamina], $I360))</f>
        <v>50</v>
      </c>
      <c r="M360" s="19" cm="1">
        <f t="array" aca="1" ref="M360" ca="1">IF(AND($H360=$H359, $CF359=""), AQ359, INDEX(Monsters[Attack], $I360))</f>
        <v>70</v>
      </c>
      <c r="N360" s="19" cm="1">
        <f t="array" aca="1" ref="N360" ca="1">IF(AND($H360=$H359, $CF359=""), AR359, INDEX(Monsters[Defense], $I360))</f>
        <v>65</v>
      </c>
      <c r="O360" s="19" cm="1">
        <f t="array" aca="1" ref="O360" ca="1">IF(AND($H360=$H359, $CF359=""), AS359, INDEX(Monsters[Luck], $I360))</f>
        <v>50</v>
      </c>
      <c r="P360" cm="1">
        <f t="array" aca="1" ref="P360" ca="1">IF(I360=I359, P359, MATCH(INDEX(Monsters[Element], I360), Elements, 0))</f>
        <v>1</v>
      </c>
      <c r="Q360" s="4" cm="1">
        <f t="array" aca="1" ref="Q360" ca="1">INDEX(Monsters[Chance to Use 2], I360)</f>
        <v>0.55000000000000004</v>
      </c>
      <c r="R360" cm="1">
        <f t="array" aca="1" ref="R360" ca="1">INDEX(Monsters[Ability 1 ID], I360)</f>
        <v>1</v>
      </c>
      <c r="S360" cm="1">
        <f t="array" aca="1" ref="S360" ca="1">INDEX(Monsters[Ability 2 ID], I360)</f>
        <v>7</v>
      </c>
      <c r="T360" cm="1">
        <f t="array" aca="1" ref="T360" ca="1">INDEX(Abilities[Stamina Cost], R360)</f>
        <v>5</v>
      </c>
      <c r="U360" cm="1">
        <f t="array" aca="1" ref="U360" ca="1">INDEX(Abilities[Stamina Cost], S360)</f>
        <v>5</v>
      </c>
      <c r="V360">
        <f t="shared" ca="1" si="212"/>
        <v>1</v>
      </c>
      <c r="W360">
        <f t="shared" ca="1" si="213"/>
        <v>5</v>
      </c>
      <c r="X360">
        <f t="shared" ca="1" si="214"/>
        <v>5</v>
      </c>
      <c r="Y360">
        <f t="shared" ca="1" si="215"/>
        <v>2</v>
      </c>
      <c r="Z360">
        <f t="shared" ca="1" si="216"/>
        <v>7</v>
      </c>
      <c r="AA360" s="19" cm="1">
        <f t="array" aca="1" ref="AA360" ca="1">INDEX(Abilities[Element ID], $Z360)</f>
        <v>3</v>
      </c>
      <c r="AB360" s="19" cm="1">
        <f t="array" aca="1" ref="AB360" ca="1">INDEX(Abilities[Stamina Cost], $Z360)</f>
        <v>5</v>
      </c>
      <c r="AC360" s="19" cm="1">
        <f t="array" aca="1" ref="AC360" ca="1">INDEX(Abilities[Min Damage], $Z360)</f>
        <v>5</v>
      </c>
      <c r="AD360" s="19" cm="1">
        <f t="array" aca="1" ref="AD360" ca="1">INDEX(Abilities[Max Damage], $Z360)</f>
        <v>10</v>
      </c>
      <c r="AE360" s="15">
        <f t="shared" ca="1" si="217"/>
        <v>6.2171494405167671</v>
      </c>
      <c r="AF360" t="str" cm="1">
        <f t="array" aca="1" ref="AF360" ca="1">INDEX(Abilities[Special Effect], Z360)</f>
        <v>Fortify</v>
      </c>
      <c r="AG360" t="b" cm="1">
        <f t="array" aca="1" ref="AG360" ca="1">RAND() &lt;INDEX(Abilities[Effect Chance], Z360)*O360/100</f>
        <v>0</v>
      </c>
      <c r="AH360" t="str">
        <f t="shared" ca="1" si="218"/>
        <v/>
      </c>
      <c r="AI360" s="15">
        <f t="shared" ca="1" si="219"/>
        <v>6.2171494405167671</v>
      </c>
      <c r="AJ360" s="15">
        <f t="shared" ca="1" si="197"/>
        <v>8.7645250292919261</v>
      </c>
      <c r="AK360" t="b">
        <f t="shared" ca="1" si="220"/>
        <v>1</v>
      </c>
      <c r="AL360" t="b">
        <f ca="1">AND(AK360, H360=COUNTA(Parties[Player Party]))</f>
        <v>1</v>
      </c>
      <c r="AM360" s="15" cm="1">
        <f t="array" aca="1" ref="AM360" ca="1">INDEX(ElementMultiplier, BM360, P360)*100/N360</f>
        <v>0.76923076923076927</v>
      </c>
      <c r="AN360" s="15">
        <f t="shared" ca="1" si="198"/>
        <v>7</v>
      </c>
      <c r="AO360" s="19">
        <f t="shared" ca="1" si="199"/>
        <v>0</v>
      </c>
      <c r="AP360" s="19">
        <f t="shared" ca="1" si="200"/>
        <v>45</v>
      </c>
      <c r="AQ360" s="19">
        <f t="shared" ca="1" si="201"/>
        <v>70</v>
      </c>
      <c r="AR360" s="19">
        <f t="shared" ca="1" si="202"/>
        <v>65</v>
      </c>
      <c r="AS360" s="19">
        <f t="shared" ca="1" si="203"/>
        <v>50</v>
      </c>
      <c r="AT360">
        <f t="shared" ca="1" si="221"/>
        <v>1</v>
      </c>
      <c r="AU360" cm="1">
        <f t="array" aca="1" ref="AU360" ca="1">IF(AT360=AT359, AU359, INDEX(Parties[Opponent ID], AT360))</f>
        <v>8</v>
      </c>
      <c r="AV360" t="str" cm="1">
        <f t="array" aca="1" ref="AV360" ca="1">IF(AU360=AU359,AV359, INDEX(Monsters[Name], AU360))</f>
        <v>Ripper</v>
      </c>
      <c r="AW360" cm="1">
        <f t="array" aca="1" ref="AW360" ca="1">IF(AND($AT360=$AT359, $CF359=""), CA359, INDEX(Monsters[Health], $AU360))</f>
        <v>16</v>
      </c>
      <c r="AX360" cm="1">
        <f t="array" aca="1" ref="AX360" ca="1">IF(AND($AT360=$AT359, $CF359=""), CB359, INDEX(Monsters[Stamina], $AU360))</f>
        <v>58</v>
      </c>
      <c r="AY360" s="19" cm="1">
        <f t="array" aca="1" ref="AY360" ca="1">IF(AND($AT360=$AT359, $CF359=""), CC359, INDEX(Monsters[Attack], $AU360))</f>
        <v>100</v>
      </c>
      <c r="AZ360" s="19" cm="1">
        <f t="array" aca="1" ref="AZ360" ca="1">IF(AND($AT360=$AT359, $CF359=""), CD359, INDEX(Monsters[Defense], $AU360))</f>
        <v>26</v>
      </c>
      <c r="BA360" s="19" cm="1">
        <f t="array" aca="1" ref="BA360" ca="1">IF(AND($AT360=$AT359, $CF359=""), CE359, INDEX(Monsters[Luck], $AU360))</f>
        <v>70</v>
      </c>
      <c r="BB360" cm="1">
        <f t="array" aca="1" ref="BB360" ca="1">IF(AU360=AU359, BB359, MATCH(INDEX(Monsters[Element], AU360), Elements, 0))</f>
        <v>6</v>
      </c>
      <c r="BC360" s="4" cm="1">
        <f t="array" aca="1" ref="BC360" ca="1">INDEX(Monsters[Chance to Use 2], AU360)</f>
        <v>0.25</v>
      </c>
      <c r="BD360" cm="1">
        <f t="array" aca="1" ref="BD360" ca="1">INDEX(Monsters[Ability 1 ID], AU360)</f>
        <v>7</v>
      </c>
      <c r="BE360" cm="1">
        <f t="array" aca="1" ref="BE360" ca="1">INDEX(Monsters[Ability 2 ID], AU360)</f>
        <v>2</v>
      </c>
      <c r="BF360" cm="1">
        <f t="array" aca="1" ref="BF360" ca="1">INDEX(Abilities[Stamina Cost], BD360)</f>
        <v>5</v>
      </c>
      <c r="BG360" cm="1">
        <f t="array" aca="1" ref="BG360" ca="1">INDEX(Abilities[Stamina Cost], BE360)</f>
        <v>6</v>
      </c>
      <c r="BH360">
        <f t="shared" ca="1" si="222"/>
        <v>1</v>
      </c>
      <c r="BI360">
        <f t="shared" ca="1" si="223"/>
        <v>5</v>
      </c>
      <c r="BJ360">
        <f t="shared" ca="1" si="224"/>
        <v>6</v>
      </c>
      <c r="BK360">
        <f t="shared" ca="1" si="225"/>
        <v>1</v>
      </c>
      <c r="BL360">
        <f t="shared" ca="1" si="226"/>
        <v>7</v>
      </c>
      <c r="BM360" s="19" cm="1">
        <f t="array" aca="1" ref="BM360" ca="1">INDEX(Abilities[Element ID], $BL360)</f>
        <v>3</v>
      </c>
      <c r="BN360" s="19" cm="1">
        <f t="array" aca="1" ref="BN360" ca="1">INDEX(Abilities[Stamina Cost], $BL360)</f>
        <v>5</v>
      </c>
      <c r="BO360" s="19" cm="1">
        <f t="array" aca="1" ref="BO360" ca="1">INDEX(Abilities[Min Damage], $BL360)</f>
        <v>5</v>
      </c>
      <c r="BP360" s="19" cm="1">
        <f t="array" aca="1" ref="BP360" ca="1">INDEX(Abilities[Max Damage], $BL360)</f>
        <v>10</v>
      </c>
      <c r="BQ360" s="15">
        <f t="shared" ca="1" si="227"/>
        <v>8.7645250292919261</v>
      </c>
      <c r="BR360" t="str" cm="1">
        <f t="array" aca="1" ref="BR360" ca="1">INDEX(Abilities[Special Effect], BL360)</f>
        <v>Fortify</v>
      </c>
      <c r="BS360" t="b" cm="1">
        <f t="array" aca="1" ref="BS360" ca="1">RAND() &lt;INDEX(Abilities[Effect Chance], BL360)*BA360/100</f>
        <v>0</v>
      </c>
      <c r="BT360" t="str">
        <f t="shared" ca="1" si="228"/>
        <v/>
      </c>
      <c r="BU360" s="15">
        <f t="shared" ca="1" si="229"/>
        <v>8.7645250292919261</v>
      </c>
      <c r="BV360" s="15">
        <f t="shared" ca="1" si="204"/>
        <v>6.2171494405167671</v>
      </c>
      <c r="BW360" t="b">
        <f t="shared" ca="1" si="230"/>
        <v>1</v>
      </c>
      <c r="BX360" t="b">
        <f ca="1">AND(BW360, AT360=COUNTA(Parties[Opponent Party]))</f>
        <v>1</v>
      </c>
      <c r="BY360" s="15" cm="1">
        <f t="array" aca="1" ref="BY360" ca="1">INDEX(ElementMultiplier, AA360, BB360)*100/AZ360</f>
        <v>3.8461538461538463</v>
      </c>
      <c r="BZ360" s="19">
        <f t="shared" ca="1" si="205"/>
        <v>24</v>
      </c>
      <c r="CA360" s="19">
        <f t="shared" ca="1" si="206"/>
        <v>0</v>
      </c>
      <c r="CB360" s="19">
        <f t="shared" ca="1" si="207"/>
        <v>53</v>
      </c>
      <c r="CC360" s="19">
        <f t="shared" ca="1" si="208"/>
        <v>100</v>
      </c>
      <c r="CD360" s="19">
        <f t="shared" ca="1" si="209"/>
        <v>26</v>
      </c>
      <c r="CE360" s="19">
        <f t="shared" ca="1" si="210"/>
        <v>70</v>
      </c>
      <c r="CF360" t="str">
        <f t="shared" ca="1" si="231"/>
        <v>Tie</v>
      </c>
    </row>
    <row r="361" spans="8:84">
      <c r="H361">
        <f t="shared" ca="1" si="211"/>
        <v>1</v>
      </c>
      <c r="I361" cm="1">
        <f t="array" aca="1" ref="I361" ca="1">IF(H361=H360, I360, INDEX(Parties[Player ID], H361))</f>
        <v>1</v>
      </c>
      <c r="J361" t="str" cm="1">
        <f t="array" aca="1" ref="J361" ca="1">IF(I361=I360,J360, INDEX(Monsters[Name], I361))</f>
        <v>Hades</v>
      </c>
      <c r="K361" cm="1">
        <f t="array" aca="1" ref="K361" ca="1">IF(AND($H361=$H360, CF360=""), AO360, INDEX(Monsters[Health], $I361))</f>
        <v>80</v>
      </c>
      <c r="L361" cm="1">
        <f t="array" aca="1" ref="L361" ca="1">IF(AND($H361=$H360, $CF360=""), AP360, INDEX(Monsters[Stamina], $I361))</f>
        <v>80</v>
      </c>
      <c r="M361" s="19" cm="1">
        <f t="array" aca="1" ref="M361" ca="1">IF(AND($H361=$H360, $CF360=""), AQ360, INDEX(Monsters[Attack], $I361))</f>
        <v>70</v>
      </c>
      <c r="N361" s="19" cm="1">
        <f t="array" aca="1" ref="N361" ca="1">IF(AND($H361=$H360, $CF360=""), AR360, INDEX(Monsters[Defense], $I361))</f>
        <v>65</v>
      </c>
      <c r="O361" s="19" cm="1">
        <f t="array" aca="1" ref="O361" ca="1">IF(AND($H361=$H360, $CF360=""), AS360, INDEX(Monsters[Luck], $I361))</f>
        <v>50</v>
      </c>
      <c r="P361" cm="1">
        <f t="array" aca="1" ref="P361" ca="1">IF(I361=I360, P360, MATCH(INDEX(Monsters[Element], I361), Elements, 0))</f>
        <v>1</v>
      </c>
      <c r="Q361" s="4" cm="1">
        <f t="array" aca="1" ref="Q361" ca="1">INDEX(Monsters[Chance to Use 2], I361)</f>
        <v>0.55000000000000004</v>
      </c>
      <c r="R361" cm="1">
        <f t="array" aca="1" ref="R361" ca="1">INDEX(Monsters[Ability 1 ID], I361)</f>
        <v>1</v>
      </c>
      <c r="S361" cm="1">
        <f t="array" aca="1" ref="S361" ca="1">INDEX(Monsters[Ability 2 ID], I361)</f>
        <v>7</v>
      </c>
      <c r="T361" cm="1">
        <f t="array" aca="1" ref="T361" ca="1">INDEX(Abilities[Stamina Cost], R361)</f>
        <v>5</v>
      </c>
      <c r="U361" cm="1">
        <f t="array" aca="1" ref="U361" ca="1">INDEX(Abilities[Stamina Cost], S361)</f>
        <v>5</v>
      </c>
      <c r="V361">
        <f t="shared" ca="1" si="212"/>
        <v>1</v>
      </c>
      <c r="W361">
        <f t="shared" ca="1" si="213"/>
        <v>5</v>
      </c>
      <c r="X361">
        <f t="shared" ca="1" si="214"/>
        <v>5</v>
      </c>
      <c r="Y361">
        <f t="shared" ca="1" si="215"/>
        <v>2</v>
      </c>
      <c r="Z361">
        <f t="shared" ca="1" si="216"/>
        <v>7</v>
      </c>
      <c r="AA361" s="19" cm="1">
        <f t="array" aca="1" ref="AA361" ca="1">INDEX(Abilities[Element ID], $Z361)</f>
        <v>3</v>
      </c>
      <c r="AB361" s="19" cm="1">
        <f t="array" aca="1" ref="AB361" ca="1">INDEX(Abilities[Stamina Cost], $Z361)</f>
        <v>5</v>
      </c>
      <c r="AC361" s="19" cm="1">
        <f t="array" aca="1" ref="AC361" ca="1">INDEX(Abilities[Min Damage], $Z361)</f>
        <v>5</v>
      </c>
      <c r="AD361" s="19" cm="1">
        <f t="array" aca="1" ref="AD361" ca="1">INDEX(Abilities[Max Damage], $Z361)</f>
        <v>10</v>
      </c>
      <c r="AE361" s="15">
        <f t="shared" ca="1" si="217"/>
        <v>5.2192277501294537</v>
      </c>
      <c r="AF361" t="str" cm="1">
        <f t="array" aca="1" ref="AF361" ca="1">INDEX(Abilities[Special Effect], Z361)</f>
        <v>Fortify</v>
      </c>
      <c r="AG361" t="b" cm="1">
        <f t="array" aca="1" ref="AG361" ca="1">RAND() &lt;INDEX(Abilities[Effect Chance], Z361)*O361/100</f>
        <v>1</v>
      </c>
      <c r="AH361" t="str">
        <f t="shared" ca="1" si="218"/>
        <v>Fortify</v>
      </c>
      <c r="AI361" s="15">
        <f t="shared" ca="1" si="219"/>
        <v>5.2192277501294537</v>
      </c>
      <c r="AJ361" s="15">
        <f t="shared" ca="1" si="197"/>
        <v>7.2066098668557501</v>
      </c>
      <c r="AK361" t="b">
        <f t="shared" ca="1" si="220"/>
        <v>0</v>
      </c>
      <c r="AL361" t="b">
        <f ca="1">AND(AK361, H361=COUNTA(Parties[Player Party]))</f>
        <v>0</v>
      </c>
      <c r="AM361" s="15" cm="1">
        <f t="array" aca="1" ref="AM361" ca="1">INDEX(ElementMultiplier, BM361, P361)*100/N361</f>
        <v>0.76923076923076927</v>
      </c>
      <c r="AN361" s="15">
        <f t="shared" ca="1" si="198"/>
        <v>6</v>
      </c>
      <c r="AO361" s="19">
        <f t="shared" ca="1" si="199"/>
        <v>74</v>
      </c>
      <c r="AP361" s="19">
        <f t="shared" ca="1" si="200"/>
        <v>75</v>
      </c>
      <c r="AQ361" s="19">
        <f t="shared" ca="1" si="201"/>
        <v>70</v>
      </c>
      <c r="AR361" s="19">
        <f t="shared" ca="1" si="202"/>
        <v>72</v>
      </c>
      <c r="AS361" s="19">
        <f t="shared" ca="1" si="203"/>
        <v>50</v>
      </c>
      <c r="AT361">
        <f t="shared" ca="1" si="221"/>
        <v>1</v>
      </c>
      <c r="AU361" cm="1">
        <f t="array" aca="1" ref="AU361" ca="1">IF(AT361=AT360, AU360, INDEX(Parties[Opponent ID], AT361))</f>
        <v>8</v>
      </c>
      <c r="AV361" t="str" cm="1">
        <f t="array" aca="1" ref="AV361" ca="1">IF(AU361=AU360,AV360, INDEX(Monsters[Name], AU361))</f>
        <v>Ripper</v>
      </c>
      <c r="AW361" cm="1">
        <f t="array" aca="1" ref="AW361" ca="1">IF(AND($AT361=$AT360, $CF360=""), CA360, INDEX(Monsters[Health], $AU361))</f>
        <v>120</v>
      </c>
      <c r="AX361" cm="1">
        <f t="array" aca="1" ref="AX361" ca="1">IF(AND($AT361=$AT360, $CF360=""), CB360, INDEX(Monsters[Stamina], $AU361))</f>
        <v>90</v>
      </c>
      <c r="AY361" s="19" cm="1">
        <f t="array" aca="1" ref="AY361" ca="1">IF(AND($AT361=$AT360, $CF360=""), CC360, INDEX(Monsters[Attack], $AU361))</f>
        <v>100</v>
      </c>
      <c r="AZ361" s="19" cm="1">
        <f t="array" aca="1" ref="AZ361" ca="1">IF(AND($AT361=$AT360, $CF360=""), CD360, INDEX(Monsters[Defense], $AU361))</f>
        <v>18</v>
      </c>
      <c r="BA361" s="19" cm="1">
        <f t="array" aca="1" ref="BA361" ca="1">IF(AND($AT361=$AT360, $CF360=""), CE360, INDEX(Monsters[Luck], $AU361))</f>
        <v>70</v>
      </c>
      <c r="BB361" cm="1">
        <f t="array" aca="1" ref="BB361" ca="1">IF(AU361=AU360, BB360, MATCH(INDEX(Monsters[Element], AU361), Elements, 0))</f>
        <v>6</v>
      </c>
      <c r="BC361" s="4" cm="1">
        <f t="array" aca="1" ref="BC361" ca="1">INDEX(Monsters[Chance to Use 2], AU361)</f>
        <v>0.25</v>
      </c>
      <c r="BD361" cm="1">
        <f t="array" aca="1" ref="BD361" ca="1">INDEX(Monsters[Ability 1 ID], AU361)</f>
        <v>7</v>
      </c>
      <c r="BE361" cm="1">
        <f t="array" aca="1" ref="BE361" ca="1">INDEX(Monsters[Ability 2 ID], AU361)</f>
        <v>2</v>
      </c>
      <c r="BF361" cm="1">
        <f t="array" aca="1" ref="BF361" ca="1">INDEX(Abilities[Stamina Cost], BD361)</f>
        <v>5</v>
      </c>
      <c r="BG361" cm="1">
        <f t="array" aca="1" ref="BG361" ca="1">INDEX(Abilities[Stamina Cost], BE361)</f>
        <v>6</v>
      </c>
      <c r="BH361">
        <f t="shared" ca="1" si="222"/>
        <v>1</v>
      </c>
      <c r="BI361">
        <f t="shared" ca="1" si="223"/>
        <v>5</v>
      </c>
      <c r="BJ361">
        <f t="shared" ca="1" si="224"/>
        <v>6</v>
      </c>
      <c r="BK361">
        <f t="shared" ca="1" si="225"/>
        <v>1</v>
      </c>
      <c r="BL361">
        <f t="shared" ca="1" si="226"/>
        <v>7</v>
      </c>
      <c r="BM361" s="19" cm="1">
        <f t="array" aca="1" ref="BM361" ca="1">INDEX(Abilities[Element ID], $BL361)</f>
        <v>3</v>
      </c>
      <c r="BN361" s="19" cm="1">
        <f t="array" aca="1" ref="BN361" ca="1">INDEX(Abilities[Stamina Cost], $BL361)</f>
        <v>5</v>
      </c>
      <c r="BO361" s="19" cm="1">
        <f t="array" aca="1" ref="BO361" ca="1">INDEX(Abilities[Min Damage], $BL361)</f>
        <v>5</v>
      </c>
      <c r="BP361" s="19" cm="1">
        <f t="array" aca="1" ref="BP361" ca="1">INDEX(Abilities[Max Damage], $BL361)</f>
        <v>10</v>
      </c>
      <c r="BQ361" s="15">
        <f t="shared" ca="1" si="227"/>
        <v>7.2066098668557501</v>
      </c>
      <c r="BR361" t="str" cm="1">
        <f t="array" aca="1" ref="BR361" ca="1">INDEX(Abilities[Special Effect], BL361)</f>
        <v>Fortify</v>
      </c>
      <c r="BS361" t="b" cm="1">
        <f t="array" aca="1" ref="BS361" ca="1">RAND() &lt;INDEX(Abilities[Effect Chance], BL361)*BA361/100</f>
        <v>1</v>
      </c>
      <c r="BT361" t="str">
        <f t="shared" ca="1" si="228"/>
        <v>Fortify</v>
      </c>
      <c r="BU361" s="15">
        <f t="shared" ca="1" si="229"/>
        <v>7.2066098668557501</v>
      </c>
      <c r="BV361" s="15">
        <f t="shared" ca="1" si="204"/>
        <v>5.2192277501294537</v>
      </c>
      <c r="BW361" t="b">
        <f t="shared" ca="1" si="230"/>
        <v>0</v>
      </c>
      <c r="BX361" t="b">
        <f ca="1">AND(BW361, AT361=COUNTA(Parties[Opponent Party]))</f>
        <v>0</v>
      </c>
      <c r="BY361" s="15" cm="1">
        <f t="array" aca="1" ref="BY361" ca="1">INDEX(ElementMultiplier, AA361, BB361)*100/AZ361</f>
        <v>5.5555555555555554</v>
      </c>
      <c r="BZ361" s="19">
        <f t="shared" ca="1" si="205"/>
        <v>29</v>
      </c>
      <c r="CA361" s="19">
        <f t="shared" ca="1" si="206"/>
        <v>91</v>
      </c>
      <c r="CB361" s="19">
        <f t="shared" ca="1" si="207"/>
        <v>85</v>
      </c>
      <c r="CC361" s="19">
        <f t="shared" ca="1" si="208"/>
        <v>100</v>
      </c>
      <c r="CD361" s="19">
        <f t="shared" ca="1" si="209"/>
        <v>20</v>
      </c>
      <c r="CE361" s="19">
        <f t="shared" ca="1" si="210"/>
        <v>70</v>
      </c>
      <c r="CF361" t="str">
        <f t="shared" ca="1" si="231"/>
        <v/>
      </c>
    </row>
    <row r="362" spans="8:84">
      <c r="H362">
        <f t="shared" ca="1" si="211"/>
        <v>1</v>
      </c>
      <c r="I362" cm="1">
        <f t="array" aca="1" ref="I362" ca="1">IF(H362=H361, I361, INDEX(Parties[Player ID], H362))</f>
        <v>1</v>
      </c>
      <c r="J362" t="str" cm="1">
        <f t="array" aca="1" ref="J362" ca="1">IF(I362=I361,J361, INDEX(Monsters[Name], I362))</f>
        <v>Hades</v>
      </c>
      <c r="K362" cm="1">
        <f t="array" aca="1" ref="K362" ca="1">IF(AND($H362=$H361, CF361=""), AO361, INDEX(Monsters[Health], $I362))</f>
        <v>74</v>
      </c>
      <c r="L362" cm="1">
        <f t="array" aca="1" ref="L362" ca="1">IF(AND($H362=$H361, $CF361=""), AP361, INDEX(Monsters[Stamina], $I362))</f>
        <v>75</v>
      </c>
      <c r="M362" s="19" cm="1">
        <f t="array" aca="1" ref="M362" ca="1">IF(AND($H362=$H361, $CF361=""), AQ361, INDEX(Monsters[Attack], $I362))</f>
        <v>70</v>
      </c>
      <c r="N362" s="19" cm="1">
        <f t="array" aca="1" ref="N362" ca="1">IF(AND($H362=$H361, $CF361=""), AR361, INDEX(Monsters[Defense], $I362))</f>
        <v>72</v>
      </c>
      <c r="O362" s="19" cm="1">
        <f t="array" aca="1" ref="O362" ca="1">IF(AND($H362=$H361, $CF361=""), AS361, INDEX(Monsters[Luck], $I362))</f>
        <v>50</v>
      </c>
      <c r="P362" cm="1">
        <f t="array" aca="1" ref="P362" ca="1">IF(I362=I361, P361, MATCH(INDEX(Monsters[Element], I362), Elements, 0))</f>
        <v>1</v>
      </c>
      <c r="Q362" s="4" cm="1">
        <f t="array" aca="1" ref="Q362" ca="1">INDEX(Monsters[Chance to Use 2], I362)</f>
        <v>0.55000000000000004</v>
      </c>
      <c r="R362" cm="1">
        <f t="array" aca="1" ref="R362" ca="1">INDEX(Monsters[Ability 1 ID], I362)</f>
        <v>1</v>
      </c>
      <c r="S362" cm="1">
        <f t="array" aca="1" ref="S362" ca="1">INDEX(Monsters[Ability 2 ID], I362)</f>
        <v>7</v>
      </c>
      <c r="T362" cm="1">
        <f t="array" aca="1" ref="T362" ca="1">INDEX(Abilities[Stamina Cost], R362)</f>
        <v>5</v>
      </c>
      <c r="U362" cm="1">
        <f t="array" aca="1" ref="U362" ca="1">INDEX(Abilities[Stamina Cost], S362)</f>
        <v>5</v>
      </c>
      <c r="V362">
        <f t="shared" ca="1" si="212"/>
        <v>1</v>
      </c>
      <c r="W362">
        <f t="shared" ca="1" si="213"/>
        <v>5</v>
      </c>
      <c r="X362">
        <f t="shared" ca="1" si="214"/>
        <v>5</v>
      </c>
      <c r="Y362">
        <f t="shared" ca="1" si="215"/>
        <v>2</v>
      </c>
      <c r="Z362">
        <f t="shared" ca="1" si="216"/>
        <v>7</v>
      </c>
      <c r="AA362" s="19" cm="1">
        <f t="array" aca="1" ref="AA362" ca="1">INDEX(Abilities[Element ID], $Z362)</f>
        <v>3</v>
      </c>
      <c r="AB362" s="19" cm="1">
        <f t="array" aca="1" ref="AB362" ca="1">INDEX(Abilities[Stamina Cost], $Z362)</f>
        <v>5</v>
      </c>
      <c r="AC362" s="19" cm="1">
        <f t="array" aca="1" ref="AC362" ca="1">INDEX(Abilities[Min Damage], $Z362)</f>
        <v>5</v>
      </c>
      <c r="AD362" s="19" cm="1">
        <f t="array" aca="1" ref="AD362" ca="1">INDEX(Abilities[Max Damage], $Z362)</f>
        <v>10</v>
      </c>
      <c r="AE362" s="15">
        <f t="shared" ca="1" si="217"/>
        <v>4.6325583062117515</v>
      </c>
      <c r="AF362" t="str" cm="1">
        <f t="array" aca="1" ref="AF362" ca="1">INDEX(Abilities[Special Effect], Z362)</f>
        <v>Fortify</v>
      </c>
      <c r="AG362" t="b" cm="1">
        <f t="array" aca="1" ref="AG362" ca="1">RAND() &lt;INDEX(Abilities[Effect Chance], Z362)*O362/100</f>
        <v>0</v>
      </c>
      <c r="AH362" t="str">
        <f t="shared" ca="1" si="218"/>
        <v/>
      </c>
      <c r="AI362" s="15">
        <f t="shared" ca="1" si="219"/>
        <v>4.6325583062117515</v>
      </c>
      <c r="AJ362" s="15">
        <f t="shared" ca="1" si="197"/>
        <v>6.6402223423214073</v>
      </c>
      <c r="AK362" t="b">
        <f t="shared" ca="1" si="220"/>
        <v>0</v>
      </c>
      <c r="AL362" t="b">
        <f ca="1">AND(AK362, H362=COUNTA(Parties[Player Party]))</f>
        <v>0</v>
      </c>
      <c r="AM362" s="15" cm="1">
        <f t="array" aca="1" ref="AM362" ca="1">INDEX(ElementMultiplier, BM362, P362)*100/N362</f>
        <v>0.69444444444444442</v>
      </c>
      <c r="AN362" s="15">
        <f t="shared" ca="1" si="198"/>
        <v>5</v>
      </c>
      <c r="AO362" s="19">
        <f t="shared" ca="1" si="199"/>
        <v>69</v>
      </c>
      <c r="AP362" s="19">
        <f t="shared" ca="1" si="200"/>
        <v>70</v>
      </c>
      <c r="AQ362" s="19">
        <f t="shared" ca="1" si="201"/>
        <v>70</v>
      </c>
      <c r="AR362" s="19">
        <f t="shared" ca="1" si="202"/>
        <v>72</v>
      </c>
      <c r="AS362" s="19">
        <f t="shared" ca="1" si="203"/>
        <v>50</v>
      </c>
      <c r="AT362">
        <f t="shared" ca="1" si="221"/>
        <v>1</v>
      </c>
      <c r="AU362" cm="1">
        <f t="array" aca="1" ref="AU362" ca="1">IF(AT362=AT361, AU361, INDEX(Parties[Opponent ID], AT362))</f>
        <v>8</v>
      </c>
      <c r="AV362" t="str" cm="1">
        <f t="array" aca="1" ref="AV362" ca="1">IF(AU362=AU361,AV361, INDEX(Monsters[Name], AU362))</f>
        <v>Ripper</v>
      </c>
      <c r="AW362" cm="1">
        <f t="array" aca="1" ref="AW362" ca="1">IF(AND($AT362=$AT361, $CF361=""), CA361, INDEX(Monsters[Health], $AU362))</f>
        <v>91</v>
      </c>
      <c r="AX362" cm="1">
        <f t="array" aca="1" ref="AX362" ca="1">IF(AND($AT362=$AT361, $CF361=""), CB361, INDEX(Monsters[Stamina], $AU362))</f>
        <v>85</v>
      </c>
      <c r="AY362" s="19" cm="1">
        <f t="array" aca="1" ref="AY362" ca="1">IF(AND($AT362=$AT361, $CF361=""), CC361, INDEX(Monsters[Attack], $AU362))</f>
        <v>100</v>
      </c>
      <c r="AZ362" s="19" cm="1">
        <f t="array" aca="1" ref="AZ362" ca="1">IF(AND($AT362=$AT361, $CF361=""), CD361, INDEX(Monsters[Defense], $AU362))</f>
        <v>20</v>
      </c>
      <c r="BA362" s="19" cm="1">
        <f t="array" aca="1" ref="BA362" ca="1">IF(AND($AT362=$AT361, $CF361=""), CE361, INDEX(Monsters[Luck], $AU362))</f>
        <v>70</v>
      </c>
      <c r="BB362" cm="1">
        <f t="array" aca="1" ref="BB362" ca="1">IF(AU362=AU361, BB361, MATCH(INDEX(Monsters[Element], AU362), Elements, 0))</f>
        <v>6</v>
      </c>
      <c r="BC362" s="4" cm="1">
        <f t="array" aca="1" ref="BC362" ca="1">INDEX(Monsters[Chance to Use 2], AU362)</f>
        <v>0.25</v>
      </c>
      <c r="BD362" cm="1">
        <f t="array" aca="1" ref="BD362" ca="1">INDEX(Monsters[Ability 1 ID], AU362)</f>
        <v>7</v>
      </c>
      <c r="BE362" cm="1">
        <f t="array" aca="1" ref="BE362" ca="1">INDEX(Monsters[Ability 2 ID], AU362)</f>
        <v>2</v>
      </c>
      <c r="BF362" cm="1">
        <f t="array" aca="1" ref="BF362" ca="1">INDEX(Abilities[Stamina Cost], BD362)</f>
        <v>5</v>
      </c>
      <c r="BG362" cm="1">
        <f t="array" aca="1" ref="BG362" ca="1">INDEX(Abilities[Stamina Cost], BE362)</f>
        <v>6</v>
      </c>
      <c r="BH362">
        <f t="shared" ca="1" si="222"/>
        <v>1</v>
      </c>
      <c r="BI362">
        <f t="shared" ca="1" si="223"/>
        <v>5</v>
      </c>
      <c r="BJ362">
        <f t="shared" ca="1" si="224"/>
        <v>6</v>
      </c>
      <c r="BK362">
        <f t="shared" ca="1" si="225"/>
        <v>1</v>
      </c>
      <c r="BL362">
        <f t="shared" ca="1" si="226"/>
        <v>7</v>
      </c>
      <c r="BM362" s="19" cm="1">
        <f t="array" aca="1" ref="BM362" ca="1">INDEX(Abilities[Element ID], $BL362)</f>
        <v>3</v>
      </c>
      <c r="BN362" s="19" cm="1">
        <f t="array" aca="1" ref="BN362" ca="1">INDEX(Abilities[Stamina Cost], $BL362)</f>
        <v>5</v>
      </c>
      <c r="BO362" s="19" cm="1">
        <f t="array" aca="1" ref="BO362" ca="1">INDEX(Abilities[Min Damage], $BL362)</f>
        <v>5</v>
      </c>
      <c r="BP362" s="19" cm="1">
        <f t="array" aca="1" ref="BP362" ca="1">INDEX(Abilities[Max Damage], $BL362)</f>
        <v>10</v>
      </c>
      <c r="BQ362" s="15">
        <f t="shared" ca="1" si="227"/>
        <v>6.6402223423214073</v>
      </c>
      <c r="BR362" t="str" cm="1">
        <f t="array" aca="1" ref="BR362" ca="1">INDEX(Abilities[Special Effect], BL362)</f>
        <v>Fortify</v>
      </c>
      <c r="BS362" t="b" cm="1">
        <f t="array" aca="1" ref="BS362" ca="1">RAND() &lt;INDEX(Abilities[Effect Chance], BL362)*BA362/100</f>
        <v>0</v>
      </c>
      <c r="BT362" t="str">
        <f t="shared" ca="1" si="228"/>
        <v/>
      </c>
      <c r="BU362" s="15">
        <f t="shared" ca="1" si="229"/>
        <v>6.6402223423214073</v>
      </c>
      <c r="BV362" s="15">
        <f t="shared" ca="1" si="204"/>
        <v>4.6325583062117515</v>
      </c>
      <c r="BW362" t="b">
        <f t="shared" ca="1" si="230"/>
        <v>0</v>
      </c>
      <c r="BX362" t="b">
        <f ca="1">AND(BW362, AT362=COUNTA(Parties[Opponent Party]))</f>
        <v>0</v>
      </c>
      <c r="BY362" s="15" cm="1">
        <f t="array" aca="1" ref="BY362" ca="1">INDEX(ElementMultiplier, AA362, BB362)*100/AZ362</f>
        <v>5</v>
      </c>
      <c r="BZ362" s="19">
        <f t="shared" ca="1" si="205"/>
        <v>23</v>
      </c>
      <c r="CA362" s="19">
        <f t="shared" ca="1" si="206"/>
        <v>68</v>
      </c>
      <c r="CB362" s="19">
        <f t="shared" ca="1" si="207"/>
        <v>80</v>
      </c>
      <c r="CC362" s="19">
        <f t="shared" ca="1" si="208"/>
        <v>100</v>
      </c>
      <c r="CD362" s="19">
        <f t="shared" ca="1" si="209"/>
        <v>20</v>
      </c>
      <c r="CE362" s="19">
        <f t="shared" ca="1" si="210"/>
        <v>70</v>
      </c>
      <c r="CF362" t="str">
        <f t="shared" ca="1" si="231"/>
        <v/>
      </c>
    </row>
    <row r="363" spans="8:84">
      <c r="H363">
        <f t="shared" ca="1" si="211"/>
        <v>1</v>
      </c>
      <c r="I363" cm="1">
        <f t="array" aca="1" ref="I363" ca="1">IF(H363=H362, I362, INDEX(Parties[Player ID], H363))</f>
        <v>1</v>
      </c>
      <c r="J363" t="str" cm="1">
        <f t="array" aca="1" ref="J363" ca="1">IF(I363=I362,J362, INDEX(Monsters[Name], I363))</f>
        <v>Hades</v>
      </c>
      <c r="K363" cm="1">
        <f t="array" aca="1" ref="K363" ca="1">IF(AND($H363=$H362, CF362=""), AO362, INDEX(Monsters[Health], $I363))</f>
        <v>69</v>
      </c>
      <c r="L363" cm="1">
        <f t="array" aca="1" ref="L363" ca="1">IF(AND($H363=$H362, $CF362=""), AP362, INDEX(Monsters[Stamina], $I363))</f>
        <v>70</v>
      </c>
      <c r="M363" s="19" cm="1">
        <f t="array" aca="1" ref="M363" ca="1">IF(AND($H363=$H362, $CF362=""), AQ362, INDEX(Monsters[Attack], $I363))</f>
        <v>70</v>
      </c>
      <c r="N363" s="19" cm="1">
        <f t="array" aca="1" ref="N363" ca="1">IF(AND($H363=$H362, $CF362=""), AR362, INDEX(Monsters[Defense], $I363))</f>
        <v>72</v>
      </c>
      <c r="O363" s="19" cm="1">
        <f t="array" aca="1" ref="O363" ca="1">IF(AND($H363=$H362, $CF362=""), AS362, INDEX(Monsters[Luck], $I363))</f>
        <v>50</v>
      </c>
      <c r="P363" cm="1">
        <f t="array" aca="1" ref="P363" ca="1">IF(I363=I362, P362, MATCH(INDEX(Monsters[Element], I363), Elements, 0))</f>
        <v>1</v>
      </c>
      <c r="Q363" s="4" cm="1">
        <f t="array" aca="1" ref="Q363" ca="1">INDEX(Monsters[Chance to Use 2], I363)</f>
        <v>0.55000000000000004</v>
      </c>
      <c r="R363" cm="1">
        <f t="array" aca="1" ref="R363" ca="1">INDEX(Monsters[Ability 1 ID], I363)</f>
        <v>1</v>
      </c>
      <c r="S363" cm="1">
        <f t="array" aca="1" ref="S363" ca="1">INDEX(Monsters[Ability 2 ID], I363)</f>
        <v>7</v>
      </c>
      <c r="T363" cm="1">
        <f t="array" aca="1" ref="T363" ca="1">INDEX(Abilities[Stamina Cost], R363)</f>
        <v>5</v>
      </c>
      <c r="U363" cm="1">
        <f t="array" aca="1" ref="U363" ca="1">INDEX(Abilities[Stamina Cost], S363)</f>
        <v>5</v>
      </c>
      <c r="V363">
        <f t="shared" ca="1" si="212"/>
        <v>1</v>
      </c>
      <c r="W363">
        <f t="shared" ca="1" si="213"/>
        <v>5</v>
      </c>
      <c r="X363">
        <f t="shared" ca="1" si="214"/>
        <v>5</v>
      </c>
      <c r="Y363">
        <f t="shared" ca="1" si="215"/>
        <v>2</v>
      </c>
      <c r="Z363">
        <f t="shared" ca="1" si="216"/>
        <v>7</v>
      </c>
      <c r="AA363" s="19" cm="1">
        <f t="array" aca="1" ref="AA363" ca="1">INDEX(Abilities[Element ID], $Z363)</f>
        <v>3</v>
      </c>
      <c r="AB363" s="19" cm="1">
        <f t="array" aca="1" ref="AB363" ca="1">INDEX(Abilities[Stamina Cost], $Z363)</f>
        <v>5</v>
      </c>
      <c r="AC363" s="19" cm="1">
        <f t="array" aca="1" ref="AC363" ca="1">INDEX(Abilities[Min Damage], $Z363)</f>
        <v>5</v>
      </c>
      <c r="AD363" s="19" cm="1">
        <f t="array" aca="1" ref="AD363" ca="1">INDEX(Abilities[Max Damage], $Z363)</f>
        <v>10</v>
      </c>
      <c r="AE363" s="15">
        <f t="shared" ca="1" si="217"/>
        <v>5.2244464894523164</v>
      </c>
      <c r="AF363" t="str" cm="1">
        <f t="array" aca="1" ref="AF363" ca="1">INDEX(Abilities[Special Effect], Z363)</f>
        <v>Fortify</v>
      </c>
      <c r="AG363" t="b" cm="1">
        <f t="array" aca="1" ref="AG363" ca="1">RAND() &lt;INDEX(Abilities[Effect Chance], Z363)*O363/100</f>
        <v>0</v>
      </c>
      <c r="AH363" t="str">
        <f t="shared" ca="1" si="218"/>
        <v/>
      </c>
      <c r="AI363" s="15">
        <f t="shared" ca="1" si="219"/>
        <v>5.2244464894523164</v>
      </c>
      <c r="AJ363" s="15">
        <f t="shared" ca="1" si="197"/>
        <v>15.774085554743092</v>
      </c>
      <c r="AK363" t="b">
        <f t="shared" ca="1" si="220"/>
        <v>0</v>
      </c>
      <c r="AL363" t="b">
        <f ca="1">AND(AK363, H363=COUNTA(Parties[Player Party]))</f>
        <v>0</v>
      </c>
      <c r="AM363" s="15" cm="1">
        <f t="array" aca="1" ref="AM363" ca="1">INDEX(ElementMultiplier, BM363, P363)*100/N363</f>
        <v>1.3888888888888888</v>
      </c>
      <c r="AN363" s="15">
        <f t="shared" ca="1" si="198"/>
        <v>22</v>
      </c>
      <c r="AO363" s="19">
        <f t="shared" ca="1" si="199"/>
        <v>47</v>
      </c>
      <c r="AP363" s="19">
        <f t="shared" ca="1" si="200"/>
        <v>65</v>
      </c>
      <c r="AQ363" s="19">
        <f t="shared" ca="1" si="201"/>
        <v>70</v>
      </c>
      <c r="AR363" s="19">
        <f t="shared" ca="1" si="202"/>
        <v>72</v>
      </c>
      <c r="AS363" s="19">
        <f t="shared" ca="1" si="203"/>
        <v>50</v>
      </c>
      <c r="AT363">
        <f t="shared" ca="1" si="221"/>
        <v>1</v>
      </c>
      <c r="AU363" cm="1">
        <f t="array" aca="1" ref="AU363" ca="1">IF(AT363=AT362, AU362, INDEX(Parties[Opponent ID], AT363))</f>
        <v>8</v>
      </c>
      <c r="AV363" t="str" cm="1">
        <f t="array" aca="1" ref="AV363" ca="1">IF(AU363=AU362,AV362, INDEX(Monsters[Name], AU363))</f>
        <v>Ripper</v>
      </c>
      <c r="AW363" cm="1">
        <f t="array" aca="1" ref="AW363" ca="1">IF(AND($AT363=$AT362, $CF362=""), CA362, INDEX(Monsters[Health], $AU363))</f>
        <v>68</v>
      </c>
      <c r="AX363" cm="1">
        <f t="array" aca="1" ref="AX363" ca="1">IF(AND($AT363=$AT362, $CF362=""), CB362, INDEX(Monsters[Stamina], $AU363))</f>
        <v>80</v>
      </c>
      <c r="AY363" s="19" cm="1">
        <f t="array" aca="1" ref="AY363" ca="1">IF(AND($AT363=$AT362, $CF362=""), CC362, INDEX(Monsters[Attack], $AU363))</f>
        <v>100</v>
      </c>
      <c r="AZ363" s="19" cm="1">
        <f t="array" aca="1" ref="AZ363" ca="1">IF(AND($AT363=$AT362, $CF362=""), CD362, INDEX(Monsters[Defense], $AU363))</f>
        <v>20</v>
      </c>
      <c r="BA363" s="19" cm="1">
        <f t="array" aca="1" ref="BA363" ca="1">IF(AND($AT363=$AT362, $CF362=""), CE362, INDEX(Monsters[Luck], $AU363))</f>
        <v>70</v>
      </c>
      <c r="BB363" cm="1">
        <f t="array" aca="1" ref="BB363" ca="1">IF(AU363=AU362, BB362, MATCH(INDEX(Monsters[Element], AU363), Elements, 0))</f>
        <v>6</v>
      </c>
      <c r="BC363" s="4" cm="1">
        <f t="array" aca="1" ref="BC363" ca="1">INDEX(Monsters[Chance to Use 2], AU363)</f>
        <v>0.25</v>
      </c>
      <c r="BD363" cm="1">
        <f t="array" aca="1" ref="BD363" ca="1">INDEX(Monsters[Ability 1 ID], AU363)</f>
        <v>7</v>
      </c>
      <c r="BE363" cm="1">
        <f t="array" aca="1" ref="BE363" ca="1">INDEX(Monsters[Ability 2 ID], AU363)</f>
        <v>2</v>
      </c>
      <c r="BF363" cm="1">
        <f t="array" aca="1" ref="BF363" ca="1">INDEX(Abilities[Stamina Cost], BD363)</f>
        <v>5</v>
      </c>
      <c r="BG363" cm="1">
        <f t="array" aca="1" ref="BG363" ca="1">INDEX(Abilities[Stamina Cost], BE363)</f>
        <v>6</v>
      </c>
      <c r="BH363">
        <f t="shared" ca="1" si="222"/>
        <v>1</v>
      </c>
      <c r="BI363">
        <f t="shared" ca="1" si="223"/>
        <v>5</v>
      </c>
      <c r="BJ363">
        <f t="shared" ca="1" si="224"/>
        <v>6</v>
      </c>
      <c r="BK363">
        <f t="shared" ca="1" si="225"/>
        <v>2</v>
      </c>
      <c r="BL363">
        <f t="shared" ca="1" si="226"/>
        <v>2</v>
      </c>
      <c r="BM363" s="19" cm="1">
        <f t="array" aca="1" ref="BM363" ca="1">INDEX(Abilities[Element ID], $BL363)</f>
        <v>1</v>
      </c>
      <c r="BN363" s="19" cm="1">
        <f t="array" aca="1" ref="BN363" ca="1">INDEX(Abilities[Stamina Cost], $BL363)</f>
        <v>6</v>
      </c>
      <c r="BO363" s="19" cm="1">
        <f t="array" aca="1" ref="BO363" ca="1">INDEX(Abilities[Min Damage], $BL363)</f>
        <v>10</v>
      </c>
      <c r="BP363" s="19" cm="1">
        <f t="array" aca="1" ref="BP363" ca="1">INDEX(Abilities[Max Damage], $BL363)</f>
        <v>25</v>
      </c>
      <c r="BQ363" s="15">
        <f t="shared" ca="1" si="227"/>
        <v>15.774085554743092</v>
      </c>
      <c r="BR363" t="str" cm="1">
        <f t="array" aca="1" ref="BR363" ca="1">INDEX(Abilities[Special Effect], BL363)</f>
        <v>Sunder</v>
      </c>
      <c r="BS363" t="b" cm="1">
        <f t="array" aca="1" ref="BS363" ca="1">RAND() &lt;INDEX(Abilities[Effect Chance], BL363)*BA363/100</f>
        <v>0</v>
      </c>
      <c r="BT363" t="str">
        <f t="shared" ca="1" si="228"/>
        <v/>
      </c>
      <c r="BU363" s="15">
        <f t="shared" ca="1" si="229"/>
        <v>15.774085554743092</v>
      </c>
      <c r="BV363" s="15">
        <f t="shared" ca="1" si="204"/>
        <v>5.2244464894523164</v>
      </c>
      <c r="BW363" t="b">
        <f t="shared" ca="1" si="230"/>
        <v>0</v>
      </c>
      <c r="BX363" t="b">
        <f ca="1">AND(BW363, AT363=COUNTA(Parties[Opponent Party]))</f>
        <v>0</v>
      </c>
      <c r="BY363" s="15" cm="1">
        <f t="array" aca="1" ref="BY363" ca="1">INDEX(ElementMultiplier, AA363, BB363)*100/AZ363</f>
        <v>5</v>
      </c>
      <c r="BZ363" s="19">
        <f t="shared" ca="1" si="205"/>
        <v>26</v>
      </c>
      <c r="CA363" s="19">
        <f t="shared" ca="1" si="206"/>
        <v>42</v>
      </c>
      <c r="CB363" s="19">
        <f t="shared" ca="1" si="207"/>
        <v>74</v>
      </c>
      <c r="CC363" s="19">
        <f t="shared" ca="1" si="208"/>
        <v>100</v>
      </c>
      <c r="CD363" s="19">
        <f t="shared" ca="1" si="209"/>
        <v>20</v>
      </c>
      <c r="CE363" s="19">
        <f t="shared" ca="1" si="210"/>
        <v>70</v>
      </c>
      <c r="CF363" t="str">
        <f t="shared" ca="1" si="231"/>
        <v/>
      </c>
    </row>
    <row r="364" spans="8:84">
      <c r="H364">
        <f t="shared" ca="1" si="211"/>
        <v>1</v>
      </c>
      <c r="I364" cm="1">
        <f t="array" aca="1" ref="I364" ca="1">IF(H364=H363, I363, INDEX(Parties[Player ID], H364))</f>
        <v>1</v>
      </c>
      <c r="J364" t="str" cm="1">
        <f t="array" aca="1" ref="J364" ca="1">IF(I364=I363,J363, INDEX(Monsters[Name], I364))</f>
        <v>Hades</v>
      </c>
      <c r="K364" cm="1">
        <f t="array" aca="1" ref="K364" ca="1">IF(AND($H364=$H363, CF363=""), AO363, INDEX(Monsters[Health], $I364))</f>
        <v>47</v>
      </c>
      <c r="L364" cm="1">
        <f t="array" aca="1" ref="L364" ca="1">IF(AND($H364=$H363, $CF363=""), AP363, INDEX(Monsters[Stamina], $I364))</f>
        <v>65</v>
      </c>
      <c r="M364" s="19" cm="1">
        <f t="array" aca="1" ref="M364" ca="1">IF(AND($H364=$H363, $CF363=""), AQ363, INDEX(Monsters[Attack], $I364))</f>
        <v>70</v>
      </c>
      <c r="N364" s="19" cm="1">
        <f t="array" aca="1" ref="N364" ca="1">IF(AND($H364=$H363, $CF363=""), AR363, INDEX(Monsters[Defense], $I364))</f>
        <v>72</v>
      </c>
      <c r="O364" s="19" cm="1">
        <f t="array" aca="1" ref="O364" ca="1">IF(AND($H364=$H363, $CF363=""), AS363, INDEX(Monsters[Luck], $I364))</f>
        <v>50</v>
      </c>
      <c r="P364" cm="1">
        <f t="array" aca="1" ref="P364" ca="1">IF(I364=I363, P363, MATCH(INDEX(Monsters[Element], I364), Elements, 0))</f>
        <v>1</v>
      </c>
      <c r="Q364" s="4" cm="1">
        <f t="array" aca="1" ref="Q364" ca="1">INDEX(Monsters[Chance to Use 2], I364)</f>
        <v>0.55000000000000004</v>
      </c>
      <c r="R364" cm="1">
        <f t="array" aca="1" ref="R364" ca="1">INDEX(Monsters[Ability 1 ID], I364)</f>
        <v>1</v>
      </c>
      <c r="S364" cm="1">
        <f t="array" aca="1" ref="S364" ca="1">INDEX(Monsters[Ability 2 ID], I364)</f>
        <v>7</v>
      </c>
      <c r="T364" cm="1">
        <f t="array" aca="1" ref="T364" ca="1">INDEX(Abilities[Stamina Cost], R364)</f>
        <v>5</v>
      </c>
      <c r="U364" cm="1">
        <f t="array" aca="1" ref="U364" ca="1">INDEX(Abilities[Stamina Cost], S364)</f>
        <v>5</v>
      </c>
      <c r="V364">
        <f t="shared" ca="1" si="212"/>
        <v>1</v>
      </c>
      <c r="W364">
        <f t="shared" ca="1" si="213"/>
        <v>5</v>
      </c>
      <c r="X364">
        <f t="shared" ca="1" si="214"/>
        <v>5</v>
      </c>
      <c r="Y364">
        <f t="shared" ca="1" si="215"/>
        <v>2</v>
      </c>
      <c r="Z364">
        <f t="shared" ca="1" si="216"/>
        <v>7</v>
      </c>
      <c r="AA364" s="19" cm="1">
        <f t="array" aca="1" ref="AA364" ca="1">INDEX(Abilities[Element ID], $Z364)</f>
        <v>3</v>
      </c>
      <c r="AB364" s="19" cm="1">
        <f t="array" aca="1" ref="AB364" ca="1">INDEX(Abilities[Stamina Cost], $Z364)</f>
        <v>5</v>
      </c>
      <c r="AC364" s="19" cm="1">
        <f t="array" aca="1" ref="AC364" ca="1">INDEX(Abilities[Min Damage], $Z364)</f>
        <v>5</v>
      </c>
      <c r="AD364" s="19" cm="1">
        <f t="array" aca="1" ref="AD364" ca="1">INDEX(Abilities[Max Damage], $Z364)</f>
        <v>10</v>
      </c>
      <c r="AE364" s="15">
        <f t="shared" ca="1" si="217"/>
        <v>4.4822793835909192</v>
      </c>
      <c r="AF364" t="str" cm="1">
        <f t="array" aca="1" ref="AF364" ca="1">INDEX(Abilities[Special Effect], Z364)</f>
        <v>Fortify</v>
      </c>
      <c r="AG364" t="b" cm="1">
        <f t="array" aca="1" ref="AG364" ca="1">RAND() &lt;INDEX(Abilities[Effect Chance], Z364)*O364/100</f>
        <v>1</v>
      </c>
      <c r="AH364" t="str">
        <f t="shared" ca="1" si="218"/>
        <v>Fortify</v>
      </c>
      <c r="AI364" s="15">
        <f t="shared" ca="1" si="219"/>
        <v>4.4822793835909192</v>
      </c>
      <c r="AJ364" s="15">
        <f t="shared" ca="1" si="197"/>
        <v>8.6883284572166133</v>
      </c>
      <c r="AK364" t="b">
        <f t="shared" ca="1" si="220"/>
        <v>0</v>
      </c>
      <c r="AL364" t="b">
        <f ca="1">AND(AK364, H364=COUNTA(Parties[Player Party]))</f>
        <v>0</v>
      </c>
      <c r="AM364" s="15" cm="1">
        <f t="array" aca="1" ref="AM364" ca="1">INDEX(ElementMultiplier, BM364, P364)*100/N364</f>
        <v>0.69444444444444442</v>
      </c>
      <c r="AN364" s="15">
        <f t="shared" ca="1" si="198"/>
        <v>6</v>
      </c>
      <c r="AO364" s="19">
        <f t="shared" ca="1" si="199"/>
        <v>41</v>
      </c>
      <c r="AP364" s="19">
        <f t="shared" ca="1" si="200"/>
        <v>60</v>
      </c>
      <c r="AQ364" s="19">
        <f t="shared" ca="1" si="201"/>
        <v>70</v>
      </c>
      <c r="AR364" s="19">
        <f t="shared" ca="1" si="202"/>
        <v>79</v>
      </c>
      <c r="AS364" s="19">
        <f t="shared" ca="1" si="203"/>
        <v>50</v>
      </c>
      <c r="AT364">
        <f t="shared" ca="1" si="221"/>
        <v>1</v>
      </c>
      <c r="AU364" cm="1">
        <f t="array" aca="1" ref="AU364" ca="1">IF(AT364=AT363, AU363, INDEX(Parties[Opponent ID], AT364))</f>
        <v>8</v>
      </c>
      <c r="AV364" t="str" cm="1">
        <f t="array" aca="1" ref="AV364" ca="1">IF(AU364=AU363,AV363, INDEX(Monsters[Name], AU364))</f>
        <v>Ripper</v>
      </c>
      <c r="AW364" cm="1">
        <f t="array" aca="1" ref="AW364" ca="1">IF(AND($AT364=$AT363, $CF363=""), CA363, INDEX(Monsters[Health], $AU364))</f>
        <v>42</v>
      </c>
      <c r="AX364" cm="1">
        <f t="array" aca="1" ref="AX364" ca="1">IF(AND($AT364=$AT363, $CF363=""), CB363, INDEX(Monsters[Stamina], $AU364))</f>
        <v>74</v>
      </c>
      <c r="AY364" s="19" cm="1">
        <f t="array" aca="1" ref="AY364" ca="1">IF(AND($AT364=$AT363, $CF363=""), CC363, INDEX(Monsters[Attack], $AU364))</f>
        <v>100</v>
      </c>
      <c r="AZ364" s="19" cm="1">
        <f t="array" aca="1" ref="AZ364" ca="1">IF(AND($AT364=$AT363, $CF363=""), CD363, INDEX(Monsters[Defense], $AU364))</f>
        <v>20</v>
      </c>
      <c r="BA364" s="19" cm="1">
        <f t="array" aca="1" ref="BA364" ca="1">IF(AND($AT364=$AT363, $CF363=""), CE363, INDEX(Monsters[Luck], $AU364))</f>
        <v>70</v>
      </c>
      <c r="BB364" cm="1">
        <f t="array" aca="1" ref="BB364" ca="1">IF(AU364=AU363, BB363, MATCH(INDEX(Monsters[Element], AU364), Elements, 0))</f>
        <v>6</v>
      </c>
      <c r="BC364" s="4" cm="1">
        <f t="array" aca="1" ref="BC364" ca="1">INDEX(Monsters[Chance to Use 2], AU364)</f>
        <v>0.25</v>
      </c>
      <c r="BD364" cm="1">
        <f t="array" aca="1" ref="BD364" ca="1">INDEX(Monsters[Ability 1 ID], AU364)</f>
        <v>7</v>
      </c>
      <c r="BE364" cm="1">
        <f t="array" aca="1" ref="BE364" ca="1">INDEX(Monsters[Ability 2 ID], AU364)</f>
        <v>2</v>
      </c>
      <c r="BF364" cm="1">
        <f t="array" aca="1" ref="BF364" ca="1">INDEX(Abilities[Stamina Cost], BD364)</f>
        <v>5</v>
      </c>
      <c r="BG364" cm="1">
        <f t="array" aca="1" ref="BG364" ca="1">INDEX(Abilities[Stamina Cost], BE364)</f>
        <v>6</v>
      </c>
      <c r="BH364">
        <f t="shared" ca="1" si="222"/>
        <v>1</v>
      </c>
      <c r="BI364">
        <f t="shared" ca="1" si="223"/>
        <v>5</v>
      </c>
      <c r="BJ364">
        <f t="shared" ca="1" si="224"/>
        <v>6</v>
      </c>
      <c r="BK364">
        <f t="shared" ca="1" si="225"/>
        <v>1</v>
      </c>
      <c r="BL364">
        <f t="shared" ca="1" si="226"/>
        <v>7</v>
      </c>
      <c r="BM364" s="19" cm="1">
        <f t="array" aca="1" ref="BM364" ca="1">INDEX(Abilities[Element ID], $BL364)</f>
        <v>3</v>
      </c>
      <c r="BN364" s="19" cm="1">
        <f t="array" aca="1" ref="BN364" ca="1">INDEX(Abilities[Stamina Cost], $BL364)</f>
        <v>5</v>
      </c>
      <c r="BO364" s="19" cm="1">
        <f t="array" aca="1" ref="BO364" ca="1">INDEX(Abilities[Min Damage], $BL364)</f>
        <v>5</v>
      </c>
      <c r="BP364" s="19" cm="1">
        <f t="array" aca="1" ref="BP364" ca="1">INDEX(Abilities[Max Damage], $BL364)</f>
        <v>10</v>
      </c>
      <c r="BQ364" s="15">
        <f t="shared" ca="1" si="227"/>
        <v>8.6883284572166133</v>
      </c>
      <c r="BR364" t="str" cm="1">
        <f t="array" aca="1" ref="BR364" ca="1">INDEX(Abilities[Special Effect], BL364)</f>
        <v>Fortify</v>
      </c>
      <c r="BS364" t="b" cm="1">
        <f t="array" aca="1" ref="BS364" ca="1">RAND() &lt;INDEX(Abilities[Effect Chance], BL364)*BA364/100</f>
        <v>1</v>
      </c>
      <c r="BT364" t="str">
        <f t="shared" ca="1" si="228"/>
        <v>Fortify</v>
      </c>
      <c r="BU364" s="15">
        <f t="shared" ca="1" si="229"/>
        <v>8.6883284572166133</v>
      </c>
      <c r="BV364" s="15">
        <f t="shared" ca="1" si="204"/>
        <v>4.4822793835909192</v>
      </c>
      <c r="BW364" t="b">
        <f t="shared" ca="1" si="230"/>
        <v>0</v>
      </c>
      <c r="BX364" t="b">
        <f ca="1">AND(BW364, AT364=COUNTA(Parties[Opponent Party]))</f>
        <v>0</v>
      </c>
      <c r="BY364" s="15" cm="1">
        <f t="array" aca="1" ref="BY364" ca="1">INDEX(ElementMultiplier, AA364, BB364)*100/AZ364</f>
        <v>5</v>
      </c>
      <c r="BZ364" s="19">
        <f t="shared" ca="1" si="205"/>
        <v>22</v>
      </c>
      <c r="CA364" s="19">
        <f t="shared" ca="1" si="206"/>
        <v>20</v>
      </c>
      <c r="CB364" s="19">
        <f t="shared" ca="1" si="207"/>
        <v>69</v>
      </c>
      <c r="CC364" s="19">
        <f t="shared" ca="1" si="208"/>
        <v>100</v>
      </c>
      <c r="CD364" s="19">
        <f t="shared" ca="1" si="209"/>
        <v>22</v>
      </c>
      <c r="CE364" s="19">
        <f t="shared" ca="1" si="210"/>
        <v>70</v>
      </c>
      <c r="CF364" t="str">
        <f t="shared" ca="1" si="231"/>
        <v/>
      </c>
    </row>
  </sheetData>
  <conditionalFormatting sqref="C4:C6">
    <cfRule type="duplicateValues" dxfId="11" priority="22"/>
  </conditionalFormatting>
  <conditionalFormatting sqref="D4:D6">
    <cfRule type="duplicateValues" dxfId="10" priority="21"/>
  </conditionalFormatting>
  <conditionalFormatting sqref="BW3:BW364">
    <cfRule type="cellIs" dxfId="9" priority="20" operator="equal">
      <formula>TRUE</formula>
    </cfRule>
  </conditionalFormatting>
  <conditionalFormatting sqref="AK3:AL364">
    <cfRule type="cellIs" dxfId="8" priority="19" operator="equal">
      <formula>TRUE</formula>
    </cfRule>
  </conditionalFormatting>
  <conditionalFormatting sqref="AW3:AW364 K3:K364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{5CACEC41-216A-4AE3-BAF8-CBCC9BB1A7C9}</x14:id>
        </ext>
      </extLst>
    </cfRule>
  </conditionalFormatting>
  <conditionalFormatting sqref="AX3:AX364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{DD4FD98F-07CA-4EDB-BE33-7779F263A1D6}</x14:id>
        </ext>
      </extLst>
    </cfRule>
  </conditionalFormatting>
  <conditionalFormatting sqref="AY3:AY364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{0516AAF0-82A9-40BE-99C6-E320D002A986}</x14:id>
        </ext>
      </extLst>
    </cfRule>
  </conditionalFormatting>
  <conditionalFormatting sqref="BX3:BX364">
    <cfRule type="cellIs" dxfId="7" priority="14" operator="equal">
      <formula>TRUE</formula>
    </cfRule>
  </conditionalFormatting>
  <conditionalFormatting sqref="H3:H36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3:AT36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:Y364">
    <cfRule type="cellIs" dxfId="6" priority="11" operator="equal">
      <formula>2</formula>
    </cfRule>
  </conditionalFormatting>
  <conditionalFormatting sqref="BK3:BK364">
    <cfRule type="cellIs" dxfId="5" priority="10" operator="equal">
      <formula>2</formula>
    </cfRule>
  </conditionalFormatting>
  <conditionalFormatting sqref="L3:L36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{74701D01-05E2-4966-B32E-37A6131FFB37}</x14:id>
        </ext>
      </extLst>
    </cfRule>
  </conditionalFormatting>
  <conditionalFormatting sqref="M3:M36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{FF838380-33DA-4917-A2F7-33C35FFF1FD1}</x14:id>
        </ext>
      </extLst>
    </cfRule>
  </conditionalFormatting>
  <conditionalFormatting sqref="N3:N364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{76A56DE9-DB33-4348-ACD0-89CE67A13B84}</x14:id>
        </ext>
      </extLst>
    </cfRule>
  </conditionalFormatting>
  <conditionalFormatting sqref="O3:O364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{EE22D79D-619E-4269-8016-E124D5D8812D}</x14:id>
        </ext>
      </extLst>
    </cfRule>
  </conditionalFormatting>
  <conditionalFormatting sqref="AZ3:AZ36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{8CC116B8-F979-490C-BF4F-BF5BDA02CEFA}</x14:id>
        </ext>
      </extLst>
    </cfRule>
  </conditionalFormatting>
  <conditionalFormatting sqref="BA3:BA364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{E5CB3842-3BCC-4CBE-B2B3-0FA0F0987019}</x14:id>
        </ext>
      </extLst>
    </cfRule>
  </conditionalFormatting>
  <conditionalFormatting sqref="BS3:BT364">
    <cfRule type="cellIs" dxfId="4" priority="2" operator="equal">
      <formula>TRUE</formula>
    </cfRule>
  </conditionalFormatting>
  <conditionalFormatting sqref="AG3:AH364">
    <cfRule type="cellIs" dxfId="3" priority="1" operator="equal">
      <formula>TRUE</formula>
    </cfRule>
  </conditionalFormatting>
  <dataValidations count="1">
    <dataValidation type="list" allowBlank="1" showInputMessage="1" showErrorMessage="1" sqref="C4:D6" xr:uid="{BB44E834-F1A0-40AC-A54A-CD368E2AEFF3}">
      <formula1>INDIRECT("Monsters[Name]")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ACEC41-216A-4AE3-BAF8-CBCC9BB1A7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AW3:AW364 K3:K364</xm:sqref>
        </x14:conditionalFormatting>
        <x14:conditionalFormatting xmlns:xm="http://schemas.microsoft.com/office/excel/2006/main">
          <x14:cfRule type="dataBar" id="{DD4FD98F-07CA-4EDB-BE33-7779F263A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AX3:AX364</xm:sqref>
        </x14:conditionalFormatting>
        <x14:conditionalFormatting xmlns:xm="http://schemas.microsoft.com/office/excel/2006/main">
          <x14:cfRule type="dataBar" id="{0516AAF0-82A9-40BE-99C6-E320D002A9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AY3:AY364</xm:sqref>
        </x14:conditionalFormatting>
        <x14:conditionalFormatting xmlns:xm="http://schemas.microsoft.com/office/excel/2006/main">
          <x14:cfRule type="dataBar" id="{74701D01-05E2-4966-B32E-37A6131FFB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L3:L364</xm:sqref>
        </x14:conditionalFormatting>
        <x14:conditionalFormatting xmlns:xm="http://schemas.microsoft.com/office/excel/2006/main">
          <x14:cfRule type="dataBar" id="{FF838380-33DA-4917-A2F7-33C35FFF1F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M3:M364</xm:sqref>
        </x14:conditionalFormatting>
        <x14:conditionalFormatting xmlns:xm="http://schemas.microsoft.com/office/excel/2006/main">
          <x14:cfRule type="dataBar" id="{76A56DE9-DB33-4348-ACD0-89CE67A13B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N3:N364</xm:sqref>
        </x14:conditionalFormatting>
        <x14:conditionalFormatting xmlns:xm="http://schemas.microsoft.com/office/excel/2006/main">
          <x14:cfRule type="dataBar" id="{EE22D79D-619E-4269-8016-E124D5D881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O3:O364</xm:sqref>
        </x14:conditionalFormatting>
        <x14:conditionalFormatting xmlns:xm="http://schemas.microsoft.com/office/excel/2006/main">
          <x14:cfRule type="dataBar" id="{8CC116B8-F979-490C-BF4F-BF5BDA02CE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AZ3:AZ364</xm:sqref>
        </x14:conditionalFormatting>
        <x14:conditionalFormatting xmlns:xm="http://schemas.microsoft.com/office/excel/2006/main">
          <x14:cfRule type="dataBar" id="{E5CB3842-3BCC-4CBE-B2B3-0FA0F0987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BA3:BA364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Gregory</dc:creator>
  <cp:keywords/>
  <dc:description/>
  <cp:lastModifiedBy/>
  <cp:revision/>
  <dcterms:created xsi:type="dcterms:W3CDTF">2021-01-31T19:50:02Z</dcterms:created>
  <dcterms:modified xsi:type="dcterms:W3CDTF">2021-02-16T19:29:04Z</dcterms:modified>
  <cp:category/>
  <cp:contentStatus/>
</cp:coreProperties>
</file>