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360" yWindow="75" windowWidth="20730" windowHeight="11760" activeTab="4"/>
  </bookViews>
  <sheets>
    <sheet name="库存透视" sheetId="12" r:id="rId1"/>
    <sheet name="库存报表" sheetId="1" r:id="rId2"/>
    <sheet name="进出库明细" sheetId="9" r:id="rId3"/>
    <sheet name="单据打印模板" sheetId="10" r:id="rId4"/>
    <sheet name="配置说明" sheetId="5" r:id="rId5"/>
  </sheets>
  <definedNames>
    <definedName name="_xlnm._FilterDatabase" localSheetId="2" hidden="1">进出库明细!$A$2:$K$32</definedName>
    <definedName name="_xlnm.Print_Area" localSheetId="3">单据打印模板!$A:$G</definedName>
    <definedName name="仓库">配置说明!$C$6:$C$9</definedName>
    <definedName name="进出库类型">配置说明!$C$10:$C$21</definedName>
    <definedName name="切片器_对接单位">#N/A</definedName>
    <definedName name="切片器_作业仓库">#N/A</definedName>
  </definedNames>
  <calcPr calcId="145621"/>
  <pivotCaches>
    <pivotCache cacheId="1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7" i="10"/>
  <c r="G5" i="10"/>
  <c r="B1" i="1"/>
  <c r="B5" i="10" l="1"/>
  <c r="A8" i="10"/>
  <c r="A9" i="10"/>
  <c r="A10" i="10"/>
  <c r="A11" i="10"/>
  <c r="A12" i="10"/>
  <c r="A13" i="10"/>
  <c r="A14" i="10"/>
  <c r="A7" i="10"/>
  <c r="B4" i="10"/>
  <c r="A35" i="5"/>
  <c r="A6" i="5"/>
  <c r="A7" i="5"/>
  <c r="A8" i="5"/>
  <c r="A9" i="5"/>
  <c r="A46" i="5"/>
  <c r="A45" i="5"/>
  <c r="A47" i="5"/>
  <c r="A48" i="5"/>
  <c r="A14" i="5"/>
  <c r="A15" i="5"/>
  <c r="A16" i="5"/>
  <c r="A17" i="5"/>
  <c r="A18" i="5"/>
  <c r="A19" i="5"/>
  <c r="A43" i="5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F5" i="9"/>
  <c r="E5" i="9"/>
  <c r="F4" i="9"/>
  <c r="E4" i="9"/>
  <c r="F3" i="9"/>
  <c r="E3" i="9"/>
  <c r="A28" i="5"/>
  <c r="A29" i="5"/>
  <c r="A30" i="5"/>
  <c r="A31" i="5"/>
  <c r="A26" i="5"/>
  <c r="A27" i="5"/>
  <c r="A32" i="5"/>
  <c r="A33" i="5"/>
  <c r="A34" i="5"/>
  <c r="A36" i="5"/>
  <c r="A37" i="5"/>
  <c r="A38" i="5"/>
  <c r="A39" i="5"/>
  <c r="A40" i="5"/>
  <c r="A41" i="5"/>
  <c r="A42" i="5"/>
  <c r="A44" i="5"/>
  <c r="A49" i="5"/>
  <c r="A50" i="5"/>
  <c r="A51" i="5"/>
  <c r="A52" i="5"/>
  <c r="A53" i="5"/>
  <c r="A54" i="5"/>
  <c r="C10" i="10" l="1"/>
  <c r="C11" i="10"/>
  <c r="C12" i="10"/>
  <c r="C13" i="10"/>
  <c r="C14" i="10"/>
  <c r="A23" i="5" l="1"/>
  <c r="A24" i="5"/>
  <c r="A25" i="5"/>
  <c r="A2" i="10"/>
  <c r="A16" i="10"/>
  <c r="A5" i="5"/>
  <c r="A3" i="10" l="1"/>
  <c r="G4" i="10"/>
  <c r="A1" i="10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11" i="10" l="1"/>
  <c r="B11" i="10"/>
  <c r="E11" i="10"/>
  <c r="B7" i="10"/>
  <c r="E7" i="10"/>
  <c r="B9" i="10"/>
  <c r="E9" i="10"/>
  <c r="E8" i="10"/>
  <c r="B8" i="10"/>
  <c r="B10" i="10"/>
  <c r="E10" i="10"/>
  <c r="D10" i="10"/>
  <c r="E13" i="10"/>
  <c r="D13" i="10"/>
  <c r="B13" i="10"/>
  <c r="E14" i="10"/>
  <c r="D14" i="10"/>
  <c r="B14" i="10"/>
  <c r="E12" i="10"/>
  <c r="D12" i="10"/>
  <c r="B12" i="10"/>
  <c r="E7" i="9"/>
  <c r="F7" i="9"/>
  <c r="E8" i="9"/>
  <c r="F8" i="9"/>
  <c r="D9" i="10" s="1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F6" i="9"/>
  <c r="E6" i="9"/>
  <c r="A10" i="5"/>
  <c r="A11" i="5"/>
  <c r="A12" i="5"/>
  <c r="A13" i="5"/>
  <c r="A20" i="5"/>
  <c r="A21" i="5"/>
  <c r="A22" i="5"/>
  <c r="C8" i="10" l="1"/>
  <c r="C9" i="10"/>
  <c r="C7" i="10"/>
  <c r="D7" i="10"/>
  <c r="D8" i="10"/>
  <c r="E15" i="10"/>
  <c r="G3" i="1"/>
  <c r="G19" i="1"/>
  <c r="G16" i="1"/>
  <c r="G13" i="1"/>
  <c r="G10" i="1"/>
  <c r="G7" i="1"/>
  <c r="G4" i="1"/>
  <c r="G18" i="1"/>
  <c r="G15" i="1"/>
  <c r="G12" i="1"/>
  <c r="G9" i="1"/>
  <c r="G6" i="1"/>
  <c r="G17" i="1"/>
  <c r="G14" i="1"/>
  <c r="G11" i="1"/>
  <c r="G8" i="1"/>
  <c r="G5" i="1"/>
  <c r="A4" i="5" l="1"/>
  <c r="A3" i="5"/>
</calcChain>
</file>

<file path=xl/sharedStrings.xml><?xml version="1.0" encoding="utf-8"?>
<sst xmlns="http://schemas.openxmlformats.org/spreadsheetml/2006/main" count="185" uniqueCount="133">
  <si>
    <t>系统配置项</t>
    <phoneticPr fontId="2" type="noConversion"/>
  </si>
  <si>
    <t>配置内容</t>
    <phoneticPr fontId="2" type="noConversion"/>
  </si>
  <si>
    <t>序号</t>
    <phoneticPr fontId="2" type="noConversion"/>
  </si>
  <si>
    <t>货品名称及规格</t>
    <phoneticPr fontId="2" type="noConversion"/>
  </si>
  <si>
    <t>备注</t>
    <phoneticPr fontId="2" type="noConversion"/>
  </si>
  <si>
    <t>配置项目</t>
    <phoneticPr fontId="2" type="noConversion"/>
  </si>
  <si>
    <t>货品编码</t>
    <phoneticPr fontId="2" type="noConversion"/>
  </si>
  <si>
    <t>货品名称及规格</t>
    <phoneticPr fontId="2" type="noConversion"/>
  </si>
  <si>
    <t>单位</t>
    <phoneticPr fontId="2" type="noConversion"/>
  </si>
  <si>
    <t>期初数量</t>
    <phoneticPr fontId="2" type="noConversion"/>
  </si>
  <si>
    <t>本期收入</t>
    <phoneticPr fontId="2" type="noConversion"/>
  </si>
  <si>
    <t>本期发出</t>
    <phoneticPr fontId="2" type="noConversion"/>
  </si>
  <si>
    <t>结存数量</t>
    <phoneticPr fontId="2" type="noConversion"/>
  </si>
  <si>
    <t>备注</t>
    <phoneticPr fontId="2" type="noConversion"/>
  </si>
  <si>
    <t>P001</t>
  </si>
  <si>
    <t>P001</t>
    <phoneticPr fontId="2" type="noConversion"/>
  </si>
  <si>
    <t>P002</t>
    <phoneticPr fontId="2" type="noConversion"/>
  </si>
  <si>
    <t>P003</t>
  </si>
  <si>
    <t>P004</t>
  </si>
  <si>
    <t>P005</t>
  </si>
  <si>
    <t>创维电视 55寸 黑色</t>
    <phoneticPr fontId="2" type="noConversion"/>
  </si>
  <si>
    <t>台</t>
    <phoneticPr fontId="2" type="noConversion"/>
  </si>
  <si>
    <t>创维电视 65寸 黑色互动版</t>
    <phoneticPr fontId="2" type="noConversion"/>
  </si>
  <si>
    <t>台</t>
    <phoneticPr fontId="2" type="noConversion"/>
  </si>
  <si>
    <t>格力空调 2匹挂式</t>
    <phoneticPr fontId="2" type="noConversion"/>
  </si>
  <si>
    <t>组</t>
    <phoneticPr fontId="2" type="noConversion"/>
  </si>
  <si>
    <t>主机+室外机</t>
    <phoneticPr fontId="2" type="noConversion"/>
  </si>
  <si>
    <t>华为手机 P50 8+128G 太空灰</t>
    <phoneticPr fontId="2" type="noConversion"/>
  </si>
  <si>
    <t>个</t>
    <phoneticPr fontId="2" type="noConversion"/>
  </si>
  <si>
    <t>联想电脑 Y999 魅力蓝</t>
    <phoneticPr fontId="2" type="noConversion"/>
  </si>
  <si>
    <t>PCS</t>
    <phoneticPr fontId="2" type="noConversion"/>
  </si>
  <si>
    <t>单位</t>
    <phoneticPr fontId="2" type="noConversion"/>
  </si>
  <si>
    <t>进出库明细</t>
    <phoneticPr fontId="2" type="noConversion"/>
  </si>
  <si>
    <t>进出库类型</t>
    <phoneticPr fontId="2" type="noConversion"/>
  </si>
  <si>
    <t>采购入库</t>
  </si>
  <si>
    <t>采购入库</t>
    <phoneticPr fontId="2" type="noConversion"/>
  </si>
  <si>
    <t>采购退货</t>
  </si>
  <si>
    <t>采购退货</t>
    <phoneticPr fontId="2" type="noConversion"/>
  </si>
  <si>
    <t>销售出库</t>
  </si>
  <si>
    <t>销售出库</t>
    <phoneticPr fontId="2" type="noConversion"/>
  </si>
  <si>
    <t>销售退货</t>
  </si>
  <si>
    <t>销售退货</t>
    <phoneticPr fontId="2" type="noConversion"/>
  </si>
  <si>
    <t>其他入库</t>
  </si>
  <si>
    <t>其他入库</t>
    <phoneticPr fontId="2" type="noConversion"/>
  </si>
  <si>
    <t>其他出库</t>
    <phoneticPr fontId="2" type="noConversion"/>
  </si>
  <si>
    <t>单据号</t>
    <phoneticPr fontId="2" type="noConversion"/>
  </si>
  <si>
    <t>对接单位</t>
    <phoneticPr fontId="2" type="noConversion"/>
  </si>
  <si>
    <t>日期</t>
    <phoneticPr fontId="2" type="noConversion"/>
  </si>
  <si>
    <t>货品编码</t>
  </si>
  <si>
    <t>进出库类型</t>
    <phoneticPr fontId="2" type="noConversion"/>
  </si>
  <si>
    <t>供应商1</t>
    <phoneticPr fontId="2" type="noConversion"/>
  </si>
  <si>
    <t>客户1</t>
    <phoneticPr fontId="2" type="noConversion"/>
  </si>
  <si>
    <t>P002</t>
    <phoneticPr fontId="2" type="noConversion"/>
  </si>
  <si>
    <t>盘盈调账</t>
    <phoneticPr fontId="2" type="noConversion"/>
  </si>
  <si>
    <t>序号</t>
    <phoneticPr fontId="2" type="noConversion"/>
  </si>
  <si>
    <t>货品名称及规格</t>
    <phoneticPr fontId="2" type="noConversion"/>
  </si>
  <si>
    <t>单位</t>
    <phoneticPr fontId="2" type="noConversion"/>
  </si>
  <si>
    <t>数量</t>
    <phoneticPr fontId="2" type="noConversion"/>
  </si>
  <si>
    <t>备注</t>
    <phoneticPr fontId="2" type="noConversion"/>
  </si>
  <si>
    <t>装箱明细</t>
    <phoneticPr fontId="2" type="noConversion"/>
  </si>
  <si>
    <t>货品编码</t>
    <phoneticPr fontId="2" type="noConversion"/>
  </si>
  <si>
    <t>收货人：</t>
    <phoneticPr fontId="2" type="noConversion"/>
  </si>
  <si>
    <t>合         计</t>
    <phoneticPr fontId="2" type="noConversion"/>
  </si>
  <si>
    <t>仓库盘点</t>
    <phoneticPr fontId="2" type="noConversion"/>
  </si>
  <si>
    <t>进仓正数：采购进仓</t>
    <phoneticPr fontId="2" type="noConversion"/>
  </si>
  <si>
    <t>出仓正数：销售出库</t>
    <phoneticPr fontId="2" type="noConversion"/>
  </si>
  <si>
    <t>进仓负数：采购退货（退给供应商）</t>
    <phoneticPr fontId="2" type="noConversion"/>
  </si>
  <si>
    <t>出仓负数：销售退货（客户退回来）</t>
    <phoneticPr fontId="2" type="noConversion"/>
  </si>
  <si>
    <t>制单人</t>
    <phoneticPr fontId="2" type="noConversion"/>
  </si>
  <si>
    <t>Admin</t>
    <phoneticPr fontId="2" type="noConversion"/>
  </si>
  <si>
    <t>单据标题</t>
    <phoneticPr fontId="2" type="noConversion"/>
  </si>
  <si>
    <t>单据副标题</t>
    <phoneticPr fontId="2" type="noConversion"/>
  </si>
  <si>
    <t>广州XXXX科技建设有限公司</t>
    <phoneticPr fontId="2" type="noConversion"/>
  </si>
  <si>
    <t>请把一张单的数据，保存在相邻的行，不要跳行</t>
    <phoneticPr fontId="2" type="noConversion"/>
  </si>
  <si>
    <t>文件操作：使用说明</t>
  </si>
  <si>
    <t>表格内包含公式，未使用宏，Excel2010/WPS可通用</t>
    <phoneticPr fontId="2" type="noConversion"/>
  </si>
  <si>
    <t>为不影响公式计算，不建议随意插入列，可以备注列后追加</t>
    <phoneticPr fontId="2" type="noConversion"/>
  </si>
  <si>
    <t>进出明细：注意数量方向，以及正负数</t>
    <phoneticPr fontId="2" type="noConversion"/>
  </si>
  <si>
    <t>单据打印：在“单据打印模板”J3单元格内输入单据号</t>
    <phoneticPr fontId="2" type="noConversion"/>
  </si>
  <si>
    <t>数据初始化：在“库存报表”里录入货品信息，在“进出库明细”内录入期初库存</t>
    <phoneticPr fontId="2" type="noConversion"/>
  </si>
  <si>
    <t>期初库存</t>
  </si>
  <si>
    <t>期初库存</t>
    <phoneticPr fontId="2" type="noConversion"/>
  </si>
  <si>
    <t>P002</t>
  </si>
  <si>
    <t>期初库存录入时：对接单位应为“期初库存”，以便统计</t>
    <phoneticPr fontId="2" type="noConversion"/>
  </si>
  <si>
    <r>
      <t>各表内的公式请直接下拉复制，</t>
    </r>
    <r>
      <rPr>
        <sz val="11"/>
        <color rgb="FFFF0000"/>
        <rFont val="宋体"/>
        <family val="3"/>
        <charset val="134"/>
        <scheme val="minor"/>
      </rPr>
      <t>单据打印模板内公式复杂，不建议新手随意更改格式</t>
    </r>
    <phoneticPr fontId="2" type="noConversion"/>
  </si>
  <si>
    <t>查看某个货品的进出明细：在“进出明细”对货品代码进行筛选即可</t>
    <phoneticPr fontId="2" type="noConversion"/>
  </si>
  <si>
    <t>地址：广东省广州市建设路XX号  电话：139-8888-6666(微信同号)</t>
    <phoneticPr fontId="2" type="noConversion"/>
  </si>
  <si>
    <t>对账：在“进出明细”里的“对接单位”进行筛选（以前做明细时的单位名称要统一）</t>
    <phoneticPr fontId="2" type="noConversion"/>
  </si>
  <si>
    <t>进出日报表：对“进出明细”进行数据透视，并进行日期的筛选</t>
    <phoneticPr fontId="2" type="noConversion"/>
  </si>
  <si>
    <t>最畅销排名：对“库存报表”进行数据透视，并对出库数量排序</t>
    <phoneticPr fontId="2" type="noConversion"/>
  </si>
  <si>
    <r>
      <t>所有的汇总数据、统计报表，都是来源于原始数据的应用，</t>
    </r>
    <r>
      <rPr>
        <sz val="11"/>
        <color rgb="FF7030A0"/>
        <rFont val="宋体"/>
        <family val="3"/>
        <charset val="134"/>
        <scheme val="minor"/>
      </rPr>
      <t>各种报表超炫效果只是智商税</t>
    </r>
    <r>
      <rPr>
        <sz val="11"/>
        <color rgb="FFFF0000"/>
        <rFont val="宋体"/>
        <family val="2"/>
        <charset val="134"/>
        <scheme val="minor"/>
      </rPr>
      <t>，当有了原始一手数据，你也可以玩出花来</t>
    </r>
    <phoneticPr fontId="2" type="noConversion"/>
  </si>
  <si>
    <t>日常记账：没有资料的先在“库存报表”内添加货品信息</t>
    <phoneticPr fontId="2" type="noConversion"/>
  </si>
  <si>
    <t>出库数量</t>
    <phoneticPr fontId="2" type="noConversion"/>
  </si>
  <si>
    <t>进仓数量</t>
    <phoneticPr fontId="2" type="noConversion"/>
  </si>
  <si>
    <t>录入单位、日期、货品编码、数量（注意进出方向、正负数量）</t>
    <phoneticPr fontId="2" type="noConversion"/>
  </si>
  <si>
    <t>全部货品信息按“库存报表”内为准，新增资料请在此表内添加，保持编码唯一不可重复</t>
    <phoneticPr fontId="2" type="noConversion"/>
  </si>
  <si>
    <t>单据打印模板内公式复杂，不建议新手随意更改格式</t>
    <phoneticPr fontId="2" type="noConversion"/>
  </si>
  <si>
    <t>生产领料</t>
    <phoneticPr fontId="2" type="noConversion"/>
  </si>
  <si>
    <t>生产退料</t>
    <phoneticPr fontId="2" type="noConversion"/>
  </si>
  <si>
    <t>委外加工发料</t>
    <phoneticPr fontId="2" type="noConversion"/>
  </si>
  <si>
    <t>委外加工退料</t>
    <phoneticPr fontId="2" type="noConversion"/>
  </si>
  <si>
    <t>受托加工领料</t>
    <phoneticPr fontId="2" type="noConversion"/>
  </si>
  <si>
    <t>受托加工退料</t>
    <phoneticPr fontId="2" type="noConversion"/>
  </si>
  <si>
    <t>跨仓调拨业务：请同时做二份单：其他出库+其他入库</t>
    <phoneticPr fontId="2" type="noConversion"/>
  </si>
  <si>
    <t>组装拆卸业务：请同时做二份单：其他出库+其他入库</t>
    <phoneticPr fontId="2" type="noConversion"/>
  </si>
  <si>
    <t>作业仓库</t>
    <phoneticPr fontId="2" type="noConversion"/>
  </si>
  <si>
    <t>仓库</t>
    <phoneticPr fontId="2" type="noConversion"/>
  </si>
  <si>
    <t>包材仓</t>
    <phoneticPr fontId="2" type="noConversion"/>
  </si>
  <si>
    <t>成品仓</t>
  </si>
  <si>
    <t>成品仓</t>
    <phoneticPr fontId="2" type="noConversion"/>
  </si>
  <si>
    <t>半成品仓</t>
  </si>
  <si>
    <t>半成品仓</t>
    <phoneticPr fontId="2" type="noConversion"/>
  </si>
  <si>
    <t>待处理仓</t>
    <phoneticPr fontId="2" type="noConversion"/>
  </si>
  <si>
    <t>请注意单据明细的条数，可能超出公式无法一次性打印完整</t>
    <phoneticPr fontId="2" type="noConversion"/>
  </si>
  <si>
    <t>单位：</t>
    <phoneticPr fontId="2" type="noConversion"/>
  </si>
  <si>
    <t>日期：</t>
    <phoneticPr fontId="2" type="noConversion"/>
  </si>
  <si>
    <t>审核：                发货人：</t>
    <phoneticPr fontId="2" type="noConversion"/>
  </si>
  <si>
    <t>“进出明细”内新增一个单号，确定“进出库类型”及“作业仓库”</t>
    <phoneticPr fontId="2" type="noConversion"/>
  </si>
  <si>
    <t>(空白)</t>
  </si>
  <si>
    <t>总计</t>
  </si>
  <si>
    <t>创维电视 55寸 黑色</t>
  </si>
  <si>
    <t>创维电视 65寸 黑色互动版</t>
  </si>
  <si>
    <t>格力空调 2匹挂式</t>
  </si>
  <si>
    <t>#N/A</t>
  </si>
  <si>
    <t>台</t>
  </si>
  <si>
    <t>组</t>
  </si>
  <si>
    <t>货品名称及规格</t>
  </si>
  <si>
    <t>单位</t>
  </si>
  <si>
    <t>期末结存</t>
  </si>
  <si>
    <t>本期收入</t>
  </si>
  <si>
    <t>本期发出</t>
  </si>
  <si>
    <t>左边的内容不要动</t>
    <phoneticPr fontId="2" type="noConversion"/>
  </si>
  <si>
    <t>在下面录入单号：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</si>
</sst>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7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4"/>
      <color rgb="FF9C6500"/>
      <name val="宋体"/>
      <family val="2"/>
      <charset val="134"/>
      <scheme val="minor"/>
    </font>
    <font>
      <b/>
      <sz val="11"/>
      <color rgb="FF9C0006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3" borderId="1" xfId="2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4" fillId="2" borderId="0" xfId="1" applyFont="1" applyAlignment="1">
      <alignment vertical="center"/>
    </xf>
    <xf numFmtId="0" fontId="13" fillId="2" borderId="0" xfId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/>
    </xf>
    <xf numFmtId="0" fontId="16" fillId="4" borderId="1" xfId="3" applyFont="1" applyBorder="1">
      <alignment vertical="center"/>
    </xf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25253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30300</xdr:colOff>
      <xdr:row>2</xdr:row>
      <xdr:rowOff>6600</xdr:rowOff>
    </xdr:to>
    <xdr:sp macro="" textlink="">
      <xdr:nvSpPr>
        <xdr:cNvPr id="3" name="虚尾箭头 2">
          <a:hlinkClick xmlns:r="http://schemas.openxmlformats.org/officeDocument/2006/relationships" r:id="rId1"/>
        </xdr:cNvPr>
        <xdr:cNvSpPr/>
      </xdr:nvSpPr>
      <xdr:spPr>
        <a:xfrm flipH="1">
          <a:off x="0" y="0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  <xdr:twoCellAnchor editAs="oneCell">
    <xdr:from>
      <xdr:col>10</xdr:col>
      <xdr:colOff>371475</xdr:colOff>
      <xdr:row>0</xdr:row>
      <xdr:rowOff>171450</xdr:rowOff>
    </xdr:from>
    <xdr:to>
      <xdr:col>13</xdr:col>
      <xdr:colOff>142875</xdr:colOff>
      <xdr:row>11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对接单位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对接单位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4975" y="1714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409575</xdr:colOff>
      <xdr:row>0</xdr:row>
      <xdr:rowOff>190500</xdr:rowOff>
    </xdr:from>
    <xdr:to>
      <xdr:col>10</xdr:col>
      <xdr:colOff>180975</xdr:colOff>
      <xdr:row>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作业仓库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作业仓库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5675" y="190500"/>
              <a:ext cx="1828800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66664</xdr:colOff>
      <xdr:row>0</xdr:row>
      <xdr:rowOff>28573</xdr:rowOff>
    </xdr:from>
    <xdr:to>
      <xdr:col>1</xdr:col>
      <xdr:colOff>697039</xdr:colOff>
      <xdr:row>0</xdr:row>
      <xdr:rowOff>568573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66664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57139</xdr:colOff>
      <xdr:row>0</xdr:row>
      <xdr:rowOff>28573</xdr:rowOff>
    </xdr:from>
    <xdr:to>
      <xdr:col>2</xdr:col>
      <xdr:colOff>125539</xdr:colOff>
      <xdr:row>2</xdr:row>
      <xdr:rowOff>111373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57139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66664</xdr:colOff>
      <xdr:row>0</xdr:row>
      <xdr:rowOff>28573</xdr:rowOff>
    </xdr:from>
    <xdr:to>
      <xdr:col>1</xdr:col>
      <xdr:colOff>1001839</xdr:colOff>
      <xdr:row>0</xdr:row>
      <xdr:rowOff>568573</xdr:rowOff>
    </xdr:to>
    <xdr:sp macro="" textlink="">
      <xdr:nvSpPr>
        <xdr:cNvPr id="2" name="虚尾箭头 1">
          <a:hlinkClick xmlns:r="http://schemas.openxmlformats.org/officeDocument/2006/relationships" r:id="rId1"/>
        </xdr:cNvPr>
        <xdr:cNvSpPr/>
      </xdr:nvSpPr>
      <xdr:spPr>
        <a:xfrm flipH="1">
          <a:off x="66664" y="28573"/>
          <a:ext cx="1440000" cy="540000"/>
        </a:xfrm>
        <a:prstGeom prst="stripedRightArrow">
          <a:avLst/>
        </a:prstGeom>
        <a:solidFill>
          <a:srgbClr val="FFC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tx2"/>
              </a:solidFill>
            </a:rPr>
            <a:t>返   回   首   页</a:t>
          </a: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y" refreshedDate="44455.704676967594" createdVersion="4" refreshedVersion="4" minRefreshableVersion="3" recordCount="30">
  <cacheSource type="worksheet">
    <worksheetSource ref="A2:K32" sheet="进出库明细"/>
  </cacheSource>
  <cacheFields count="12">
    <cacheField name="单据号" numFmtId="0">
      <sharedItems containsString="0" containsBlank="1" containsNumber="1" containsInteger="1" minValue="2109001" maxValue="2109006"/>
    </cacheField>
    <cacheField name="对接单位" numFmtId="0">
      <sharedItems containsBlank="1" count="5">
        <s v="期初库存"/>
        <s v="供应商1"/>
        <s v="客户1"/>
        <s v="仓库盘点"/>
        <m/>
      </sharedItems>
    </cacheField>
    <cacheField name="日期" numFmtId="176">
      <sharedItems containsNonDate="0" containsDate="1" containsString="0" containsBlank="1" minDate="2021-09-01T00:00:00" maxDate="2021-09-11T00:00:00"/>
    </cacheField>
    <cacheField name="货品编码" numFmtId="0">
      <sharedItems containsBlank="1" count="4">
        <s v="P001"/>
        <s v="P002"/>
        <s v="P003"/>
        <m/>
      </sharedItems>
    </cacheField>
    <cacheField name="货品名称及规格" numFmtId="0">
      <sharedItems count="4">
        <s v="创维电视 55寸 黑色"/>
        <s v="创维电视 65寸 黑色互动版"/>
        <s v="格力空调 2匹挂式"/>
        <e v="#N/A"/>
      </sharedItems>
    </cacheField>
    <cacheField name="单位" numFmtId="0">
      <sharedItems count="3">
        <s v="台"/>
        <s v="组"/>
        <e v="#N/A"/>
      </sharedItems>
    </cacheField>
    <cacheField name="进仓数量" numFmtId="0">
      <sharedItems containsString="0" containsBlank="1" containsNumber="1" containsInteger="1" minValue="-2" maxValue="20"/>
    </cacheField>
    <cacheField name="出库数量" numFmtId="0">
      <sharedItems containsString="0" containsBlank="1" containsNumber="1" containsInteger="1" minValue="-3" maxValue="30"/>
    </cacheField>
    <cacheField name="进出库类型" numFmtId="0">
      <sharedItems containsBlank="1"/>
    </cacheField>
    <cacheField name="作业仓库" numFmtId="0">
      <sharedItems containsBlank="1" count="3">
        <s v="成品仓"/>
        <s v="半成品仓"/>
        <m/>
      </sharedItems>
    </cacheField>
    <cacheField name="备注" numFmtId="0">
      <sharedItems containsBlank="1"/>
    </cacheField>
    <cacheField name="结存数量" numFmtId="0" formula="进仓数量 -出库数量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109001"/>
    <x v="0"/>
    <d v="2021-09-01T00:00:00"/>
    <x v="0"/>
    <x v="0"/>
    <x v="0"/>
    <n v="8"/>
    <m/>
    <s v="其他入库"/>
    <x v="0"/>
    <s v="期初库存"/>
  </r>
  <r>
    <n v="2109001"/>
    <x v="0"/>
    <d v="2021-09-01T00:00:00"/>
    <x v="1"/>
    <x v="1"/>
    <x v="0"/>
    <n v="7"/>
    <m/>
    <s v="其他入库"/>
    <x v="0"/>
    <s v="期初库存"/>
  </r>
  <r>
    <n v="2109001"/>
    <x v="0"/>
    <d v="2021-09-01T00:00:00"/>
    <x v="2"/>
    <x v="2"/>
    <x v="1"/>
    <n v="15"/>
    <m/>
    <s v="其他入库"/>
    <x v="1"/>
    <s v="期初库存"/>
  </r>
  <r>
    <n v="2109002"/>
    <x v="1"/>
    <d v="2021-09-01T00:00:00"/>
    <x v="0"/>
    <x v="0"/>
    <x v="0"/>
    <n v="8"/>
    <m/>
    <s v="采购入库"/>
    <x v="0"/>
    <m/>
  </r>
  <r>
    <n v="2109002"/>
    <x v="1"/>
    <d v="2021-09-01T00:00:00"/>
    <x v="1"/>
    <x v="1"/>
    <x v="0"/>
    <n v="8"/>
    <m/>
    <s v="采购入库"/>
    <x v="0"/>
    <m/>
  </r>
  <r>
    <n v="2109002"/>
    <x v="1"/>
    <d v="2021-09-01T00:00:00"/>
    <x v="2"/>
    <x v="2"/>
    <x v="1"/>
    <n v="20"/>
    <m/>
    <s v="采购入库"/>
    <x v="1"/>
    <m/>
  </r>
  <r>
    <n v="2109003"/>
    <x v="2"/>
    <d v="2021-09-05T00:00:00"/>
    <x v="0"/>
    <x v="0"/>
    <x v="0"/>
    <m/>
    <n v="10"/>
    <s v="销售出库"/>
    <x v="0"/>
    <m/>
  </r>
  <r>
    <n v="2109003"/>
    <x v="2"/>
    <d v="2021-09-05T00:00:00"/>
    <x v="2"/>
    <x v="2"/>
    <x v="1"/>
    <m/>
    <n v="30"/>
    <s v="销售出库"/>
    <x v="0"/>
    <m/>
  </r>
  <r>
    <n v="2109004"/>
    <x v="2"/>
    <d v="2021-09-08T00:00:00"/>
    <x v="2"/>
    <x v="2"/>
    <x v="1"/>
    <m/>
    <n v="-3"/>
    <s v="销售退货"/>
    <x v="0"/>
    <m/>
  </r>
  <r>
    <n v="2109005"/>
    <x v="1"/>
    <d v="2021-09-09T00:00:00"/>
    <x v="2"/>
    <x v="2"/>
    <x v="1"/>
    <n v="-2"/>
    <m/>
    <s v="采购退货"/>
    <x v="0"/>
    <m/>
  </r>
  <r>
    <n v="2109006"/>
    <x v="3"/>
    <d v="2021-09-10T00:00:00"/>
    <x v="2"/>
    <x v="2"/>
    <x v="1"/>
    <n v="1"/>
    <m/>
    <s v="其他入库"/>
    <x v="0"/>
    <s v="盘盈调账"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  <r>
    <m/>
    <x v="4"/>
    <m/>
    <x v="3"/>
    <x v="3"/>
    <x v="2"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7" applyNumberFormats="0" applyBorderFormats="0" applyFontFormats="0" applyPatternFormats="0" applyAlignmentFormats="0" applyWidthHeightFormats="1" dataCaption="值" updatedVersion="4" minRefreshableVersion="3" showDrill="0" itemPrintTitles="1" mergeItem="1" createdVersion="4" indent="0" compact="0" compactData="0">
  <location ref="B3:G8" firstHeaderRow="0" firstDataRow="1" firstDataCol="3"/>
  <pivotFields count="12">
    <pivotField compact="0" outline="0" showAll="0" defaultSubtotal="0"/>
    <pivotField compact="0" outline="0" showAll="0" defaultSubtotal="0">
      <items count="5">
        <item x="3"/>
        <item x="1"/>
        <item x="2"/>
        <item x="0"/>
        <item x="4"/>
      </items>
    </pivotField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dataField="1" compact="0" outline="0" dragToRow="0" dragToCol="0" dragToPage="0" showAll="0" defaultSubtotal="0"/>
  </pivotFields>
  <rowFields count="3">
    <field x="3"/>
    <field x="4"/>
    <field x="5"/>
  </rowFields>
  <rowItems count="5">
    <i>
      <x/>
      <x/>
      <x/>
    </i>
    <i>
      <x v="1"/>
      <x v="1"/>
      <x/>
    </i>
    <i>
      <x v="2"/>
      <x v="2"/>
      <x v="1"/>
    </i>
    <i>
      <x v="3"/>
      <x v="3"/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本期收入" fld="6" baseField="5" baseItem="0"/>
    <dataField name="本期发出" fld="7" baseField="5" baseItem="0"/>
    <dataField name="期末结存" fld="11" baseField="5" baseItem="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对接单位" sourceName="对接单位">
  <pivotTables>
    <pivotTable tabId="12" name="数据透视表1"/>
  </pivotTables>
  <data>
    <tabular pivotCacheId="1">
      <items count="5">
        <i x="3" s="1"/>
        <i x="1" s="1"/>
        <i x="2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作业仓库" sourceName="作业仓库">
  <pivotTables>
    <pivotTable tabId="12" name="数据透视表1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对接单位" cache="切片器_对接单位" caption="单位选择" rowHeight="225425"/>
  <slicer name="作业仓库" cache="切片器_作业仓库" caption="仓库选择" rowHeight="2254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C11" sqref="C11"/>
    </sheetView>
  </sheetViews>
  <sheetFormatPr defaultRowHeight="21" customHeight="1" x14ac:dyDescent="0.15"/>
  <cols>
    <col min="1" max="1" width="6.25" customWidth="1"/>
    <col min="2" max="2" width="12.25" customWidth="1"/>
    <col min="3" max="3" width="35" customWidth="1"/>
    <col min="4" max="4" width="7.75" customWidth="1"/>
    <col min="5" max="5" width="10.75" customWidth="1"/>
    <col min="6" max="6" width="9.5" customWidth="1"/>
  </cols>
  <sheetData>
    <row r="3" spans="2:7" ht="21" customHeight="1" x14ac:dyDescent="0.15">
      <c r="B3" s="44" t="s">
        <v>48</v>
      </c>
      <c r="C3" s="44" t="s">
        <v>126</v>
      </c>
      <c r="D3" s="44" t="s">
        <v>127</v>
      </c>
      <c r="E3" s="3" t="s">
        <v>129</v>
      </c>
      <c r="F3" s="3" t="s">
        <v>130</v>
      </c>
      <c r="G3" s="3" t="s">
        <v>128</v>
      </c>
    </row>
    <row r="4" spans="2:7" ht="13.5" x14ac:dyDescent="0.15">
      <c r="B4" s="45" t="s">
        <v>14</v>
      </c>
      <c r="C4" s="45" t="s">
        <v>120</v>
      </c>
      <c r="D4" s="45" t="s">
        <v>124</v>
      </c>
      <c r="E4" s="43">
        <v>16</v>
      </c>
      <c r="F4" s="43">
        <v>10</v>
      </c>
      <c r="G4" s="43">
        <v>6</v>
      </c>
    </row>
    <row r="5" spans="2:7" ht="13.5" x14ac:dyDescent="0.15">
      <c r="B5" s="45" t="s">
        <v>82</v>
      </c>
      <c r="C5" s="45" t="s">
        <v>121</v>
      </c>
      <c r="D5" s="45" t="s">
        <v>124</v>
      </c>
      <c r="E5" s="43">
        <v>15</v>
      </c>
      <c r="F5" s="43"/>
      <c r="G5" s="43">
        <v>15</v>
      </c>
    </row>
    <row r="6" spans="2:7" ht="13.5" x14ac:dyDescent="0.15">
      <c r="B6" s="45" t="s">
        <v>17</v>
      </c>
      <c r="C6" s="45" t="s">
        <v>122</v>
      </c>
      <c r="D6" s="45" t="s">
        <v>125</v>
      </c>
      <c r="E6" s="43">
        <v>34</v>
      </c>
      <c r="F6" s="43">
        <v>27</v>
      </c>
      <c r="G6" s="43">
        <v>7</v>
      </c>
    </row>
    <row r="7" spans="2:7" ht="13.5" x14ac:dyDescent="0.15">
      <c r="B7" s="45" t="s">
        <v>118</v>
      </c>
      <c r="C7" s="45" t="s">
        <v>123</v>
      </c>
      <c r="D7" s="45" t="s">
        <v>123</v>
      </c>
      <c r="E7" s="43"/>
      <c r="F7" s="43"/>
      <c r="G7" s="43">
        <v>0</v>
      </c>
    </row>
    <row r="8" spans="2:7" ht="13.5" x14ac:dyDescent="0.15">
      <c r="B8" s="47" t="s">
        <v>119</v>
      </c>
      <c r="C8" s="46"/>
      <c r="D8" s="46"/>
      <c r="E8" s="43">
        <v>65</v>
      </c>
      <c r="F8" s="43">
        <v>37</v>
      </c>
      <c r="G8" s="43">
        <v>28</v>
      </c>
    </row>
  </sheetData>
  <mergeCells count="1">
    <mergeCell ref="B8:D8"/>
  </mergeCells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9"/>
  <sheetViews>
    <sheetView workbookViewId="0">
      <pane ySplit="2" topLeftCell="A3" activePane="bottomLeft" state="frozen"/>
      <selection pane="bottomLeft" activeCell="B12" sqref="B12"/>
    </sheetView>
  </sheetViews>
  <sheetFormatPr defaultColWidth="0" defaultRowHeight="21" customHeight="1" x14ac:dyDescent="0.15"/>
  <cols>
    <col min="1" max="1" width="11.75" style="3" customWidth="1"/>
    <col min="2" max="2" width="28.625" customWidth="1"/>
    <col min="3" max="3" width="7.125" style="3" customWidth="1"/>
    <col min="4" max="7" width="11.125" style="3" customWidth="1"/>
    <col min="8" max="9" width="9" customWidth="1"/>
    <col min="10" max="16384" width="9" hidden="1"/>
  </cols>
  <sheetData>
    <row r="1" spans="1:8" s="1" customFormat="1" ht="48" customHeight="1" x14ac:dyDescent="0.15">
      <c r="A1" s="2"/>
      <c r="B1" s="1" t="str">
        <f>配置说明!C3&amp;"  库存汇总"</f>
        <v>广州XXXX科技建设有限公司  库存汇总</v>
      </c>
      <c r="C1" s="2"/>
      <c r="D1" s="2"/>
      <c r="E1" s="2"/>
      <c r="F1" s="2"/>
      <c r="G1" s="2"/>
    </row>
    <row r="2" spans="1:8" s="4" customFormat="1" ht="21" customHeight="1" x14ac:dyDescent="0.1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</row>
    <row r="3" spans="1:8" ht="21" customHeight="1" x14ac:dyDescent="0.15">
      <c r="A3" s="3" t="s">
        <v>15</v>
      </c>
      <c r="B3" t="s">
        <v>20</v>
      </c>
      <c r="C3" s="3" t="s">
        <v>21</v>
      </c>
      <c r="D3" s="3">
        <f>SUMIFS(进出库明细!G:G,进出库明细!B:B,"期初库存",进出库明细!D:D,A3)</f>
        <v>8</v>
      </c>
      <c r="E3" s="3">
        <f>SUMIFS(进出库明细!G:G,进出库明细!B:B,"&lt;&gt;期初库存",进出库明细!D:D,A3)</f>
        <v>8</v>
      </c>
      <c r="F3" s="3">
        <f>SUMIF(进出库明细!D:D,A3,进出库明细!H:H)</f>
        <v>10</v>
      </c>
      <c r="G3" s="3">
        <f>D3+E3-F3</f>
        <v>6</v>
      </c>
    </row>
    <row r="4" spans="1:8" ht="21" customHeight="1" x14ac:dyDescent="0.15">
      <c r="A4" s="3" t="s">
        <v>16</v>
      </c>
      <c r="B4" t="s">
        <v>22</v>
      </c>
      <c r="C4" s="3" t="s">
        <v>23</v>
      </c>
      <c r="D4" s="3">
        <f>SUMIFS(进出库明细!G:G,进出库明细!B:B,"期初库存",进出库明细!D:D,A4)</f>
        <v>7</v>
      </c>
      <c r="E4" s="3">
        <f>SUMIFS(进出库明细!G:G,进出库明细!B:B,"&lt;&gt;期初库存",进出库明细!D:D,A4)</f>
        <v>8</v>
      </c>
      <c r="F4" s="3">
        <f>SUMIF(进出库明细!D:D,A4,进出库明细!H:H)</f>
        <v>0</v>
      </c>
      <c r="G4" s="3">
        <f t="shared" ref="G4:G19" si="0">D4+E4-F4</f>
        <v>15</v>
      </c>
    </row>
    <row r="5" spans="1:8" ht="21" customHeight="1" x14ac:dyDescent="0.15">
      <c r="A5" s="3" t="s">
        <v>17</v>
      </c>
      <c r="B5" t="s">
        <v>24</v>
      </c>
      <c r="C5" s="3" t="s">
        <v>25</v>
      </c>
      <c r="D5" s="3">
        <f>SUMIFS(进出库明细!G:G,进出库明细!B:B,"期初库存",进出库明细!D:D,A5)</f>
        <v>15</v>
      </c>
      <c r="E5" s="3">
        <f>SUMIFS(进出库明细!G:G,进出库明细!B:B,"&lt;&gt;期初库存",进出库明细!D:D,A5)</f>
        <v>19</v>
      </c>
      <c r="F5" s="3">
        <f>SUMIF(进出库明细!D:D,A5,进出库明细!H:H)</f>
        <v>27</v>
      </c>
      <c r="G5" s="3">
        <f t="shared" si="0"/>
        <v>7</v>
      </c>
      <c r="H5" t="s">
        <v>26</v>
      </c>
    </row>
    <row r="6" spans="1:8" ht="21" customHeight="1" x14ac:dyDescent="0.15">
      <c r="A6" s="3" t="s">
        <v>18</v>
      </c>
      <c r="B6" t="s">
        <v>27</v>
      </c>
      <c r="C6" s="3" t="s">
        <v>28</v>
      </c>
      <c r="D6" s="3">
        <f>SUMIFS(进出库明细!G:G,进出库明细!B:B,"期初库存",进出库明细!D:D,A6)</f>
        <v>0</v>
      </c>
      <c r="E6" s="3">
        <f>SUMIFS(进出库明细!G:G,进出库明细!B:B,"&lt;&gt;期初库存",进出库明细!D:D,A6)</f>
        <v>0</v>
      </c>
      <c r="F6" s="3">
        <f>SUMIF(进出库明细!D:D,A6,进出库明细!H:H)</f>
        <v>0</v>
      </c>
      <c r="G6" s="3">
        <f t="shared" si="0"/>
        <v>0</v>
      </c>
    </row>
    <row r="7" spans="1:8" ht="21" customHeight="1" x14ac:dyDescent="0.15">
      <c r="A7" s="3" t="s">
        <v>19</v>
      </c>
      <c r="B7" t="s">
        <v>29</v>
      </c>
      <c r="C7" s="3" t="s">
        <v>30</v>
      </c>
      <c r="D7" s="3">
        <f>SUMIFS(进出库明细!G:G,进出库明细!B:B,"期初库存",进出库明细!D:D,A7)</f>
        <v>0</v>
      </c>
      <c r="E7" s="3">
        <f>SUMIFS(进出库明细!G:G,进出库明细!B:B,"&lt;&gt;期初库存",进出库明细!D:D,A7)</f>
        <v>0</v>
      </c>
      <c r="F7" s="3">
        <f>SUMIF(进出库明细!D:D,A7,进出库明细!H:H)</f>
        <v>0</v>
      </c>
      <c r="G7" s="3">
        <f t="shared" si="0"/>
        <v>0</v>
      </c>
    </row>
    <row r="8" spans="1:8" ht="21" customHeight="1" x14ac:dyDescent="0.15">
      <c r="D8" s="3">
        <f>SUMIFS(进出库明细!G:G,进出库明细!B:B,"期初库存",进出库明细!D:D,A8)</f>
        <v>0</v>
      </c>
      <c r="E8" s="3">
        <f>SUMIFS(进出库明细!G:G,进出库明细!B:B,"&lt;&gt;期初库存",进出库明细!D:D,A8)</f>
        <v>0</v>
      </c>
      <c r="F8" s="3">
        <f>SUMIF(进出库明细!D:D,A8,进出库明细!H:H)</f>
        <v>0</v>
      </c>
      <c r="G8" s="3">
        <f t="shared" si="0"/>
        <v>0</v>
      </c>
    </row>
    <row r="9" spans="1:8" ht="21" customHeight="1" x14ac:dyDescent="0.15">
      <c r="D9" s="3">
        <f>SUMIFS(进出库明细!G:G,进出库明细!B:B,"期初库存",进出库明细!D:D,A9)</f>
        <v>0</v>
      </c>
      <c r="E9" s="3">
        <f>SUMIFS(进出库明细!G:G,进出库明细!B:B,"&lt;&gt;期初库存",进出库明细!D:D,A9)</f>
        <v>0</v>
      </c>
      <c r="F9" s="3">
        <f>SUMIF(进出库明细!D:D,A9,进出库明细!H:H)</f>
        <v>0</v>
      </c>
      <c r="G9" s="3">
        <f t="shared" si="0"/>
        <v>0</v>
      </c>
    </row>
    <row r="10" spans="1:8" ht="21" customHeight="1" x14ac:dyDescent="0.15">
      <c r="D10" s="3">
        <f>SUMIFS(进出库明细!G:G,进出库明细!B:B,"期初库存",进出库明细!D:D,A10)</f>
        <v>0</v>
      </c>
      <c r="E10" s="3">
        <f>SUMIFS(进出库明细!G:G,进出库明细!B:B,"&lt;&gt;期初库存",进出库明细!D:D,A10)</f>
        <v>0</v>
      </c>
      <c r="F10" s="3">
        <f>SUMIF(进出库明细!D:D,A10,进出库明细!H:H)</f>
        <v>0</v>
      </c>
      <c r="G10" s="3">
        <f t="shared" si="0"/>
        <v>0</v>
      </c>
    </row>
    <row r="11" spans="1:8" ht="21" customHeight="1" x14ac:dyDescent="0.15">
      <c r="D11" s="3">
        <f>SUMIFS(进出库明细!G:G,进出库明细!B:B,"期初库存",进出库明细!D:D,A11)</f>
        <v>0</v>
      </c>
      <c r="E11" s="3">
        <f>SUMIFS(进出库明细!G:G,进出库明细!B:B,"&lt;&gt;期初库存",进出库明细!D:D,A11)</f>
        <v>0</v>
      </c>
      <c r="F11" s="3">
        <f>SUMIF(进出库明细!D:D,A11,进出库明细!H:H)</f>
        <v>0</v>
      </c>
      <c r="G11" s="3">
        <f t="shared" si="0"/>
        <v>0</v>
      </c>
    </row>
    <row r="12" spans="1:8" ht="21" customHeight="1" x14ac:dyDescent="0.15">
      <c r="D12" s="3">
        <f>SUMIFS(进出库明细!G:G,进出库明细!B:B,"期初库存",进出库明细!D:D,A12)</f>
        <v>0</v>
      </c>
      <c r="E12" s="3">
        <f>SUMIFS(进出库明细!G:G,进出库明细!B:B,"&lt;&gt;期初库存",进出库明细!D:D,A12)</f>
        <v>0</v>
      </c>
      <c r="F12" s="3">
        <f>SUMIF(进出库明细!D:D,A12,进出库明细!H:H)</f>
        <v>0</v>
      </c>
      <c r="G12" s="3">
        <f t="shared" si="0"/>
        <v>0</v>
      </c>
    </row>
    <row r="13" spans="1:8" ht="21" customHeight="1" x14ac:dyDescent="0.15">
      <c r="D13" s="3">
        <f>SUMIFS(进出库明细!G:G,进出库明细!B:B,"期初库存",进出库明细!D:D,A13)</f>
        <v>0</v>
      </c>
      <c r="E13" s="3">
        <f>SUMIFS(进出库明细!G:G,进出库明细!B:B,"&lt;&gt;期初库存",进出库明细!D:D,A13)</f>
        <v>0</v>
      </c>
      <c r="F13" s="3">
        <f>SUMIF(进出库明细!D:D,A13,进出库明细!H:H)</f>
        <v>0</v>
      </c>
      <c r="G13" s="3">
        <f t="shared" si="0"/>
        <v>0</v>
      </c>
    </row>
    <row r="14" spans="1:8" ht="21" customHeight="1" x14ac:dyDescent="0.15">
      <c r="D14" s="3">
        <f>SUMIFS(进出库明细!G:G,进出库明细!B:B,"期初库存",进出库明细!D:D,A14)</f>
        <v>0</v>
      </c>
      <c r="E14" s="3">
        <f>SUMIFS(进出库明细!G:G,进出库明细!B:B,"&lt;&gt;期初库存",进出库明细!D:D,A14)</f>
        <v>0</v>
      </c>
      <c r="F14" s="3">
        <f>SUMIF(进出库明细!D:D,A14,进出库明细!H:H)</f>
        <v>0</v>
      </c>
      <c r="G14" s="3">
        <f t="shared" si="0"/>
        <v>0</v>
      </c>
    </row>
    <row r="15" spans="1:8" ht="21" customHeight="1" x14ac:dyDescent="0.15">
      <c r="D15" s="3">
        <f>SUMIFS(进出库明细!G:G,进出库明细!B:B,"期初库存",进出库明细!D:D,A15)</f>
        <v>0</v>
      </c>
      <c r="E15" s="3">
        <f>SUMIFS(进出库明细!G:G,进出库明细!B:B,"&lt;&gt;期初库存",进出库明细!D:D,A15)</f>
        <v>0</v>
      </c>
      <c r="F15" s="3">
        <f>SUMIF(进出库明细!D:D,A15,进出库明细!H:H)</f>
        <v>0</v>
      </c>
      <c r="G15" s="3">
        <f t="shared" si="0"/>
        <v>0</v>
      </c>
    </row>
    <row r="16" spans="1:8" ht="21" customHeight="1" x14ac:dyDescent="0.15">
      <c r="D16" s="3">
        <f>SUMIFS(进出库明细!G:G,进出库明细!B:B,"期初库存",进出库明细!D:D,A16)</f>
        <v>0</v>
      </c>
      <c r="E16" s="3">
        <f>SUMIFS(进出库明细!G:G,进出库明细!B:B,"&lt;&gt;期初库存",进出库明细!D:D,A16)</f>
        <v>0</v>
      </c>
      <c r="F16" s="3">
        <f>SUMIF(进出库明细!D:D,A16,进出库明细!H:H)</f>
        <v>0</v>
      </c>
      <c r="G16" s="3">
        <f t="shared" si="0"/>
        <v>0</v>
      </c>
    </row>
    <row r="17" spans="4:7" ht="21" customHeight="1" x14ac:dyDescent="0.15">
      <c r="D17" s="3">
        <f>SUMIFS(进出库明细!G:G,进出库明细!B:B,"期初库存",进出库明细!D:D,A17)</f>
        <v>0</v>
      </c>
      <c r="E17" s="3">
        <f>SUMIFS(进出库明细!G:G,进出库明细!B:B,"&lt;&gt;期初库存",进出库明细!D:D,A17)</f>
        <v>0</v>
      </c>
      <c r="F17" s="3">
        <f>SUMIF(进出库明细!D:D,A17,进出库明细!H:H)</f>
        <v>0</v>
      </c>
      <c r="G17" s="3">
        <f t="shared" si="0"/>
        <v>0</v>
      </c>
    </row>
    <row r="18" spans="4:7" ht="21" customHeight="1" x14ac:dyDescent="0.15">
      <c r="D18" s="3">
        <f>SUMIFS(进出库明细!G:G,进出库明细!B:B,"期初库存",进出库明细!D:D,A18)</f>
        <v>0</v>
      </c>
      <c r="E18" s="3">
        <f>SUMIFS(进出库明细!G:G,进出库明细!B:B,"&lt;&gt;期初库存",进出库明细!D:D,A18)</f>
        <v>0</v>
      </c>
      <c r="F18" s="3">
        <f>SUMIF(进出库明细!D:D,A18,进出库明细!H:H)</f>
        <v>0</v>
      </c>
      <c r="G18" s="3">
        <f t="shared" si="0"/>
        <v>0</v>
      </c>
    </row>
    <row r="19" spans="4:7" ht="21" customHeight="1" x14ac:dyDescent="0.15">
      <c r="D19" s="3">
        <f>SUMIFS(进出库明细!G:G,进出库明细!B:B,"期初库存",进出库明细!D:D,A19)</f>
        <v>0</v>
      </c>
      <c r="E19" s="3">
        <f>SUMIFS(进出库明细!G:G,进出库明细!B:B,"&lt;&gt;期初库存",进出库明细!D:D,A19)</f>
        <v>0</v>
      </c>
      <c r="F19" s="3">
        <f>SUMIF(进出库明细!D:D,A19,进出库明细!H:H)</f>
        <v>0</v>
      </c>
      <c r="G19" s="3">
        <f t="shared" si="0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2"/>
  <sheetViews>
    <sheetView zoomScaleNormal="100" workbookViewId="0">
      <pane ySplit="2" topLeftCell="A3" activePane="bottomLeft" state="frozen"/>
      <selection pane="bottomLeft" activeCell="C17" sqref="C17"/>
    </sheetView>
  </sheetViews>
  <sheetFormatPr defaultColWidth="0" defaultRowHeight="21" customHeight="1" x14ac:dyDescent="0.15"/>
  <cols>
    <col min="1" max="1" width="10.625" style="3" customWidth="1"/>
    <col min="2" max="2" width="14.125" style="3" customWidth="1"/>
    <col min="3" max="3" width="16.125" style="9" customWidth="1"/>
    <col min="4" max="4" width="9.5" style="3" customWidth="1"/>
    <col min="5" max="5" width="40.375" style="6" customWidth="1"/>
    <col min="6" max="6" width="9" style="3" customWidth="1"/>
    <col min="7" max="8" width="10.375" style="3" customWidth="1"/>
    <col min="9" max="10" width="11.875" style="3" customWidth="1"/>
    <col min="11" max="11" width="9" customWidth="1"/>
    <col min="12" max="16384" width="9" hidden="1"/>
  </cols>
  <sheetData>
    <row r="1" spans="1:11" s="1" customFormat="1" ht="48" customHeight="1" x14ac:dyDescent="0.15">
      <c r="A1" s="2"/>
      <c r="B1" s="2"/>
      <c r="C1" s="7"/>
      <c r="D1" s="2"/>
      <c r="E1" s="5" t="s">
        <v>32</v>
      </c>
      <c r="G1" s="2"/>
      <c r="H1" s="2"/>
      <c r="I1" s="2"/>
      <c r="J1" s="2"/>
    </row>
    <row r="2" spans="1:11" s="4" customFormat="1" ht="21" customHeight="1" x14ac:dyDescent="0.15">
      <c r="A2" s="4" t="s">
        <v>45</v>
      </c>
      <c r="B2" s="4" t="s">
        <v>46</v>
      </c>
      <c r="C2" s="8" t="s">
        <v>47</v>
      </c>
      <c r="D2" s="4" t="s">
        <v>48</v>
      </c>
      <c r="E2" s="4" t="s">
        <v>3</v>
      </c>
      <c r="F2" s="4" t="s">
        <v>31</v>
      </c>
      <c r="G2" s="4" t="s">
        <v>93</v>
      </c>
      <c r="H2" s="4" t="s">
        <v>92</v>
      </c>
      <c r="I2" s="4" t="s">
        <v>49</v>
      </c>
      <c r="J2" s="4" t="s">
        <v>105</v>
      </c>
      <c r="K2" s="4" t="s">
        <v>4</v>
      </c>
    </row>
    <row r="3" spans="1:11" ht="21" customHeight="1" x14ac:dyDescent="0.15">
      <c r="A3" s="3">
        <v>2109001</v>
      </c>
      <c r="B3" s="3" t="s">
        <v>81</v>
      </c>
      <c r="C3" s="9">
        <v>44440</v>
      </c>
      <c r="D3" s="3" t="s">
        <v>14</v>
      </c>
      <c r="E3" s="6" t="str">
        <f>VLOOKUP(D3,库存报表!A:B,2,0)</f>
        <v>创维电视 55寸 黑色</v>
      </c>
      <c r="F3" s="3" t="str">
        <f>VLOOKUP(D3,库存报表!A:C,3,0)</f>
        <v>台</v>
      </c>
      <c r="G3" s="3">
        <v>8</v>
      </c>
      <c r="I3" s="3" t="s">
        <v>42</v>
      </c>
      <c r="J3" s="3" t="s">
        <v>108</v>
      </c>
      <c r="K3" t="s">
        <v>80</v>
      </c>
    </row>
    <row r="4" spans="1:11" ht="21" customHeight="1" x14ac:dyDescent="0.15">
      <c r="A4" s="3">
        <v>2109001</v>
      </c>
      <c r="B4" s="3" t="s">
        <v>81</v>
      </c>
      <c r="C4" s="9">
        <v>44440</v>
      </c>
      <c r="D4" s="3" t="s">
        <v>82</v>
      </c>
      <c r="E4" s="6" t="str">
        <f>VLOOKUP(D4,库存报表!A:B,2,0)</f>
        <v>创维电视 65寸 黑色互动版</v>
      </c>
      <c r="F4" s="3" t="str">
        <f>VLOOKUP(D4,库存报表!A:C,3,0)</f>
        <v>台</v>
      </c>
      <c r="G4" s="3">
        <v>7</v>
      </c>
      <c r="I4" s="3" t="s">
        <v>42</v>
      </c>
      <c r="J4" s="3" t="s">
        <v>108</v>
      </c>
      <c r="K4" t="s">
        <v>80</v>
      </c>
    </row>
    <row r="5" spans="1:11" ht="21" customHeight="1" x14ac:dyDescent="0.15">
      <c r="A5" s="3">
        <v>2109001</v>
      </c>
      <c r="B5" s="3" t="s">
        <v>81</v>
      </c>
      <c r="C5" s="9">
        <v>44440</v>
      </c>
      <c r="D5" s="3" t="s">
        <v>17</v>
      </c>
      <c r="E5" s="6" t="str">
        <f>VLOOKUP(D5,库存报表!A:B,2,0)</f>
        <v>格力空调 2匹挂式</v>
      </c>
      <c r="F5" s="3" t="str">
        <f>VLOOKUP(D5,库存报表!A:C,3,0)</f>
        <v>组</v>
      </c>
      <c r="G5" s="3">
        <v>15</v>
      </c>
      <c r="I5" s="3" t="s">
        <v>42</v>
      </c>
      <c r="J5" s="3" t="s">
        <v>110</v>
      </c>
      <c r="K5" t="s">
        <v>80</v>
      </c>
    </row>
    <row r="6" spans="1:11" ht="21" customHeight="1" x14ac:dyDescent="0.15">
      <c r="A6" s="3">
        <v>2109002</v>
      </c>
      <c r="B6" s="3" t="s">
        <v>50</v>
      </c>
      <c r="C6" s="9">
        <v>44440</v>
      </c>
      <c r="D6" s="3" t="s">
        <v>14</v>
      </c>
      <c r="E6" s="6" t="str">
        <f>VLOOKUP(D6,库存报表!A:B,2,0)</f>
        <v>创维电视 55寸 黑色</v>
      </c>
      <c r="F6" s="3" t="str">
        <f>VLOOKUP(D6,库存报表!A:C,3,0)</f>
        <v>台</v>
      </c>
      <c r="G6" s="3">
        <v>8</v>
      </c>
      <c r="I6" s="3" t="s">
        <v>34</v>
      </c>
      <c r="J6" s="3" t="s">
        <v>108</v>
      </c>
    </row>
    <row r="7" spans="1:11" ht="21" customHeight="1" x14ac:dyDescent="0.15">
      <c r="A7" s="3">
        <v>2109002</v>
      </c>
      <c r="B7" s="3" t="s">
        <v>50</v>
      </c>
      <c r="C7" s="9">
        <v>44440</v>
      </c>
      <c r="D7" s="3" t="s">
        <v>52</v>
      </c>
      <c r="E7" s="6" t="str">
        <f>VLOOKUP(D7,库存报表!A:B,2,0)</f>
        <v>创维电视 65寸 黑色互动版</v>
      </c>
      <c r="F7" s="3" t="str">
        <f>VLOOKUP(D7,库存报表!A:C,3,0)</f>
        <v>台</v>
      </c>
      <c r="G7" s="3">
        <v>8</v>
      </c>
      <c r="I7" s="3" t="s">
        <v>34</v>
      </c>
      <c r="J7" s="3" t="s">
        <v>108</v>
      </c>
    </row>
    <row r="8" spans="1:11" ht="21" customHeight="1" x14ac:dyDescent="0.15">
      <c r="A8" s="3">
        <v>2109002</v>
      </c>
      <c r="B8" s="3" t="s">
        <v>50</v>
      </c>
      <c r="C8" s="9">
        <v>44440</v>
      </c>
      <c r="D8" s="3" t="s">
        <v>17</v>
      </c>
      <c r="E8" s="6" t="str">
        <f>VLOOKUP(D8,库存报表!A:B,2,0)</f>
        <v>格力空调 2匹挂式</v>
      </c>
      <c r="F8" s="3" t="str">
        <f>VLOOKUP(D8,库存报表!A:C,3,0)</f>
        <v>组</v>
      </c>
      <c r="G8" s="3">
        <v>20</v>
      </c>
      <c r="I8" s="3" t="s">
        <v>34</v>
      </c>
      <c r="J8" s="3" t="s">
        <v>110</v>
      </c>
    </row>
    <row r="9" spans="1:11" ht="21" customHeight="1" x14ac:dyDescent="0.15">
      <c r="A9" s="3">
        <v>2109003</v>
      </c>
      <c r="B9" s="3" t="s">
        <v>51</v>
      </c>
      <c r="C9" s="9">
        <v>44444</v>
      </c>
      <c r="D9" s="3" t="s">
        <v>14</v>
      </c>
      <c r="E9" s="6" t="str">
        <f>VLOOKUP(D9,库存报表!A:B,2,0)</f>
        <v>创维电视 55寸 黑色</v>
      </c>
      <c r="F9" s="3" t="str">
        <f>VLOOKUP(D9,库存报表!A:C,3,0)</f>
        <v>台</v>
      </c>
      <c r="H9" s="3">
        <v>10</v>
      </c>
      <c r="I9" s="3" t="s">
        <v>38</v>
      </c>
      <c r="J9" s="3" t="s">
        <v>108</v>
      </c>
    </row>
    <row r="10" spans="1:11" ht="21" customHeight="1" x14ac:dyDescent="0.15">
      <c r="A10" s="3">
        <v>2109003</v>
      </c>
      <c r="B10" s="3" t="s">
        <v>51</v>
      </c>
      <c r="C10" s="9">
        <v>44444</v>
      </c>
      <c r="D10" s="3" t="s">
        <v>17</v>
      </c>
      <c r="E10" s="6" t="str">
        <f>VLOOKUP(D10,库存报表!A:B,2,0)</f>
        <v>格力空调 2匹挂式</v>
      </c>
      <c r="F10" s="3" t="str">
        <f>VLOOKUP(D10,库存报表!A:C,3,0)</f>
        <v>组</v>
      </c>
      <c r="H10" s="3">
        <v>30</v>
      </c>
      <c r="I10" s="3" t="s">
        <v>38</v>
      </c>
      <c r="J10" s="3" t="s">
        <v>108</v>
      </c>
    </row>
    <row r="11" spans="1:11" ht="21" customHeight="1" x14ac:dyDescent="0.15">
      <c r="A11" s="3">
        <v>2109004</v>
      </c>
      <c r="B11" s="3" t="s">
        <v>51</v>
      </c>
      <c r="C11" s="9">
        <v>44447</v>
      </c>
      <c r="D11" s="3" t="s">
        <v>17</v>
      </c>
      <c r="E11" s="6" t="str">
        <f>VLOOKUP(D11,库存报表!A:B,2,0)</f>
        <v>格力空调 2匹挂式</v>
      </c>
      <c r="F11" s="3" t="str">
        <f>VLOOKUP(D11,库存报表!A:C,3,0)</f>
        <v>组</v>
      </c>
      <c r="H11" s="3">
        <v>-3</v>
      </c>
      <c r="I11" s="3" t="s">
        <v>40</v>
      </c>
      <c r="J11" s="3" t="s">
        <v>108</v>
      </c>
    </row>
    <row r="12" spans="1:11" ht="21" customHeight="1" x14ac:dyDescent="0.15">
      <c r="A12" s="3">
        <v>2109005</v>
      </c>
      <c r="B12" s="3" t="s">
        <v>50</v>
      </c>
      <c r="C12" s="9">
        <v>44448</v>
      </c>
      <c r="D12" s="3" t="s">
        <v>17</v>
      </c>
      <c r="E12" s="6" t="str">
        <f>VLOOKUP(D12,库存报表!A:B,2,0)</f>
        <v>格力空调 2匹挂式</v>
      </c>
      <c r="F12" s="3" t="str">
        <f>VLOOKUP(D12,库存报表!A:C,3,0)</f>
        <v>组</v>
      </c>
      <c r="G12" s="3">
        <v>-2</v>
      </c>
      <c r="I12" s="3" t="s">
        <v>36</v>
      </c>
      <c r="J12" s="3" t="s">
        <v>108</v>
      </c>
    </row>
    <row r="13" spans="1:11" ht="21" customHeight="1" x14ac:dyDescent="0.15">
      <c r="A13" s="3">
        <v>2109006</v>
      </c>
      <c r="B13" s="3" t="s">
        <v>63</v>
      </c>
      <c r="C13" s="9">
        <v>44449</v>
      </c>
      <c r="D13" s="3" t="s">
        <v>17</v>
      </c>
      <c r="E13" s="6" t="str">
        <f>VLOOKUP(D13,库存报表!A:B,2,0)</f>
        <v>格力空调 2匹挂式</v>
      </c>
      <c r="F13" s="3" t="str">
        <f>VLOOKUP(D13,库存报表!A:C,3,0)</f>
        <v>组</v>
      </c>
      <c r="G13" s="3">
        <v>1</v>
      </c>
      <c r="I13" s="3" t="s">
        <v>42</v>
      </c>
      <c r="J13" s="3" t="s">
        <v>108</v>
      </c>
      <c r="K13" t="s">
        <v>53</v>
      </c>
    </row>
    <row r="14" spans="1:11" ht="21" customHeight="1" x14ac:dyDescent="0.15">
      <c r="E14" s="6" t="e">
        <f>VLOOKUP(D14,库存报表!A:B,2,0)</f>
        <v>#N/A</v>
      </c>
      <c r="F14" s="3" t="e">
        <f>VLOOKUP(D14,库存报表!A:C,3,0)</f>
        <v>#N/A</v>
      </c>
    </row>
    <row r="15" spans="1:11" ht="21" customHeight="1" x14ac:dyDescent="0.15">
      <c r="E15" s="6" t="e">
        <f>VLOOKUP(D15,库存报表!A:B,2,0)</f>
        <v>#N/A</v>
      </c>
      <c r="F15" s="3" t="e">
        <f>VLOOKUP(D15,库存报表!A:C,3,0)</f>
        <v>#N/A</v>
      </c>
    </row>
    <row r="16" spans="1:11" ht="21" customHeight="1" x14ac:dyDescent="0.15">
      <c r="E16" s="6" t="e">
        <f>VLOOKUP(D16,库存报表!A:B,2,0)</f>
        <v>#N/A</v>
      </c>
      <c r="F16" s="3" t="e">
        <f>VLOOKUP(D16,库存报表!A:C,3,0)</f>
        <v>#N/A</v>
      </c>
    </row>
    <row r="17" spans="5:6" ht="21" customHeight="1" x14ac:dyDescent="0.15">
      <c r="E17" s="6" t="e">
        <f>VLOOKUP(D17,库存报表!A:B,2,0)</f>
        <v>#N/A</v>
      </c>
      <c r="F17" s="3" t="e">
        <f>VLOOKUP(D17,库存报表!A:C,3,0)</f>
        <v>#N/A</v>
      </c>
    </row>
    <row r="18" spans="5:6" ht="21" customHeight="1" x14ac:dyDescent="0.15">
      <c r="E18" s="6" t="e">
        <f>VLOOKUP(D18,库存报表!A:B,2,0)</f>
        <v>#N/A</v>
      </c>
      <c r="F18" s="3" t="e">
        <f>VLOOKUP(D18,库存报表!A:C,3,0)</f>
        <v>#N/A</v>
      </c>
    </row>
    <row r="19" spans="5:6" ht="21" customHeight="1" x14ac:dyDescent="0.15">
      <c r="E19" s="6" t="e">
        <f>VLOOKUP(D19,库存报表!A:B,2,0)</f>
        <v>#N/A</v>
      </c>
      <c r="F19" s="3" t="e">
        <f>VLOOKUP(D19,库存报表!A:C,3,0)</f>
        <v>#N/A</v>
      </c>
    </row>
    <row r="20" spans="5:6" ht="21" customHeight="1" x14ac:dyDescent="0.15">
      <c r="E20" s="6" t="e">
        <f>VLOOKUP(D20,库存报表!A:B,2,0)</f>
        <v>#N/A</v>
      </c>
      <c r="F20" s="3" t="e">
        <f>VLOOKUP(D20,库存报表!A:C,3,0)</f>
        <v>#N/A</v>
      </c>
    </row>
    <row r="21" spans="5:6" ht="21" customHeight="1" x14ac:dyDescent="0.15">
      <c r="E21" s="6" t="e">
        <f>VLOOKUP(D21,库存报表!A:B,2,0)</f>
        <v>#N/A</v>
      </c>
      <c r="F21" s="3" t="e">
        <f>VLOOKUP(D21,库存报表!A:C,3,0)</f>
        <v>#N/A</v>
      </c>
    </row>
    <row r="22" spans="5:6" ht="21" customHeight="1" x14ac:dyDescent="0.15">
      <c r="E22" s="6" t="e">
        <f>VLOOKUP(D22,库存报表!A:B,2,0)</f>
        <v>#N/A</v>
      </c>
      <c r="F22" s="3" t="e">
        <f>VLOOKUP(D22,库存报表!A:C,3,0)</f>
        <v>#N/A</v>
      </c>
    </row>
    <row r="23" spans="5:6" ht="21" customHeight="1" x14ac:dyDescent="0.15">
      <c r="E23" s="6" t="e">
        <f>VLOOKUP(D23,库存报表!A:B,2,0)</f>
        <v>#N/A</v>
      </c>
      <c r="F23" s="3" t="e">
        <f>VLOOKUP(D23,库存报表!A:C,3,0)</f>
        <v>#N/A</v>
      </c>
    </row>
    <row r="24" spans="5:6" ht="21" customHeight="1" x14ac:dyDescent="0.15">
      <c r="E24" s="6" t="e">
        <f>VLOOKUP(D24,库存报表!A:B,2,0)</f>
        <v>#N/A</v>
      </c>
      <c r="F24" s="3" t="e">
        <f>VLOOKUP(D24,库存报表!A:C,3,0)</f>
        <v>#N/A</v>
      </c>
    </row>
    <row r="25" spans="5:6" ht="21" customHeight="1" x14ac:dyDescent="0.15">
      <c r="E25" s="6" t="e">
        <f>VLOOKUP(D25,库存报表!A:B,2,0)</f>
        <v>#N/A</v>
      </c>
      <c r="F25" s="3" t="e">
        <f>VLOOKUP(D25,库存报表!A:C,3,0)</f>
        <v>#N/A</v>
      </c>
    </row>
    <row r="26" spans="5:6" ht="21" customHeight="1" x14ac:dyDescent="0.15">
      <c r="E26" s="6" t="e">
        <f>VLOOKUP(D26,库存报表!A:B,2,0)</f>
        <v>#N/A</v>
      </c>
      <c r="F26" s="3" t="e">
        <f>VLOOKUP(D26,库存报表!A:C,3,0)</f>
        <v>#N/A</v>
      </c>
    </row>
    <row r="27" spans="5:6" ht="21" customHeight="1" x14ac:dyDescent="0.15">
      <c r="E27" s="6" t="e">
        <f>VLOOKUP(D27,库存报表!A:B,2,0)</f>
        <v>#N/A</v>
      </c>
      <c r="F27" s="3" t="e">
        <f>VLOOKUP(D27,库存报表!A:C,3,0)</f>
        <v>#N/A</v>
      </c>
    </row>
    <row r="28" spans="5:6" ht="21" customHeight="1" x14ac:dyDescent="0.15">
      <c r="E28" s="6" t="e">
        <f>VLOOKUP(D28,库存报表!A:B,2,0)</f>
        <v>#N/A</v>
      </c>
      <c r="F28" s="3" t="e">
        <f>VLOOKUP(D28,库存报表!A:C,3,0)</f>
        <v>#N/A</v>
      </c>
    </row>
    <row r="29" spans="5:6" ht="21" customHeight="1" x14ac:dyDescent="0.15">
      <c r="E29" s="6" t="e">
        <f>VLOOKUP(D29,库存报表!A:B,2,0)</f>
        <v>#N/A</v>
      </c>
      <c r="F29" s="3" t="e">
        <f>VLOOKUP(D29,库存报表!A:C,3,0)</f>
        <v>#N/A</v>
      </c>
    </row>
    <row r="30" spans="5:6" ht="21" customHeight="1" x14ac:dyDescent="0.15">
      <c r="E30" s="6" t="e">
        <f>VLOOKUP(D30,库存报表!A:B,2,0)</f>
        <v>#N/A</v>
      </c>
      <c r="F30" s="3" t="e">
        <f>VLOOKUP(D30,库存报表!A:C,3,0)</f>
        <v>#N/A</v>
      </c>
    </row>
    <row r="31" spans="5:6" ht="21" customHeight="1" x14ac:dyDescent="0.15">
      <c r="E31" s="6" t="e">
        <f>VLOOKUP(D31,库存报表!A:B,2,0)</f>
        <v>#N/A</v>
      </c>
      <c r="F31" s="3" t="e">
        <f>VLOOKUP(D31,库存报表!A:C,3,0)</f>
        <v>#N/A</v>
      </c>
    </row>
    <row r="32" spans="5:6" ht="21" customHeight="1" x14ac:dyDescent="0.15">
      <c r="E32" s="6" t="e">
        <f>VLOOKUP(D32,库存报表!A:B,2,0)</f>
        <v>#N/A</v>
      </c>
      <c r="F32" s="3" t="e">
        <f>VLOOKUP(D32,库存报表!A:C,3,0)</f>
        <v>#N/A</v>
      </c>
    </row>
  </sheetData>
  <autoFilter ref="A2:K32"/>
  <phoneticPr fontId="2" type="noConversion"/>
  <dataValidations count="2">
    <dataValidation type="list" allowBlank="1" showInputMessage="1" showErrorMessage="1" sqref="I3:I1048576">
      <formula1>进出库类型</formula1>
    </dataValidation>
    <dataValidation type="list" allowBlank="1" showInputMessage="1" showErrorMessage="1" sqref="J3:J1048576">
      <formula1>仓库</formula1>
    </dataValidation>
  </dataValidations>
  <pageMargins left="0.7" right="0.7" top="0.75" bottom="0.75" header="0.3" footer="0.3"/>
  <pageSetup paperSize="274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"/>
  <sheetViews>
    <sheetView zoomScaleNormal="100" workbookViewId="0">
      <selection activeCell="I9" sqref="I9"/>
    </sheetView>
  </sheetViews>
  <sheetFormatPr defaultColWidth="0" defaultRowHeight="21" customHeight="1" zeroHeight="1" x14ac:dyDescent="0.15"/>
  <cols>
    <col min="1" max="1" width="6.375" style="3" customWidth="1"/>
    <col min="2" max="2" width="11.625" style="3" customWidth="1"/>
    <col min="3" max="3" width="32.375" customWidth="1"/>
    <col min="4" max="4" width="6.375" customWidth="1"/>
    <col min="5" max="5" width="10.125" customWidth="1"/>
    <col min="6" max="6" width="13.875" customWidth="1"/>
    <col min="7" max="7" width="11.625" customWidth="1"/>
    <col min="8" max="8" width="3.625" customWidth="1"/>
    <col min="9" max="9" width="17.75" customWidth="1"/>
    <col min="11" max="16384" width="9" hidden="1"/>
  </cols>
  <sheetData>
    <row r="1" spans="1:9" s="1" customFormat="1" ht="22.5" customHeight="1" x14ac:dyDescent="0.15">
      <c r="A1" s="29" t="str">
        <f>配置说明!C3</f>
        <v>广州XXXX科技建设有限公司</v>
      </c>
      <c r="B1" s="29"/>
      <c r="C1" s="29"/>
      <c r="D1" s="29"/>
      <c r="E1" s="29"/>
      <c r="F1" s="29"/>
      <c r="G1" s="29"/>
      <c r="H1" s="14"/>
    </row>
    <row r="2" spans="1:9" s="25" customFormat="1" ht="13.5" x14ac:dyDescent="0.15">
      <c r="A2" s="37" t="str">
        <f>配置说明!C4</f>
        <v>地址：广东省广州市建设路XX号  电话：139-8888-6666(微信同号)</v>
      </c>
      <c r="B2" s="37"/>
      <c r="C2" s="37"/>
      <c r="D2" s="37"/>
      <c r="E2" s="37"/>
      <c r="F2" s="37"/>
      <c r="G2" s="37"/>
      <c r="H2" s="24"/>
    </row>
    <row r="3" spans="1:9" s="25" customFormat="1" ht="20.25" x14ac:dyDescent="0.15">
      <c r="A3" s="30" t="str">
        <f>VLOOKUP(I5,进出库明细!A:I,9,0)&amp;"单"</f>
        <v>采购入库单</v>
      </c>
      <c r="B3" s="30"/>
      <c r="C3" s="30"/>
      <c r="D3" s="30"/>
      <c r="E3" s="30"/>
      <c r="F3" s="30"/>
      <c r="G3" s="30"/>
      <c r="H3" s="24"/>
      <c r="I3" s="49" t="s">
        <v>131</v>
      </c>
    </row>
    <row r="4" spans="1:9" ht="18" customHeight="1" x14ac:dyDescent="0.15">
      <c r="A4" s="15" t="s">
        <v>115</v>
      </c>
      <c r="B4" s="6" t="str">
        <f>TEXT(VLOOKUP(I5,进出库明细!A:C,3,0),"yyyy年m月d日")</f>
        <v>2021年9月1日</v>
      </c>
      <c r="D4" s="6"/>
      <c r="G4" s="16" t="str">
        <f>"№："&amp;TEXT(I5,"0000000")&amp;" "</f>
        <v xml:space="preserve">№：2109002 </v>
      </c>
      <c r="H4" s="17"/>
      <c r="I4" s="13" t="s">
        <v>132</v>
      </c>
    </row>
    <row r="5" spans="1:9" ht="21" customHeight="1" x14ac:dyDescent="0.15">
      <c r="A5" s="15" t="s">
        <v>114</v>
      </c>
      <c r="B5" s="6" t="str">
        <f>VLOOKUP(I5,进出库明细!A:B,2,0)</f>
        <v>供应商1</v>
      </c>
      <c r="C5" s="41"/>
      <c r="D5" s="41"/>
      <c r="E5" s="41"/>
      <c r="F5" s="41"/>
      <c r="G5" s="42" t="str">
        <f>"仓位："&amp;VLOOKUP(I5,进出库明细!A:J,10,0)&amp;" "</f>
        <v xml:space="preserve">仓位：成品仓 </v>
      </c>
      <c r="H5" s="16"/>
      <c r="I5" s="48">
        <v>2109002</v>
      </c>
    </row>
    <row r="6" spans="1:9" s="4" customFormat="1" ht="21" customHeight="1" x14ac:dyDescent="0.15">
      <c r="A6" s="10" t="s">
        <v>54</v>
      </c>
      <c r="B6" s="10" t="s">
        <v>60</v>
      </c>
      <c r="C6" s="10" t="s">
        <v>55</v>
      </c>
      <c r="D6" s="10" t="s">
        <v>56</v>
      </c>
      <c r="E6" s="10" t="s">
        <v>57</v>
      </c>
      <c r="F6" s="10" t="s">
        <v>59</v>
      </c>
      <c r="G6" s="10" t="s">
        <v>58</v>
      </c>
      <c r="H6" s="18"/>
    </row>
    <row r="7" spans="1:9" ht="21" customHeight="1" x14ac:dyDescent="0.15">
      <c r="A7" s="11">
        <f>ROW()-6</f>
        <v>1</v>
      </c>
      <c r="B7" s="11" t="str">
        <f>IF($A7&gt;COUNTIF(进出库明细!A:A,$I$5),"",INDEX(进出库明细!D:D,MATCH($I$5,进出库明细!A:A,0)+$A7-1,1))</f>
        <v>P001</v>
      </c>
      <c r="C7" s="12" t="str">
        <f>IF($A7&gt;COUNTIF(进出库明细!A:A,$I$5),IF($A7=COUNTIF(进出库明细!A:A,$I$5)+1,"  以  下  空  白",""),INDEX(进出库明细!E:E,MATCH($I$5,进出库明细!A:A,0)+$A7-1,1))</f>
        <v>创维电视 55寸 黑色</v>
      </c>
      <c r="D7" s="11" t="str">
        <f>IF($A7&gt;COUNTIF(进出库明细!A:A,$I$5),"",INDEX(进出库明细!F:F,MATCH($I$5,进出库明细!A:A,0)+$A7-1,1))</f>
        <v>台</v>
      </c>
      <c r="E7" s="11">
        <f>IF($A7&gt;COUNTIF(进出库明细!A:A,$I$5),"",ABS(IF(INDEX(进出库明细!G:G,MATCH($I$5,进出库明细!A:A,0)+$A7-1,1)="",INDEX(进出库明细!H:H,MATCH($I$5,进出库明细!A:A,0)+$A7-1,1),INDEX(进出库明细!G:G,MATCH($I$5,进出库明细!A:A,0)+$A7-1,1))))</f>
        <v>8</v>
      </c>
      <c r="F7" s="21"/>
      <c r="G7" s="22" t="str">
        <f>IF($A7&gt;COUNTIF(进出库明细!A:A,$I$5),"",INDEX(进出库明细!K:K,MATCH($I$5,进出库明细!A:A,0)+$A7-1,1)&amp;"")</f>
        <v/>
      </c>
      <c r="H7" s="19"/>
    </row>
    <row r="8" spans="1:9" ht="21" customHeight="1" x14ac:dyDescent="0.15">
      <c r="A8" s="11">
        <f t="shared" ref="A8:A14" si="0">ROW()-6</f>
        <v>2</v>
      </c>
      <c r="B8" s="11" t="str">
        <f>IF($A8&gt;COUNTIF(进出库明细!A:A,$I$5),"",INDEX(进出库明细!D:D,MATCH($I$5,进出库明细!A:A,0)+$A8-1,1))</f>
        <v>P002</v>
      </c>
      <c r="C8" s="12" t="str">
        <f>IF($A8&gt;COUNTIF(进出库明细!A:A,$I$5),IF($A8=COUNTIF(进出库明细!A:A,$I$5)+1,"  以  下  空  白",""),INDEX(进出库明细!E:E,MATCH($I$5,进出库明细!A:A,0)+$A8-1,1))</f>
        <v>创维电视 65寸 黑色互动版</v>
      </c>
      <c r="D8" s="11" t="str">
        <f>IF($A8&gt;COUNTIF(进出库明细!A:A,$I$5),"",INDEX(进出库明细!F:F,MATCH($I$5,进出库明细!A:A,0)+$A8-1,1))</f>
        <v>台</v>
      </c>
      <c r="E8" s="11">
        <f>IF($A8&gt;COUNTIF(进出库明细!A:A,$I$5),"",ABS(IF(INDEX(进出库明细!G:G,MATCH($I$5,进出库明细!A:A,0)+$A8-1,1)="",INDEX(进出库明细!H:H,MATCH($I$5,进出库明细!A:A,0)+$A8-1,1),INDEX(进出库明细!G:G,MATCH($I$5,进出库明细!A:A,0)+$A8-1,1))))</f>
        <v>8</v>
      </c>
      <c r="F8" s="21"/>
      <c r="G8" s="22" t="str">
        <f>IF($A8&gt;COUNTIF(进出库明细!A:A,$I$5),"",INDEX(进出库明细!K:K,MATCH($I$5,进出库明细!A:A,0)+$A8-1,1)&amp;"")</f>
        <v/>
      </c>
      <c r="H8" s="19"/>
    </row>
    <row r="9" spans="1:9" ht="21" customHeight="1" x14ac:dyDescent="0.15">
      <c r="A9" s="11">
        <f t="shared" si="0"/>
        <v>3</v>
      </c>
      <c r="B9" s="11" t="str">
        <f>IF($A9&gt;COUNTIF(进出库明细!A:A,$I$5),"",INDEX(进出库明细!D:D,MATCH($I$5,进出库明细!A:A,0)+$A9-1,1))</f>
        <v>P003</v>
      </c>
      <c r="C9" s="12" t="str">
        <f>IF($A9&gt;COUNTIF(进出库明细!A:A,$I$5),IF($A9=COUNTIF(进出库明细!A:A,$I$5)+1,"  以  下  空  白",""),INDEX(进出库明细!E:E,MATCH($I$5,进出库明细!A:A,0)+$A9-1,1))</f>
        <v>格力空调 2匹挂式</v>
      </c>
      <c r="D9" s="11" t="str">
        <f>IF($A9&gt;COUNTIF(进出库明细!A:A,$I$5),"",INDEX(进出库明细!F:F,MATCH($I$5,进出库明细!A:A,0)+$A9-1,1))</f>
        <v>组</v>
      </c>
      <c r="E9" s="11">
        <f>IF($A9&gt;COUNTIF(进出库明细!A:A,$I$5),"",ABS(IF(INDEX(进出库明细!G:G,MATCH($I$5,进出库明细!A:A,0)+$A9-1,1)="",INDEX(进出库明细!H:H,MATCH($I$5,进出库明细!A:A,0)+$A9-1,1),INDEX(进出库明细!G:G,MATCH($I$5,进出库明细!A:A,0)+$A9-1,1))))</f>
        <v>20</v>
      </c>
      <c r="F9" s="21"/>
      <c r="G9" s="22" t="str">
        <f>IF($A9&gt;COUNTIF(进出库明细!A:A,$I$5),"",INDEX(进出库明细!K:K,MATCH($I$5,进出库明细!A:A,0)+$A9-1,1)&amp;"")</f>
        <v/>
      </c>
      <c r="H9" s="19"/>
    </row>
    <row r="10" spans="1:9" ht="21" customHeight="1" x14ac:dyDescent="0.15">
      <c r="A10" s="11">
        <f t="shared" si="0"/>
        <v>4</v>
      </c>
      <c r="B10" s="11" t="str">
        <f>IF($A10&gt;COUNTIF(进出库明细!A:A,$I$5),"",INDEX(进出库明细!D:D,MATCH($I$5,进出库明细!A:A,0)+$A10-1,1))</f>
        <v/>
      </c>
      <c r="C10" s="12" t="str">
        <f>IF($A10&gt;COUNTIF(进出库明细!A:A,$I$5),IF($A10=COUNTIF(进出库明细!A:A,$I$5)+1,"  以  下  空  白",""),INDEX(进出库明细!E:E,MATCH($I$5,进出库明细!A:A,0)+$A10-1,1))</f>
        <v xml:space="preserve">  以  下  空  白</v>
      </c>
      <c r="D10" s="11" t="str">
        <f>IF($A10&gt;COUNTIF(进出库明细!A:A,$I$5),"",INDEX(进出库明细!F:F,MATCH($I$5,进出库明细!A:A,0)+$A10-1,1))</f>
        <v/>
      </c>
      <c r="E10" s="11" t="str">
        <f>IF($A10&gt;COUNTIF(进出库明细!A:A,$I$5),"",ABS(IF(INDEX(进出库明细!G:G,MATCH($I$5,进出库明细!A:A,0)+$A10-1,1)="",INDEX(进出库明细!H:H,MATCH($I$5,进出库明细!A:A,0)+$A10-1,1),INDEX(进出库明细!G:G,MATCH($I$5,进出库明细!A:A,0)+$A10-1,1))))</f>
        <v/>
      </c>
      <c r="F10" s="21"/>
      <c r="G10" s="22" t="str">
        <f>IF($A10&gt;COUNTIF(进出库明细!A:A,$I$5),"",INDEX(进出库明细!K:K,MATCH($I$5,进出库明细!A:A,0)+$A10-1,1)&amp;"")</f>
        <v/>
      </c>
      <c r="H10" s="19"/>
    </row>
    <row r="11" spans="1:9" ht="21" customHeight="1" x14ac:dyDescent="0.15">
      <c r="A11" s="11">
        <f t="shared" si="0"/>
        <v>5</v>
      </c>
      <c r="B11" s="11" t="str">
        <f>IF($A11&gt;COUNTIF(进出库明细!A:A,$I$5),"",INDEX(进出库明细!D:D,MATCH($I$5,进出库明细!A:A,0)+$A11-1,1))</f>
        <v/>
      </c>
      <c r="C11" s="12" t="str">
        <f>IF($A11&gt;COUNTIF(进出库明细!A:A,$I$5),IF($A11=COUNTIF(进出库明细!A:A,$I$5)+1,"  以  下  空  白",""),INDEX(进出库明细!E:E,MATCH($I$5,进出库明细!A:A,0)+$A11-1,1))</f>
        <v/>
      </c>
      <c r="D11" s="11" t="str">
        <f>IF($A11&gt;COUNTIF(进出库明细!A:A,$I$5),"",INDEX(进出库明细!F:F,MATCH($I$5,进出库明细!A:A,0)+$A11-1,1))</f>
        <v/>
      </c>
      <c r="E11" s="11" t="str">
        <f>IF($A11&gt;COUNTIF(进出库明细!A:A,$I$5),"",ABS(IF(INDEX(进出库明细!G:G,MATCH($I$5,进出库明细!A:A,0)+$A11-1,1)="",INDEX(进出库明细!H:H,MATCH($I$5,进出库明细!A:A,0)+$A11-1,1),INDEX(进出库明细!G:G,MATCH($I$5,进出库明细!A:A,0)+$A11-1,1))))</f>
        <v/>
      </c>
      <c r="F11" s="21"/>
      <c r="G11" s="22" t="str">
        <f>IF($A11&gt;COUNTIF(进出库明细!A:A,$I$5),"",INDEX(进出库明细!K:K,MATCH($I$5,进出库明细!A:A,0)+$A11-1,1)&amp;"")</f>
        <v/>
      </c>
      <c r="H11" s="19"/>
    </row>
    <row r="12" spans="1:9" ht="21" customHeight="1" x14ac:dyDescent="0.15">
      <c r="A12" s="11">
        <f t="shared" si="0"/>
        <v>6</v>
      </c>
      <c r="B12" s="11" t="str">
        <f>IF($A12&gt;COUNTIF(进出库明细!A:A,$I$5),"",INDEX(进出库明细!D:D,MATCH($I$5,进出库明细!A:A,0)+$A12-1,1))</f>
        <v/>
      </c>
      <c r="C12" s="12" t="str">
        <f>IF($A12&gt;COUNTIF(进出库明细!A:A,$I$5),IF($A12=COUNTIF(进出库明细!A:A,$I$5)+1,"  以  下  空  白",""),INDEX(进出库明细!E:E,MATCH($I$5,进出库明细!A:A,0)+$A12-1,1))</f>
        <v/>
      </c>
      <c r="D12" s="11" t="str">
        <f>IF($A12&gt;COUNTIF(进出库明细!A:A,$I$5),"",INDEX(进出库明细!F:F,MATCH($I$5,进出库明细!A:A,0)+$A12-1,1))</f>
        <v/>
      </c>
      <c r="E12" s="11" t="str">
        <f>IF($A12&gt;COUNTIF(进出库明细!A:A,$I$5),"",ABS(IF(INDEX(进出库明细!G:G,MATCH($I$5,进出库明细!A:A,0)+$A12-1,1)="",INDEX(进出库明细!H:H,MATCH($I$5,进出库明细!A:A,0)+$A12-1,1),INDEX(进出库明细!G:G,MATCH($I$5,进出库明细!A:A,0)+$A12-1,1))))</f>
        <v/>
      </c>
      <c r="F12" s="21"/>
      <c r="G12" s="22" t="str">
        <f>IF($A12&gt;COUNTIF(进出库明细!A:A,$I$5),"",INDEX(进出库明细!K:K,MATCH($I$5,进出库明细!A:A,0)+$A12-1,1)&amp;"")</f>
        <v/>
      </c>
      <c r="H12" s="19"/>
    </row>
    <row r="13" spans="1:9" ht="21" customHeight="1" x14ac:dyDescent="0.15">
      <c r="A13" s="11">
        <f t="shared" si="0"/>
        <v>7</v>
      </c>
      <c r="B13" s="11" t="str">
        <f>IF($A13&gt;COUNTIF(进出库明细!A:A,$I$5),"",INDEX(进出库明细!D:D,MATCH($I$5,进出库明细!A:A,0)+$A13-1,1))</f>
        <v/>
      </c>
      <c r="C13" s="12" t="str">
        <f>IF($A13&gt;COUNTIF(进出库明细!A:A,$I$5),IF($A13=COUNTIF(进出库明细!A:A,$I$5)+1,"  以  下  空  白",""),INDEX(进出库明细!E:E,MATCH($I$5,进出库明细!A:A,0)+$A13-1,1))</f>
        <v/>
      </c>
      <c r="D13" s="11" t="str">
        <f>IF($A13&gt;COUNTIF(进出库明细!A:A,$I$5),"",INDEX(进出库明细!F:F,MATCH($I$5,进出库明细!A:A,0)+$A13-1,1))</f>
        <v/>
      </c>
      <c r="E13" s="11" t="str">
        <f>IF($A13&gt;COUNTIF(进出库明细!A:A,$I$5),"",ABS(IF(INDEX(进出库明细!G:G,MATCH($I$5,进出库明细!A:A,0)+$A13-1,1)="",INDEX(进出库明细!H:H,MATCH($I$5,进出库明细!A:A,0)+$A13-1,1),INDEX(进出库明细!G:G,MATCH($I$5,进出库明细!A:A,0)+$A13-1,1))))</f>
        <v/>
      </c>
      <c r="F13" s="21"/>
      <c r="G13" s="22" t="str">
        <f>IF($A13&gt;COUNTIF(进出库明细!A:A,$I$5),"",INDEX(进出库明细!K:K,MATCH($I$5,进出库明细!A:A,0)+$A13-1,1)&amp;"")</f>
        <v/>
      </c>
      <c r="H13" s="19"/>
    </row>
    <row r="14" spans="1:9" ht="21" customHeight="1" x14ac:dyDescent="0.15">
      <c r="A14" s="11">
        <f t="shared" si="0"/>
        <v>8</v>
      </c>
      <c r="B14" s="11" t="str">
        <f>IF($A14&gt;COUNTIF(进出库明细!A:A,$I$5),"",INDEX(进出库明细!D:D,MATCH($I$5,进出库明细!A:A,0)+$A14-1,1))</f>
        <v/>
      </c>
      <c r="C14" s="12" t="str">
        <f>IF($A14&gt;COUNTIF(进出库明细!A:A,$I$5),IF($A14=COUNTIF(进出库明细!A:A,$I$5)+1,"  以  下  空  白",""),INDEX(进出库明细!E:E,MATCH($I$5,进出库明细!A:A,0)+$A14-1,1))</f>
        <v/>
      </c>
      <c r="D14" s="11" t="str">
        <f>IF($A14&gt;COUNTIF(进出库明细!A:A,$I$5),"",INDEX(进出库明细!F:F,MATCH($I$5,进出库明细!A:A,0)+$A14-1,1))</f>
        <v/>
      </c>
      <c r="E14" s="11" t="str">
        <f>IF($A14&gt;COUNTIF(进出库明细!A:A,$I$5),"",ABS(IF(INDEX(进出库明细!G:G,MATCH($I$5,进出库明细!A:A,0)+$A14-1,1)="",INDEX(进出库明细!H:H,MATCH($I$5,进出库明细!A:A,0)+$A14-1,1),INDEX(进出库明细!G:G,MATCH($I$5,进出库明细!A:A,0)+$A14-1,1))))</f>
        <v/>
      </c>
      <c r="F14" s="21"/>
      <c r="G14" s="22" t="str">
        <f>IF($A14&gt;COUNTIF(进出库明细!A:A,$I$5),"",INDEX(进出库明细!K:K,MATCH($I$5,进出库明细!A:A,0)+$A14-1,1)&amp;"")</f>
        <v/>
      </c>
      <c r="H14" s="19"/>
    </row>
    <row r="15" spans="1:9" ht="21" customHeight="1" x14ac:dyDescent="0.15">
      <c r="A15" s="31" t="s">
        <v>62</v>
      </c>
      <c r="B15" s="32"/>
      <c r="C15" s="32"/>
      <c r="D15" s="33"/>
      <c r="E15" s="34">
        <f>SUM(E7:E14)</f>
        <v>36</v>
      </c>
      <c r="F15" s="35"/>
      <c r="G15" s="36"/>
      <c r="H15" s="20"/>
    </row>
    <row r="16" spans="1:9" ht="21" customHeight="1" x14ac:dyDescent="0.15">
      <c r="A16" s="6" t="str">
        <f>"制单："&amp;配置说明!C5</f>
        <v>制单：Admin</v>
      </c>
      <c r="C16" s="3" t="s">
        <v>116</v>
      </c>
      <c r="F16" t="s">
        <v>61</v>
      </c>
    </row>
    <row r="17" ht="21" hidden="1" customHeight="1" x14ac:dyDescent="0.15"/>
  </sheetData>
  <mergeCells count="5">
    <mergeCell ref="A1:G1"/>
    <mergeCell ref="A3:G3"/>
    <mergeCell ref="A15:D15"/>
    <mergeCell ref="E15:G15"/>
    <mergeCell ref="A2:G2"/>
  </mergeCells>
  <phoneticPr fontId="2" type="noConversion"/>
  <printOptions horizontalCentered="1"/>
  <pageMargins left="0.23622047244094491" right="0.23622047244094491" top="0.41" bottom="0.38" header="0.31496062992125984" footer="0.31496062992125984"/>
  <pageSetup paperSize="6" orientation="landscape" horizontalDpi="203" verticalDpi="20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tabSelected="1" zoomScaleNormal="100" workbookViewId="0">
      <pane ySplit="2" topLeftCell="A3" activePane="bottomLeft" state="frozen"/>
      <selection pane="bottomLeft" activeCell="G10" sqref="G10"/>
    </sheetView>
  </sheetViews>
  <sheetFormatPr defaultColWidth="0" defaultRowHeight="21" customHeight="1" zeroHeight="1" x14ac:dyDescent="0.15"/>
  <cols>
    <col min="1" max="1" width="6.625" style="3" customWidth="1"/>
    <col min="2" max="2" width="14.125" style="3" customWidth="1"/>
    <col min="3" max="3" width="25.25" style="6" customWidth="1"/>
    <col min="4" max="11" width="9" customWidth="1"/>
    <col min="12" max="16384" width="9" hidden="1"/>
  </cols>
  <sheetData>
    <row r="1" spans="1:3" s="1" customFormat="1" ht="48" customHeight="1" x14ac:dyDescent="0.15">
      <c r="A1" s="2"/>
      <c r="B1" s="2"/>
      <c r="C1" s="5" t="s">
        <v>0</v>
      </c>
    </row>
    <row r="2" spans="1:3" s="4" customFormat="1" ht="21" customHeight="1" x14ac:dyDescent="0.15">
      <c r="A2" s="4" t="s">
        <v>2</v>
      </c>
      <c r="B2" s="4" t="s">
        <v>5</v>
      </c>
      <c r="C2" s="4" t="s">
        <v>1</v>
      </c>
    </row>
    <row r="3" spans="1:3" ht="21" customHeight="1" x14ac:dyDescent="0.15">
      <c r="A3" s="3">
        <f>ROW()-2</f>
        <v>1</v>
      </c>
      <c r="B3" s="3" t="s">
        <v>70</v>
      </c>
      <c r="C3" s="6" t="s">
        <v>72</v>
      </c>
    </row>
    <row r="4" spans="1:3" ht="21" customHeight="1" x14ac:dyDescent="0.15">
      <c r="A4" s="3">
        <f>ROW()-2</f>
        <v>2</v>
      </c>
      <c r="B4" s="3" t="s">
        <v>71</v>
      </c>
      <c r="C4" s="6" t="s">
        <v>86</v>
      </c>
    </row>
    <row r="5" spans="1:3" ht="21" customHeight="1" x14ac:dyDescent="0.15">
      <c r="A5" s="3">
        <f>ROW()-2</f>
        <v>3</v>
      </c>
      <c r="B5" s="3" t="s">
        <v>68</v>
      </c>
      <c r="C5" s="3" t="s">
        <v>69</v>
      </c>
    </row>
    <row r="6" spans="1:3" ht="21" customHeight="1" x14ac:dyDescent="0.15">
      <c r="A6" s="3">
        <f t="shared" ref="A6:A9" si="0">ROW()-2</f>
        <v>4</v>
      </c>
      <c r="B6" s="3" t="s">
        <v>106</v>
      </c>
      <c r="C6" s="38" t="s">
        <v>109</v>
      </c>
    </row>
    <row r="7" spans="1:3" ht="21" customHeight="1" x14ac:dyDescent="0.15">
      <c r="A7" s="3">
        <f t="shared" si="0"/>
        <v>5</v>
      </c>
      <c r="B7" s="3" t="s">
        <v>106</v>
      </c>
      <c r="C7" s="38" t="s">
        <v>111</v>
      </c>
    </row>
    <row r="8" spans="1:3" ht="21" customHeight="1" x14ac:dyDescent="0.15">
      <c r="A8" s="3">
        <f t="shared" si="0"/>
        <v>6</v>
      </c>
      <c r="B8" s="3" t="s">
        <v>106</v>
      </c>
      <c r="C8" s="38" t="s">
        <v>107</v>
      </c>
    </row>
    <row r="9" spans="1:3" ht="21" customHeight="1" x14ac:dyDescent="0.15">
      <c r="A9" s="3">
        <f t="shared" si="0"/>
        <v>7</v>
      </c>
      <c r="B9" s="3" t="s">
        <v>106</v>
      </c>
      <c r="C9" s="38" t="s">
        <v>112</v>
      </c>
    </row>
    <row r="10" spans="1:3" ht="21" customHeight="1" x14ac:dyDescent="0.15">
      <c r="A10" s="3">
        <f t="shared" ref="A10:A54" si="1">ROW()-2</f>
        <v>8</v>
      </c>
      <c r="B10" s="3" t="s">
        <v>33</v>
      </c>
      <c r="C10" s="39" t="s">
        <v>35</v>
      </c>
    </row>
    <row r="11" spans="1:3" ht="21" customHeight="1" x14ac:dyDescent="0.15">
      <c r="A11" s="3">
        <f t="shared" si="1"/>
        <v>9</v>
      </c>
      <c r="B11" s="3" t="s">
        <v>33</v>
      </c>
      <c r="C11" s="39" t="s">
        <v>37</v>
      </c>
    </row>
    <row r="12" spans="1:3" ht="21" customHeight="1" x14ac:dyDescent="0.15">
      <c r="A12" s="3">
        <f t="shared" si="1"/>
        <v>10</v>
      </c>
      <c r="B12" s="3" t="s">
        <v>33</v>
      </c>
      <c r="C12" s="39" t="s">
        <v>39</v>
      </c>
    </row>
    <row r="13" spans="1:3" ht="21" customHeight="1" x14ac:dyDescent="0.15">
      <c r="A13" s="3">
        <f t="shared" si="1"/>
        <v>11</v>
      </c>
      <c r="B13" s="3" t="s">
        <v>33</v>
      </c>
      <c r="C13" s="39" t="s">
        <v>41</v>
      </c>
    </row>
    <row r="14" spans="1:3" ht="21" customHeight="1" x14ac:dyDescent="0.15">
      <c r="A14" s="3">
        <f t="shared" si="1"/>
        <v>12</v>
      </c>
      <c r="B14" s="3" t="s">
        <v>33</v>
      </c>
      <c r="C14" s="39" t="s">
        <v>97</v>
      </c>
    </row>
    <row r="15" spans="1:3" ht="21" customHeight="1" x14ac:dyDescent="0.15">
      <c r="A15" s="3">
        <f t="shared" si="1"/>
        <v>13</v>
      </c>
      <c r="B15" s="3" t="s">
        <v>33</v>
      </c>
      <c r="C15" s="39" t="s">
        <v>98</v>
      </c>
    </row>
    <row r="16" spans="1:3" ht="21" customHeight="1" x14ac:dyDescent="0.15">
      <c r="A16" s="3">
        <f t="shared" si="1"/>
        <v>14</v>
      </c>
      <c r="B16" s="3" t="s">
        <v>33</v>
      </c>
      <c r="C16" s="39" t="s">
        <v>99</v>
      </c>
    </row>
    <row r="17" spans="1:3" ht="21" customHeight="1" x14ac:dyDescent="0.15">
      <c r="A17" s="3">
        <f t="shared" si="1"/>
        <v>15</v>
      </c>
      <c r="B17" s="3" t="s">
        <v>33</v>
      </c>
      <c r="C17" s="39" t="s">
        <v>100</v>
      </c>
    </row>
    <row r="18" spans="1:3" ht="21" customHeight="1" x14ac:dyDescent="0.15">
      <c r="A18" s="3">
        <f t="shared" si="1"/>
        <v>16</v>
      </c>
      <c r="B18" s="3" t="s">
        <v>33</v>
      </c>
      <c r="C18" s="39" t="s">
        <v>101</v>
      </c>
    </row>
    <row r="19" spans="1:3" ht="21" customHeight="1" x14ac:dyDescent="0.15">
      <c r="A19" s="3">
        <f t="shared" si="1"/>
        <v>17</v>
      </c>
      <c r="B19" s="3" t="s">
        <v>33</v>
      </c>
      <c r="C19" s="39" t="s">
        <v>102</v>
      </c>
    </row>
    <row r="20" spans="1:3" ht="21" customHeight="1" x14ac:dyDescent="0.15">
      <c r="A20" s="3">
        <f t="shared" si="1"/>
        <v>18</v>
      </c>
      <c r="B20" s="3" t="s">
        <v>33</v>
      </c>
      <c r="C20" s="39" t="s">
        <v>43</v>
      </c>
    </row>
    <row r="21" spans="1:3" ht="21" customHeight="1" x14ac:dyDescent="0.15">
      <c r="A21" s="3">
        <f t="shared" si="1"/>
        <v>19</v>
      </c>
      <c r="B21" s="3" t="s">
        <v>33</v>
      </c>
      <c r="C21" s="39" t="s">
        <v>44</v>
      </c>
    </row>
    <row r="22" spans="1:3" ht="21" customHeight="1" x14ac:dyDescent="0.15">
      <c r="A22" s="3">
        <f t="shared" si="1"/>
        <v>20</v>
      </c>
    </row>
    <row r="23" spans="1:3" s="4" customFormat="1" ht="35.25" customHeight="1" x14ac:dyDescent="0.15">
      <c r="A23" s="4">
        <f t="shared" si="1"/>
        <v>21</v>
      </c>
      <c r="B23" s="28" t="s">
        <v>74</v>
      </c>
      <c r="C23" s="27"/>
    </row>
    <row r="24" spans="1:3" ht="21" customHeight="1" x14ac:dyDescent="0.15">
      <c r="A24" s="3">
        <f t="shared" si="1"/>
        <v>22</v>
      </c>
      <c r="B24" s="23" t="s">
        <v>75</v>
      </c>
    </row>
    <row r="25" spans="1:3" ht="21" customHeight="1" x14ac:dyDescent="0.15">
      <c r="A25" s="3">
        <f t="shared" si="1"/>
        <v>23</v>
      </c>
      <c r="B25" s="23" t="s">
        <v>76</v>
      </c>
    </row>
    <row r="26" spans="1:3" ht="21" customHeight="1" x14ac:dyDescent="0.15">
      <c r="A26" s="3">
        <f t="shared" si="1"/>
        <v>24</v>
      </c>
      <c r="B26" s="23" t="s">
        <v>95</v>
      </c>
    </row>
    <row r="27" spans="1:3" ht="21" customHeight="1" x14ac:dyDescent="0.15">
      <c r="A27" s="3">
        <f t="shared" si="1"/>
        <v>25</v>
      </c>
      <c r="B27" s="23" t="s">
        <v>84</v>
      </c>
    </row>
    <row r="28" spans="1:3" ht="21" customHeight="1" x14ac:dyDescent="0.15">
      <c r="A28" s="3">
        <f t="shared" si="1"/>
        <v>26</v>
      </c>
      <c r="B28" s="23"/>
    </row>
    <row r="29" spans="1:3" ht="21" customHeight="1" x14ac:dyDescent="0.15">
      <c r="A29" s="3">
        <f t="shared" si="1"/>
        <v>27</v>
      </c>
      <c r="B29" s="23" t="s">
        <v>79</v>
      </c>
    </row>
    <row r="30" spans="1:3" ht="21" customHeight="1" x14ac:dyDescent="0.15">
      <c r="A30" s="3">
        <f t="shared" si="1"/>
        <v>28</v>
      </c>
      <c r="B30" s="23"/>
      <c r="C30" s="6" t="s">
        <v>83</v>
      </c>
    </row>
    <row r="31" spans="1:3" ht="21" customHeight="1" x14ac:dyDescent="0.15">
      <c r="A31" s="3">
        <f t="shared" si="1"/>
        <v>29</v>
      </c>
      <c r="B31" s="23"/>
    </row>
    <row r="32" spans="1:3" ht="21" customHeight="1" x14ac:dyDescent="0.15">
      <c r="A32" s="3">
        <f t="shared" si="1"/>
        <v>30</v>
      </c>
      <c r="B32" s="23" t="s">
        <v>91</v>
      </c>
    </row>
    <row r="33" spans="1:3" ht="21" customHeight="1" x14ac:dyDescent="0.15">
      <c r="A33" s="3">
        <f t="shared" si="1"/>
        <v>31</v>
      </c>
      <c r="B33" s="23"/>
      <c r="C33" s="6" t="s">
        <v>117</v>
      </c>
    </row>
    <row r="34" spans="1:3" ht="21" customHeight="1" x14ac:dyDescent="0.15">
      <c r="A34" s="3">
        <f t="shared" si="1"/>
        <v>32</v>
      </c>
      <c r="B34" s="23"/>
      <c r="C34" s="6" t="s">
        <v>94</v>
      </c>
    </row>
    <row r="35" spans="1:3" ht="21" customHeight="1" x14ac:dyDescent="0.15">
      <c r="A35" s="3">
        <f t="shared" si="1"/>
        <v>33</v>
      </c>
      <c r="B35" s="23"/>
      <c r="C35" s="40" t="s">
        <v>113</v>
      </c>
    </row>
    <row r="36" spans="1:3" ht="21" customHeight="1" x14ac:dyDescent="0.15">
      <c r="A36" s="3">
        <f t="shared" si="1"/>
        <v>34</v>
      </c>
      <c r="B36" s="23" t="s">
        <v>77</v>
      </c>
    </row>
    <row r="37" spans="1:3" ht="21" customHeight="1" x14ac:dyDescent="0.15">
      <c r="A37" s="3">
        <f t="shared" si="1"/>
        <v>35</v>
      </c>
      <c r="B37" s="23"/>
      <c r="C37" s="6" t="s">
        <v>64</v>
      </c>
    </row>
    <row r="38" spans="1:3" ht="21" customHeight="1" x14ac:dyDescent="0.15">
      <c r="A38" s="3">
        <f t="shared" si="1"/>
        <v>36</v>
      </c>
      <c r="B38" s="23"/>
      <c r="C38" s="6" t="s">
        <v>66</v>
      </c>
    </row>
    <row r="39" spans="1:3" ht="21" customHeight="1" x14ac:dyDescent="0.15">
      <c r="A39" s="3">
        <f t="shared" si="1"/>
        <v>37</v>
      </c>
      <c r="B39" s="23"/>
      <c r="C39" s="6" t="s">
        <v>65</v>
      </c>
    </row>
    <row r="40" spans="1:3" ht="21" customHeight="1" x14ac:dyDescent="0.15">
      <c r="A40" s="3">
        <f t="shared" si="1"/>
        <v>38</v>
      </c>
      <c r="B40" s="23"/>
      <c r="C40" s="6" t="s">
        <v>67</v>
      </c>
    </row>
    <row r="41" spans="1:3" ht="21" customHeight="1" x14ac:dyDescent="0.15">
      <c r="A41" s="3">
        <f t="shared" si="1"/>
        <v>39</v>
      </c>
      <c r="B41" s="23" t="s">
        <v>78</v>
      </c>
    </row>
    <row r="42" spans="1:3" ht="21" customHeight="1" x14ac:dyDescent="0.15">
      <c r="A42" s="3">
        <f t="shared" si="1"/>
        <v>40</v>
      </c>
      <c r="B42" s="23"/>
      <c r="C42" s="6" t="s">
        <v>73</v>
      </c>
    </row>
    <row r="43" spans="1:3" ht="21" customHeight="1" x14ac:dyDescent="0.15">
      <c r="A43" s="3">
        <f t="shared" si="1"/>
        <v>41</v>
      </c>
      <c r="B43" s="23"/>
      <c r="C43" s="6" t="s">
        <v>96</v>
      </c>
    </row>
    <row r="44" spans="1:3" ht="21" customHeight="1" x14ac:dyDescent="0.15">
      <c r="A44" s="3">
        <f t="shared" si="1"/>
        <v>42</v>
      </c>
      <c r="B44" s="23"/>
    </row>
    <row r="45" spans="1:3" ht="21" customHeight="1" x14ac:dyDescent="0.15">
      <c r="A45" s="3">
        <f t="shared" si="1"/>
        <v>43</v>
      </c>
      <c r="B45" s="23" t="s">
        <v>103</v>
      </c>
    </row>
    <row r="46" spans="1:3" ht="21" customHeight="1" x14ac:dyDescent="0.15">
      <c r="A46" s="3">
        <f t="shared" si="1"/>
        <v>44</v>
      </c>
      <c r="B46" s="23" t="s">
        <v>104</v>
      </c>
    </row>
    <row r="47" spans="1:3" ht="21" customHeight="1" x14ac:dyDescent="0.15">
      <c r="A47" s="3">
        <f t="shared" si="1"/>
        <v>45</v>
      </c>
      <c r="B47" s="23"/>
    </row>
    <row r="48" spans="1:3" ht="21" customHeight="1" x14ac:dyDescent="0.15">
      <c r="A48" s="3">
        <f t="shared" si="1"/>
        <v>46</v>
      </c>
      <c r="B48" s="26" t="s">
        <v>90</v>
      </c>
    </row>
    <row r="49" spans="1:3" ht="21" customHeight="1" x14ac:dyDescent="0.15">
      <c r="A49" s="3">
        <f t="shared" si="1"/>
        <v>47</v>
      </c>
      <c r="C49" s="6" t="s">
        <v>85</v>
      </c>
    </row>
    <row r="50" spans="1:3" ht="21" customHeight="1" x14ac:dyDescent="0.15">
      <c r="A50" s="3">
        <f t="shared" si="1"/>
        <v>48</v>
      </c>
      <c r="C50" s="6" t="s">
        <v>87</v>
      </c>
    </row>
    <row r="51" spans="1:3" ht="21" customHeight="1" x14ac:dyDescent="0.15">
      <c r="A51" s="3">
        <f t="shared" si="1"/>
        <v>49</v>
      </c>
      <c r="C51" s="6" t="s">
        <v>88</v>
      </c>
    </row>
    <row r="52" spans="1:3" ht="21" customHeight="1" x14ac:dyDescent="0.15">
      <c r="A52" s="3">
        <f t="shared" si="1"/>
        <v>50</v>
      </c>
      <c r="C52" s="6" t="s">
        <v>89</v>
      </c>
    </row>
    <row r="53" spans="1:3" ht="21" customHeight="1" x14ac:dyDescent="0.15">
      <c r="A53" s="3">
        <f t="shared" si="1"/>
        <v>51</v>
      </c>
    </row>
    <row r="54" spans="1:3" ht="21" customHeight="1" x14ac:dyDescent="0.15">
      <c r="A54" s="3">
        <f t="shared" si="1"/>
        <v>52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库存透视</vt:lpstr>
      <vt:lpstr>库存报表</vt:lpstr>
      <vt:lpstr>进出库明细</vt:lpstr>
      <vt:lpstr>单据打印模板</vt:lpstr>
      <vt:lpstr>配置说明</vt:lpstr>
      <vt:lpstr>单据打印模板!Print_Area</vt:lpstr>
      <vt:lpstr>仓库</vt:lpstr>
      <vt:lpstr>进出库类型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</dc:creator>
  <cp:lastModifiedBy>Any</cp:lastModifiedBy>
  <cp:lastPrinted>2021-09-16T09:31:26Z</cp:lastPrinted>
  <dcterms:created xsi:type="dcterms:W3CDTF">2021-09-07T01:35:48Z</dcterms:created>
  <dcterms:modified xsi:type="dcterms:W3CDTF">2021-09-16T09:38:58Z</dcterms:modified>
</cp:coreProperties>
</file>