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名称生成" sheetId="8" r:id="rId1"/>
    <sheet name="物料清单" sheetId="6" r:id="rId2"/>
    <sheet name="库存表" sheetId="1" r:id="rId3"/>
    <sheet name="采购" sheetId="5" r:id="rId4"/>
    <sheet name="到货" sheetId="9" r:id="rId5"/>
    <sheet name="IQC放行记录" sheetId="10" r:id="rId6"/>
    <sheet name="采购入库" sheetId="11" r:id="rId7"/>
    <sheet name="生产计划单" sheetId="4" r:id="rId8"/>
    <sheet name="生产领料" sheetId="12" r:id="rId9"/>
    <sheet name="成品下仓" sheetId="13" r:id="rId10"/>
    <sheet name="销售出库" sheetId="14" r:id="rId11"/>
    <sheet name="其他出库" sheetId="15" r:id="rId12"/>
  </sheets>
  <definedNames>
    <definedName name="包材种类">名称生成!$F$2:$AB$2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3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4" i="6"/>
  <c r="D5" i="6"/>
  <c r="D3" i="6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2" i="15"/>
  <c r="I12" i="15"/>
  <c r="H12" i="15"/>
  <c r="E12" i="15"/>
  <c r="D12" i="15"/>
  <c r="C12" i="15"/>
  <c r="J11" i="15"/>
  <c r="I11" i="15"/>
  <c r="H11" i="15"/>
  <c r="E11" i="15"/>
  <c r="D11" i="15"/>
  <c r="C11" i="15"/>
  <c r="J10" i="15"/>
  <c r="I10" i="15"/>
  <c r="H10" i="15"/>
  <c r="E10" i="15"/>
  <c r="D10" i="15"/>
  <c r="C10" i="15"/>
  <c r="J9" i="15"/>
  <c r="I9" i="15"/>
  <c r="H9" i="15"/>
  <c r="E9" i="15"/>
  <c r="D9" i="15"/>
  <c r="C9" i="15"/>
  <c r="J8" i="15"/>
  <c r="I8" i="15"/>
  <c r="H8" i="15"/>
  <c r="E8" i="15"/>
  <c r="D8" i="15"/>
  <c r="C8" i="15"/>
  <c r="J7" i="15"/>
  <c r="I7" i="15"/>
  <c r="H7" i="15"/>
  <c r="E7" i="15"/>
  <c r="D7" i="15"/>
  <c r="C7" i="15"/>
  <c r="J6" i="15"/>
  <c r="I6" i="15"/>
  <c r="H6" i="15"/>
  <c r="E6" i="15"/>
  <c r="D6" i="15"/>
  <c r="C6" i="15"/>
  <c r="J5" i="15"/>
  <c r="I5" i="15"/>
  <c r="H5" i="15"/>
  <c r="E5" i="15"/>
  <c r="D5" i="15"/>
  <c r="C5" i="15"/>
  <c r="J4" i="15"/>
  <c r="E4" i="15"/>
  <c r="J3" i="15"/>
  <c r="E3" i="15"/>
  <c r="H4" i="11"/>
  <c r="H5" i="11"/>
  <c r="H6" i="11"/>
  <c r="H7" i="11"/>
  <c r="H8" i="11"/>
  <c r="H9" i="11"/>
  <c r="H10" i="11"/>
  <c r="H11" i="11"/>
  <c r="H12" i="11"/>
  <c r="H3" i="11"/>
  <c r="K4" i="11"/>
  <c r="I5" i="11"/>
  <c r="J5" i="11"/>
  <c r="K5" i="11"/>
  <c r="I6" i="11"/>
  <c r="J6" i="11"/>
  <c r="K6" i="11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K3" i="11"/>
  <c r="E4" i="11"/>
  <c r="J4" i="9" s="1"/>
  <c r="K4" i="9" s="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F3" i="11"/>
  <c r="E3" i="11"/>
  <c r="J3" i="9" s="1"/>
  <c r="K3" i="9" s="1"/>
  <c r="C5" i="11"/>
  <c r="C6" i="11"/>
  <c r="C7" i="11"/>
  <c r="C8" i="11"/>
  <c r="C9" i="11"/>
  <c r="C10" i="11"/>
  <c r="C11" i="11"/>
  <c r="C12" i="11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3" i="9"/>
  <c r="B4" i="10"/>
  <c r="E4" i="10"/>
  <c r="F4" i="10"/>
  <c r="G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G3" i="10"/>
  <c r="F3" i="10"/>
  <c r="E3" i="10"/>
  <c r="B3" i="10"/>
  <c r="E4" i="9"/>
  <c r="E3" i="9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3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4" i="9"/>
  <c r="M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3" i="9"/>
  <c r="J4" i="11" l="1"/>
  <c r="I4" i="15"/>
  <c r="H4" i="10"/>
  <c r="J3" i="11"/>
  <c r="I3" i="15"/>
  <c r="H3" i="10"/>
  <c r="H3" i="15"/>
  <c r="I3" i="11"/>
  <c r="H4" i="15"/>
  <c r="I4" i="11"/>
  <c r="C4" i="5"/>
  <c r="C4" i="9" s="1"/>
  <c r="D4" i="5"/>
  <c r="D4" i="9" s="1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D3" i="5"/>
  <c r="D3" i="9" s="1"/>
  <c r="C3" i="5"/>
  <c r="C3" i="9" s="1"/>
  <c r="C3" i="15" l="1"/>
  <c r="C3" i="11"/>
  <c r="C3" i="10"/>
  <c r="D4" i="11"/>
  <c r="D4" i="15"/>
  <c r="D4" i="10"/>
  <c r="C4" i="11"/>
  <c r="C4" i="15"/>
  <c r="C4" i="10"/>
  <c r="D3" i="11"/>
  <c r="D3" i="15"/>
  <c r="D3" i="10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6" i="8"/>
</calcChain>
</file>

<file path=xl/sharedStrings.xml><?xml version="1.0" encoding="utf-8"?>
<sst xmlns="http://schemas.openxmlformats.org/spreadsheetml/2006/main" count="339" uniqueCount="206">
  <si>
    <t>物料编码</t>
    <phoneticPr fontId="1" type="noConversion"/>
  </si>
  <si>
    <t>物料名称及规格</t>
    <phoneticPr fontId="1" type="noConversion"/>
  </si>
  <si>
    <t>所属品牌</t>
    <phoneticPr fontId="1" type="noConversion"/>
  </si>
  <si>
    <t>期初库存</t>
    <phoneticPr fontId="1" type="noConversion"/>
  </si>
  <si>
    <t>本期收入</t>
    <phoneticPr fontId="1" type="noConversion"/>
  </si>
  <si>
    <t>本期发出</t>
    <phoneticPr fontId="1" type="noConversion"/>
  </si>
  <si>
    <t>期末结存</t>
    <phoneticPr fontId="1" type="noConversion"/>
  </si>
  <si>
    <t>说明</t>
    <phoneticPr fontId="1" type="noConversion"/>
  </si>
  <si>
    <t>组别</t>
    <phoneticPr fontId="1" type="noConversion"/>
  </si>
  <si>
    <t>备注</t>
    <phoneticPr fontId="1" type="noConversion"/>
  </si>
  <si>
    <t>采购在途</t>
    <phoneticPr fontId="1" type="noConversion"/>
  </si>
  <si>
    <t>到货待检</t>
    <phoneticPr fontId="1" type="noConversion"/>
  </si>
  <si>
    <t>临时锁定</t>
    <phoneticPr fontId="1" type="noConversion"/>
  </si>
  <si>
    <t>出库可用</t>
    <phoneticPr fontId="1" type="noConversion"/>
  </si>
  <si>
    <t>订单占用</t>
    <phoneticPr fontId="1" type="noConversion"/>
  </si>
  <si>
    <t>订单编码</t>
    <phoneticPr fontId="1" type="noConversion"/>
  </si>
  <si>
    <t>品牌名称</t>
    <phoneticPr fontId="1" type="noConversion"/>
  </si>
  <si>
    <t>产品规格</t>
    <phoneticPr fontId="1" type="noConversion"/>
  </si>
  <si>
    <t>产品名称</t>
    <phoneticPr fontId="1" type="noConversion"/>
  </si>
  <si>
    <t>订单数量</t>
    <phoneticPr fontId="1" type="noConversion"/>
  </si>
  <si>
    <t>订单说明</t>
    <phoneticPr fontId="1" type="noConversion"/>
  </si>
  <si>
    <t>物料情况</t>
    <phoneticPr fontId="1" type="noConversion"/>
  </si>
  <si>
    <t>生产批号</t>
    <phoneticPr fontId="1" type="noConversion"/>
  </si>
  <si>
    <t>投料情况</t>
    <phoneticPr fontId="1" type="noConversion"/>
  </si>
  <si>
    <t>订单状态</t>
    <phoneticPr fontId="1" type="noConversion"/>
  </si>
  <si>
    <t>生产数量</t>
    <phoneticPr fontId="1" type="noConversion"/>
  </si>
  <si>
    <t>出货数量</t>
    <phoneticPr fontId="1" type="noConversion"/>
  </si>
  <si>
    <t>下单日期</t>
    <phoneticPr fontId="1" type="noConversion"/>
  </si>
  <si>
    <t>业务代表</t>
    <phoneticPr fontId="1" type="noConversion"/>
  </si>
  <si>
    <t>埃罗雅</t>
    <phoneticPr fontId="1" type="noConversion"/>
  </si>
  <si>
    <t>20ml</t>
    <phoneticPr fontId="1" type="noConversion"/>
  </si>
  <si>
    <t>客户名称</t>
    <phoneticPr fontId="1" type="noConversion"/>
  </si>
  <si>
    <t>灌装料体</t>
    <phoneticPr fontId="1" type="noConversion"/>
  </si>
  <si>
    <t>实灌量g</t>
    <phoneticPr fontId="1" type="noConversion"/>
  </si>
  <si>
    <t>物料清单号</t>
    <phoneticPr fontId="1" type="noConversion"/>
  </si>
  <si>
    <t>B0001</t>
    <phoneticPr fontId="1" type="noConversion"/>
  </si>
  <si>
    <t>瓶</t>
    <phoneticPr fontId="1" type="noConversion"/>
  </si>
  <si>
    <t>B0002</t>
  </si>
  <si>
    <t>B0003</t>
  </si>
  <si>
    <t>B0004</t>
  </si>
  <si>
    <t>B0005</t>
  </si>
  <si>
    <t>B0006</t>
  </si>
  <si>
    <t>B0007</t>
  </si>
  <si>
    <t>B0008</t>
  </si>
  <si>
    <t>盖</t>
    <phoneticPr fontId="1" type="noConversion"/>
  </si>
  <si>
    <t>采购订单跟进记录</t>
    <phoneticPr fontId="1" type="noConversion"/>
  </si>
  <si>
    <t>彩盒</t>
    <phoneticPr fontId="1" type="noConversion"/>
  </si>
  <si>
    <t>自购</t>
    <phoneticPr fontId="1" type="noConversion"/>
  </si>
  <si>
    <t>供应属性</t>
    <phoneticPr fontId="1" type="noConversion"/>
  </si>
  <si>
    <t>B0009</t>
  </si>
  <si>
    <t>订单编号</t>
    <phoneticPr fontId="1" type="noConversion"/>
  </si>
  <si>
    <t>物料清单</t>
    <phoneticPr fontId="1" type="noConversion"/>
  </si>
  <si>
    <t>BOM编码</t>
    <phoneticPr fontId="1" type="noConversion"/>
  </si>
  <si>
    <t>产品名称及规格</t>
    <phoneticPr fontId="1" type="noConversion"/>
  </si>
  <si>
    <t>标配数量</t>
    <phoneticPr fontId="1" type="noConversion"/>
  </si>
  <si>
    <t>损耗系数</t>
    <phoneticPr fontId="1" type="noConversion"/>
  </si>
  <si>
    <t>FP00001</t>
    <phoneticPr fontId="1" type="noConversion"/>
  </si>
  <si>
    <t>B0001</t>
  </si>
  <si>
    <t>仓位</t>
    <phoneticPr fontId="1" type="noConversion"/>
  </si>
  <si>
    <t>包材仓</t>
    <phoneticPr fontId="1" type="noConversion"/>
  </si>
  <si>
    <t>物料名称管理生成</t>
    <phoneticPr fontId="1" type="noConversion"/>
  </si>
  <si>
    <t>产成品信息</t>
    <phoneticPr fontId="1" type="noConversion"/>
  </si>
  <si>
    <t>彩盒</t>
  </si>
  <si>
    <t>内托</t>
  </si>
  <si>
    <t>内托</t>
    <phoneticPr fontId="1" type="noConversion"/>
  </si>
  <si>
    <t>玻璃瓶</t>
  </si>
  <si>
    <t>玻璃瓶</t>
    <phoneticPr fontId="1" type="noConversion"/>
  </si>
  <si>
    <t>亚克力瓶</t>
    <phoneticPr fontId="1" type="noConversion"/>
  </si>
  <si>
    <t>包材信息</t>
    <phoneticPr fontId="1" type="noConversion"/>
  </si>
  <si>
    <t>包材名称及规格</t>
    <phoneticPr fontId="1" type="noConversion"/>
  </si>
  <si>
    <t>后缀（类别）</t>
    <phoneticPr fontId="1" type="noConversion"/>
  </si>
  <si>
    <t>盖子</t>
    <phoneticPr fontId="1" type="noConversion"/>
  </si>
  <si>
    <t>手拉垫</t>
    <phoneticPr fontId="1" type="noConversion"/>
  </si>
  <si>
    <t>泵头</t>
  </si>
  <si>
    <t>泵头</t>
    <phoneticPr fontId="1" type="noConversion"/>
  </si>
  <si>
    <t>外罩</t>
    <phoneticPr fontId="1" type="noConversion"/>
  </si>
  <si>
    <t>肩套</t>
    <phoneticPr fontId="1" type="noConversion"/>
  </si>
  <si>
    <t>内胆</t>
    <phoneticPr fontId="1" type="noConversion"/>
  </si>
  <si>
    <t>内塞</t>
    <phoneticPr fontId="1" type="noConversion"/>
  </si>
  <si>
    <t>软管</t>
    <phoneticPr fontId="1" type="noConversion"/>
  </si>
  <si>
    <t>软管盖</t>
    <phoneticPr fontId="1" type="noConversion"/>
  </si>
  <si>
    <t>封口片</t>
    <phoneticPr fontId="1" type="noConversion"/>
  </si>
  <si>
    <t>滴管</t>
    <phoneticPr fontId="1" type="noConversion"/>
  </si>
  <si>
    <t>胶头</t>
    <phoneticPr fontId="1" type="noConversion"/>
  </si>
  <si>
    <t>圈圈</t>
    <phoneticPr fontId="1" type="noConversion"/>
  </si>
  <si>
    <t>膜袋</t>
    <phoneticPr fontId="1" type="noConversion"/>
  </si>
  <si>
    <t>膜布</t>
    <phoneticPr fontId="1" type="noConversion"/>
  </si>
  <si>
    <t>收缩膜</t>
  </si>
  <si>
    <t>收缩膜</t>
    <phoneticPr fontId="1" type="noConversion"/>
  </si>
  <si>
    <t>防伪标</t>
  </si>
  <si>
    <t>防伪标</t>
    <phoneticPr fontId="1" type="noConversion"/>
  </si>
  <si>
    <t>专用纸箱</t>
    <phoneticPr fontId="1" type="noConversion"/>
  </si>
  <si>
    <t>喇叭头</t>
    <phoneticPr fontId="1" type="noConversion"/>
  </si>
  <si>
    <t>型号规格</t>
    <phoneticPr fontId="1" type="noConversion"/>
  </si>
  <si>
    <t>净颜肌底清透护颜液</t>
  </si>
  <si>
    <t>供应商</t>
    <phoneticPr fontId="1" type="noConversion"/>
  </si>
  <si>
    <t>采购合同时间</t>
    <phoneticPr fontId="1" type="noConversion"/>
  </si>
  <si>
    <t>合同数量</t>
    <phoneticPr fontId="1" type="noConversion"/>
  </si>
  <si>
    <t>到货数量</t>
    <phoneticPr fontId="1" type="noConversion"/>
  </si>
  <si>
    <t>入库数量</t>
    <phoneticPr fontId="1" type="noConversion"/>
  </si>
  <si>
    <t>物料编码</t>
    <phoneticPr fontId="1" type="noConversion"/>
  </si>
  <si>
    <t>包材到货跟进记录</t>
    <phoneticPr fontId="1" type="noConversion"/>
  </si>
  <si>
    <t>到货批号</t>
    <phoneticPr fontId="1" type="noConversion"/>
  </si>
  <si>
    <t>到货日期</t>
    <phoneticPr fontId="1" type="noConversion"/>
  </si>
  <si>
    <t>包材名称及规格</t>
    <phoneticPr fontId="1" type="noConversion"/>
  </si>
  <si>
    <t>到货数量</t>
    <phoneticPr fontId="1" type="noConversion"/>
  </si>
  <si>
    <t>装箱明细</t>
    <phoneticPr fontId="1" type="noConversion"/>
  </si>
  <si>
    <t>处理状态</t>
    <phoneticPr fontId="1" type="noConversion"/>
  </si>
  <si>
    <t>品牌名称</t>
    <phoneticPr fontId="1" type="noConversion"/>
  </si>
  <si>
    <t>供应商</t>
    <phoneticPr fontId="1" type="noConversion"/>
  </si>
  <si>
    <t>IQC结果</t>
    <phoneticPr fontId="1" type="noConversion"/>
  </si>
  <si>
    <t>入库数量</t>
    <phoneticPr fontId="1" type="noConversion"/>
  </si>
  <si>
    <t>包材编码</t>
    <phoneticPr fontId="1" type="noConversion"/>
  </si>
  <si>
    <t>所属采购单号</t>
    <phoneticPr fontId="1" type="noConversion"/>
  </si>
  <si>
    <t>IQC日期</t>
    <phoneticPr fontId="1" type="noConversion"/>
  </si>
  <si>
    <t>采购入库记录</t>
    <phoneticPr fontId="1" type="noConversion"/>
  </si>
  <si>
    <t>入库单号</t>
    <phoneticPr fontId="1" type="noConversion"/>
  </si>
  <si>
    <t>入库日期</t>
    <phoneticPr fontId="1" type="noConversion"/>
  </si>
  <si>
    <t>包材编码</t>
    <phoneticPr fontId="1" type="noConversion"/>
  </si>
  <si>
    <t>生产计划跟进表</t>
    <phoneticPr fontId="1" type="noConversion"/>
  </si>
  <si>
    <t>双美伊人</t>
  </si>
  <si>
    <t>100g 水漾沁润洁面乳 彩盒</t>
  </si>
  <si>
    <t>100g 内托</t>
  </si>
  <si>
    <t>35g 冰泉舒缓修护霜 彩盒</t>
  </si>
  <si>
    <t>35g 冰泉舒缓修护霜 瓶</t>
  </si>
  <si>
    <t>35g 焕颜靓肤霜 彩盒</t>
  </si>
  <si>
    <t>35g 焕颜靓肤霜 瓶</t>
  </si>
  <si>
    <t>负数为采购退货</t>
    <phoneticPr fontId="1" type="noConversion"/>
  </si>
  <si>
    <t>说明</t>
    <phoneticPr fontId="1" type="noConversion"/>
  </si>
  <si>
    <t>订单进度说明</t>
    <phoneticPr fontId="1" type="noConversion"/>
  </si>
  <si>
    <t>IQC说明</t>
    <phoneticPr fontId="1" type="noConversion"/>
  </si>
  <si>
    <t>生产领/补/退料记录</t>
    <phoneticPr fontId="1" type="noConversion"/>
  </si>
  <si>
    <t>所属品牌</t>
    <phoneticPr fontId="1" type="noConversion"/>
  </si>
  <si>
    <t>领料数量</t>
    <phoneticPr fontId="1" type="noConversion"/>
  </si>
  <si>
    <t>补料数量</t>
    <phoneticPr fontId="1" type="noConversion"/>
  </si>
  <si>
    <t>退回良品</t>
    <phoneticPr fontId="1" type="noConversion"/>
  </si>
  <si>
    <t>退回不良品</t>
    <phoneticPr fontId="1" type="noConversion"/>
  </si>
  <si>
    <t>不良原因</t>
    <phoneticPr fontId="1" type="noConversion"/>
  </si>
  <si>
    <t>包材批号</t>
    <phoneticPr fontId="1" type="noConversion"/>
  </si>
  <si>
    <t>所属客户</t>
    <phoneticPr fontId="1" type="noConversion"/>
  </si>
  <si>
    <t>下仓数量</t>
    <phoneticPr fontId="1" type="noConversion"/>
  </si>
  <si>
    <t>下仓日期</t>
    <phoneticPr fontId="1" type="noConversion"/>
  </si>
  <si>
    <t>日期</t>
    <phoneticPr fontId="1" type="noConversion"/>
  </si>
  <si>
    <t>排产日期</t>
    <phoneticPr fontId="1" type="noConversion"/>
  </si>
  <si>
    <t>下仓说明</t>
    <phoneticPr fontId="1" type="noConversion"/>
  </si>
  <si>
    <t>剩余库存</t>
    <phoneticPr fontId="1" type="noConversion"/>
  </si>
  <si>
    <t>销售出库记录</t>
    <phoneticPr fontId="1" type="noConversion"/>
  </si>
  <si>
    <t>出库日期</t>
    <phoneticPr fontId="1" type="noConversion"/>
  </si>
  <si>
    <t>数量</t>
    <phoneticPr fontId="1" type="noConversion"/>
  </si>
  <si>
    <t>负数为销售退货</t>
    <phoneticPr fontId="1" type="noConversion"/>
  </si>
  <si>
    <t>生产成品下仓记录/成品库存表</t>
    <phoneticPr fontId="1" type="noConversion"/>
  </si>
  <si>
    <t>收缩膜</t>
    <phoneticPr fontId="1" type="noConversion"/>
  </si>
  <si>
    <t>包装膜</t>
    <phoneticPr fontId="1" type="noConversion"/>
  </si>
  <si>
    <t>瓶</t>
    <phoneticPr fontId="1" type="noConversion"/>
  </si>
  <si>
    <t>梦姿露</t>
    <phoneticPr fontId="1" type="noConversion"/>
  </si>
  <si>
    <t>面膜袋</t>
    <phoneticPr fontId="1" type="noConversion"/>
  </si>
  <si>
    <t>膜袋</t>
    <phoneticPr fontId="1" type="noConversion"/>
  </si>
  <si>
    <t>客供</t>
    <phoneticPr fontId="1" type="noConversion"/>
  </si>
  <si>
    <t>膜布</t>
    <phoneticPr fontId="1" type="noConversion"/>
  </si>
  <si>
    <t>面膜布</t>
    <phoneticPr fontId="1" type="noConversion"/>
  </si>
  <si>
    <t>C0001</t>
    <phoneticPr fontId="1" type="noConversion"/>
  </si>
  <si>
    <t>C0002</t>
    <phoneticPr fontId="1" type="noConversion"/>
  </si>
  <si>
    <t>D0001</t>
    <phoneticPr fontId="1" type="noConversion"/>
  </si>
  <si>
    <t>保湿面膜</t>
    <phoneticPr fontId="1" type="noConversion"/>
  </si>
  <si>
    <t>料体</t>
    <phoneticPr fontId="1" type="noConversion"/>
  </si>
  <si>
    <t>E0001</t>
    <phoneticPr fontId="1" type="noConversion"/>
  </si>
  <si>
    <t>祼支</t>
    <phoneticPr fontId="1" type="noConversion"/>
  </si>
  <si>
    <t>半成品仓</t>
    <phoneticPr fontId="1" type="noConversion"/>
  </si>
  <si>
    <t>SJ2021091401</t>
  </si>
  <si>
    <t>SJ2021091401</t>
    <phoneticPr fontId="1" type="noConversion"/>
  </si>
  <si>
    <t>SJ2021091402</t>
  </si>
  <si>
    <t>创亿</t>
    <phoneticPr fontId="1" type="noConversion"/>
  </si>
  <si>
    <t>文稿问设计</t>
    <phoneticPr fontId="1" type="noConversion"/>
  </si>
  <si>
    <t>9/25送货</t>
    <phoneticPr fontId="1" type="noConversion"/>
  </si>
  <si>
    <t>FI2401</t>
    <phoneticPr fontId="1" type="noConversion"/>
  </si>
  <si>
    <t>35g 盖</t>
    <phoneticPr fontId="1" type="noConversion"/>
  </si>
  <si>
    <t>35g 手拉垫</t>
    <phoneticPr fontId="1" type="noConversion"/>
  </si>
  <si>
    <t>100g 水漾沁润洁面乳</t>
    <phoneticPr fontId="1" type="noConversion"/>
  </si>
  <si>
    <t>FI2402</t>
  </si>
  <si>
    <t>FI2401</t>
  </si>
  <si>
    <t>说明</t>
    <phoneticPr fontId="1" type="noConversion"/>
  </si>
  <si>
    <t>合格</t>
    <phoneticPr fontId="1" type="noConversion"/>
  </si>
  <si>
    <t>待检</t>
    <phoneticPr fontId="1" type="noConversion"/>
  </si>
  <si>
    <t>1030*3</t>
    <phoneticPr fontId="1" type="noConversion"/>
  </si>
  <si>
    <t>2050+1010</t>
    <phoneticPr fontId="1" type="noConversion"/>
  </si>
  <si>
    <t>新版</t>
    <phoneticPr fontId="1" type="noConversion"/>
  </si>
  <si>
    <t>包材新到货IQC放行记录</t>
    <phoneticPr fontId="1" type="noConversion"/>
  </si>
  <si>
    <t>到货批号</t>
    <phoneticPr fontId="1" type="noConversion"/>
  </si>
  <si>
    <t>其他出库记录</t>
    <phoneticPr fontId="1" type="noConversion"/>
  </si>
  <si>
    <t>负数为其他入库</t>
    <phoneticPr fontId="1" type="noConversion"/>
  </si>
  <si>
    <t>出库数量</t>
    <phoneticPr fontId="1" type="noConversion"/>
  </si>
  <si>
    <t>出库单号</t>
    <phoneticPr fontId="1" type="noConversion"/>
  </si>
  <si>
    <t>批号</t>
    <phoneticPr fontId="1" type="noConversion"/>
  </si>
  <si>
    <t>PI21092501</t>
    <phoneticPr fontId="1" type="noConversion"/>
  </si>
  <si>
    <t>100g</t>
    <phoneticPr fontId="1" type="noConversion"/>
  </si>
  <si>
    <t>水漾沁润洁面乳</t>
    <phoneticPr fontId="1" type="noConversion"/>
  </si>
  <si>
    <t>张四</t>
    <phoneticPr fontId="1" type="noConversion"/>
  </si>
  <si>
    <t>尽快出货</t>
    <phoneticPr fontId="1" type="noConversion"/>
  </si>
  <si>
    <t>SJ</t>
    <phoneticPr fontId="1" type="noConversion"/>
  </si>
  <si>
    <t>3号洁面乳</t>
    <phoneticPr fontId="1" type="noConversion"/>
  </si>
  <si>
    <t>FP00001</t>
  </si>
  <si>
    <t>双美伊人 100g 水漾沁润洁面乳</t>
    <phoneticPr fontId="1" type="noConversion"/>
  </si>
  <si>
    <t>E0001</t>
  </si>
  <si>
    <t>所属品牌</t>
    <phoneticPr fontId="1" type="noConversion"/>
  </si>
  <si>
    <t>库存表</t>
    <phoneticPr fontId="1" type="noConversion"/>
  </si>
  <si>
    <t>FCC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</si>
</sst>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20"/>
      <color theme="1"/>
      <name val="新宋体"/>
      <family val="3"/>
      <charset val="134"/>
    </font>
    <font>
      <b/>
      <sz val="11"/>
      <color rgb="FF006100"/>
      <name val="新宋体"/>
      <family val="3"/>
      <charset val="134"/>
    </font>
    <font>
      <sz val="11"/>
      <color theme="1"/>
      <name val="新宋体"/>
      <family val="3"/>
      <charset val="134"/>
    </font>
    <font>
      <b/>
      <sz val="11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20854;&#20182;&#20986;&#24211;!A1"/><Relationship Id="rId3" Type="http://schemas.openxmlformats.org/officeDocument/2006/relationships/hyperlink" Target="#IQC&#25918;&#34892;&#35760;&#24405;!A1"/><Relationship Id="rId7" Type="http://schemas.openxmlformats.org/officeDocument/2006/relationships/hyperlink" Target="#&#38144;&#21806;&#20986;&#24211;!A1"/><Relationship Id="rId2" Type="http://schemas.openxmlformats.org/officeDocument/2006/relationships/hyperlink" Target="#&#21040;&#36135;!A1"/><Relationship Id="rId1" Type="http://schemas.openxmlformats.org/officeDocument/2006/relationships/hyperlink" Target="#&#37319;&#36141;!A1"/><Relationship Id="rId6" Type="http://schemas.openxmlformats.org/officeDocument/2006/relationships/hyperlink" Target="#&#25104;&#21697;&#19979;&#20179;!A1"/><Relationship Id="rId5" Type="http://schemas.openxmlformats.org/officeDocument/2006/relationships/hyperlink" Target="#&#29983;&#20135;&#39046;&#26009;!A1"/><Relationship Id="rId4" Type="http://schemas.openxmlformats.org/officeDocument/2006/relationships/hyperlink" Target="#&#29983;&#20135;&#35745;&#21010;&#21333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876300</xdr:colOff>
      <xdr:row>0</xdr:row>
      <xdr:rowOff>85725</xdr:rowOff>
    </xdr:from>
    <xdr:to>
      <xdr:col>2</xdr:col>
      <xdr:colOff>1776300</xdr:colOff>
      <xdr:row>0</xdr:row>
      <xdr:rowOff>337725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590800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采购记录</a:t>
          </a:r>
        </a:p>
      </xdr:txBody>
    </xdr:sp>
    <xdr:clientData fPrintsWithSheet="0"/>
  </xdr:twoCellAnchor>
  <xdr:twoCellAnchor editAs="absolute">
    <xdr:from>
      <xdr:col>2</xdr:col>
      <xdr:colOff>1928813</xdr:colOff>
      <xdr:row>0</xdr:row>
      <xdr:rowOff>85725</xdr:rowOff>
    </xdr:from>
    <xdr:to>
      <xdr:col>2</xdr:col>
      <xdr:colOff>2828813</xdr:colOff>
      <xdr:row>0</xdr:row>
      <xdr:rowOff>337725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3643313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到货记录</a:t>
          </a:r>
        </a:p>
      </xdr:txBody>
    </xdr:sp>
    <xdr:clientData fPrintsWithSheet="0"/>
  </xdr:twoCellAnchor>
  <xdr:twoCellAnchor editAs="absolute">
    <xdr:from>
      <xdr:col>2</xdr:col>
      <xdr:colOff>2981326</xdr:colOff>
      <xdr:row>0</xdr:row>
      <xdr:rowOff>85725</xdr:rowOff>
    </xdr:from>
    <xdr:to>
      <xdr:col>3</xdr:col>
      <xdr:colOff>728551</xdr:colOff>
      <xdr:row>0</xdr:row>
      <xdr:rowOff>337725</xdr:rowOff>
    </xdr:to>
    <xdr:sp macro="" textlink="">
      <xdr:nvSpPr>
        <xdr:cNvPr id="5" name="圆角矩形 4">
          <a:hlinkClick xmlns:r="http://schemas.openxmlformats.org/officeDocument/2006/relationships" r:id="rId3"/>
        </xdr:cNvPr>
        <xdr:cNvSpPr/>
      </xdr:nvSpPr>
      <xdr:spPr>
        <a:xfrm>
          <a:off x="4695826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en-US" altLang="zh-CN" sz="1100"/>
            <a:t>IQC</a:t>
          </a:r>
          <a:r>
            <a:rPr lang="zh-CN" altLang="en-US" sz="1100"/>
            <a:t>记录</a:t>
          </a:r>
        </a:p>
      </xdr:txBody>
    </xdr:sp>
    <xdr:clientData fPrintsWithSheet="0"/>
  </xdr:twoCellAnchor>
  <xdr:twoCellAnchor editAs="absolute">
    <xdr:from>
      <xdr:col>4</xdr:col>
      <xdr:colOff>119064</xdr:colOff>
      <xdr:row>0</xdr:row>
      <xdr:rowOff>85725</xdr:rowOff>
    </xdr:from>
    <xdr:to>
      <xdr:col>5</xdr:col>
      <xdr:colOff>257064</xdr:colOff>
      <xdr:row>0</xdr:row>
      <xdr:rowOff>337725</xdr:rowOff>
    </xdr:to>
    <xdr:sp macro="" textlink="">
      <xdr:nvSpPr>
        <xdr:cNvPr id="6" name="圆角矩形 5">
          <a:hlinkClick xmlns:r="http://schemas.openxmlformats.org/officeDocument/2006/relationships" r:id="rId3"/>
        </xdr:cNvPr>
        <xdr:cNvSpPr/>
      </xdr:nvSpPr>
      <xdr:spPr>
        <a:xfrm>
          <a:off x="5748339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入库记录</a:t>
          </a:r>
        </a:p>
      </xdr:txBody>
    </xdr:sp>
    <xdr:clientData fPrintsWithSheet="0"/>
  </xdr:twoCellAnchor>
  <xdr:twoCellAnchor editAs="absolute">
    <xdr:from>
      <xdr:col>5</xdr:col>
      <xdr:colOff>409577</xdr:colOff>
      <xdr:row>0</xdr:row>
      <xdr:rowOff>85725</xdr:rowOff>
    </xdr:from>
    <xdr:to>
      <xdr:col>6</xdr:col>
      <xdr:colOff>547577</xdr:colOff>
      <xdr:row>0</xdr:row>
      <xdr:rowOff>337725</xdr:rowOff>
    </xdr:to>
    <xdr:sp macro="" textlink="">
      <xdr:nvSpPr>
        <xdr:cNvPr id="7" name="圆角矩形 6">
          <a:hlinkClick xmlns:r="http://schemas.openxmlformats.org/officeDocument/2006/relationships" r:id="rId4"/>
        </xdr:cNvPr>
        <xdr:cNvSpPr/>
      </xdr:nvSpPr>
      <xdr:spPr>
        <a:xfrm>
          <a:off x="6800852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生产计划</a:t>
          </a:r>
        </a:p>
      </xdr:txBody>
    </xdr:sp>
    <xdr:clientData fPrintsWithSheet="0"/>
  </xdr:twoCellAnchor>
  <xdr:twoCellAnchor editAs="absolute">
    <xdr:from>
      <xdr:col>6</xdr:col>
      <xdr:colOff>700090</xdr:colOff>
      <xdr:row>0</xdr:row>
      <xdr:rowOff>85725</xdr:rowOff>
    </xdr:from>
    <xdr:to>
      <xdr:col>8</xdr:col>
      <xdr:colOff>152290</xdr:colOff>
      <xdr:row>0</xdr:row>
      <xdr:rowOff>337725</xdr:rowOff>
    </xdr:to>
    <xdr:sp macro="" textlink="">
      <xdr:nvSpPr>
        <xdr:cNvPr id="8" name="圆角矩形 7">
          <a:hlinkClick xmlns:r="http://schemas.openxmlformats.org/officeDocument/2006/relationships" r:id="rId5"/>
        </xdr:cNvPr>
        <xdr:cNvSpPr/>
      </xdr:nvSpPr>
      <xdr:spPr>
        <a:xfrm>
          <a:off x="7853365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生产领料</a:t>
          </a:r>
        </a:p>
      </xdr:txBody>
    </xdr:sp>
    <xdr:clientData fPrintsWithSheet="0"/>
  </xdr:twoCellAnchor>
  <xdr:twoCellAnchor editAs="absolute">
    <xdr:from>
      <xdr:col>8</xdr:col>
      <xdr:colOff>304803</xdr:colOff>
      <xdr:row>0</xdr:row>
      <xdr:rowOff>85725</xdr:rowOff>
    </xdr:from>
    <xdr:to>
      <xdr:col>9</xdr:col>
      <xdr:colOff>519003</xdr:colOff>
      <xdr:row>0</xdr:row>
      <xdr:rowOff>337725</xdr:rowOff>
    </xdr:to>
    <xdr:sp macro="" textlink="">
      <xdr:nvSpPr>
        <xdr:cNvPr id="9" name="圆角矩形 8">
          <a:hlinkClick xmlns:r="http://schemas.openxmlformats.org/officeDocument/2006/relationships" r:id="rId6"/>
        </xdr:cNvPr>
        <xdr:cNvSpPr/>
      </xdr:nvSpPr>
      <xdr:spPr>
        <a:xfrm>
          <a:off x="8905878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成品下仓</a:t>
          </a:r>
        </a:p>
      </xdr:txBody>
    </xdr:sp>
    <xdr:clientData fPrintsWithSheet="0"/>
  </xdr:twoCellAnchor>
  <xdr:twoCellAnchor editAs="absolute">
    <xdr:from>
      <xdr:col>9</xdr:col>
      <xdr:colOff>671516</xdr:colOff>
      <xdr:row>0</xdr:row>
      <xdr:rowOff>85725</xdr:rowOff>
    </xdr:from>
    <xdr:to>
      <xdr:col>11</xdr:col>
      <xdr:colOff>199916</xdr:colOff>
      <xdr:row>0</xdr:row>
      <xdr:rowOff>337725</xdr:rowOff>
    </xdr:to>
    <xdr:sp macro="" textlink="">
      <xdr:nvSpPr>
        <xdr:cNvPr id="10" name="圆角矩形 9">
          <a:hlinkClick xmlns:r="http://schemas.openxmlformats.org/officeDocument/2006/relationships" r:id="rId7"/>
        </xdr:cNvPr>
        <xdr:cNvSpPr/>
      </xdr:nvSpPr>
      <xdr:spPr>
        <a:xfrm>
          <a:off x="9958391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销售出库</a:t>
          </a:r>
        </a:p>
      </xdr:txBody>
    </xdr:sp>
    <xdr:clientData fPrintsWithSheet="0"/>
  </xdr:twoCellAnchor>
  <xdr:twoCellAnchor editAs="absolute">
    <xdr:from>
      <xdr:col>11</xdr:col>
      <xdr:colOff>352425</xdr:colOff>
      <xdr:row>0</xdr:row>
      <xdr:rowOff>85725</xdr:rowOff>
    </xdr:from>
    <xdr:to>
      <xdr:col>12</xdr:col>
      <xdr:colOff>566625</xdr:colOff>
      <xdr:row>0</xdr:row>
      <xdr:rowOff>337725</xdr:rowOff>
    </xdr:to>
    <xdr:sp macro="" textlink="">
      <xdr:nvSpPr>
        <xdr:cNvPr id="11" name="圆角矩形 10">
          <a:hlinkClick xmlns:r="http://schemas.openxmlformats.org/officeDocument/2006/relationships" r:id="rId8"/>
        </xdr:cNvPr>
        <xdr:cNvSpPr/>
      </xdr:nvSpPr>
      <xdr:spPr>
        <a:xfrm>
          <a:off x="11010900" y="85725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其他出库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pane ySplit="5" topLeftCell="A6" activePane="bottomLeft" state="frozen"/>
      <selection pane="bottomLeft" activeCell="G13" sqref="G13"/>
    </sheetView>
  </sheetViews>
  <sheetFormatPr defaultRowHeight="27" customHeight="1" x14ac:dyDescent="0.15"/>
  <cols>
    <col min="1" max="1" width="15.5" style="6" customWidth="1"/>
    <col min="2" max="2" width="11.875" style="6" customWidth="1"/>
    <col min="3" max="3" width="40.625" style="6" customWidth="1"/>
    <col min="4" max="4" width="14.375" style="8" customWidth="1"/>
    <col min="5" max="16384" width="9" style="8"/>
  </cols>
  <sheetData>
    <row r="1" spans="1:28" s="3" customFormat="1" ht="35.1" customHeight="1" x14ac:dyDescent="0.15">
      <c r="A1" s="1"/>
      <c r="B1" s="2" t="s">
        <v>60</v>
      </c>
      <c r="C1" s="2"/>
    </row>
    <row r="2" spans="1:28" s="4" customFormat="1" ht="27" customHeight="1" x14ac:dyDescent="0.15">
      <c r="A2" s="4" t="s">
        <v>61</v>
      </c>
      <c r="B2" s="4" t="s">
        <v>16</v>
      </c>
      <c r="C2" s="4" t="s">
        <v>18</v>
      </c>
      <c r="D2" s="4" t="s">
        <v>93</v>
      </c>
      <c r="F2" s="5" t="s">
        <v>46</v>
      </c>
      <c r="G2" s="5" t="s">
        <v>64</v>
      </c>
      <c r="H2" s="5" t="s">
        <v>66</v>
      </c>
      <c r="I2" s="5" t="s">
        <v>67</v>
      </c>
      <c r="J2" s="5" t="s">
        <v>77</v>
      </c>
      <c r="K2" s="5" t="s">
        <v>71</v>
      </c>
      <c r="L2" s="5" t="s">
        <v>72</v>
      </c>
      <c r="M2" s="5" t="s">
        <v>74</v>
      </c>
      <c r="N2" s="5" t="s">
        <v>75</v>
      </c>
      <c r="O2" s="5" t="s">
        <v>76</v>
      </c>
      <c r="P2" s="5" t="s">
        <v>82</v>
      </c>
      <c r="Q2" s="5" t="s">
        <v>83</v>
      </c>
      <c r="R2" s="5" t="s">
        <v>84</v>
      </c>
      <c r="S2" s="5" t="s">
        <v>78</v>
      </c>
      <c r="T2" s="5" t="s">
        <v>79</v>
      </c>
      <c r="U2" s="5" t="s">
        <v>80</v>
      </c>
      <c r="V2" s="5" t="s">
        <v>81</v>
      </c>
      <c r="W2" s="5" t="s">
        <v>85</v>
      </c>
      <c r="X2" s="5" t="s">
        <v>86</v>
      </c>
      <c r="Y2" s="5" t="s">
        <v>92</v>
      </c>
      <c r="Z2" s="5" t="s">
        <v>91</v>
      </c>
      <c r="AA2" s="5" t="s">
        <v>90</v>
      </c>
      <c r="AB2" s="5" t="s">
        <v>88</v>
      </c>
    </row>
    <row r="3" spans="1:28" ht="27" customHeight="1" x14ac:dyDescent="0.15">
      <c r="B3" s="6" t="s">
        <v>29</v>
      </c>
      <c r="C3" s="7" t="s">
        <v>94</v>
      </c>
      <c r="D3" s="6" t="s">
        <v>30</v>
      </c>
    </row>
    <row r="5" spans="1:28" s="4" customFormat="1" ht="27" customHeight="1" x14ac:dyDescent="0.15">
      <c r="A5" s="4" t="s">
        <v>68</v>
      </c>
      <c r="B5" s="4" t="s">
        <v>16</v>
      </c>
      <c r="C5" s="4" t="s">
        <v>69</v>
      </c>
      <c r="D5" s="4" t="s">
        <v>70</v>
      </c>
    </row>
    <row r="6" spans="1:28" s="11" customFormat="1" ht="27" customHeight="1" x14ac:dyDescent="0.15">
      <c r="A6" s="9"/>
      <c r="B6" s="9" t="str">
        <f>$B$3</f>
        <v>埃罗雅</v>
      </c>
      <c r="C6" s="10" t="str">
        <f>$D$3&amp;" "&amp;$C$3&amp;" "&amp;D6</f>
        <v>20ml 净颜肌底清透护颜液 彩盒</v>
      </c>
      <c r="D6" s="11" t="s">
        <v>62</v>
      </c>
    </row>
    <row r="7" spans="1:28" s="11" customFormat="1" ht="27" customHeight="1" x14ac:dyDescent="0.15">
      <c r="A7" s="9"/>
      <c r="B7" s="9" t="str">
        <f t="shared" ref="B7:B21" si="0">$B$3</f>
        <v>埃罗雅</v>
      </c>
      <c r="C7" s="10" t="str">
        <f t="shared" ref="C7:C21" si="1">$D$3&amp;" "&amp;$C$3&amp;" "&amp;D7</f>
        <v>20ml 净颜肌底清透护颜液 内托</v>
      </c>
      <c r="D7" s="11" t="s">
        <v>63</v>
      </c>
    </row>
    <row r="8" spans="1:28" s="11" customFormat="1" ht="27" customHeight="1" x14ac:dyDescent="0.15">
      <c r="A8" s="9"/>
      <c r="B8" s="9" t="str">
        <f t="shared" si="0"/>
        <v>埃罗雅</v>
      </c>
      <c r="C8" s="10" t="str">
        <f t="shared" si="1"/>
        <v>20ml 净颜肌底清透护颜液 玻璃瓶</v>
      </c>
      <c r="D8" s="11" t="s">
        <v>65</v>
      </c>
    </row>
    <row r="9" spans="1:28" s="11" customFormat="1" ht="27" customHeight="1" x14ac:dyDescent="0.15">
      <c r="A9" s="9"/>
      <c r="B9" s="9" t="str">
        <f t="shared" si="0"/>
        <v>埃罗雅</v>
      </c>
      <c r="C9" s="10" t="str">
        <f t="shared" si="1"/>
        <v>20ml 净颜肌底清透护颜液 泵头</v>
      </c>
      <c r="D9" s="11" t="s">
        <v>73</v>
      </c>
    </row>
    <row r="10" spans="1:28" s="11" customFormat="1" ht="27" customHeight="1" x14ac:dyDescent="0.15">
      <c r="A10" s="9"/>
      <c r="B10" s="9" t="str">
        <f t="shared" si="0"/>
        <v>埃罗雅</v>
      </c>
      <c r="C10" s="10" t="str">
        <f t="shared" si="1"/>
        <v>20ml 净颜肌底清透护颜液 防伪标</v>
      </c>
      <c r="D10" s="11" t="s">
        <v>89</v>
      </c>
    </row>
    <row r="11" spans="1:28" s="11" customFormat="1" ht="27" customHeight="1" x14ac:dyDescent="0.15">
      <c r="A11" s="9"/>
      <c r="B11" s="9" t="str">
        <f t="shared" si="0"/>
        <v>埃罗雅</v>
      </c>
      <c r="C11" s="10" t="str">
        <f t="shared" si="1"/>
        <v>20ml 净颜肌底清透护颜液 收缩膜</v>
      </c>
      <c r="D11" s="11" t="s">
        <v>87</v>
      </c>
    </row>
    <row r="12" spans="1:28" s="11" customFormat="1" ht="27" customHeight="1" x14ac:dyDescent="0.15">
      <c r="A12" s="9"/>
      <c r="B12" s="9" t="str">
        <f t="shared" si="0"/>
        <v>埃罗雅</v>
      </c>
      <c r="C12" s="10" t="str">
        <f t="shared" si="1"/>
        <v>20ml 净颜肌底清透护颜液 玻璃瓶</v>
      </c>
      <c r="D12" s="11" t="s">
        <v>65</v>
      </c>
    </row>
    <row r="13" spans="1:28" s="11" customFormat="1" ht="27" customHeight="1" x14ac:dyDescent="0.15">
      <c r="A13" s="9"/>
      <c r="B13" s="9" t="str">
        <f t="shared" si="0"/>
        <v>埃罗雅</v>
      </c>
      <c r="C13" s="10" t="str">
        <f t="shared" si="1"/>
        <v xml:space="preserve">20ml 净颜肌底清透护颜液 </v>
      </c>
    </row>
    <row r="14" spans="1:28" s="11" customFormat="1" ht="27" customHeight="1" x14ac:dyDescent="0.15">
      <c r="A14" s="9"/>
      <c r="B14" s="9" t="str">
        <f t="shared" si="0"/>
        <v>埃罗雅</v>
      </c>
      <c r="C14" s="10" t="str">
        <f t="shared" si="1"/>
        <v xml:space="preserve">20ml 净颜肌底清透护颜液 </v>
      </c>
    </row>
    <row r="15" spans="1:28" s="11" customFormat="1" ht="27" customHeight="1" x14ac:dyDescent="0.15">
      <c r="A15" s="9"/>
      <c r="B15" s="9" t="str">
        <f t="shared" si="0"/>
        <v>埃罗雅</v>
      </c>
      <c r="C15" s="10" t="str">
        <f t="shared" si="1"/>
        <v xml:space="preserve">20ml 净颜肌底清透护颜液 </v>
      </c>
    </row>
    <row r="16" spans="1:28" s="11" customFormat="1" ht="27" customHeight="1" x14ac:dyDescent="0.15">
      <c r="A16" s="9"/>
      <c r="B16" s="9" t="str">
        <f t="shared" si="0"/>
        <v>埃罗雅</v>
      </c>
      <c r="C16" s="10" t="str">
        <f t="shared" si="1"/>
        <v xml:space="preserve">20ml 净颜肌底清透护颜液 </v>
      </c>
    </row>
    <row r="17" spans="1:3" s="11" customFormat="1" ht="27" customHeight="1" x14ac:dyDescent="0.15">
      <c r="A17" s="9"/>
      <c r="B17" s="9" t="str">
        <f t="shared" si="0"/>
        <v>埃罗雅</v>
      </c>
      <c r="C17" s="10" t="str">
        <f t="shared" si="1"/>
        <v xml:space="preserve">20ml 净颜肌底清透护颜液 </v>
      </c>
    </row>
    <row r="18" spans="1:3" s="11" customFormat="1" ht="27" customHeight="1" x14ac:dyDescent="0.15">
      <c r="A18" s="9"/>
      <c r="B18" s="9" t="str">
        <f t="shared" si="0"/>
        <v>埃罗雅</v>
      </c>
      <c r="C18" s="10" t="str">
        <f t="shared" si="1"/>
        <v xml:space="preserve">20ml 净颜肌底清透护颜液 </v>
      </c>
    </row>
    <row r="19" spans="1:3" s="11" customFormat="1" ht="27" customHeight="1" x14ac:dyDescent="0.15">
      <c r="A19" s="9"/>
      <c r="B19" s="9" t="str">
        <f t="shared" si="0"/>
        <v>埃罗雅</v>
      </c>
      <c r="C19" s="10" t="str">
        <f t="shared" si="1"/>
        <v xml:space="preserve">20ml 净颜肌底清透护颜液 </v>
      </c>
    </row>
    <row r="20" spans="1:3" s="11" customFormat="1" ht="27" customHeight="1" x14ac:dyDescent="0.15">
      <c r="A20" s="9"/>
      <c r="B20" s="9" t="str">
        <f t="shared" si="0"/>
        <v>埃罗雅</v>
      </c>
      <c r="C20" s="10" t="str">
        <f t="shared" si="1"/>
        <v xml:space="preserve">20ml 净颜肌底清透护颜液 </v>
      </c>
    </row>
    <row r="21" spans="1:3" s="11" customFormat="1" ht="27" customHeight="1" x14ac:dyDescent="0.15">
      <c r="A21" s="9"/>
      <c r="B21" s="9" t="str">
        <f t="shared" si="0"/>
        <v>埃罗雅</v>
      </c>
      <c r="C21" s="10" t="str">
        <f t="shared" si="1"/>
        <v xml:space="preserve">20ml 净颜肌底清透护颜液 </v>
      </c>
    </row>
  </sheetData>
  <phoneticPr fontId="1" type="noConversion"/>
  <dataValidations count="1">
    <dataValidation type="list" allowBlank="1" showInputMessage="1" showErrorMessage="1" sqref="D6:D21">
      <formula1>包材种类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 activeCell="D8" sqref="D8"/>
    </sheetView>
  </sheetViews>
  <sheetFormatPr defaultRowHeight="27" customHeight="1" x14ac:dyDescent="0.15"/>
  <cols>
    <col min="1" max="1" width="15.5" style="6" customWidth="1"/>
    <col min="2" max="2" width="13.625" style="17" customWidth="1"/>
    <col min="3" max="3" width="14.625" style="6" customWidth="1"/>
    <col min="4" max="5" width="27.875" style="6" customWidth="1"/>
    <col min="6" max="6" width="10.25" style="8" customWidth="1"/>
    <col min="7" max="7" width="16.5" style="8" customWidth="1"/>
    <col min="8" max="8" width="12.5" style="8" customWidth="1"/>
    <col min="9" max="9" width="12.75" style="8" customWidth="1"/>
    <col min="10" max="13" width="10.25" style="8" customWidth="1"/>
    <col min="14" max="16384" width="9" style="8"/>
  </cols>
  <sheetData>
    <row r="1" spans="1:12" s="3" customFormat="1" ht="35.1" customHeight="1" x14ac:dyDescent="0.15">
      <c r="A1" s="1"/>
      <c r="B1" s="2" t="s">
        <v>150</v>
      </c>
      <c r="C1" s="1"/>
      <c r="D1" s="1"/>
      <c r="E1" s="1"/>
    </row>
    <row r="2" spans="1:12" s="4" customFormat="1" ht="27" customHeight="1" x14ac:dyDescent="0.15">
      <c r="A2" s="4" t="s">
        <v>50</v>
      </c>
      <c r="B2" s="4" t="s">
        <v>141</v>
      </c>
      <c r="C2" s="4" t="s">
        <v>139</v>
      </c>
      <c r="D2" s="4" t="s">
        <v>16</v>
      </c>
      <c r="E2" s="4" t="s">
        <v>18</v>
      </c>
      <c r="F2" s="4" t="s">
        <v>93</v>
      </c>
      <c r="G2" s="4" t="s">
        <v>140</v>
      </c>
      <c r="H2" s="4" t="s">
        <v>106</v>
      </c>
      <c r="I2" s="4" t="s">
        <v>22</v>
      </c>
      <c r="J2" s="4" t="s">
        <v>144</v>
      </c>
      <c r="K2" s="4" t="s">
        <v>145</v>
      </c>
      <c r="L2" s="4" t="s">
        <v>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2" topLeftCell="A3" activePane="bottomLeft" state="frozen"/>
      <selection pane="bottomLeft" activeCell="G9" sqref="G9"/>
    </sheetView>
  </sheetViews>
  <sheetFormatPr defaultRowHeight="27" customHeight="1" x14ac:dyDescent="0.15"/>
  <cols>
    <col min="1" max="1" width="15.5" style="6" customWidth="1"/>
    <col min="2" max="2" width="13.625" style="17" customWidth="1"/>
    <col min="3" max="3" width="14.625" style="6" customWidth="1"/>
    <col min="4" max="5" width="27.875" style="6" customWidth="1"/>
    <col min="6" max="6" width="10.25" style="8" customWidth="1"/>
    <col min="7" max="7" width="11.875" style="8" customWidth="1"/>
    <col min="8" max="8" width="17.25" style="8" customWidth="1"/>
    <col min="9" max="9" width="12.75" style="8" customWidth="1"/>
    <col min="10" max="11" width="10.25" style="8" customWidth="1"/>
    <col min="12" max="16384" width="9" style="8"/>
  </cols>
  <sheetData>
    <row r="1" spans="1:10" s="3" customFormat="1" ht="35.1" customHeight="1" x14ac:dyDescent="0.15">
      <c r="A1" s="1"/>
      <c r="B1" s="2" t="s">
        <v>146</v>
      </c>
      <c r="C1" s="1"/>
      <c r="D1" s="1"/>
      <c r="E1" s="1"/>
      <c r="G1" s="18" t="s">
        <v>149</v>
      </c>
    </row>
    <row r="2" spans="1:10" s="4" customFormat="1" ht="27" customHeight="1" x14ac:dyDescent="0.15">
      <c r="A2" s="4" t="s">
        <v>50</v>
      </c>
      <c r="B2" s="4" t="s">
        <v>147</v>
      </c>
      <c r="C2" s="4" t="s">
        <v>139</v>
      </c>
      <c r="D2" s="4" t="s">
        <v>16</v>
      </c>
      <c r="E2" s="4" t="s">
        <v>18</v>
      </c>
      <c r="F2" s="4" t="s">
        <v>93</v>
      </c>
      <c r="G2" s="4" t="s">
        <v>148</v>
      </c>
      <c r="H2" s="4" t="s">
        <v>106</v>
      </c>
      <c r="I2" s="4" t="s">
        <v>22</v>
      </c>
      <c r="J2" s="4" t="s">
        <v>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A18" sqref="A18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3" style="6" customWidth="1"/>
    <col min="4" max="4" width="28.25" style="20" customWidth="1"/>
    <col min="5" max="5" width="11.125" style="6" customWidth="1"/>
    <col min="6" max="7" width="14.5" style="6" customWidth="1"/>
    <col min="8" max="8" width="11.5" style="6" customWidth="1"/>
    <col min="9" max="9" width="10.25" style="6" customWidth="1"/>
    <col min="10" max="10" width="15.5" style="6" customWidth="1"/>
    <col min="11" max="16384" width="9" style="8"/>
  </cols>
  <sheetData>
    <row r="1" spans="1:11" s="3" customFormat="1" ht="35.1" customHeight="1" x14ac:dyDescent="0.15">
      <c r="A1" s="1"/>
      <c r="B1" s="2" t="s">
        <v>188</v>
      </c>
      <c r="C1" s="1"/>
      <c r="D1" s="1"/>
      <c r="E1" s="18" t="s">
        <v>189</v>
      </c>
      <c r="F1" s="1"/>
      <c r="G1" s="1"/>
      <c r="H1" s="1"/>
      <c r="I1" s="1"/>
      <c r="J1" s="1"/>
    </row>
    <row r="2" spans="1:11" s="4" customFormat="1" ht="27" customHeight="1" x14ac:dyDescent="0.15">
      <c r="A2" s="4" t="s">
        <v>191</v>
      </c>
      <c r="B2" s="16" t="s">
        <v>147</v>
      </c>
      <c r="C2" s="4" t="s">
        <v>16</v>
      </c>
      <c r="D2" s="4" t="s">
        <v>69</v>
      </c>
      <c r="E2" s="4" t="s">
        <v>190</v>
      </c>
      <c r="F2" s="4" t="s">
        <v>192</v>
      </c>
      <c r="G2" s="4" t="s">
        <v>7</v>
      </c>
      <c r="H2" s="4" t="s">
        <v>112</v>
      </c>
      <c r="I2" s="4" t="s">
        <v>95</v>
      </c>
      <c r="J2" s="4" t="s">
        <v>113</v>
      </c>
      <c r="K2" s="4" t="s">
        <v>9</v>
      </c>
    </row>
    <row r="3" spans="1:11" ht="27" customHeight="1" x14ac:dyDescent="0.15">
      <c r="C3" s="6" t="str">
        <f>VLOOKUP(F3,到货!A:M,3,0)</f>
        <v>双美伊人</v>
      </c>
      <c r="D3" s="20" t="str">
        <f>VLOOKUP(F3,到货!A:M,4,0)</f>
        <v>100g 水漾沁润洁面乳 彩盒</v>
      </c>
      <c r="E3" s="6">
        <f>VLOOKUP(F3,到货!A:M,5,0)</f>
        <v>3090</v>
      </c>
      <c r="F3" s="6" t="s">
        <v>179</v>
      </c>
      <c r="H3" s="6" t="str">
        <f>VLOOKUP(F3,到货!A:M,13,0)</f>
        <v>B0001</v>
      </c>
      <c r="I3" s="6" t="str">
        <f>VLOOKUP(F3,到货!A:M,8,0)</f>
        <v>创亿</v>
      </c>
      <c r="J3" s="6" t="str">
        <f>VLOOKUP(F3,到货!A:M,12,0)</f>
        <v>SJ2021091401</v>
      </c>
    </row>
    <row r="4" spans="1:11" ht="27" customHeight="1" x14ac:dyDescent="0.15">
      <c r="C4" s="6" t="str">
        <f>VLOOKUP(F4,到货!A:M,3,0)</f>
        <v>双美伊人</v>
      </c>
      <c r="D4" s="20" t="str">
        <f>VLOOKUP(F4,到货!A:M,4,0)</f>
        <v>100g 内托</v>
      </c>
      <c r="E4" s="6">
        <f>VLOOKUP(F4,到货!A:M,5,0)</f>
        <v>3060</v>
      </c>
      <c r="F4" s="6" t="s">
        <v>178</v>
      </c>
      <c r="H4" s="6" t="str">
        <f>VLOOKUP(F4,到货!A:M,13,0)</f>
        <v>B0002</v>
      </c>
      <c r="I4" s="6" t="str">
        <f>VLOOKUP(F4,到货!A:M,8,0)</f>
        <v>创亿</v>
      </c>
      <c r="J4" s="6" t="str">
        <f>VLOOKUP(F4,到货!A:M,12,0)</f>
        <v>SJ2021091402</v>
      </c>
    </row>
    <row r="5" spans="1:11" ht="27" customHeight="1" x14ac:dyDescent="0.15">
      <c r="C5" s="6" t="e">
        <f>VLOOKUP(F5,到货!A:M,3,0)</f>
        <v>#N/A</v>
      </c>
      <c r="D5" s="20" t="e">
        <f>VLOOKUP(F5,到货!A:M,4,0)</f>
        <v>#N/A</v>
      </c>
      <c r="E5" s="6" t="e">
        <f>VLOOKUP(F5,到货!A:M,5,0)</f>
        <v>#N/A</v>
      </c>
      <c r="H5" s="6" t="e">
        <f>VLOOKUP(F5,到货!A:M,13,0)</f>
        <v>#N/A</v>
      </c>
      <c r="I5" s="6" t="e">
        <f>VLOOKUP(F5,到货!A:M,8,0)</f>
        <v>#N/A</v>
      </c>
      <c r="J5" s="6" t="e">
        <f>VLOOKUP(F5,到货!A:M,12,0)</f>
        <v>#N/A</v>
      </c>
    </row>
    <row r="6" spans="1:11" ht="27" customHeight="1" x14ac:dyDescent="0.15">
      <c r="C6" s="6" t="e">
        <f>VLOOKUP(F6,到货!A:M,3,0)</f>
        <v>#N/A</v>
      </c>
      <c r="D6" s="20" t="e">
        <f>VLOOKUP(F6,到货!A:M,4,0)</f>
        <v>#N/A</v>
      </c>
      <c r="E6" s="6" t="e">
        <f>VLOOKUP(F6,到货!A:M,5,0)</f>
        <v>#N/A</v>
      </c>
      <c r="H6" s="6" t="e">
        <f>VLOOKUP(F6,到货!A:M,13,0)</f>
        <v>#N/A</v>
      </c>
      <c r="I6" s="6" t="e">
        <f>VLOOKUP(F6,到货!A:M,8,0)</f>
        <v>#N/A</v>
      </c>
      <c r="J6" s="6" t="e">
        <f>VLOOKUP(F6,到货!A:M,12,0)</f>
        <v>#N/A</v>
      </c>
    </row>
    <row r="7" spans="1:11" ht="27" customHeight="1" x14ac:dyDescent="0.15">
      <c r="C7" s="6" t="e">
        <f>VLOOKUP(F7,到货!A:M,3,0)</f>
        <v>#N/A</v>
      </c>
      <c r="D7" s="20" t="e">
        <f>VLOOKUP(F7,到货!A:M,4,0)</f>
        <v>#N/A</v>
      </c>
      <c r="E7" s="6" t="e">
        <f>VLOOKUP(F7,到货!A:M,5,0)</f>
        <v>#N/A</v>
      </c>
      <c r="H7" s="6" t="e">
        <f>VLOOKUP(F7,到货!A:M,13,0)</f>
        <v>#N/A</v>
      </c>
      <c r="I7" s="6" t="e">
        <f>VLOOKUP(F7,到货!A:M,8,0)</f>
        <v>#N/A</v>
      </c>
      <c r="J7" s="6" t="e">
        <f>VLOOKUP(F7,到货!A:M,12,0)</f>
        <v>#N/A</v>
      </c>
    </row>
    <row r="8" spans="1:11" ht="27" customHeight="1" x14ac:dyDescent="0.15">
      <c r="C8" s="6" t="e">
        <f>VLOOKUP(F8,到货!A:M,3,0)</f>
        <v>#N/A</v>
      </c>
      <c r="D8" s="20" t="e">
        <f>VLOOKUP(F8,到货!A:M,4,0)</f>
        <v>#N/A</v>
      </c>
      <c r="E8" s="6" t="e">
        <f>VLOOKUP(F8,到货!A:M,5,0)</f>
        <v>#N/A</v>
      </c>
      <c r="H8" s="6" t="e">
        <f>VLOOKUP(F8,到货!A:M,13,0)</f>
        <v>#N/A</v>
      </c>
      <c r="I8" s="6" t="e">
        <f>VLOOKUP(F8,到货!A:M,8,0)</f>
        <v>#N/A</v>
      </c>
      <c r="J8" s="6" t="e">
        <f>VLOOKUP(F8,到货!A:M,12,0)</f>
        <v>#N/A</v>
      </c>
    </row>
    <row r="9" spans="1:11" ht="27" customHeight="1" x14ac:dyDescent="0.15">
      <c r="C9" s="6" t="e">
        <f>VLOOKUP(F9,到货!A:M,3,0)</f>
        <v>#N/A</v>
      </c>
      <c r="D9" s="20" t="e">
        <f>VLOOKUP(F9,到货!A:M,4,0)</f>
        <v>#N/A</v>
      </c>
      <c r="E9" s="6" t="e">
        <f>VLOOKUP(F9,到货!A:M,5,0)</f>
        <v>#N/A</v>
      </c>
      <c r="H9" s="6" t="e">
        <f>VLOOKUP(F9,到货!A:M,13,0)</f>
        <v>#N/A</v>
      </c>
      <c r="I9" s="6" t="e">
        <f>VLOOKUP(F9,到货!A:M,8,0)</f>
        <v>#N/A</v>
      </c>
      <c r="J9" s="6" t="e">
        <f>VLOOKUP(F9,到货!A:M,12,0)</f>
        <v>#N/A</v>
      </c>
    </row>
    <row r="10" spans="1:11" ht="27" customHeight="1" x14ac:dyDescent="0.15">
      <c r="C10" s="6" t="e">
        <f>VLOOKUP(F10,到货!A:M,3,0)</f>
        <v>#N/A</v>
      </c>
      <c r="D10" s="20" t="e">
        <f>VLOOKUP(F10,到货!A:M,4,0)</f>
        <v>#N/A</v>
      </c>
      <c r="E10" s="6" t="e">
        <f>VLOOKUP(F10,到货!A:M,5,0)</f>
        <v>#N/A</v>
      </c>
      <c r="H10" s="6" t="e">
        <f>VLOOKUP(F10,到货!A:M,13,0)</f>
        <v>#N/A</v>
      </c>
      <c r="I10" s="6" t="e">
        <f>VLOOKUP(F10,到货!A:M,8,0)</f>
        <v>#N/A</v>
      </c>
      <c r="J10" s="6" t="e">
        <f>VLOOKUP(F10,到货!A:M,12,0)</f>
        <v>#N/A</v>
      </c>
    </row>
    <row r="11" spans="1:11" ht="27" customHeight="1" x14ac:dyDescent="0.15">
      <c r="C11" s="6" t="e">
        <f>VLOOKUP(F11,到货!A:M,3,0)</f>
        <v>#N/A</v>
      </c>
      <c r="D11" s="20" t="e">
        <f>VLOOKUP(F11,到货!A:M,4,0)</f>
        <v>#N/A</v>
      </c>
      <c r="E11" s="6" t="e">
        <f>VLOOKUP(F11,到货!A:M,5,0)</f>
        <v>#N/A</v>
      </c>
      <c r="H11" s="6" t="e">
        <f>VLOOKUP(F11,到货!A:M,13,0)</f>
        <v>#N/A</v>
      </c>
      <c r="I11" s="6" t="e">
        <f>VLOOKUP(F11,到货!A:M,8,0)</f>
        <v>#N/A</v>
      </c>
      <c r="J11" s="6" t="e">
        <f>VLOOKUP(F11,到货!A:M,12,0)</f>
        <v>#N/A</v>
      </c>
    </row>
    <row r="12" spans="1:11" ht="27" customHeight="1" x14ac:dyDescent="0.15">
      <c r="C12" s="6" t="e">
        <f>VLOOKUP(F12,到货!A:M,3,0)</f>
        <v>#N/A</v>
      </c>
      <c r="D12" s="20" t="e">
        <f>VLOOKUP(F12,到货!A:M,4,0)</f>
        <v>#N/A</v>
      </c>
      <c r="E12" s="6" t="e">
        <f>VLOOKUP(F12,到货!A:M,5,0)</f>
        <v>#N/A</v>
      </c>
      <c r="H12" s="6" t="e">
        <f>VLOOKUP(F12,到货!A:M,13,0)</f>
        <v>#N/A</v>
      </c>
      <c r="I12" s="6" t="e">
        <f>VLOOKUP(F12,到货!A:M,8,0)</f>
        <v>#N/A</v>
      </c>
      <c r="J12" s="6" t="e">
        <f>VLOOKUP(F12,到货!A:M,12,0)</f>
        <v>#N/A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ySplit="2" topLeftCell="A3" activePane="bottomLeft" state="frozen"/>
      <selection pane="bottomLeft" activeCell="B12" sqref="B12"/>
    </sheetView>
  </sheetViews>
  <sheetFormatPr defaultRowHeight="27" customHeight="1" x14ac:dyDescent="0.15"/>
  <cols>
    <col min="1" max="1" width="15.5" style="6" customWidth="1"/>
    <col min="2" max="2" width="34.75" style="8" customWidth="1"/>
    <col min="3" max="3" width="15.125" style="6" customWidth="1"/>
    <col min="4" max="4" width="32.5" style="14" customWidth="1"/>
    <col min="5" max="6" width="10.25" style="6" customWidth="1"/>
    <col min="7" max="7" width="12.125" style="6" customWidth="1"/>
    <col min="8" max="16384" width="9" style="8"/>
  </cols>
  <sheetData>
    <row r="1" spans="1:8" s="3" customFormat="1" ht="35.1" customHeight="1" x14ac:dyDescent="0.15">
      <c r="A1" s="1"/>
      <c r="B1" s="2" t="s">
        <v>51</v>
      </c>
      <c r="C1" s="15"/>
      <c r="D1" s="12"/>
      <c r="E1" s="1"/>
      <c r="F1" s="1"/>
      <c r="G1" s="1"/>
    </row>
    <row r="2" spans="1:8" s="4" customFormat="1" ht="27" customHeight="1" x14ac:dyDescent="0.15">
      <c r="A2" s="4" t="s">
        <v>52</v>
      </c>
      <c r="B2" s="4" t="s">
        <v>53</v>
      </c>
      <c r="C2" s="4" t="s">
        <v>203</v>
      </c>
      <c r="D2" s="13" t="s">
        <v>1</v>
      </c>
      <c r="E2" s="4" t="s">
        <v>54</v>
      </c>
      <c r="F2" s="4" t="s">
        <v>55</v>
      </c>
      <c r="G2" s="4" t="s">
        <v>0</v>
      </c>
      <c r="H2" s="4" t="s">
        <v>9</v>
      </c>
    </row>
    <row r="3" spans="1:8" ht="27" customHeight="1" x14ac:dyDescent="0.15">
      <c r="A3" s="6" t="s">
        <v>56</v>
      </c>
      <c r="B3" s="8" t="s">
        <v>201</v>
      </c>
      <c r="C3" s="6" t="str">
        <f>VLOOKUP(G3,库存表!A:C,2,0)</f>
        <v>双美伊人</v>
      </c>
      <c r="D3" s="14" t="str">
        <f>VLOOKUP(G3,库存表!A:C,3,0)</f>
        <v>100g 水漾沁润洁面乳 彩盒</v>
      </c>
      <c r="E3" s="6">
        <v>1</v>
      </c>
      <c r="F3" s="6">
        <v>1.01</v>
      </c>
      <c r="G3" s="6" t="s">
        <v>57</v>
      </c>
    </row>
    <row r="4" spans="1:8" ht="27" customHeight="1" x14ac:dyDescent="0.15">
      <c r="A4" s="6" t="s">
        <v>56</v>
      </c>
      <c r="C4" s="6" t="str">
        <f>VLOOKUP(G4,库存表!A:C,2,0)</f>
        <v>双美伊人</v>
      </c>
      <c r="D4" s="14" t="str">
        <f>VLOOKUP(G4,库存表!A:C,3,0)</f>
        <v>100g 内托</v>
      </c>
      <c r="G4" s="6" t="s">
        <v>37</v>
      </c>
    </row>
    <row r="5" spans="1:8" ht="27" customHeight="1" x14ac:dyDescent="0.15">
      <c r="A5" s="6" t="s">
        <v>56</v>
      </c>
      <c r="C5" s="6" t="str">
        <f>VLOOKUP(G5,库存表!A:C,2,0)</f>
        <v>双美伊人</v>
      </c>
      <c r="D5" s="14" t="str">
        <f>VLOOKUP(G5,库存表!A:C,3,0)</f>
        <v>100g 水漾沁润洁面乳</v>
      </c>
      <c r="G5" s="6" t="s">
        <v>202</v>
      </c>
    </row>
    <row r="6" spans="1:8" ht="27" customHeight="1" x14ac:dyDescent="0.15">
      <c r="C6" s="6" t="e">
        <f>VLOOKUP(G6,库存表!A:C,2,0)</f>
        <v>#N/A</v>
      </c>
      <c r="D6" s="14" t="e">
        <f>VLOOKUP(G6,库存表!A:C,3,0)</f>
        <v>#N/A</v>
      </c>
    </row>
    <row r="7" spans="1:8" ht="27" customHeight="1" x14ac:dyDescent="0.15">
      <c r="C7" s="6" t="e">
        <f>VLOOKUP(G7,库存表!A:C,2,0)</f>
        <v>#N/A</v>
      </c>
      <c r="D7" s="14" t="e">
        <f>VLOOKUP(G7,库存表!A:C,3,0)</f>
        <v>#N/A</v>
      </c>
    </row>
    <row r="8" spans="1:8" ht="27" customHeight="1" x14ac:dyDescent="0.15">
      <c r="C8" s="6" t="e">
        <f>VLOOKUP(G8,库存表!A:C,2,0)</f>
        <v>#N/A</v>
      </c>
      <c r="D8" s="14" t="e">
        <f>VLOOKUP(G8,库存表!A:C,3,0)</f>
        <v>#N/A</v>
      </c>
    </row>
    <row r="9" spans="1:8" ht="27" customHeight="1" x14ac:dyDescent="0.15">
      <c r="C9" s="6" t="e">
        <f>VLOOKUP(G9,库存表!A:C,2,0)</f>
        <v>#N/A</v>
      </c>
      <c r="D9" s="14" t="e">
        <f>VLOOKUP(G9,库存表!A:C,3,0)</f>
        <v>#N/A</v>
      </c>
    </row>
    <row r="10" spans="1:8" ht="27" customHeight="1" x14ac:dyDescent="0.15">
      <c r="C10" s="6" t="e">
        <f>VLOOKUP(G10,库存表!A:C,2,0)</f>
        <v>#N/A</v>
      </c>
      <c r="D10" s="14" t="e">
        <f>VLOOKUP(G10,库存表!A:C,3,0)</f>
        <v>#N/A</v>
      </c>
    </row>
    <row r="11" spans="1:8" ht="27" customHeight="1" x14ac:dyDescent="0.15">
      <c r="C11" s="6" t="e">
        <f>VLOOKUP(G11,库存表!A:C,2,0)</f>
        <v>#N/A</v>
      </c>
      <c r="D11" s="14" t="e">
        <f>VLOOKUP(G11,库存表!A:C,3,0)</f>
        <v>#N/A</v>
      </c>
    </row>
    <row r="12" spans="1:8" ht="27" customHeight="1" x14ac:dyDescent="0.15">
      <c r="C12" s="6" t="e">
        <f>VLOOKUP(G12,库存表!A:C,2,0)</f>
        <v>#N/A</v>
      </c>
      <c r="D12" s="14" t="e">
        <f>VLOOKUP(G12,库存表!A:C,3,0)</f>
        <v>#N/A</v>
      </c>
    </row>
    <row r="13" spans="1:8" ht="27" customHeight="1" x14ac:dyDescent="0.15">
      <c r="C13" s="6" t="e">
        <f>VLOOKUP(G13,库存表!A:C,2,0)</f>
        <v>#N/A</v>
      </c>
      <c r="D13" s="14" t="e">
        <f>VLOOKUP(G13,库存表!A:C,3,0)</f>
        <v>#N/A</v>
      </c>
    </row>
    <row r="14" spans="1:8" ht="27" customHeight="1" x14ac:dyDescent="0.15">
      <c r="C14" s="6" t="e">
        <f>VLOOKUP(G14,库存表!A:C,2,0)</f>
        <v>#N/A</v>
      </c>
      <c r="D14" s="14" t="e">
        <f>VLOOKUP(G14,库存表!A:C,3,0)</f>
        <v>#N/A</v>
      </c>
    </row>
    <row r="15" spans="1:8" ht="27" customHeight="1" x14ac:dyDescent="0.15">
      <c r="C15" s="6" t="e">
        <f>VLOOKUP(G15,库存表!A:C,2,0)</f>
        <v>#N/A</v>
      </c>
      <c r="D15" s="14" t="e">
        <f>VLOOKUP(G15,库存表!A:C,3,0)</f>
        <v>#N/A</v>
      </c>
    </row>
    <row r="16" spans="1:8" ht="27" customHeight="1" x14ac:dyDescent="0.15">
      <c r="C16" s="6" t="e">
        <f>VLOOKUP(G16,库存表!A:C,2,0)</f>
        <v>#N/A</v>
      </c>
      <c r="D16" s="14" t="e">
        <f>VLOOKUP(G16,库存表!A:C,3,0)</f>
        <v>#N/A</v>
      </c>
    </row>
    <row r="17" spans="3:4" ht="27" customHeight="1" x14ac:dyDescent="0.15">
      <c r="C17" s="6" t="e">
        <f>VLOOKUP(G17,库存表!A:C,2,0)</f>
        <v>#N/A</v>
      </c>
      <c r="D17" s="14" t="e">
        <f>VLOOKUP(G17,库存表!A:C,3,0)</f>
        <v>#N/A</v>
      </c>
    </row>
    <row r="18" spans="3:4" ht="27" customHeight="1" x14ac:dyDescent="0.15">
      <c r="C18" s="6" t="e">
        <f>VLOOKUP(G18,库存表!A:C,2,0)</f>
        <v>#N/A</v>
      </c>
      <c r="D18" s="14" t="e">
        <f>VLOOKUP(G18,库存表!A:C,3,0)</f>
        <v>#N/A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5"/>
  <sheetViews>
    <sheetView workbookViewId="0">
      <pane ySplit="2" topLeftCell="A3" activePane="bottomLeft" state="frozen"/>
      <selection pane="bottomLeft" activeCell="C19" sqref="C19"/>
    </sheetView>
  </sheetViews>
  <sheetFormatPr defaultRowHeight="27" customHeight="1" x14ac:dyDescent="0.15"/>
  <cols>
    <col min="1" max="1" width="9.75" style="6" customWidth="1"/>
    <col min="2" max="2" width="12.75" style="6" customWidth="1"/>
    <col min="3" max="3" width="41.375" style="8" customWidth="1"/>
    <col min="4" max="7" width="10" style="6" customWidth="1"/>
    <col min="8" max="8" width="9" style="8"/>
    <col min="9" max="11" width="9" style="6"/>
    <col min="12" max="16384" width="9" style="8"/>
  </cols>
  <sheetData>
    <row r="1" spans="1:17" s="3" customFormat="1" ht="35.1" customHeight="1" x14ac:dyDescent="0.15">
      <c r="A1" s="1"/>
      <c r="B1" s="3" t="s">
        <v>204</v>
      </c>
      <c r="D1" s="1"/>
      <c r="E1" s="1"/>
      <c r="F1" s="1"/>
      <c r="G1" s="1"/>
      <c r="I1" s="1"/>
      <c r="J1" s="1"/>
      <c r="K1" s="1"/>
    </row>
    <row r="2" spans="1:17" s="4" customFormat="1" ht="27" customHeight="1" x14ac:dyDescent="0.15">
      <c r="A2" s="4" t="s">
        <v>0</v>
      </c>
      <c r="B2" s="4" t="s">
        <v>2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58</v>
      </c>
      <c r="J2" s="4" t="s">
        <v>8</v>
      </c>
      <c r="K2" s="4" t="s">
        <v>48</v>
      </c>
      <c r="L2" s="4" t="s">
        <v>10</v>
      </c>
      <c r="M2" s="4" t="s">
        <v>11</v>
      </c>
      <c r="N2" s="4" t="s">
        <v>14</v>
      </c>
      <c r="O2" s="4" t="s">
        <v>12</v>
      </c>
      <c r="P2" s="4" t="s">
        <v>13</v>
      </c>
      <c r="Q2" s="4" t="s">
        <v>9</v>
      </c>
    </row>
    <row r="3" spans="1:17" ht="27" customHeight="1" x14ac:dyDescent="0.15">
      <c r="A3" s="6" t="s">
        <v>35</v>
      </c>
      <c r="B3" s="6" t="s">
        <v>120</v>
      </c>
      <c r="C3" s="8" t="s">
        <v>121</v>
      </c>
      <c r="D3" s="6">
        <v>500</v>
      </c>
      <c r="I3" s="6" t="s">
        <v>59</v>
      </c>
      <c r="J3" s="6" t="s">
        <v>46</v>
      </c>
      <c r="K3" s="6" t="s">
        <v>47</v>
      </c>
    </row>
    <row r="4" spans="1:17" ht="27" customHeight="1" x14ac:dyDescent="0.15">
      <c r="A4" s="6" t="s">
        <v>37</v>
      </c>
      <c r="B4" s="6" t="s">
        <v>120</v>
      </c>
      <c r="C4" s="8" t="s">
        <v>122</v>
      </c>
      <c r="D4" s="6">
        <v>500</v>
      </c>
      <c r="I4" s="6" t="s">
        <v>59</v>
      </c>
      <c r="J4" s="6" t="s">
        <v>64</v>
      </c>
      <c r="K4" s="6" t="s">
        <v>47</v>
      </c>
    </row>
    <row r="5" spans="1:17" ht="27" customHeight="1" x14ac:dyDescent="0.15">
      <c r="A5" s="6" t="s">
        <v>38</v>
      </c>
      <c r="B5" s="6" t="s">
        <v>120</v>
      </c>
      <c r="C5" s="8" t="s">
        <v>123</v>
      </c>
      <c r="D5" s="6">
        <v>500</v>
      </c>
      <c r="I5" s="6" t="s">
        <v>59</v>
      </c>
      <c r="J5" s="6" t="s">
        <v>46</v>
      </c>
      <c r="K5" s="6" t="s">
        <v>47</v>
      </c>
    </row>
    <row r="6" spans="1:17" ht="27" customHeight="1" x14ac:dyDescent="0.15">
      <c r="A6" s="6" t="s">
        <v>39</v>
      </c>
      <c r="B6" s="6" t="s">
        <v>120</v>
      </c>
      <c r="C6" s="8" t="s">
        <v>124</v>
      </c>
      <c r="D6" s="6">
        <v>500</v>
      </c>
      <c r="I6" s="6" t="s">
        <v>59</v>
      </c>
      <c r="J6" s="6" t="s">
        <v>36</v>
      </c>
      <c r="K6" s="6" t="s">
        <v>47</v>
      </c>
    </row>
    <row r="7" spans="1:17" ht="27" customHeight="1" x14ac:dyDescent="0.15">
      <c r="A7" s="6" t="s">
        <v>40</v>
      </c>
      <c r="B7" s="6" t="s">
        <v>120</v>
      </c>
      <c r="C7" s="8" t="s">
        <v>125</v>
      </c>
      <c r="D7" s="6">
        <v>500</v>
      </c>
      <c r="I7" s="6" t="s">
        <v>59</v>
      </c>
      <c r="J7" s="6" t="s">
        <v>46</v>
      </c>
      <c r="K7" s="6" t="s">
        <v>47</v>
      </c>
    </row>
    <row r="8" spans="1:17" ht="27" customHeight="1" x14ac:dyDescent="0.15">
      <c r="A8" s="6" t="s">
        <v>41</v>
      </c>
      <c r="B8" s="6" t="s">
        <v>120</v>
      </c>
      <c r="C8" s="8" t="s">
        <v>126</v>
      </c>
      <c r="D8" s="6">
        <v>500</v>
      </c>
      <c r="I8" s="6" t="s">
        <v>59</v>
      </c>
      <c r="J8" s="6" t="s">
        <v>153</v>
      </c>
      <c r="K8" s="6" t="s">
        <v>47</v>
      </c>
    </row>
    <row r="9" spans="1:17" ht="27" customHeight="1" x14ac:dyDescent="0.15">
      <c r="A9" s="6" t="s">
        <v>42</v>
      </c>
      <c r="B9" s="6" t="s">
        <v>120</v>
      </c>
      <c r="C9" s="8" t="s">
        <v>175</v>
      </c>
      <c r="D9" s="6">
        <v>500</v>
      </c>
      <c r="I9" s="6" t="s">
        <v>59</v>
      </c>
      <c r="J9" s="6" t="s">
        <v>44</v>
      </c>
      <c r="K9" s="6" t="s">
        <v>47</v>
      </c>
    </row>
    <row r="10" spans="1:17" ht="27" customHeight="1" x14ac:dyDescent="0.15">
      <c r="A10" s="6" t="s">
        <v>43</v>
      </c>
      <c r="B10" s="6" t="s">
        <v>120</v>
      </c>
      <c r="C10" s="8" t="s">
        <v>176</v>
      </c>
      <c r="D10" s="6">
        <v>500</v>
      </c>
      <c r="I10" s="6" t="s">
        <v>59</v>
      </c>
      <c r="J10" s="6" t="s">
        <v>44</v>
      </c>
      <c r="K10" s="6" t="s">
        <v>47</v>
      </c>
    </row>
    <row r="11" spans="1:17" ht="27" customHeight="1" x14ac:dyDescent="0.15">
      <c r="A11" s="6" t="s">
        <v>49</v>
      </c>
      <c r="B11" s="6" t="s">
        <v>120</v>
      </c>
      <c r="C11" s="8" t="s">
        <v>151</v>
      </c>
      <c r="D11" s="6">
        <v>500</v>
      </c>
      <c r="I11" s="6" t="s">
        <v>59</v>
      </c>
      <c r="J11" s="6" t="s">
        <v>152</v>
      </c>
      <c r="K11" s="6" t="s">
        <v>47</v>
      </c>
    </row>
    <row r="12" spans="1:17" ht="27" customHeight="1" x14ac:dyDescent="0.15">
      <c r="A12" s="6" t="s">
        <v>160</v>
      </c>
      <c r="B12" s="6" t="s">
        <v>154</v>
      </c>
      <c r="C12" s="8" t="s">
        <v>155</v>
      </c>
      <c r="D12" s="6">
        <v>500</v>
      </c>
      <c r="I12" s="6" t="s">
        <v>59</v>
      </c>
      <c r="J12" s="6" t="s">
        <v>156</v>
      </c>
      <c r="K12" s="6" t="s">
        <v>157</v>
      </c>
    </row>
    <row r="13" spans="1:17" ht="27" customHeight="1" x14ac:dyDescent="0.15">
      <c r="A13" s="6" t="s">
        <v>161</v>
      </c>
      <c r="B13" s="6" t="s">
        <v>154</v>
      </c>
      <c r="C13" s="8" t="s">
        <v>159</v>
      </c>
      <c r="D13" s="6">
        <v>500</v>
      </c>
      <c r="I13" s="6" t="s">
        <v>59</v>
      </c>
      <c r="J13" s="6" t="s">
        <v>158</v>
      </c>
      <c r="K13" s="6" t="s">
        <v>157</v>
      </c>
    </row>
    <row r="14" spans="1:17" ht="27" customHeight="1" x14ac:dyDescent="0.15">
      <c r="A14" s="6" t="s">
        <v>162</v>
      </c>
      <c r="B14" s="6" t="s">
        <v>154</v>
      </c>
      <c r="C14" s="8" t="s">
        <v>163</v>
      </c>
      <c r="D14" s="6">
        <v>500</v>
      </c>
      <c r="I14" s="6" t="s">
        <v>167</v>
      </c>
      <c r="J14" s="6" t="s">
        <v>164</v>
      </c>
      <c r="K14" s="6" t="s">
        <v>157</v>
      </c>
    </row>
    <row r="15" spans="1:17" ht="27" customHeight="1" x14ac:dyDescent="0.15">
      <c r="A15" s="6" t="s">
        <v>165</v>
      </c>
      <c r="B15" s="6" t="s">
        <v>120</v>
      </c>
      <c r="C15" s="8" t="s">
        <v>177</v>
      </c>
      <c r="D15" s="6">
        <v>500</v>
      </c>
      <c r="I15" s="6" t="s">
        <v>167</v>
      </c>
      <c r="J15" s="6" t="s">
        <v>166</v>
      </c>
      <c r="K15" s="6" t="s">
        <v>157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ySplit="2" topLeftCell="A3" activePane="bottomLeft" state="frozen"/>
      <selection pane="bottomLeft" activeCell="E7" sqref="E7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1.875" style="6" customWidth="1"/>
    <col min="4" max="4" width="37.125" style="14" customWidth="1"/>
    <col min="5" max="5" width="10" style="6" customWidth="1"/>
    <col min="6" max="6" width="12.625" style="14" customWidth="1"/>
    <col min="7" max="7" width="14.75" style="14" customWidth="1"/>
    <col min="8" max="9" width="10.25" style="6" customWidth="1"/>
    <col min="10" max="10" width="13.375" style="17" customWidth="1"/>
    <col min="11" max="14" width="10.25" style="8" customWidth="1"/>
    <col min="15" max="16384" width="9" style="8"/>
  </cols>
  <sheetData>
    <row r="1" spans="1:15" s="3" customFormat="1" ht="35.1" customHeight="1" x14ac:dyDescent="0.15">
      <c r="A1" s="1"/>
      <c r="B1" s="2" t="s">
        <v>45</v>
      </c>
      <c r="C1" s="1"/>
      <c r="D1" s="12"/>
      <c r="E1" s="1"/>
      <c r="F1" s="12"/>
      <c r="G1" s="12"/>
      <c r="H1" s="1"/>
      <c r="I1" s="1"/>
      <c r="J1" s="15"/>
    </row>
    <row r="2" spans="1:15" s="4" customFormat="1" ht="27" customHeight="1" x14ac:dyDescent="0.15">
      <c r="A2" s="4" t="s">
        <v>15</v>
      </c>
      <c r="B2" s="16" t="s">
        <v>27</v>
      </c>
      <c r="C2" s="4" t="s">
        <v>16</v>
      </c>
      <c r="D2" s="4" t="s">
        <v>1</v>
      </c>
      <c r="E2" s="4" t="s">
        <v>19</v>
      </c>
      <c r="F2" s="4" t="s">
        <v>128</v>
      </c>
      <c r="G2" s="4" t="s">
        <v>129</v>
      </c>
      <c r="H2" s="4" t="s">
        <v>100</v>
      </c>
      <c r="I2" s="4" t="s">
        <v>95</v>
      </c>
      <c r="J2" s="16" t="s">
        <v>96</v>
      </c>
      <c r="K2" s="4" t="s">
        <v>97</v>
      </c>
      <c r="L2" s="4" t="s">
        <v>98</v>
      </c>
      <c r="M2" s="4" t="s">
        <v>99</v>
      </c>
      <c r="N2" s="4" t="s">
        <v>24</v>
      </c>
      <c r="O2" s="4" t="s">
        <v>9</v>
      </c>
    </row>
    <row r="3" spans="1:15" ht="27" customHeight="1" x14ac:dyDescent="0.15">
      <c r="A3" s="6" t="s">
        <v>169</v>
      </c>
      <c r="B3" s="17">
        <v>44453</v>
      </c>
      <c r="C3" s="6" t="str">
        <f>VLOOKUP(H3,库存表!A:C,2,0)</f>
        <v>双美伊人</v>
      </c>
      <c r="D3" s="14" t="str">
        <f>VLOOKUP(H3,库存表!A:C,3,0)</f>
        <v>100g 水漾沁润洁面乳 彩盒</v>
      </c>
      <c r="E3" s="6">
        <v>3000</v>
      </c>
      <c r="F3" s="14" t="s">
        <v>172</v>
      </c>
      <c r="G3" s="14" t="s">
        <v>173</v>
      </c>
      <c r="H3" s="6" t="s">
        <v>57</v>
      </c>
      <c r="I3" s="6" t="s">
        <v>171</v>
      </c>
      <c r="J3" s="17">
        <v>44457</v>
      </c>
      <c r="K3" s="6">
        <v>3000</v>
      </c>
    </row>
    <row r="4" spans="1:15" ht="27" customHeight="1" x14ac:dyDescent="0.15">
      <c r="A4" s="6" t="s">
        <v>170</v>
      </c>
      <c r="B4" s="17">
        <v>44453</v>
      </c>
      <c r="C4" s="6" t="str">
        <f>VLOOKUP(H4,库存表!A:C,2,0)</f>
        <v>双美伊人</v>
      </c>
      <c r="D4" s="14" t="str">
        <f>VLOOKUP(H4,库存表!A:C,3,0)</f>
        <v>100g 内托</v>
      </c>
      <c r="E4" s="6">
        <v>3000</v>
      </c>
      <c r="F4" s="14" t="s">
        <v>172</v>
      </c>
      <c r="G4" s="14" t="s">
        <v>173</v>
      </c>
      <c r="H4" s="6" t="s">
        <v>37</v>
      </c>
      <c r="I4" s="6" t="s">
        <v>171</v>
      </c>
      <c r="J4" s="17">
        <v>44458</v>
      </c>
      <c r="K4" s="6">
        <v>3000</v>
      </c>
    </row>
    <row r="5" spans="1:15" ht="27" customHeight="1" x14ac:dyDescent="0.15">
      <c r="C5" s="6" t="e">
        <f>VLOOKUP(H5,库存表!A:C,2,0)</f>
        <v>#N/A</v>
      </c>
      <c r="D5" s="14" t="e">
        <f>VLOOKUP(H5,库存表!A:C,3,0)</f>
        <v>#N/A</v>
      </c>
    </row>
    <row r="6" spans="1:15" ht="27" customHeight="1" x14ac:dyDescent="0.15">
      <c r="C6" s="6" t="e">
        <f>VLOOKUP(H6,库存表!A:C,2,0)</f>
        <v>#N/A</v>
      </c>
      <c r="D6" s="14" t="e">
        <f>VLOOKUP(H6,库存表!A:C,3,0)</f>
        <v>#N/A</v>
      </c>
    </row>
    <row r="7" spans="1:15" ht="27" customHeight="1" x14ac:dyDescent="0.15">
      <c r="C7" s="6" t="e">
        <f>VLOOKUP(H7,库存表!A:C,2,0)</f>
        <v>#N/A</v>
      </c>
      <c r="D7" s="14" t="e">
        <f>VLOOKUP(H7,库存表!A:C,3,0)</f>
        <v>#N/A</v>
      </c>
    </row>
    <row r="8" spans="1:15" ht="27" customHeight="1" x14ac:dyDescent="0.15">
      <c r="C8" s="6" t="e">
        <f>VLOOKUP(H8,库存表!A:C,2,0)</f>
        <v>#N/A</v>
      </c>
      <c r="D8" s="14" t="e">
        <f>VLOOKUP(H8,库存表!A:C,3,0)</f>
        <v>#N/A</v>
      </c>
    </row>
    <row r="9" spans="1:15" ht="27" customHeight="1" x14ac:dyDescent="0.15">
      <c r="C9" s="6" t="e">
        <f>VLOOKUP(H9,库存表!A:C,2,0)</f>
        <v>#N/A</v>
      </c>
      <c r="D9" s="14" t="e">
        <f>VLOOKUP(H9,库存表!A:C,3,0)</f>
        <v>#N/A</v>
      </c>
    </row>
    <row r="10" spans="1:15" ht="27" customHeight="1" x14ac:dyDescent="0.15">
      <c r="C10" s="6" t="e">
        <f>VLOOKUP(H10,库存表!A:C,2,0)</f>
        <v>#N/A</v>
      </c>
      <c r="D10" s="14" t="e">
        <f>VLOOKUP(H10,库存表!A:C,3,0)</f>
        <v>#N/A</v>
      </c>
    </row>
    <row r="11" spans="1:15" ht="27" customHeight="1" x14ac:dyDescent="0.15">
      <c r="C11" s="6" t="e">
        <f>VLOOKUP(H11,库存表!A:C,2,0)</f>
        <v>#N/A</v>
      </c>
      <c r="D11" s="14" t="e">
        <f>VLOOKUP(H11,库存表!A:C,3,0)</f>
        <v>#N/A</v>
      </c>
    </row>
    <row r="12" spans="1:15" ht="27" customHeight="1" x14ac:dyDescent="0.15">
      <c r="C12" s="6" t="e">
        <f>VLOOKUP(H12,库存表!A:C,2,0)</f>
        <v>#N/A</v>
      </c>
      <c r="D12" s="14" t="e">
        <f>VLOOKUP(H12,库存表!A:C,3,0)</f>
        <v>#N/A</v>
      </c>
    </row>
    <row r="13" spans="1:15" ht="27" customHeight="1" x14ac:dyDescent="0.15">
      <c r="C13" s="6" t="e">
        <f>VLOOKUP(H13,库存表!A:C,2,0)</f>
        <v>#N/A</v>
      </c>
      <c r="D13" s="14" t="e">
        <f>VLOOKUP(H13,库存表!A:C,3,0)</f>
        <v>#N/A</v>
      </c>
    </row>
    <row r="14" spans="1:15" ht="27" customHeight="1" x14ac:dyDescent="0.15">
      <c r="C14" s="6" t="e">
        <f>VLOOKUP(H14,库存表!A:C,2,0)</f>
        <v>#N/A</v>
      </c>
      <c r="D14" s="14" t="e">
        <f>VLOOKUP(H14,库存表!A:C,3,0)</f>
        <v>#N/A</v>
      </c>
    </row>
    <row r="15" spans="1:15" ht="27" customHeight="1" x14ac:dyDescent="0.15">
      <c r="C15" s="6" t="e">
        <f>VLOOKUP(H15,库存表!A:C,2,0)</f>
        <v>#N/A</v>
      </c>
      <c r="D15" s="14" t="e">
        <f>VLOOKUP(H15,库存表!A:C,3,0)</f>
        <v>#N/A</v>
      </c>
    </row>
    <row r="16" spans="1:15" ht="27" customHeight="1" x14ac:dyDescent="0.15">
      <c r="C16" s="6" t="e">
        <f>VLOOKUP(H16,库存表!A:C,2,0)</f>
        <v>#N/A</v>
      </c>
      <c r="D16" s="14" t="e">
        <f>VLOOKUP(H16,库存表!A:C,3,0)</f>
        <v>#N/A</v>
      </c>
    </row>
    <row r="17" spans="3:4" ht="27" customHeight="1" x14ac:dyDescent="0.15">
      <c r="C17" s="6" t="e">
        <f>VLOOKUP(H17,库存表!A:C,2,0)</f>
        <v>#N/A</v>
      </c>
      <c r="D17" s="14" t="e">
        <f>VLOOKUP(H17,库存表!A:C,3,0)</f>
        <v>#N/A</v>
      </c>
    </row>
    <row r="18" spans="3:4" ht="27" customHeight="1" x14ac:dyDescent="0.15">
      <c r="C18" s="6" t="e">
        <f>VLOOKUP(H18,库存表!A:C,2,0)</f>
        <v>#N/A</v>
      </c>
      <c r="D18" s="14" t="e">
        <f>VLOOKUP(H18,库存表!A:C,3,0)</f>
        <v>#N/A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2" topLeftCell="A3" activePane="bottomLeft" state="frozen"/>
      <selection pane="bottomLeft" activeCell="B19" sqref="B19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1.875" style="6" customWidth="1"/>
    <col min="4" max="4" width="25.125" style="6" customWidth="1"/>
    <col min="5" max="5" width="9.25" style="6" customWidth="1"/>
    <col min="6" max="6" width="15.375" style="6" customWidth="1"/>
    <col min="7" max="7" width="11.75" style="6" customWidth="1"/>
    <col min="8" max="11" width="10.25" style="6" customWidth="1"/>
    <col min="12" max="12" width="15.25" style="6" customWidth="1"/>
    <col min="13" max="13" width="10.25" style="6" customWidth="1"/>
    <col min="14" max="16384" width="9" style="8"/>
  </cols>
  <sheetData>
    <row r="1" spans="1:14" s="3" customFormat="1" ht="35.1" customHeight="1" x14ac:dyDescent="0.15">
      <c r="A1" s="1"/>
      <c r="B1" s="2" t="s">
        <v>101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4" customFormat="1" ht="27" customHeight="1" x14ac:dyDescent="0.15">
      <c r="A2" s="4" t="s">
        <v>102</v>
      </c>
      <c r="B2" s="16" t="s">
        <v>103</v>
      </c>
      <c r="C2" s="4" t="s">
        <v>108</v>
      </c>
      <c r="D2" s="4" t="s">
        <v>104</v>
      </c>
      <c r="E2" s="4" t="s">
        <v>105</v>
      </c>
      <c r="F2" s="4" t="s">
        <v>106</v>
      </c>
      <c r="G2" s="4" t="s">
        <v>128</v>
      </c>
      <c r="H2" s="4" t="s">
        <v>109</v>
      </c>
      <c r="I2" s="4" t="s">
        <v>110</v>
      </c>
      <c r="J2" s="4" t="s">
        <v>111</v>
      </c>
      <c r="K2" s="4" t="s">
        <v>107</v>
      </c>
      <c r="L2" s="4" t="s">
        <v>113</v>
      </c>
      <c r="M2" s="4" t="s">
        <v>112</v>
      </c>
      <c r="N2" s="4" t="s">
        <v>9</v>
      </c>
    </row>
    <row r="3" spans="1:14" ht="27" customHeight="1" x14ac:dyDescent="0.15">
      <c r="A3" s="6" t="s">
        <v>174</v>
      </c>
      <c r="B3" s="17">
        <f>DATE(CODE(LEFT(A3))+1951,CODE(MID(A3,2,1))-64,MID(A3,3,2))</f>
        <v>44463</v>
      </c>
      <c r="C3" s="6" t="str">
        <f>VLOOKUP(L3,采购!A:I,3,0)</f>
        <v>双美伊人</v>
      </c>
      <c r="D3" s="6" t="str">
        <f>VLOOKUP(L3,采购!A:I,4,0)</f>
        <v>100g 水漾沁润洁面乳 彩盒</v>
      </c>
      <c r="E3" s="6">
        <f>1030*3</f>
        <v>3090</v>
      </c>
      <c r="F3" s="6" t="s">
        <v>183</v>
      </c>
      <c r="G3" s="6" t="s">
        <v>185</v>
      </c>
      <c r="H3" s="6" t="str">
        <f>VLOOKUP(L3,采购!A:I,9,0)</f>
        <v>创亿</v>
      </c>
      <c r="I3" s="6" t="str">
        <f>IFERROR(VLOOKUP(A3,IQC放行记录!A:I,9,0)&amp;"","待检")</f>
        <v>合格</v>
      </c>
      <c r="J3" s="6">
        <f>SUMIF(采购入库!G:G,A3,采购入库!E:E)</f>
        <v>3090</v>
      </c>
      <c r="K3" s="6" t="str">
        <f>IF(AND(E3&gt;0,J3=E3),"完结","待跟进")</f>
        <v>完结</v>
      </c>
      <c r="L3" s="6" t="s">
        <v>168</v>
      </c>
      <c r="M3" s="6" t="str">
        <f>VLOOKUP(L3,采购!A:I,8,0)</f>
        <v>B0001</v>
      </c>
    </row>
    <row r="4" spans="1:14" ht="27" customHeight="1" x14ac:dyDescent="0.15">
      <c r="A4" s="6" t="s">
        <v>178</v>
      </c>
      <c r="B4" s="17">
        <f t="shared" ref="B4:B18" si="0">DATE(CODE(LEFT(A4))+1951,CODE(MID(A4,2,1))-64,MID(A4,3,2))</f>
        <v>44463</v>
      </c>
      <c r="C4" s="6" t="str">
        <f>VLOOKUP(L4,采购!A:I,3,0)</f>
        <v>双美伊人</v>
      </c>
      <c r="D4" s="6" t="str">
        <f>VLOOKUP(L4,采购!A:I,4,0)</f>
        <v>100g 内托</v>
      </c>
      <c r="E4" s="6">
        <f>2050+1010</f>
        <v>3060</v>
      </c>
      <c r="F4" s="6" t="s">
        <v>184</v>
      </c>
      <c r="H4" s="6" t="str">
        <f>VLOOKUP(L4,采购!A:I,9,0)</f>
        <v>创亿</v>
      </c>
      <c r="I4" s="6" t="str">
        <f>IFERROR(VLOOKUP(A4,IQC放行记录!A:I,9,0)&amp;"","待检")</f>
        <v>合格</v>
      </c>
      <c r="J4" s="6">
        <f>SUMIF(采购入库!G:G,A4,采购入库!E:E)</f>
        <v>3060</v>
      </c>
      <c r="K4" s="6" t="str">
        <f t="shared" ref="K4:K18" si="1">IF(AND(E4&gt;0,J4=E4),"完结","待跟进")</f>
        <v>完结</v>
      </c>
      <c r="L4" s="6" t="s">
        <v>170</v>
      </c>
      <c r="M4" s="6" t="str">
        <f>VLOOKUP(L4,采购!A:I,8,0)</f>
        <v>B0002</v>
      </c>
    </row>
    <row r="5" spans="1:14" ht="27" customHeight="1" x14ac:dyDescent="0.15">
      <c r="B5" s="17" t="e">
        <f t="shared" si="0"/>
        <v>#VALUE!</v>
      </c>
      <c r="C5" s="6" t="e">
        <f>VLOOKUP(L5,采购!A:I,3,0)</f>
        <v>#N/A</v>
      </c>
      <c r="D5" s="6" t="e">
        <f>VLOOKUP(L5,采购!A:I,4,0)</f>
        <v>#N/A</v>
      </c>
      <c r="H5" s="6" t="e">
        <f>VLOOKUP(L5,采购!A:I,9,0)</f>
        <v>#N/A</v>
      </c>
      <c r="I5" s="6" t="str">
        <f>IFERROR(VLOOKUP(A5,IQC放行记录!A:I,9,0)&amp;"","待检")</f>
        <v>待检</v>
      </c>
      <c r="J5" s="6">
        <f>SUMIF(采购入库!G:G,A5,采购入库!E:E)</f>
        <v>0</v>
      </c>
      <c r="K5" s="6" t="str">
        <f t="shared" si="1"/>
        <v>待跟进</v>
      </c>
      <c r="M5" s="6" t="e">
        <f>VLOOKUP(L5,采购!A:I,8,0)</f>
        <v>#N/A</v>
      </c>
    </row>
    <row r="6" spans="1:14" ht="27" customHeight="1" x14ac:dyDescent="0.15">
      <c r="B6" s="17" t="e">
        <f t="shared" si="0"/>
        <v>#VALUE!</v>
      </c>
      <c r="C6" s="6" t="e">
        <f>VLOOKUP(L6,采购!A:I,3,0)</f>
        <v>#N/A</v>
      </c>
      <c r="D6" s="6" t="e">
        <f>VLOOKUP(L6,采购!A:I,4,0)</f>
        <v>#N/A</v>
      </c>
      <c r="H6" s="6" t="e">
        <f>VLOOKUP(L6,采购!A:I,9,0)</f>
        <v>#N/A</v>
      </c>
      <c r="I6" s="6" t="str">
        <f>IFERROR(VLOOKUP(A6,IQC放行记录!A:I,9,0)&amp;"","待检")</f>
        <v>待检</v>
      </c>
      <c r="J6" s="6">
        <f>SUMIF(采购入库!G:G,A6,采购入库!E:E)</f>
        <v>0</v>
      </c>
      <c r="K6" s="6" t="str">
        <f t="shared" si="1"/>
        <v>待跟进</v>
      </c>
      <c r="M6" s="6" t="e">
        <f>VLOOKUP(L6,采购!A:I,8,0)</f>
        <v>#N/A</v>
      </c>
    </row>
    <row r="7" spans="1:14" ht="27" customHeight="1" x14ac:dyDescent="0.15">
      <c r="B7" s="17" t="e">
        <f t="shared" si="0"/>
        <v>#VALUE!</v>
      </c>
      <c r="C7" s="6" t="e">
        <f>VLOOKUP(L7,采购!A:I,3,0)</f>
        <v>#N/A</v>
      </c>
      <c r="D7" s="6" t="e">
        <f>VLOOKUP(L7,采购!A:I,4,0)</f>
        <v>#N/A</v>
      </c>
      <c r="H7" s="6" t="e">
        <f>VLOOKUP(L7,采购!A:I,9,0)</f>
        <v>#N/A</v>
      </c>
      <c r="I7" s="6" t="str">
        <f>IFERROR(VLOOKUP(A7,IQC放行记录!A:I,9,0)&amp;"","待检")</f>
        <v>待检</v>
      </c>
      <c r="J7" s="6">
        <f>SUMIF(采购入库!G:G,A7,采购入库!E:E)</f>
        <v>0</v>
      </c>
      <c r="K7" s="6" t="str">
        <f t="shared" si="1"/>
        <v>待跟进</v>
      </c>
      <c r="M7" s="6" t="e">
        <f>VLOOKUP(L7,采购!A:I,8,0)</f>
        <v>#N/A</v>
      </c>
    </row>
    <row r="8" spans="1:14" ht="27" customHeight="1" x14ac:dyDescent="0.15">
      <c r="B8" s="17" t="e">
        <f t="shared" si="0"/>
        <v>#VALUE!</v>
      </c>
      <c r="C8" s="6" t="e">
        <f>VLOOKUP(L8,采购!A:I,3,0)</f>
        <v>#N/A</v>
      </c>
      <c r="D8" s="6" t="e">
        <f>VLOOKUP(L8,采购!A:I,4,0)</f>
        <v>#N/A</v>
      </c>
      <c r="H8" s="6" t="e">
        <f>VLOOKUP(L8,采购!A:I,9,0)</f>
        <v>#N/A</v>
      </c>
      <c r="I8" s="6" t="str">
        <f>IFERROR(VLOOKUP(A8,IQC放行记录!A:I,9,0)&amp;"","待检")</f>
        <v>待检</v>
      </c>
      <c r="J8" s="6">
        <f>SUMIF(采购入库!G:G,A8,采购入库!E:E)</f>
        <v>0</v>
      </c>
      <c r="K8" s="6" t="str">
        <f t="shared" si="1"/>
        <v>待跟进</v>
      </c>
      <c r="M8" s="6" t="e">
        <f>VLOOKUP(L8,采购!A:I,8,0)</f>
        <v>#N/A</v>
      </c>
    </row>
    <row r="9" spans="1:14" ht="27" customHeight="1" x14ac:dyDescent="0.15">
      <c r="B9" s="17" t="e">
        <f t="shared" si="0"/>
        <v>#VALUE!</v>
      </c>
      <c r="C9" s="6" t="e">
        <f>VLOOKUP(L9,采购!A:I,3,0)</f>
        <v>#N/A</v>
      </c>
      <c r="D9" s="6" t="e">
        <f>VLOOKUP(L9,采购!A:I,4,0)</f>
        <v>#N/A</v>
      </c>
      <c r="H9" s="6" t="e">
        <f>VLOOKUP(L9,采购!A:I,9,0)</f>
        <v>#N/A</v>
      </c>
      <c r="I9" s="6" t="str">
        <f>IFERROR(VLOOKUP(A9,IQC放行记录!A:I,9,0)&amp;"","待检")</f>
        <v>待检</v>
      </c>
      <c r="J9" s="6">
        <f>SUMIF(采购入库!G:G,A9,采购入库!E:E)</f>
        <v>0</v>
      </c>
      <c r="K9" s="6" t="str">
        <f t="shared" si="1"/>
        <v>待跟进</v>
      </c>
      <c r="M9" s="6" t="e">
        <f>VLOOKUP(L9,采购!A:I,8,0)</f>
        <v>#N/A</v>
      </c>
    </row>
    <row r="10" spans="1:14" ht="27" customHeight="1" x14ac:dyDescent="0.15">
      <c r="B10" s="17" t="e">
        <f t="shared" si="0"/>
        <v>#VALUE!</v>
      </c>
      <c r="C10" s="6" t="e">
        <f>VLOOKUP(L10,采购!A:I,3,0)</f>
        <v>#N/A</v>
      </c>
      <c r="D10" s="6" t="e">
        <f>VLOOKUP(L10,采购!A:I,4,0)</f>
        <v>#N/A</v>
      </c>
      <c r="H10" s="6" t="e">
        <f>VLOOKUP(L10,采购!A:I,9,0)</f>
        <v>#N/A</v>
      </c>
      <c r="I10" s="6" t="str">
        <f>IFERROR(VLOOKUP(A10,IQC放行记录!A:I,9,0)&amp;"","待检")</f>
        <v>待检</v>
      </c>
      <c r="J10" s="6">
        <f>SUMIF(采购入库!G:G,A10,采购入库!E:E)</f>
        <v>0</v>
      </c>
      <c r="K10" s="6" t="str">
        <f t="shared" si="1"/>
        <v>待跟进</v>
      </c>
      <c r="M10" s="6" t="e">
        <f>VLOOKUP(L10,采购!A:I,8,0)</f>
        <v>#N/A</v>
      </c>
    </row>
    <row r="11" spans="1:14" ht="27" customHeight="1" x14ac:dyDescent="0.15">
      <c r="B11" s="17" t="e">
        <f t="shared" si="0"/>
        <v>#VALUE!</v>
      </c>
      <c r="C11" s="6" t="e">
        <f>VLOOKUP(L11,采购!A:I,3,0)</f>
        <v>#N/A</v>
      </c>
      <c r="D11" s="6" t="e">
        <f>VLOOKUP(L11,采购!A:I,4,0)</f>
        <v>#N/A</v>
      </c>
      <c r="H11" s="6" t="e">
        <f>VLOOKUP(L11,采购!A:I,9,0)</f>
        <v>#N/A</v>
      </c>
      <c r="I11" s="6" t="str">
        <f>IFERROR(VLOOKUP(A11,IQC放行记录!A:I,9,0)&amp;"","待检")</f>
        <v>待检</v>
      </c>
      <c r="J11" s="6">
        <f>SUMIF(采购入库!G:G,A11,采购入库!E:E)</f>
        <v>0</v>
      </c>
      <c r="K11" s="6" t="str">
        <f t="shared" si="1"/>
        <v>待跟进</v>
      </c>
      <c r="M11" s="6" t="e">
        <f>VLOOKUP(L11,采购!A:I,8,0)</f>
        <v>#N/A</v>
      </c>
    </row>
    <row r="12" spans="1:14" ht="27" customHeight="1" x14ac:dyDescent="0.15">
      <c r="B12" s="17" t="e">
        <f t="shared" si="0"/>
        <v>#VALUE!</v>
      </c>
      <c r="C12" s="6" t="e">
        <f>VLOOKUP(L12,采购!A:I,3,0)</f>
        <v>#N/A</v>
      </c>
      <c r="D12" s="6" t="e">
        <f>VLOOKUP(L12,采购!A:I,4,0)</f>
        <v>#N/A</v>
      </c>
      <c r="H12" s="6" t="e">
        <f>VLOOKUP(L12,采购!A:I,9,0)</f>
        <v>#N/A</v>
      </c>
      <c r="I12" s="6" t="str">
        <f>IFERROR(VLOOKUP(A12,IQC放行记录!A:I,9,0)&amp;"","待检")</f>
        <v>待检</v>
      </c>
      <c r="J12" s="6">
        <f>SUMIF(采购入库!G:G,A12,采购入库!E:E)</f>
        <v>0</v>
      </c>
      <c r="K12" s="6" t="str">
        <f t="shared" si="1"/>
        <v>待跟进</v>
      </c>
      <c r="M12" s="6" t="e">
        <f>VLOOKUP(L12,采购!A:I,8,0)</f>
        <v>#N/A</v>
      </c>
    </row>
    <row r="13" spans="1:14" ht="27" customHeight="1" x14ac:dyDescent="0.15">
      <c r="B13" s="17" t="e">
        <f t="shared" si="0"/>
        <v>#VALUE!</v>
      </c>
      <c r="C13" s="6" t="e">
        <f>VLOOKUP(L13,采购!A:I,3,0)</f>
        <v>#N/A</v>
      </c>
      <c r="D13" s="6" t="e">
        <f>VLOOKUP(L13,采购!A:I,4,0)</f>
        <v>#N/A</v>
      </c>
      <c r="H13" s="6" t="e">
        <f>VLOOKUP(L13,采购!A:I,9,0)</f>
        <v>#N/A</v>
      </c>
      <c r="I13" s="6" t="str">
        <f>IFERROR(VLOOKUP(A13,IQC放行记录!A:I,9,0)&amp;"","待检")</f>
        <v>待检</v>
      </c>
      <c r="J13" s="6">
        <f>SUMIF(采购入库!G:G,A13,采购入库!E:E)</f>
        <v>0</v>
      </c>
      <c r="K13" s="6" t="str">
        <f t="shared" si="1"/>
        <v>待跟进</v>
      </c>
      <c r="M13" s="6" t="e">
        <f>VLOOKUP(L13,采购!A:I,8,0)</f>
        <v>#N/A</v>
      </c>
    </row>
    <row r="14" spans="1:14" ht="27" customHeight="1" x14ac:dyDescent="0.15">
      <c r="B14" s="17" t="e">
        <f t="shared" si="0"/>
        <v>#VALUE!</v>
      </c>
      <c r="C14" s="6" t="e">
        <f>VLOOKUP(L14,采购!A:I,3,0)</f>
        <v>#N/A</v>
      </c>
      <c r="D14" s="6" t="e">
        <f>VLOOKUP(L14,采购!A:I,4,0)</f>
        <v>#N/A</v>
      </c>
      <c r="H14" s="6" t="e">
        <f>VLOOKUP(L14,采购!A:I,9,0)</f>
        <v>#N/A</v>
      </c>
      <c r="I14" s="6" t="str">
        <f>IFERROR(VLOOKUP(A14,IQC放行记录!A:I,9,0)&amp;"","待检")</f>
        <v>待检</v>
      </c>
      <c r="J14" s="6">
        <f>SUMIF(采购入库!G:G,A14,采购入库!E:E)</f>
        <v>0</v>
      </c>
      <c r="K14" s="6" t="str">
        <f t="shared" si="1"/>
        <v>待跟进</v>
      </c>
      <c r="M14" s="6" t="e">
        <f>VLOOKUP(L14,采购!A:I,8,0)</f>
        <v>#N/A</v>
      </c>
    </row>
    <row r="15" spans="1:14" ht="27" customHeight="1" x14ac:dyDescent="0.15">
      <c r="B15" s="17" t="e">
        <f t="shared" si="0"/>
        <v>#VALUE!</v>
      </c>
      <c r="C15" s="6" t="e">
        <f>VLOOKUP(L15,采购!A:I,3,0)</f>
        <v>#N/A</v>
      </c>
      <c r="D15" s="6" t="e">
        <f>VLOOKUP(L15,采购!A:I,4,0)</f>
        <v>#N/A</v>
      </c>
      <c r="H15" s="6" t="e">
        <f>VLOOKUP(L15,采购!A:I,9,0)</f>
        <v>#N/A</v>
      </c>
      <c r="I15" s="6" t="str">
        <f>IFERROR(VLOOKUP(A15,IQC放行记录!A:I,9,0)&amp;"","待检")</f>
        <v>待检</v>
      </c>
      <c r="J15" s="6">
        <f>SUMIF(采购入库!G:G,A15,采购入库!E:E)</f>
        <v>0</v>
      </c>
      <c r="K15" s="6" t="str">
        <f t="shared" si="1"/>
        <v>待跟进</v>
      </c>
      <c r="M15" s="6" t="e">
        <f>VLOOKUP(L15,采购!A:I,8,0)</f>
        <v>#N/A</v>
      </c>
    </row>
    <row r="16" spans="1:14" ht="27" customHeight="1" x14ac:dyDescent="0.15">
      <c r="B16" s="17" t="e">
        <f t="shared" si="0"/>
        <v>#VALUE!</v>
      </c>
      <c r="C16" s="6" t="e">
        <f>VLOOKUP(L16,采购!A:I,3,0)</f>
        <v>#N/A</v>
      </c>
      <c r="D16" s="6" t="e">
        <f>VLOOKUP(L16,采购!A:I,4,0)</f>
        <v>#N/A</v>
      </c>
      <c r="H16" s="6" t="e">
        <f>VLOOKUP(L16,采购!A:I,9,0)</f>
        <v>#N/A</v>
      </c>
      <c r="I16" s="6" t="str">
        <f>IFERROR(VLOOKUP(A16,IQC放行记录!A:I,9,0)&amp;"","待检")</f>
        <v>待检</v>
      </c>
      <c r="J16" s="6">
        <f>SUMIF(采购入库!G:G,A16,采购入库!E:E)</f>
        <v>0</v>
      </c>
      <c r="K16" s="6" t="str">
        <f t="shared" si="1"/>
        <v>待跟进</v>
      </c>
      <c r="M16" s="6" t="e">
        <f>VLOOKUP(L16,采购!A:I,8,0)</f>
        <v>#N/A</v>
      </c>
    </row>
    <row r="17" spans="2:13" ht="27" customHeight="1" x14ac:dyDescent="0.15">
      <c r="B17" s="17" t="e">
        <f t="shared" si="0"/>
        <v>#VALUE!</v>
      </c>
      <c r="C17" s="6" t="e">
        <f>VLOOKUP(L17,采购!A:I,3,0)</f>
        <v>#N/A</v>
      </c>
      <c r="D17" s="6" t="e">
        <f>VLOOKUP(L17,采购!A:I,4,0)</f>
        <v>#N/A</v>
      </c>
      <c r="H17" s="6" t="e">
        <f>VLOOKUP(L17,采购!A:I,9,0)</f>
        <v>#N/A</v>
      </c>
      <c r="I17" s="6" t="str">
        <f>IFERROR(VLOOKUP(A17,IQC放行记录!A:I,9,0)&amp;"","待检")</f>
        <v>待检</v>
      </c>
      <c r="J17" s="6">
        <f>SUMIF(采购入库!G:G,A17,采购入库!E:E)</f>
        <v>0</v>
      </c>
      <c r="K17" s="6" t="str">
        <f t="shared" si="1"/>
        <v>待跟进</v>
      </c>
      <c r="M17" s="6" t="e">
        <f>VLOOKUP(L17,采购!A:I,8,0)</f>
        <v>#N/A</v>
      </c>
    </row>
    <row r="18" spans="2:13" ht="27" customHeight="1" x14ac:dyDescent="0.15">
      <c r="B18" s="17" t="e">
        <f t="shared" si="0"/>
        <v>#VALUE!</v>
      </c>
      <c r="C18" s="6" t="e">
        <f>VLOOKUP(L18,采购!A:I,3,0)</f>
        <v>#N/A</v>
      </c>
      <c r="D18" s="6" t="e">
        <f>VLOOKUP(L18,采购!A:I,4,0)</f>
        <v>#N/A</v>
      </c>
      <c r="H18" s="6" t="e">
        <f>VLOOKUP(L18,采购!A:I,9,0)</f>
        <v>#N/A</v>
      </c>
      <c r="I18" s="6" t="str">
        <f>IFERROR(VLOOKUP(A18,IQC放行记录!A:I,9,0)&amp;"","待检")</f>
        <v>待检</v>
      </c>
      <c r="J18" s="6">
        <f>SUMIF(采购入库!G:G,A18,采购入库!E:E)</f>
        <v>0</v>
      </c>
      <c r="K18" s="6" t="str">
        <f t="shared" si="1"/>
        <v>待跟进</v>
      </c>
      <c r="M18" s="6" t="e">
        <f>VLOOKUP(L18,采购!A:I,8,0)</f>
        <v>#N/A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2" topLeftCell="A3" activePane="bottomLeft" state="frozen"/>
      <selection pane="bottomLeft" activeCell="J7" sqref="J7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1.875" style="6" customWidth="1"/>
    <col min="4" max="4" width="36.375" style="20" customWidth="1"/>
    <col min="5" max="5" width="11.125" style="6" customWidth="1"/>
    <col min="6" max="6" width="13.5" style="6" customWidth="1"/>
    <col min="7" max="7" width="10.375" style="8" customWidth="1"/>
    <col min="8" max="9" width="10.25" style="6" customWidth="1"/>
    <col min="10" max="10" width="11.5" style="17" customWidth="1"/>
    <col min="11" max="11" width="10.25" style="8" customWidth="1"/>
    <col min="12" max="16384" width="9" style="8"/>
  </cols>
  <sheetData>
    <row r="1" spans="1:12" s="3" customFormat="1" ht="35.1" customHeight="1" x14ac:dyDescent="0.15">
      <c r="A1" s="1"/>
      <c r="B1" s="2" t="s">
        <v>186</v>
      </c>
      <c r="C1" s="1"/>
      <c r="D1" s="19"/>
      <c r="E1" s="1"/>
      <c r="F1" s="1"/>
      <c r="G1" s="1"/>
      <c r="H1" s="1"/>
      <c r="I1" s="1"/>
      <c r="J1" s="15"/>
    </row>
    <row r="2" spans="1:12" s="4" customFormat="1" ht="27" customHeight="1" x14ac:dyDescent="0.15">
      <c r="A2" s="4" t="s">
        <v>102</v>
      </c>
      <c r="B2" s="16" t="s">
        <v>103</v>
      </c>
      <c r="C2" s="4" t="s">
        <v>108</v>
      </c>
      <c r="D2" s="4" t="s">
        <v>104</v>
      </c>
      <c r="E2" s="4" t="s">
        <v>105</v>
      </c>
      <c r="F2" s="4" t="s">
        <v>106</v>
      </c>
      <c r="G2" s="4" t="s">
        <v>180</v>
      </c>
      <c r="H2" s="4" t="s">
        <v>109</v>
      </c>
      <c r="I2" s="4" t="s">
        <v>110</v>
      </c>
      <c r="J2" s="16" t="s">
        <v>114</v>
      </c>
      <c r="K2" s="4" t="s">
        <v>130</v>
      </c>
      <c r="L2" s="4" t="s">
        <v>9</v>
      </c>
    </row>
    <row r="3" spans="1:12" ht="27" customHeight="1" x14ac:dyDescent="0.15">
      <c r="A3" s="6" t="s">
        <v>179</v>
      </c>
      <c r="B3" s="17">
        <f>VLOOKUP(A3,到货!A:H,2,0)</f>
        <v>44463</v>
      </c>
      <c r="C3" s="6" t="str">
        <f>VLOOKUP(A3,到货!A:H,3,0)</f>
        <v>双美伊人</v>
      </c>
      <c r="D3" s="20" t="str">
        <f>VLOOKUP(A3,到货!A:H,4,0)</f>
        <v>100g 水漾沁润洁面乳 彩盒</v>
      </c>
      <c r="E3" s="6">
        <f>VLOOKUP(A3,到货!A:H,5,0)</f>
        <v>3090</v>
      </c>
      <c r="F3" s="6" t="str">
        <f>VLOOKUP(A3,到货!A:H,6,0)&amp;""</f>
        <v>1030*3</v>
      </c>
      <c r="G3" s="8" t="str">
        <f>VLOOKUP(A3,到货!A:H,7,0)&amp;""</f>
        <v>新版</v>
      </c>
      <c r="H3" s="6" t="str">
        <f>VLOOKUP(A3,到货!A:H,8,0)&amp;""</f>
        <v>创亿</v>
      </c>
      <c r="I3" s="6" t="s">
        <v>181</v>
      </c>
      <c r="J3" s="17">
        <v>44464</v>
      </c>
    </row>
    <row r="4" spans="1:12" ht="27" customHeight="1" x14ac:dyDescent="0.15">
      <c r="A4" s="6" t="s">
        <v>178</v>
      </c>
      <c r="B4" s="17">
        <f>VLOOKUP(A4,到货!A:H,2,0)</f>
        <v>44463</v>
      </c>
      <c r="C4" s="6" t="str">
        <f>VLOOKUP(A4,到货!A:H,3,0)</f>
        <v>双美伊人</v>
      </c>
      <c r="D4" s="20" t="str">
        <f>VLOOKUP(A4,到货!A:H,4,0)</f>
        <v>100g 内托</v>
      </c>
      <c r="E4" s="6">
        <f>VLOOKUP(A4,到货!A:H,5,0)</f>
        <v>3060</v>
      </c>
      <c r="F4" s="6" t="str">
        <f>VLOOKUP(A4,到货!A:H,6,0)&amp;""</f>
        <v>2050+1010</v>
      </c>
      <c r="G4" s="8" t="str">
        <f>VLOOKUP(A4,到货!A:H,7,0)&amp;""</f>
        <v/>
      </c>
      <c r="H4" s="6" t="str">
        <f>VLOOKUP(A4,到货!A:H,8,0)&amp;""</f>
        <v>创亿</v>
      </c>
      <c r="I4" s="6" t="s">
        <v>181</v>
      </c>
      <c r="J4" s="17">
        <v>44464</v>
      </c>
    </row>
    <row r="5" spans="1:12" ht="27" customHeight="1" x14ac:dyDescent="0.15">
      <c r="B5" s="17" t="e">
        <f>VLOOKUP(A5,到货!A:H,2,0)</f>
        <v>#N/A</v>
      </c>
      <c r="C5" s="6" t="e">
        <f>VLOOKUP(A5,到货!A:H,3,0)</f>
        <v>#N/A</v>
      </c>
      <c r="D5" s="20" t="e">
        <f>VLOOKUP(A5,到货!A:H,4,0)</f>
        <v>#N/A</v>
      </c>
      <c r="E5" s="6" t="e">
        <f>VLOOKUP(A5,到货!A:H,5,0)</f>
        <v>#N/A</v>
      </c>
      <c r="F5" s="6" t="e">
        <f>VLOOKUP(A5,到货!A:H,6,0)&amp;""</f>
        <v>#N/A</v>
      </c>
      <c r="G5" s="8" t="e">
        <f>VLOOKUP(A5,到货!A:H,7,0)&amp;""</f>
        <v>#N/A</v>
      </c>
      <c r="H5" s="6" t="e">
        <f>VLOOKUP(A5,到货!A:H,8,0)&amp;""</f>
        <v>#N/A</v>
      </c>
      <c r="I5" s="6" t="s">
        <v>182</v>
      </c>
    </row>
    <row r="6" spans="1:12" ht="27" customHeight="1" x14ac:dyDescent="0.15">
      <c r="B6" s="17" t="e">
        <f>VLOOKUP(A6,到货!A:H,2,0)</f>
        <v>#N/A</v>
      </c>
      <c r="C6" s="6" t="e">
        <f>VLOOKUP(A6,到货!A:H,3,0)</f>
        <v>#N/A</v>
      </c>
      <c r="D6" s="20" t="e">
        <f>VLOOKUP(A6,到货!A:H,4,0)</f>
        <v>#N/A</v>
      </c>
      <c r="E6" s="6" t="e">
        <f>VLOOKUP(A6,到货!A:H,5,0)</f>
        <v>#N/A</v>
      </c>
      <c r="F6" s="6" t="e">
        <f>VLOOKUP(A6,到货!A:H,6,0)&amp;""</f>
        <v>#N/A</v>
      </c>
      <c r="G6" s="8" t="e">
        <f>VLOOKUP(A6,到货!A:H,7,0)&amp;""</f>
        <v>#N/A</v>
      </c>
      <c r="H6" s="6" t="e">
        <f>VLOOKUP(A6,到货!A:H,8,0)&amp;""</f>
        <v>#N/A</v>
      </c>
      <c r="I6" s="6" t="s">
        <v>182</v>
      </c>
    </row>
    <row r="7" spans="1:12" ht="27" customHeight="1" x14ac:dyDescent="0.15">
      <c r="B7" s="17" t="e">
        <f>VLOOKUP(A7,到货!A:H,2,0)</f>
        <v>#N/A</v>
      </c>
      <c r="C7" s="6" t="e">
        <f>VLOOKUP(A7,到货!A:H,3,0)</f>
        <v>#N/A</v>
      </c>
      <c r="D7" s="20" t="e">
        <f>VLOOKUP(A7,到货!A:H,4,0)</f>
        <v>#N/A</v>
      </c>
      <c r="E7" s="6" t="e">
        <f>VLOOKUP(A7,到货!A:H,5,0)</f>
        <v>#N/A</v>
      </c>
      <c r="F7" s="6" t="e">
        <f>VLOOKUP(A7,到货!A:H,6,0)&amp;""</f>
        <v>#N/A</v>
      </c>
      <c r="G7" s="8" t="e">
        <f>VLOOKUP(A7,到货!A:H,7,0)&amp;""</f>
        <v>#N/A</v>
      </c>
      <c r="H7" s="6" t="e">
        <f>VLOOKUP(A7,到货!A:H,8,0)&amp;""</f>
        <v>#N/A</v>
      </c>
      <c r="I7" s="6" t="s">
        <v>182</v>
      </c>
    </row>
    <row r="8" spans="1:12" ht="27" customHeight="1" x14ac:dyDescent="0.15">
      <c r="B8" s="17" t="e">
        <f>VLOOKUP(A8,到货!A:H,2,0)</f>
        <v>#N/A</v>
      </c>
      <c r="C8" s="6" t="e">
        <f>VLOOKUP(A8,到货!A:H,3,0)</f>
        <v>#N/A</v>
      </c>
      <c r="D8" s="20" t="e">
        <f>VLOOKUP(A8,到货!A:H,4,0)</f>
        <v>#N/A</v>
      </c>
      <c r="E8" s="6" t="e">
        <f>VLOOKUP(A8,到货!A:H,5,0)</f>
        <v>#N/A</v>
      </c>
      <c r="F8" s="6" t="e">
        <f>VLOOKUP(A8,到货!A:H,6,0)&amp;""</f>
        <v>#N/A</v>
      </c>
      <c r="G8" s="8" t="e">
        <f>VLOOKUP(A8,到货!A:H,7,0)&amp;""</f>
        <v>#N/A</v>
      </c>
      <c r="H8" s="6" t="e">
        <f>VLOOKUP(A8,到货!A:H,8,0)&amp;""</f>
        <v>#N/A</v>
      </c>
      <c r="I8" s="6" t="s">
        <v>182</v>
      </c>
    </row>
    <row r="9" spans="1:12" ht="27" customHeight="1" x14ac:dyDescent="0.15">
      <c r="B9" s="17" t="e">
        <f>VLOOKUP(A9,到货!A:H,2,0)</f>
        <v>#N/A</v>
      </c>
      <c r="C9" s="6" t="e">
        <f>VLOOKUP(A9,到货!A:H,3,0)</f>
        <v>#N/A</v>
      </c>
      <c r="D9" s="20" t="e">
        <f>VLOOKUP(A9,到货!A:H,4,0)</f>
        <v>#N/A</v>
      </c>
      <c r="E9" s="6" t="e">
        <f>VLOOKUP(A9,到货!A:H,5,0)</f>
        <v>#N/A</v>
      </c>
      <c r="F9" s="6" t="e">
        <f>VLOOKUP(A9,到货!A:H,6,0)&amp;""</f>
        <v>#N/A</v>
      </c>
      <c r="G9" s="8" t="e">
        <f>VLOOKUP(A9,到货!A:H,7,0)&amp;""</f>
        <v>#N/A</v>
      </c>
      <c r="H9" s="6" t="e">
        <f>VLOOKUP(A9,到货!A:H,8,0)&amp;""</f>
        <v>#N/A</v>
      </c>
      <c r="I9" s="6" t="s">
        <v>182</v>
      </c>
    </row>
    <row r="10" spans="1:12" ht="27" customHeight="1" x14ac:dyDescent="0.15">
      <c r="B10" s="17" t="e">
        <f>VLOOKUP(A10,到货!A:H,2,0)</f>
        <v>#N/A</v>
      </c>
      <c r="C10" s="6" t="e">
        <f>VLOOKUP(A10,到货!A:H,3,0)</f>
        <v>#N/A</v>
      </c>
      <c r="D10" s="20" t="e">
        <f>VLOOKUP(A10,到货!A:H,4,0)</f>
        <v>#N/A</v>
      </c>
      <c r="E10" s="6" t="e">
        <f>VLOOKUP(A10,到货!A:H,5,0)</f>
        <v>#N/A</v>
      </c>
      <c r="F10" s="6" t="e">
        <f>VLOOKUP(A10,到货!A:H,6,0)&amp;""</f>
        <v>#N/A</v>
      </c>
      <c r="G10" s="8" t="e">
        <f>VLOOKUP(A10,到货!A:H,7,0)&amp;""</f>
        <v>#N/A</v>
      </c>
      <c r="H10" s="6" t="e">
        <f>VLOOKUP(A10,到货!A:H,8,0)&amp;""</f>
        <v>#N/A</v>
      </c>
      <c r="I10" s="6" t="s">
        <v>182</v>
      </c>
    </row>
    <row r="11" spans="1:12" ht="27" customHeight="1" x14ac:dyDescent="0.15">
      <c r="B11" s="17" t="e">
        <f>VLOOKUP(A11,到货!A:H,2,0)</f>
        <v>#N/A</v>
      </c>
      <c r="C11" s="6" t="e">
        <f>VLOOKUP(A11,到货!A:H,3,0)</f>
        <v>#N/A</v>
      </c>
      <c r="D11" s="20" t="e">
        <f>VLOOKUP(A11,到货!A:H,4,0)</f>
        <v>#N/A</v>
      </c>
      <c r="E11" s="6" t="e">
        <f>VLOOKUP(A11,到货!A:H,5,0)</f>
        <v>#N/A</v>
      </c>
      <c r="F11" s="6" t="e">
        <f>VLOOKUP(A11,到货!A:H,6,0)&amp;""</f>
        <v>#N/A</v>
      </c>
      <c r="G11" s="8" t="e">
        <f>VLOOKUP(A11,到货!A:H,7,0)&amp;""</f>
        <v>#N/A</v>
      </c>
      <c r="H11" s="6" t="e">
        <f>VLOOKUP(A11,到货!A:H,8,0)&amp;""</f>
        <v>#N/A</v>
      </c>
      <c r="I11" s="6" t="s">
        <v>182</v>
      </c>
    </row>
    <row r="12" spans="1:12" ht="27" customHeight="1" x14ac:dyDescent="0.15">
      <c r="B12" s="17" t="e">
        <f>VLOOKUP(A12,到货!A:H,2,0)</f>
        <v>#N/A</v>
      </c>
      <c r="C12" s="6" t="e">
        <f>VLOOKUP(A12,到货!A:H,3,0)</f>
        <v>#N/A</v>
      </c>
      <c r="D12" s="20" t="e">
        <f>VLOOKUP(A12,到货!A:H,4,0)</f>
        <v>#N/A</v>
      </c>
      <c r="E12" s="6" t="e">
        <f>VLOOKUP(A12,到货!A:H,5,0)</f>
        <v>#N/A</v>
      </c>
      <c r="F12" s="6" t="e">
        <f>VLOOKUP(A12,到货!A:H,6,0)&amp;""</f>
        <v>#N/A</v>
      </c>
      <c r="G12" s="8" t="e">
        <f>VLOOKUP(A12,到货!A:H,7,0)&amp;""</f>
        <v>#N/A</v>
      </c>
      <c r="H12" s="6" t="e">
        <f>VLOOKUP(A12,到货!A:H,8,0)&amp;""</f>
        <v>#N/A</v>
      </c>
      <c r="I12" s="6" t="s">
        <v>182</v>
      </c>
    </row>
    <row r="13" spans="1:12" ht="27" customHeight="1" x14ac:dyDescent="0.15">
      <c r="B13" s="17" t="e">
        <f>VLOOKUP(A13,到货!A:H,2,0)</f>
        <v>#N/A</v>
      </c>
      <c r="C13" s="6" t="e">
        <f>VLOOKUP(A13,到货!A:H,3,0)</f>
        <v>#N/A</v>
      </c>
      <c r="D13" s="20" t="e">
        <f>VLOOKUP(A13,到货!A:H,4,0)</f>
        <v>#N/A</v>
      </c>
      <c r="E13" s="6" t="e">
        <f>VLOOKUP(A13,到货!A:H,5,0)</f>
        <v>#N/A</v>
      </c>
      <c r="F13" s="6" t="e">
        <f>VLOOKUP(A13,到货!A:H,6,0)&amp;""</f>
        <v>#N/A</v>
      </c>
      <c r="G13" s="8" t="e">
        <f>VLOOKUP(A13,到货!A:H,7,0)&amp;""</f>
        <v>#N/A</v>
      </c>
      <c r="H13" s="6" t="e">
        <f>VLOOKUP(A13,到货!A:H,8,0)&amp;""</f>
        <v>#N/A</v>
      </c>
      <c r="I13" s="6" t="s">
        <v>182</v>
      </c>
    </row>
    <row r="14" spans="1:12" ht="27" customHeight="1" x14ac:dyDescent="0.15">
      <c r="B14" s="17" t="e">
        <f>VLOOKUP(A14,到货!A:H,2,0)</f>
        <v>#N/A</v>
      </c>
      <c r="C14" s="6" t="e">
        <f>VLOOKUP(A14,到货!A:H,3,0)</f>
        <v>#N/A</v>
      </c>
      <c r="D14" s="20" t="e">
        <f>VLOOKUP(A14,到货!A:H,4,0)</f>
        <v>#N/A</v>
      </c>
      <c r="E14" s="6" t="e">
        <f>VLOOKUP(A14,到货!A:H,5,0)</f>
        <v>#N/A</v>
      </c>
      <c r="F14" s="6" t="e">
        <f>VLOOKUP(A14,到货!A:H,6,0)&amp;""</f>
        <v>#N/A</v>
      </c>
      <c r="G14" s="8" t="e">
        <f>VLOOKUP(A14,到货!A:H,7,0)&amp;""</f>
        <v>#N/A</v>
      </c>
      <c r="H14" s="6" t="e">
        <f>VLOOKUP(A14,到货!A:H,8,0)&amp;""</f>
        <v>#N/A</v>
      </c>
      <c r="I14" s="6" t="s">
        <v>182</v>
      </c>
    </row>
    <row r="15" spans="1:12" ht="27" customHeight="1" x14ac:dyDescent="0.15">
      <c r="B15" s="17" t="e">
        <f>VLOOKUP(A15,到货!A:H,2,0)</f>
        <v>#N/A</v>
      </c>
      <c r="C15" s="6" t="e">
        <f>VLOOKUP(A15,到货!A:H,3,0)</f>
        <v>#N/A</v>
      </c>
      <c r="D15" s="20" t="e">
        <f>VLOOKUP(A15,到货!A:H,4,0)</f>
        <v>#N/A</v>
      </c>
      <c r="E15" s="6" t="e">
        <f>VLOOKUP(A15,到货!A:H,5,0)</f>
        <v>#N/A</v>
      </c>
      <c r="F15" s="6" t="e">
        <f>VLOOKUP(A15,到货!A:H,6,0)&amp;""</f>
        <v>#N/A</v>
      </c>
      <c r="G15" s="8" t="e">
        <f>VLOOKUP(A15,到货!A:H,7,0)&amp;""</f>
        <v>#N/A</v>
      </c>
      <c r="H15" s="6" t="e">
        <f>VLOOKUP(A15,到货!A:H,8,0)&amp;""</f>
        <v>#N/A</v>
      </c>
      <c r="I15" s="6" t="s">
        <v>182</v>
      </c>
    </row>
    <row r="16" spans="1:12" ht="27" customHeight="1" x14ac:dyDescent="0.15">
      <c r="B16" s="17" t="e">
        <f>VLOOKUP(A16,到货!A:H,2,0)</f>
        <v>#N/A</v>
      </c>
      <c r="C16" s="6" t="e">
        <f>VLOOKUP(A16,到货!A:H,3,0)</f>
        <v>#N/A</v>
      </c>
      <c r="D16" s="20" t="e">
        <f>VLOOKUP(A16,到货!A:H,4,0)</f>
        <v>#N/A</v>
      </c>
      <c r="E16" s="6" t="e">
        <f>VLOOKUP(A16,到货!A:H,5,0)</f>
        <v>#N/A</v>
      </c>
      <c r="F16" s="6" t="e">
        <f>VLOOKUP(A16,到货!A:H,6,0)&amp;""</f>
        <v>#N/A</v>
      </c>
      <c r="G16" s="8" t="e">
        <f>VLOOKUP(A16,到货!A:H,7,0)&amp;""</f>
        <v>#N/A</v>
      </c>
      <c r="H16" s="6" t="e">
        <f>VLOOKUP(A16,到货!A:H,8,0)&amp;""</f>
        <v>#N/A</v>
      </c>
      <c r="I16" s="6" t="s">
        <v>182</v>
      </c>
    </row>
    <row r="17" spans="2:9" ht="27" customHeight="1" x14ac:dyDescent="0.15">
      <c r="B17" s="17" t="e">
        <f>VLOOKUP(A17,到货!A:H,2,0)</f>
        <v>#N/A</v>
      </c>
      <c r="C17" s="6" t="e">
        <f>VLOOKUP(A17,到货!A:H,3,0)</f>
        <v>#N/A</v>
      </c>
      <c r="D17" s="20" t="e">
        <f>VLOOKUP(A17,到货!A:H,4,0)</f>
        <v>#N/A</v>
      </c>
      <c r="E17" s="6" t="e">
        <f>VLOOKUP(A17,到货!A:H,5,0)</f>
        <v>#N/A</v>
      </c>
      <c r="F17" s="6" t="e">
        <f>VLOOKUP(A17,到货!A:H,6,0)&amp;""</f>
        <v>#N/A</v>
      </c>
      <c r="G17" s="8" t="e">
        <f>VLOOKUP(A17,到货!A:H,7,0)&amp;""</f>
        <v>#N/A</v>
      </c>
      <c r="H17" s="6" t="e">
        <f>VLOOKUP(A17,到货!A:H,8,0)&amp;""</f>
        <v>#N/A</v>
      </c>
      <c r="I17" s="6" t="s">
        <v>182</v>
      </c>
    </row>
    <row r="18" spans="2:9" ht="27" customHeight="1" x14ac:dyDescent="0.15">
      <c r="B18" s="17" t="e">
        <f>VLOOKUP(A18,到货!A:H,2,0)</f>
        <v>#N/A</v>
      </c>
      <c r="C18" s="6" t="e">
        <f>VLOOKUP(A18,到货!A:H,3,0)</f>
        <v>#N/A</v>
      </c>
      <c r="D18" s="20" t="e">
        <f>VLOOKUP(A18,到货!A:H,4,0)</f>
        <v>#N/A</v>
      </c>
      <c r="E18" s="6" t="e">
        <f>VLOOKUP(A18,到货!A:H,5,0)</f>
        <v>#N/A</v>
      </c>
      <c r="F18" s="6" t="e">
        <f>VLOOKUP(A18,到货!A:H,6,0)&amp;""</f>
        <v>#N/A</v>
      </c>
      <c r="G18" s="8" t="e">
        <f>VLOOKUP(A18,到货!A:H,7,0)&amp;""</f>
        <v>#N/A</v>
      </c>
      <c r="H18" s="6" t="e">
        <f>VLOOKUP(A18,到货!A:H,8,0)&amp;""</f>
        <v>#N/A</v>
      </c>
      <c r="I18" s="6" t="s">
        <v>182</v>
      </c>
    </row>
    <row r="19" spans="2:9" ht="27" customHeight="1" x14ac:dyDescent="0.15">
      <c r="B19" s="17" t="e">
        <f>VLOOKUP(A19,到货!A:H,2,0)</f>
        <v>#N/A</v>
      </c>
      <c r="C19" s="6" t="e">
        <f>VLOOKUP(A19,到货!A:H,3,0)</f>
        <v>#N/A</v>
      </c>
      <c r="D19" s="20" t="e">
        <f>VLOOKUP(A19,到货!A:H,4,0)</f>
        <v>#N/A</v>
      </c>
      <c r="E19" s="6" t="e">
        <f>VLOOKUP(A19,到货!A:H,5,0)</f>
        <v>#N/A</v>
      </c>
      <c r="F19" s="6" t="e">
        <f>VLOOKUP(A19,到货!A:H,6,0)&amp;""</f>
        <v>#N/A</v>
      </c>
      <c r="G19" s="8" t="e">
        <f>VLOOKUP(A19,到货!A:H,7,0)&amp;""</f>
        <v>#N/A</v>
      </c>
      <c r="H19" s="6" t="e">
        <f>VLOOKUP(A19,到货!A:H,8,0)&amp;""</f>
        <v>#N/A</v>
      </c>
      <c r="I19" s="6" t="s">
        <v>182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G15" sqref="G15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3" style="6" customWidth="1"/>
    <col min="4" max="4" width="28.25" style="20" customWidth="1"/>
    <col min="5" max="5" width="11.125" style="6" customWidth="1"/>
    <col min="6" max="6" width="14.5" style="7" customWidth="1"/>
    <col min="7" max="8" width="14.5" style="6" customWidth="1"/>
    <col min="9" max="9" width="11.5" style="6" customWidth="1"/>
    <col min="10" max="10" width="10.25" style="6" customWidth="1"/>
    <col min="11" max="11" width="15.5" style="6" customWidth="1"/>
    <col min="12" max="16384" width="9" style="8"/>
  </cols>
  <sheetData>
    <row r="1" spans="1:12" s="3" customFormat="1" ht="35.1" customHeight="1" x14ac:dyDescent="0.15">
      <c r="A1" s="1"/>
      <c r="B1" s="2" t="s">
        <v>115</v>
      </c>
      <c r="C1" s="1"/>
      <c r="D1" s="1"/>
      <c r="E1" s="18" t="s">
        <v>127</v>
      </c>
      <c r="F1" s="21"/>
      <c r="G1" s="1"/>
      <c r="H1" s="1"/>
      <c r="I1" s="1"/>
      <c r="J1" s="1"/>
      <c r="K1" s="1"/>
    </row>
    <row r="2" spans="1:12" s="4" customFormat="1" ht="27" customHeight="1" x14ac:dyDescent="0.15">
      <c r="A2" s="4" t="s">
        <v>116</v>
      </c>
      <c r="B2" s="16" t="s">
        <v>117</v>
      </c>
      <c r="C2" s="4" t="s">
        <v>108</v>
      </c>
      <c r="D2" s="4" t="s">
        <v>69</v>
      </c>
      <c r="E2" s="4" t="s">
        <v>111</v>
      </c>
      <c r="F2" s="4" t="s">
        <v>106</v>
      </c>
      <c r="G2" s="4" t="s">
        <v>187</v>
      </c>
      <c r="H2" s="4" t="s">
        <v>128</v>
      </c>
      <c r="I2" s="4" t="s">
        <v>118</v>
      </c>
      <c r="J2" s="4" t="s">
        <v>109</v>
      </c>
      <c r="K2" s="4" t="s">
        <v>113</v>
      </c>
      <c r="L2" s="4" t="s">
        <v>9</v>
      </c>
    </row>
    <row r="3" spans="1:12" ht="27" customHeight="1" x14ac:dyDescent="0.15">
      <c r="A3" s="6" t="s">
        <v>193</v>
      </c>
      <c r="B3" s="17">
        <v>44464</v>
      </c>
      <c r="C3" s="6" t="str">
        <f>VLOOKUP(G3,到货!A:M,3,0)</f>
        <v>双美伊人</v>
      </c>
      <c r="D3" s="20" t="str">
        <f>VLOOKUP(G3,到货!A:M,4,0)</f>
        <v>100g 水漾沁润洁面乳 彩盒</v>
      </c>
      <c r="E3" s="6">
        <f>VLOOKUP(G3,到货!A:M,5,0)</f>
        <v>3090</v>
      </c>
      <c r="F3" s="7" t="str">
        <f>VLOOKUP(G3,到货!A:M,6,0)</f>
        <v>1030*3</v>
      </c>
      <c r="G3" s="6" t="s">
        <v>179</v>
      </c>
      <c r="H3" s="6" t="str">
        <f>VLOOKUP(G3,到货!A:M,7,0)&amp;""</f>
        <v>新版</v>
      </c>
      <c r="I3" s="6" t="str">
        <f>VLOOKUP(G3,到货!A:M,13,0)</f>
        <v>B0001</v>
      </c>
      <c r="J3" s="6" t="str">
        <f>VLOOKUP(G3,到货!A:M,8,0)</f>
        <v>创亿</v>
      </c>
      <c r="K3" s="6" t="str">
        <f>VLOOKUP(G3,到货!A:M,12,0)</f>
        <v>SJ2021091401</v>
      </c>
    </row>
    <row r="4" spans="1:12" ht="27" customHeight="1" x14ac:dyDescent="0.15">
      <c r="A4" s="6" t="s">
        <v>193</v>
      </c>
      <c r="B4" s="17">
        <v>44464</v>
      </c>
      <c r="C4" s="6" t="str">
        <f>VLOOKUP(G4,到货!A:M,3,0)</f>
        <v>双美伊人</v>
      </c>
      <c r="D4" s="20" t="str">
        <f>VLOOKUP(G4,到货!A:M,4,0)</f>
        <v>100g 内托</v>
      </c>
      <c r="E4" s="6">
        <f>VLOOKUP(G4,到货!A:M,5,0)</f>
        <v>3060</v>
      </c>
      <c r="F4" s="7" t="str">
        <f>VLOOKUP(G4,到货!A:M,6,0)</f>
        <v>2050+1010</v>
      </c>
      <c r="G4" s="6" t="s">
        <v>178</v>
      </c>
      <c r="H4" s="6" t="str">
        <f>VLOOKUP(G4,到货!A:M,7,0)&amp;""</f>
        <v/>
      </c>
      <c r="I4" s="6" t="str">
        <f>VLOOKUP(G4,到货!A:M,13,0)</f>
        <v>B0002</v>
      </c>
      <c r="J4" s="6" t="str">
        <f>VLOOKUP(G4,到货!A:M,8,0)</f>
        <v>创亿</v>
      </c>
      <c r="K4" s="6" t="str">
        <f>VLOOKUP(G4,到货!A:M,12,0)</f>
        <v>SJ2021091402</v>
      </c>
    </row>
    <row r="5" spans="1:12" ht="27" customHeight="1" x14ac:dyDescent="0.15">
      <c r="C5" s="6" t="e">
        <f>VLOOKUP(G5,到货!A:M,3,0)</f>
        <v>#N/A</v>
      </c>
      <c r="D5" s="20" t="e">
        <f>VLOOKUP(G5,到货!A:M,4,0)</f>
        <v>#N/A</v>
      </c>
      <c r="E5" s="6" t="e">
        <f>VLOOKUP(G5,到货!A:M,5,0)</f>
        <v>#N/A</v>
      </c>
      <c r="F5" s="7" t="e">
        <f>VLOOKUP(G5,到货!A:M,6,0)</f>
        <v>#N/A</v>
      </c>
      <c r="H5" s="6" t="e">
        <f>VLOOKUP(G5,到货!A:M,7,0)&amp;""</f>
        <v>#N/A</v>
      </c>
      <c r="I5" s="6" t="e">
        <f>VLOOKUP(G5,到货!A:M,13,0)</f>
        <v>#N/A</v>
      </c>
      <c r="J5" s="6" t="e">
        <f>VLOOKUP(G5,到货!A:M,8,0)</f>
        <v>#N/A</v>
      </c>
      <c r="K5" s="6" t="e">
        <f>VLOOKUP(G5,到货!A:M,12,0)</f>
        <v>#N/A</v>
      </c>
    </row>
    <row r="6" spans="1:12" ht="27" customHeight="1" x14ac:dyDescent="0.15">
      <c r="C6" s="6" t="e">
        <f>VLOOKUP(G6,到货!A:M,3,0)</f>
        <v>#N/A</v>
      </c>
      <c r="D6" s="20" t="e">
        <f>VLOOKUP(G6,到货!A:M,4,0)</f>
        <v>#N/A</v>
      </c>
      <c r="E6" s="6" t="e">
        <f>VLOOKUP(G6,到货!A:M,5,0)</f>
        <v>#N/A</v>
      </c>
      <c r="F6" s="7" t="e">
        <f>VLOOKUP(G6,到货!A:M,6,0)</f>
        <v>#N/A</v>
      </c>
      <c r="H6" s="6" t="e">
        <f>VLOOKUP(G6,到货!A:M,7,0)&amp;""</f>
        <v>#N/A</v>
      </c>
      <c r="I6" s="6" t="e">
        <f>VLOOKUP(G6,到货!A:M,13,0)</f>
        <v>#N/A</v>
      </c>
      <c r="J6" s="6" t="e">
        <f>VLOOKUP(G6,到货!A:M,8,0)</f>
        <v>#N/A</v>
      </c>
      <c r="K6" s="6" t="e">
        <f>VLOOKUP(G6,到货!A:M,12,0)</f>
        <v>#N/A</v>
      </c>
    </row>
    <row r="7" spans="1:12" ht="27" customHeight="1" x14ac:dyDescent="0.15">
      <c r="C7" s="6" t="e">
        <f>VLOOKUP(G7,到货!A:M,3,0)</f>
        <v>#N/A</v>
      </c>
      <c r="D7" s="20" t="e">
        <f>VLOOKUP(G7,到货!A:M,4,0)</f>
        <v>#N/A</v>
      </c>
      <c r="E7" s="6" t="e">
        <f>VLOOKUP(G7,到货!A:M,5,0)</f>
        <v>#N/A</v>
      </c>
      <c r="F7" s="7" t="e">
        <f>VLOOKUP(G7,到货!A:M,6,0)</f>
        <v>#N/A</v>
      </c>
      <c r="H7" s="6" t="e">
        <f>VLOOKUP(G7,到货!A:M,7,0)&amp;""</f>
        <v>#N/A</v>
      </c>
      <c r="I7" s="6" t="e">
        <f>VLOOKUP(G7,到货!A:M,13,0)</f>
        <v>#N/A</v>
      </c>
      <c r="J7" s="6" t="e">
        <f>VLOOKUP(G7,到货!A:M,8,0)</f>
        <v>#N/A</v>
      </c>
      <c r="K7" s="6" t="e">
        <f>VLOOKUP(G7,到货!A:M,12,0)</f>
        <v>#N/A</v>
      </c>
    </row>
    <row r="8" spans="1:12" ht="27" customHeight="1" x14ac:dyDescent="0.15">
      <c r="C8" s="6" t="e">
        <f>VLOOKUP(G8,到货!A:M,3,0)</f>
        <v>#N/A</v>
      </c>
      <c r="D8" s="20" t="e">
        <f>VLOOKUP(G8,到货!A:M,4,0)</f>
        <v>#N/A</v>
      </c>
      <c r="E8" s="6" t="e">
        <f>VLOOKUP(G8,到货!A:M,5,0)</f>
        <v>#N/A</v>
      </c>
      <c r="F8" s="7" t="e">
        <f>VLOOKUP(G8,到货!A:M,6,0)</f>
        <v>#N/A</v>
      </c>
      <c r="H8" s="6" t="e">
        <f>VLOOKUP(G8,到货!A:M,7,0)&amp;""</f>
        <v>#N/A</v>
      </c>
      <c r="I8" s="6" t="e">
        <f>VLOOKUP(G8,到货!A:M,13,0)</f>
        <v>#N/A</v>
      </c>
      <c r="J8" s="6" t="e">
        <f>VLOOKUP(G8,到货!A:M,8,0)</f>
        <v>#N/A</v>
      </c>
      <c r="K8" s="6" t="e">
        <f>VLOOKUP(G8,到货!A:M,12,0)</f>
        <v>#N/A</v>
      </c>
    </row>
    <row r="9" spans="1:12" ht="27" customHeight="1" x14ac:dyDescent="0.15">
      <c r="C9" s="6" t="e">
        <f>VLOOKUP(G9,到货!A:M,3,0)</f>
        <v>#N/A</v>
      </c>
      <c r="D9" s="20" t="e">
        <f>VLOOKUP(G9,到货!A:M,4,0)</f>
        <v>#N/A</v>
      </c>
      <c r="E9" s="6" t="e">
        <f>VLOOKUP(G9,到货!A:M,5,0)</f>
        <v>#N/A</v>
      </c>
      <c r="F9" s="7" t="e">
        <f>VLOOKUP(G9,到货!A:M,6,0)</f>
        <v>#N/A</v>
      </c>
      <c r="H9" s="6" t="e">
        <f>VLOOKUP(G9,到货!A:M,7,0)&amp;""</f>
        <v>#N/A</v>
      </c>
      <c r="I9" s="6" t="e">
        <f>VLOOKUP(G9,到货!A:M,13,0)</f>
        <v>#N/A</v>
      </c>
      <c r="J9" s="6" t="e">
        <f>VLOOKUP(G9,到货!A:M,8,0)</f>
        <v>#N/A</v>
      </c>
      <c r="K9" s="6" t="e">
        <f>VLOOKUP(G9,到货!A:M,12,0)</f>
        <v>#N/A</v>
      </c>
    </row>
    <row r="10" spans="1:12" ht="27" customHeight="1" x14ac:dyDescent="0.15">
      <c r="C10" s="6" t="e">
        <f>VLOOKUP(G10,到货!A:M,3,0)</f>
        <v>#N/A</v>
      </c>
      <c r="D10" s="20" t="e">
        <f>VLOOKUP(G10,到货!A:M,4,0)</f>
        <v>#N/A</v>
      </c>
      <c r="E10" s="6" t="e">
        <f>VLOOKUP(G10,到货!A:M,5,0)</f>
        <v>#N/A</v>
      </c>
      <c r="F10" s="7" t="e">
        <f>VLOOKUP(G10,到货!A:M,6,0)</f>
        <v>#N/A</v>
      </c>
      <c r="H10" s="6" t="e">
        <f>VLOOKUP(G10,到货!A:M,7,0)&amp;""</f>
        <v>#N/A</v>
      </c>
      <c r="I10" s="6" t="e">
        <f>VLOOKUP(G10,到货!A:M,13,0)</f>
        <v>#N/A</v>
      </c>
      <c r="J10" s="6" t="e">
        <f>VLOOKUP(G10,到货!A:M,8,0)</f>
        <v>#N/A</v>
      </c>
      <c r="K10" s="6" t="e">
        <f>VLOOKUP(G10,到货!A:M,12,0)</f>
        <v>#N/A</v>
      </c>
    </row>
    <row r="11" spans="1:12" ht="27" customHeight="1" x14ac:dyDescent="0.15">
      <c r="C11" s="6" t="e">
        <f>VLOOKUP(G11,到货!A:M,3,0)</f>
        <v>#N/A</v>
      </c>
      <c r="D11" s="20" t="e">
        <f>VLOOKUP(G11,到货!A:M,4,0)</f>
        <v>#N/A</v>
      </c>
      <c r="E11" s="6" t="e">
        <f>VLOOKUP(G11,到货!A:M,5,0)</f>
        <v>#N/A</v>
      </c>
      <c r="F11" s="7" t="e">
        <f>VLOOKUP(G11,到货!A:M,6,0)</f>
        <v>#N/A</v>
      </c>
      <c r="H11" s="6" t="e">
        <f>VLOOKUP(G11,到货!A:M,7,0)&amp;""</f>
        <v>#N/A</v>
      </c>
      <c r="I11" s="6" t="e">
        <f>VLOOKUP(G11,到货!A:M,13,0)</f>
        <v>#N/A</v>
      </c>
      <c r="J11" s="6" t="e">
        <f>VLOOKUP(G11,到货!A:M,8,0)</f>
        <v>#N/A</v>
      </c>
      <c r="K11" s="6" t="e">
        <f>VLOOKUP(G11,到货!A:M,12,0)</f>
        <v>#N/A</v>
      </c>
    </row>
    <row r="12" spans="1:12" ht="27" customHeight="1" x14ac:dyDescent="0.15">
      <c r="C12" s="6" t="e">
        <f>VLOOKUP(G12,到货!A:M,3,0)</f>
        <v>#N/A</v>
      </c>
      <c r="D12" s="20" t="e">
        <f>VLOOKUP(G12,到货!A:M,4,0)</f>
        <v>#N/A</v>
      </c>
      <c r="E12" s="6" t="e">
        <f>VLOOKUP(G12,到货!A:M,5,0)</f>
        <v>#N/A</v>
      </c>
      <c r="F12" s="7" t="e">
        <f>VLOOKUP(G12,到货!A:M,6,0)</f>
        <v>#N/A</v>
      </c>
      <c r="H12" s="6" t="e">
        <f>VLOOKUP(G12,到货!A:M,7,0)&amp;""</f>
        <v>#N/A</v>
      </c>
      <c r="I12" s="6" t="e">
        <f>VLOOKUP(G12,到货!A:M,13,0)</f>
        <v>#N/A</v>
      </c>
      <c r="J12" s="6" t="e">
        <f>VLOOKUP(G12,到货!A:M,8,0)</f>
        <v>#N/A</v>
      </c>
      <c r="K12" s="6" t="e">
        <f>VLOOKUP(G12,到货!A:M,12,0)</f>
        <v>#N/A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6" sqref="N6"/>
    </sheetView>
  </sheetViews>
  <sheetFormatPr defaultRowHeight="27" customHeight="1" x14ac:dyDescent="0.15"/>
  <cols>
    <col min="1" max="1" width="15.5" style="6" customWidth="1"/>
    <col min="2" max="2" width="11.75" style="17" customWidth="1"/>
    <col min="3" max="3" width="10.875" style="6" customWidth="1"/>
    <col min="4" max="4" width="11.875" style="6" customWidth="1"/>
    <col min="5" max="5" width="10" style="6" customWidth="1"/>
    <col min="6" max="6" width="18.375" style="8" customWidth="1"/>
    <col min="7" max="7" width="10" style="6" customWidth="1"/>
    <col min="8" max="8" width="19.125" style="14" customWidth="1"/>
    <col min="9" max="9" width="10.25" style="6" customWidth="1"/>
    <col min="10" max="10" width="8.125" style="6" customWidth="1"/>
    <col min="11" max="11" width="15.875" style="6" customWidth="1"/>
    <col min="12" max="12" width="11.75" style="6" customWidth="1"/>
    <col min="13" max="13" width="10.25" style="8" customWidth="1"/>
    <col min="14" max="14" width="13.625" style="8" customWidth="1"/>
    <col min="15" max="19" width="10.25" style="8" customWidth="1"/>
    <col min="20" max="16384" width="9" style="8"/>
  </cols>
  <sheetData>
    <row r="1" spans="1:20" s="3" customFormat="1" ht="35.1" customHeight="1" x14ac:dyDescent="0.15">
      <c r="A1" s="1"/>
      <c r="B1" s="2" t="s">
        <v>119</v>
      </c>
      <c r="C1" s="1"/>
      <c r="D1" s="1"/>
      <c r="E1" s="1"/>
      <c r="G1" s="1"/>
      <c r="H1" s="12"/>
      <c r="I1" s="1"/>
      <c r="J1" s="1"/>
      <c r="K1" s="1"/>
      <c r="L1" s="1"/>
    </row>
    <row r="2" spans="1:20" s="4" customFormat="1" ht="27" customHeight="1" x14ac:dyDescent="0.15">
      <c r="A2" s="4" t="s">
        <v>50</v>
      </c>
      <c r="B2" s="16" t="s">
        <v>27</v>
      </c>
      <c r="C2" s="4" t="s">
        <v>31</v>
      </c>
      <c r="D2" s="4" t="s">
        <v>16</v>
      </c>
      <c r="E2" s="4" t="s">
        <v>17</v>
      </c>
      <c r="F2" s="4" t="s">
        <v>18</v>
      </c>
      <c r="G2" s="4" t="s">
        <v>19</v>
      </c>
      <c r="H2" s="13" t="s">
        <v>20</v>
      </c>
      <c r="I2" s="4" t="s">
        <v>28</v>
      </c>
      <c r="J2" s="4" t="s">
        <v>33</v>
      </c>
      <c r="K2" s="4" t="s">
        <v>32</v>
      </c>
      <c r="L2" s="4" t="s">
        <v>34</v>
      </c>
      <c r="M2" s="4" t="s">
        <v>21</v>
      </c>
      <c r="N2" s="4" t="s">
        <v>143</v>
      </c>
      <c r="O2" s="4" t="s">
        <v>22</v>
      </c>
      <c r="P2" s="4" t="s">
        <v>23</v>
      </c>
      <c r="Q2" s="4" t="s">
        <v>25</v>
      </c>
      <c r="R2" s="4" t="s">
        <v>26</v>
      </c>
      <c r="S2" s="4" t="s">
        <v>24</v>
      </c>
      <c r="T2" s="4" t="s">
        <v>9</v>
      </c>
    </row>
    <row r="3" spans="1:20" ht="27" customHeight="1" x14ac:dyDescent="0.15">
      <c r="A3" s="6" t="s">
        <v>170</v>
      </c>
      <c r="B3" s="17">
        <v>44453</v>
      </c>
      <c r="C3" s="6" t="s">
        <v>196</v>
      </c>
      <c r="D3" s="6" t="s">
        <v>205</v>
      </c>
      <c r="E3" s="6" t="s">
        <v>194</v>
      </c>
      <c r="F3" s="8" t="s">
        <v>195</v>
      </c>
      <c r="G3" s="6">
        <v>1000</v>
      </c>
      <c r="H3" s="14" t="s">
        <v>197</v>
      </c>
      <c r="I3" s="6" t="s">
        <v>198</v>
      </c>
      <c r="J3" s="6">
        <v>102</v>
      </c>
      <c r="K3" s="6" t="s">
        <v>199</v>
      </c>
      <c r="L3" s="6" t="s">
        <v>200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pane ySplit="2" topLeftCell="A3" activePane="bottomLeft" state="frozen"/>
      <selection pane="bottomLeft" activeCell="D13" sqref="D13"/>
    </sheetView>
  </sheetViews>
  <sheetFormatPr defaultRowHeight="27" customHeight="1" x14ac:dyDescent="0.15"/>
  <cols>
    <col min="1" max="1" width="15.5" style="6" customWidth="1"/>
    <col min="2" max="2" width="12" style="17" customWidth="1"/>
    <col min="3" max="3" width="14.25" style="6" customWidth="1"/>
    <col min="4" max="4" width="22.75" style="6" customWidth="1"/>
    <col min="5" max="5" width="10.25" style="8" customWidth="1"/>
    <col min="6" max="6" width="13.5" style="8" customWidth="1"/>
    <col min="7" max="7" width="31.875" style="8" customWidth="1"/>
    <col min="8" max="8" width="9.375" style="8" customWidth="1"/>
    <col min="9" max="16" width="10.25" style="8" customWidth="1"/>
    <col min="17" max="16384" width="9" style="8"/>
  </cols>
  <sheetData>
    <row r="1" spans="1:15" s="3" customFormat="1" ht="35.1" customHeight="1" x14ac:dyDescent="0.15">
      <c r="A1" s="1"/>
      <c r="B1" s="2" t="s">
        <v>131</v>
      </c>
      <c r="C1" s="1"/>
      <c r="D1" s="1"/>
    </row>
    <row r="2" spans="1:15" s="4" customFormat="1" ht="27" customHeight="1" x14ac:dyDescent="0.15">
      <c r="A2" s="4" t="s">
        <v>50</v>
      </c>
      <c r="B2" s="4" t="s">
        <v>142</v>
      </c>
      <c r="C2" s="4" t="s">
        <v>16</v>
      </c>
      <c r="D2" s="4" t="s">
        <v>53</v>
      </c>
      <c r="E2" s="4" t="s">
        <v>19</v>
      </c>
      <c r="F2" s="4" t="s">
        <v>132</v>
      </c>
      <c r="G2" s="4" t="s">
        <v>69</v>
      </c>
      <c r="H2" s="4" t="s">
        <v>138</v>
      </c>
      <c r="I2" s="4" t="s">
        <v>133</v>
      </c>
      <c r="J2" s="4" t="s">
        <v>134</v>
      </c>
      <c r="K2" s="4" t="s">
        <v>135</v>
      </c>
      <c r="L2" s="4" t="s">
        <v>136</v>
      </c>
      <c r="M2" s="4" t="s">
        <v>137</v>
      </c>
      <c r="N2" s="4" t="s">
        <v>95</v>
      </c>
      <c r="O2" s="4" t="s">
        <v>9</v>
      </c>
    </row>
    <row r="3" spans="1:15" ht="27" customHeight="1" x14ac:dyDescent="0.15">
      <c r="A3" s="6" t="s">
        <v>170</v>
      </c>
      <c r="B3" s="17">
        <v>44464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名称生成</vt:lpstr>
      <vt:lpstr>物料清单</vt:lpstr>
      <vt:lpstr>库存表</vt:lpstr>
      <vt:lpstr>采购</vt:lpstr>
      <vt:lpstr>到货</vt:lpstr>
      <vt:lpstr>IQC放行记录</vt:lpstr>
      <vt:lpstr>采购入库</vt:lpstr>
      <vt:lpstr>生产计划单</vt:lpstr>
      <vt:lpstr>生产领料</vt:lpstr>
      <vt:lpstr>成品下仓</vt:lpstr>
      <vt:lpstr>销售出库</vt:lpstr>
      <vt:lpstr>其他出库</vt:lpstr>
      <vt:lpstr>包材种类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2021-10-15T08:18:25Z</dcterms:modified>
</cp:coreProperties>
</file>