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z\Dropbox\LINNWORKS x EMOTIV\"/>
    </mc:Choice>
  </mc:AlternateContent>
  <xr:revisionPtr revIDLastSave="0" documentId="8_{F4884CB1-F435-4F2E-8E33-1BEC3471CB25}" xr6:coauthVersionLast="47" xr6:coauthVersionMax="47" xr10:uidLastSave="{00000000-0000-0000-0000-000000000000}"/>
  <bookViews>
    <workbookView xWindow="-28920" yWindow="-120" windowWidth="29040" windowHeight="15840" xr2:uid="{CC65840B-9713-4498-AC5B-A37F22B0E718}"/>
  </bookViews>
  <sheets>
    <sheet name="eBay" sheetId="1" r:id="rId1"/>
    <sheet name="Shopify" sheetId="2" r:id="rId2"/>
  </sheets>
  <definedNames>
    <definedName name="_xlnm._FilterDatabase" localSheetId="0" hidden="1">eBay!$A$1:$AF$2</definedName>
    <definedName name="_xlnm._FilterDatabase" localSheetId="1" hidden="1">Shopify!$AF$1:$AF$3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W2" i="2"/>
  <c r="W2" i="1"/>
  <c r="I2" i="2"/>
  <c r="J2" i="2" s="1"/>
  <c r="R2" i="2"/>
  <c r="L2" i="2" s="1"/>
  <c r="T2" i="2"/>
  <c r="U2" i="2"/>
  <c r="N2" i="2" s="1"/>
  <c r="X2" i="2"/>
  <c r="P2" i="2" s="1"/>
  <c r="Z2" i="2"/>
  <c r="AC2" i="2" s="1"/>
  <c r="G2" i="2"/>
  <c r="AA2" i="2" s="1"/>
  <c r="I2" i="1"/>
  <c r="J2" i="1" s="1"/>
  <c r="R2" i="1"/>
  <c r="L2" i="1" s="1"/>
  <c r="T2" i="1"/>
  <c r="U2" i="1"/>
  <c r="N2" i="1" s="1"/>
  <c r="X2" i="1"/>
  <c r="P2" i="1" s="1"/>
  <c r="Z2" i="1"/>
  <c r="G2" i="1"/>
  <c r="AA2" i="1" s="1"/>
  <c r="AC2" i="1" l="1"/>
  <c r="Q2" i="2"/>
  <c r="D2" i="1"/>
  <c r="F2" i="1"/>
  <c r="Q2" i="1"/>
  <c r="AB2" i="1" l="1"/>
  <c r="AD2" i="1" s="1"/>
  <c r="AE2" i="1" s="1"/>
  <c r="AF2" i="1" s="1"/>
  <c r="F2" i="2" l="1"/>
  <c r="AB2" i="2" l="1"/>
  <c r="AD2" i="2" s="1"/>
  <c r="AE2" i="2" s="1"/>
  <c r="AF2" i="2" s="1"/>
</calcChain>
</file>

<file path=xl/sharedStrings.xml><?xml version="1.0" encoding="utf-8"?>
<sst xmlns="http://schemas.openxmlformats.org/spreadsheetml/2006/main" count="66" uniqueCount="32">
  <si>
    <t>SKU</t>
  </si>
  <si>
    <t>Title</t>
  </si>
  <si>
    <t>Totals ex Vat</t>
  </si>
  <si>
    <t>Cost ex vat</t>
  </si>
  <si>
    <t>Cost Inc Vat</t>
  </si>
  <si>
    <t>SALE PRICE Ex Vat</t>
  </si>
  <si>
    <t>SALE PRICE Inc Vat</t>
  </si>
  <si>
    <t>Shopify Fee</t>
  </si>
  <si>
    <t>Ebay Fees Discounted</t>
  </si>
  <si>
    <t>Letter Singed For</t>
  </si>
  <si>
    <t>R LL - Vat</t>
  </si>
  <si>
    <t>Royalmail</t>
  </si>
  <si>
    <t>R - Vat</t>
  </si>
  <si>
    <t>DPD</t>
  </si>
  <si>
    <t>DPD - Vat</t>
  </si>
  <si>
    <t>Postage Vat Claimed</t>
  </si>
  <si>
    <t>R L Signed For Ex Vat</t>
  </si>
  <si>
    <t>R L Singed For Inc Vat</t>
  </si>
  <si>
    <t>Royalmail L Signed</t>
  </si>
  <si>
    <t>R Track48 - Postage Ex Vat</t>
  </si>
  <si>
    <t>R Track48 - Postage Inc Vat</t>
  </si>
  <si>
    <t>DPD - Postage Ex Vat</t>
  </si>
  <si>
    <t>DPD - Postage Inc Vat</t>
  </si>
  <si>
    <t>Vat Paid</t>
  </si>
  <si>
    <t>Vat Claimed</t>
  </si>
  <si>
    <t>Postage Selected</t>
  </si>
  <si>
    <t>Vat To Pay</t>
  </si>
  <si>
    <t>Profit</t>
  </si>
  <si>
    <t>RAM-CK-003</t>
  </si>
  <si>
    <t>RamAir Foam Air Filter / Induction Kit Cleaner Cleaning Kit &amp; Polymer Treatment</t>
  </si>
  <si>
    <t>Fee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</si>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</sst>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;[Red]&quot;£&quot;#,##0.00"/>
    <numFmt numFmtId="165" formatCode="[$EUR]\ #,##0.00"/>
    <numFmt numFmtId="166" formatCode="0.00;[Red]0.00"/>
    <numFmt numFmtId="167" formatCode="&quot;£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1" fillId="0" borderId="1" xfId="0" applyNumberFormat="1" applyFont="1" applyBorder="1"/>
    <xf numFmtId="164" fontId="1" fillId="0" borderId="1" xfId="0" applyNumberFormat="1" applyFont="1" applyBorder="1"/>
    <xf numFmtId="2" fontId="1" fillId="2" borderId="1" xfId="0" applyNumberFormat="1" applyFont="1" applyFill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/>
    <xf numFmtId="2" fontId="1" fillId="3" borderId="1" xfId="0" applyNumberFormat="1" applyFont="1" applyFill="1" applyBorder="1"/>
    <xf numFmtId="166" fontId="1" fillId="0" borderId="1" xfId="0" applyNumberFormat="1" applyFont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6" fontId="1" fillId="2" borderId="1" xfId="0" applyNumberFormat="1" applyFont="1" applyFill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66" fontId="1" fillId="5" borderId="1" xfId="0" applyNumberFormat="1" applyFont="1" applyFill="1" applyBorder="1" applyAlignment="1">
      <alignment horizontal="left"/>
    </xf>
    <xf numFmtId="2" fontId="0" fillId="0" borderId="1" xfId="0" applyNumberFormat="1" applyBorder="1"/>
    <xf numFmtId="2" fontId="0" fillId="0" borderId="0" xfId="0" applyNumberFormat="1"/>
    <xf numFmtId="167" fontId="2" fillId="0" borderId="1" xfId="0" applyNumberFormat="1" applyFont="1" applyBorder="1" applyAlignment="1">
      <alignment horizontal="right"/>
    </xf>
    <xf numFmtId="10" fontId="0" fillId="0" borderId="0" xfId="0" applyNumberFormat="1"/>
    <xf numFmtId="2" fontId="1" fillId="2" borderId="1" xfId="0" applyNumberFormat="1" applyFont="1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E4C3-D273-4B09-BFCF-22DE1B4D18D8}">
  <dimension ref="A1:AF2"/>
  <sheetViews>
    <sheetView tabSelected="1" workbookViewId="0">
      <selection activeCell="H2" sqref="H2"/>
    </sheetView>
  </sheetViews>
  <sheetFormatPr defaultRowHeight="15" x14ac:dyDescent="0.25"/>
  <cols>
    <col min="1" max="1" width="11.85546875" bestFit="1" customWidth="1"/>
    <col min="2" max="2" width="73.7109375" bestFit="1" customWidth="1"/>
    <col min="3" max="3" width="5.85546875" customWidth="1"/>
    <col min="4" max="4" width="13.28515625" customWidth="1"/>
    <col min="5" max="5" width="11.28515625" customWidth="1"/>
    <col min="6" max="6" width="12.140625" customWidth="1"/>
    <col min="7" max="7" width="18.140625" customWidth="1"/>
    <col min="8" max="8" width="18.7109375" customWidth="1"/>
    <col min="9" max="9" width="5" bestFit="1" customWidth="1"/>
    <col min="10" max="10" width="21.7109375" customWidth="1"/>
    <col min="11" max="11" width="16.7109375" customWidth="1"/>
    <col min="12" max="12" width="9.85546875" customWidth="1"/>
    <col min="13" max="13" width="10.140625" customWidth="1"/>
    <col min="14" max="14" width="7.28515625" customWidth="1"/>
    <col min="15" max="15" width="5" customWidth="1"/>
    <col min="16" max="16" width="10" customWidth="1"/>
    <col min="17" max="17" width="20.5703125" customWidth="1"/>
    <col min="18" max="18" width="20.7109375" customWidth="1"/>
    <col min="19" max="19" width="21.42578125" customWidth="1"/>
    <col min="20" max="20" width="18.7109375" customWidth="1"/>
    <col min="21" max="21" width="26.42578125" customWidth="1"/>
    <col min="22" max="22" width="27" customWidth="1"/>
    <col min="23" max="23" width="10.140625" customWidth="1"/>
    <col min="24" max="24" width="21" customWidth="1"/>
    <col min="25" max="25" width="21.7109375" customWidth="1"/>
    <col min="26" max="26" width="5" customWidth="1"/>
    <col min="27" max="27" width="8.7109375" customWidth="1"/>
    <col min="28" max="28" width="12.28515625" customWidth="1"/>
    <col min="29" max="29" width="17" customWidth="1"/>
    <col min="30" max="30" width="10.85546875" customWidth="1"/>
    <col min="31" max="31" width="8.28515625" customWidth="1"/>
  </cols>
  <sheetData>
    <row r="1" spans="1:32" ht="15.75" x14ac:dyDescent="0.25">
      <c r="A1" t="s">
        <v>0</v>
      </c>
      <c r="B1" t="s">
        <v>1</v>
      </c>
      <c r="C1" s="1" t="s">
        <v>31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30</v>
      </c>
      <c r="J1" s="8" t="s">
        <v>8</v>
      </c>
      <c r="K1" s="9" t="s">
        <v>9</v>
      </c>
      <c r="L1" s="7" t="s">
        <v>10</v>
      </c>
      <c r="M1" s="10" t="s">
        <v>11</v>
      </c>
      <c r="N1" s="7" t="s">
        <v>12</v>
      </c>
      <c r="O1" s="10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11</v>
      </c>
      <c r="X1" s="7" t="s">
        <v>21</v>
      </c>
      <c r="Y1" s="11" t="s">
        <v>22</v>
      </c>
      <c r="Z1" s="7" t="s">
        <v>13</v>
      </c>
      <c r="AA1" s="7" t="s">
        <v>23</v>
      </c>
      <c r="AB1" s="7" t="s">
        <v>24</v>
      </c>
      <c r="AC1" s="7" t="s">
        <v>25</v>
      </c>
      <c r="AD1" s="8" t="s">
        <v>26</v>
      </c>
      <c r="AE1" s="12" t="s">
        <v>27</v>
      </c>
    </row>
    <row r="2" spans="1:32" ht="15.75" x14ac:dyDescent="0.25">
      <c r="A2" t="s">
        <v>28</v>
      </c>
      <c r="B2" t="s">
        <v>29</v>
      </c>
      <c r="C2" s="13">
        <v>1</v>
      </c>
      <c r="D2" s="13">
        <f t="shared" ref="D2" si="0">E2*C2</f>
        <v>11.039671500000001</v>
      </c>
      <c r="E2" s="13">
        <v>11.039671500000001</v>
      </c>
      <c r="F2" s="14">
        <f t="shared" ref="F2" si="1">E2*1.2</f>
        <v>13.247605800000001</v>
      </c>
      <c r="G2" s="15">
        <f t="shared" ref="G2" si="2">H2/1.2</f>
        <v>19.158333333333331</v>
      </c>
      <c r="H2" s="14">
        <v>22.99</v>
      </c>
      <c r="I2" s="7">
        <f t="shared" ref="I2" si="3">H2*12%</f>
        <v>2.7587999999999999</v>
      </c>
      <c r="J2" s="8">
        <f t="shared" ref="J2" si="4">I2</f>
        <v>2.7587999999999999</v>
      </c>
      <c r="K2" s="9">
        <v>0</v>
      </c>
      <c r="L2" s="7">
        <f t="shared" ref="L2" si="5">S2-R2</f>
        <v>0.52499999999999991</v>
      </c>
      <c r="M2" s="9">
        <v>1</v>
      </c>
      <c r="N2" s="7">
        <f t="shared" ref="N2" si="6">V2-U2</f>
        <v>0.66666666666666652</v>
      </c>
      <c r="O2" s="9">
        <v>0</v>
      </c>
      <c r="P2" s="7">
        <f t="shared" ref="P2" si="7">Y2-X2</f>
        <v>2</v>
      </c>
      <c r="Q2" s="7">
        <f t="shared" ref="Q2" si="8">(K2*L2)+(M2*N2)+(O2*P2)</f>
        <v>0.66666666666666652</v>
      </c>
      <c r="R2" s="7">
        <f t="shared" ref="R2" si="9">S2/1.2</f>
        <v>2.625</v>
      </c>
      <c r="S2" s="7">
        <v>3.15</v>
      </c>
      <c r="T2" s="7">
        <f t="shared" ref="T2" si="10">K2</f>
        <v>0</v>
      </c>
      <c r="U2" s="7">
        <f t="shared" ref="U2" si="11">V2/1.2</f>
        <v>3.3333333333333335</v>
      </c>
      <c r="V2" s="7">
        <v>4</v>
      </c>
      <c r="W2" s="7">
        <f>M2</f>
        <v>1</v>
      </c>
      <c r="X2" s="7">
        <f t="shared" ref="X2" si="12">Y2/1.2</f>
        <v>10</v>
      </c>
      <c r="Y2" s="13">
        <v>12</v>
      </c>
      <c r="Z2" s="7">
        <f>O2</f>
        <v>0</v>
      </c>
      <c r="AA2" s="7">
        <f t="shared" ref="AA2" si="13">H2-G2</f>
        <v>3.831666666666667</v>
      </c>
      <c r="AB2" s="7">
        <f t="shared" ref="AB2" si="14">(F2-E2)+(Q2)</f>
        <v>2.8746009666666663</v>
      </c>
      <c r="AC2" s="7">
        <f t="shared" ref="AC2" si="15">(Z2*Y2)+(W2*V2)+(S2*T2)</f>
        <v>4</v>
      </c>
      <c r="AD2" s="8">
        <f t="shared" ref="AD2" si="16">AA2-AB2</f>
        <v>0.95706570000000069</v>
      </c>
      <c r="AE2" s="12">
        <f t="shared" ref="AE2" si="17">H2-F2-J2-AC2-AD2</f>
        <v>2.0265284999999973</v>
      </c>
      <c r="AF2" s="16">
        <f>(AE2/H2)</f>
        <v>8.8148260113092541E-2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4252-CD99-4E2C-BFF3-F0DE43C32A02}">
  <dimension ref="A1:AF2"/>
  <sheetViews>
    <sheetView topLeftCell="C1" workbookViewId="0">
      <selection activeCell="E7" sqref="E7"/>
    </sheetView>
  </sheetViews>
  <sheetFormatPr defaultRowHeight="15" x14ac:dyDescent="0.25"/>
  <cols>
    <col min="1" max="1" width="11.85546875" bestFit="1" customWidth="1"/>
    <col min="2" max="2" width="73.7109375" bestFit="1" customWidth="1"/>
  </cols>
  <sheetData>
    <row r="1" spans="1:32" ht="15.75" x14ac:dyDescent="0.25">
      <c r="A1" t="s">
        <v>0</v>
      </c>
      <c r="B1" t="s">
        <v>1</v>
      </c>
      <c r="C1" s="1" t="s">
        <v>31</v>
      </c>
      <c r="D1" s="2" t="s">
        <v>2</v>
      </c>
      <c r="E1" s="3" t="s">
        <v>3</v>
      </c>
      <c r="F1" s="4" t="s">
        <v>4</v>
      </c>
      <c r="G1" s="5" t="s">
        <v>5</v>
      </c>
      <c r="H1" s="17" t="s">
        <v>6</v>
      </c>
      <c r="I1" s="7" t="s">
        <v>7</v>
      </c>
      <c r="J1" s="8" t="s">
        <v>8</v>
      </c>
      <c r="K1" s="9" t="s">
        <v>9</v>
      </c>
      <c r="L1" s="7" t="s">
        <v>10</v>
      </c>
      <c r="M1" s="10" t="s">
        <v>11</v>
      </c>
      <c r="N1" s="7" t="s">
        <v>12</v>
      </c>
      <c r="O1" s="10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11</v>
      </c>
      <c r="X1" s="7" t="s">
        <v>21</v>
      </c>
      <c r="Y1" s="11" t="s">
        <v>22</v>
      </c>
      <c r="Z1" s="7" t="s">
        <v>13</v>
      </c>
      <c r="AA1" s="7" t="s">
        <v>23</v>
      </c>
      <c r="AB1" s="7" t="s">
        <v>24</v>
      </c>
      <c r="AC1" s="7" t="s">
        <v>25</v>
      </c>
      <c r="AD1" s="8" t="s">
        <v>26</v>
      </c>
      <c r="AE1" s="12" t="s">
        <v>27</v>
      </c>
    </row>
    <row r="2" spans="1:32" ht="15.75" x14ac:dyDescent="0.25">
      <c r="A2" t="s">
        <v>28</v>
      </c>
      <c r="B2" t="s">
        <v>29</v>
      </c>
      <c r="C2" s="13">
        <v>1</v>
      </c>
      <c r="D2" s="13">
        <f t="shared" ref="D2" si="0">E2*C2</f>
        <v>25.32</v>
      </c>
      <c r="E2" s="18">
        <v>25.32</v>
      </c>
      <c r="F2" s="13">
        <f t="shared" ref="F2" si="1">E2*1.2</f>
        <v>30.384</v>
      </c>
      <c r="G2" s="15">
        <f t="shared" ref="G2" si="2">H2/1.2</f>
        <v>33.325000000000003</v>
      </c>
      <c r="H2" s="18">
        <v>39.99</v>
      </c>
      <c r="I2" s="7">
        <f t="shared" ref="I2" si="3">(H2*2%)+0.25</f>
        <v>1.0498000000000001</v>
      </c>
      <c r="J2" s="7">
        <f t="shared" ref="J2" si="4">I2</f>
        <v>1.0498000000000001</v>
      </c>
      <c r="K2" s="9">
        <v>0</v>
      </c>
      <c r="L2" s="7">
        <f t="shared" ref="L2" si="5">S2-R2</f>
        <v>0.52499999999999991</v>
      </c>
      <c r="M2" s="9">
        <v>1</v>
      </c>
      <c r="N2" s="7">
        <f t="shared" ref="N2" si="6">V2-U2</f>
        <v>0.66666666666666652</v>
      </c>
      <c r="O2" s="9">
        <v>0</v>
      </c>
      <c r="P2" s="7">
        <f t="shared" ref="P2" si="7">Y2-X2</f>
        <v>1.6666666666666661</v>
      </c>
      <c r="Q2" s="7">
        <f t="shared" ref="Q2" si="8">(K2*L2)+(M2*N2)+(O2*P2)</f>
        <v>0.66666666666666652</v>
      </c>
      <c r="R2" s="7">
        <f t="shared" ref="R2" si="9">S2/1.2</f>
        <v>2.625</v>
      </c>
      <c r="S2" s="7">
        <v>3.15</v>
      </c>
      <c r="T2" s="7">
        <f t="shared" ref="T2" si="10">K2</f>
        <v>0</v>
      </c>
      <c r="U2" s="7">
        <f t="shared" ref="U2" si="11">V2/1.2</f>
        <v>3.3333333333333335</v>
      </c>
      <c r="V2" s="7">
        <v>4</v>
      </c>
      <c r="W2" s="7">
        <f t="shared" ref="W2" si="12">M2</f>
        <v>1</v>
      </c>
      <c r="X2" s="7">
        <f t="shared" ref="X2" si="13">Y2/1.2</f>
        <v>8.3333333333333339</v>
      </c>
      <c r="Y2" s="13">
        <v>10</v>
      </c>
      <c r="Z2" s="7">
        <f t="shared" ref="Z2" si="14">O2</f>
        <v>0</v>
      </c>
      <c r="AA2" s="7">
        <f>H2-G2</f>
        <v>6.6649999999999991</v>
      </c>
      <c r="AB2" s="7">
        <f>(F2-E2)+(Q2)</f>
        <v>5.7306666666666661</v>
      </c>
      <c r="AC2" s="7">
        <f>(Z2*Y2)+(W2*V2)+(S2*T2)</f>
        <v>4</v>
      </c>
      <c r="AD2" s="8">
        <f>AA2-AB2</f>
        <v>0.93433333333333302</v>
      </c>
      <c r="AE2" s="12">
        <f>H2-F2-J2-AC2-AD2</f>
        <v>3.6218666666666692</v>
      </c>
      <c r="AF2" s="16">
        <f>AE2/H2</f>
        <v>9.0569308993915201E-2</v>
      </c>
    </row>
  </sheetData>
  <autoFilter ref="AF1:AF3" xr:uid="{DFBA4252-CD99-4E2C-BFF3-F0DE43C32A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eBay</vt:lpstr>
      <vt:lpstr>Shopify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Hasnain Khadim</cp:lastModifiedBy>
  <dcterms:created xsi:type="dcterms:W3CDTF">2025-08-26T12:15:41Z</dcterms:created>
  <dcterms:modified xsi:type="dcterms:W3CDTF">2025-09-03T11:31:22Z</dcterms:modified>
</cp:coreProperties>
</file>